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ventory" sheetId="1" r:id="rId4"/>
    <sheet state="visible" name="Asset Classes" sheetId="2" r:id="rId5"/>
    <sheet state="visible" name="Notes_Instructions - to ws" sheetId="3" r:id="rId6"/>
    <sheet state="visible" name="Summary Am_Sch" sheetId="4" r:id="rId7"/>
    <sheet state="visible" name="Template" sheetId="5" r:id="rId8"/>
    <sheet state="hidden" name="BegTab" sheetId="6" r:id="rId9"/>
    <sheet state="visible" name="End Tab" sheetId="7" r:id="rId10"/>
  </sheets>
  <definedNames>
    <definedName name="LoanPeriod">#REF!</definedName>
    <definedName name="payfreq">Template!$G$9</definedName>
    <definedName name="Adj_Rate">Template!$G$13</definedName>
    <definedName name="LoanIsGood">#REF!</definedName>
    <definedName name="lease_comm_date">Template!$E$19</definedName>
    <definedName name="PaymentsPerYear">#REF!</definedName>
    <definedName name="pmt_timing">Template!$G$12</definedName>
    <definedName name="End_Bal">Template!$C$8</definedName>
    <definedName hidden="1" localSheetId="4" name="_xlnm._FilterDatabase">Template!$B$16:$N$349</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F3">
      <text>
        <t xml:space="preserve">a. The right to obtain the present service capacity from use of the underlying asset as specified in the contract
b. The right to determine the nature and manner of use of the underlying asset as specified in the contract.
Consider a review of the lease implementation guide Q&amp;A's.  Note: Control does not have to be uninterrupted and while the agreement may have conditions on use that does not limit your entities control of service capacity of the agreement.
	-To determine whether a contract conveys control of the right to use the underlying asset, a government should assess whether it has both of the following</t>
      </text>
    </comment>
    <comment authorId="0" ref="K3">
      <text>
        <t xml:space="preserve">- Is total period identified in the agreement (not including any options to extend or terminate)
enter term in years
	-Chris Pembrook</t>
      </text>
    </comment>
    <comment authorId="0" ref="M3">
      <text>
        <t xml:space="preserve">This is representative of a high level of certainity: consideration of how options have been handled in the past, the economic impact of the option, and the importance/significance of the underlying asset to operations should be considered
	-Chris Pembrook</t>
      </text>
    </comment>
    <comment authorId="0" ref="I3">
      <text>
        <t xml:space="preserve">For consideration of terminations options; non-appropriation or fiscal funding clauses are not considered termination options unless reasonable certain to exercise
	-Brenda Wright</t>
      </text>
    </comment>
    <comment authorId="0" ref="G3">
      <text>
        <t xml:space="preserve">Consideration of max term includes any options to extend whether they are deemed reasonably certain to exercise or not. 
Note: If any option exist that would extend the term beyond 12 months the agreement cannot be considered short term.
	-Chris Pembrook</t>
      </text>
    </comment>
    <comment authorId="0" ref="AJ3">
      <text>
        <t xml:space="preserve">If the agreement does not include a stated rate; consider application of GASB Statement No. 62 par. 173-187
	-Chris Pembrook</t>
      </text>
    </comment>
    <comment authorId="0" ref="N3">
      <text>
        <t xml:space="preserve">Identify the year you are resonably certain to exercise option
	-Chris Pembrook</t>
      </text>
    </comment>
    <comment authorId="0" ref="H3">
      <text>
        <t xml:space="preserve">the values exchanged, though related, may not be quite equal or in which the direct benefits may not be exclusively for the parties to the transaction. Nevertheless, the exchange characteristics of the transaction are strong enough to justify treating the transaction as an exchange for accounting recognition.
Is the payments made by the lessor equal to the value being received or close.
	-Chris Pembrook</t>
      </text>
    </comment>
    <comment authorId="0" ref="A3">
      <text>
        <t xml:space="preserve">Enter Description for Lease (could be number identifier or other)
	-Chris Pembrook</t>
      </text>
    </comment>
    <comment authorId="0" ref="Q3">
      <text>
        <t xml:space="preserve">enter the number of years you are resonably certain to be extending the agreeement beyond the original term.
	-Chris Pembrook</t>
      </text>
    </comment>
    <comment authorId="0" ref="AE3">
      <text>
        <t xml:space="preserve">If multiple then assess reasonableness to allocate; if a component is another underlying asset add to inventory
	-Chris Pembrook</t>
      </text>
    </comment>
  </commentList>
</comments>
</file>

<file path=xl/sharedStrings.xml><?xml version="1.0" encoding="utf-8"?>
<sst xmlns="http://schemas.openxmlformats.org/spreadsheetml/2006/main" count="201" uniqueCount="179">
  <si>
    <t>Fiscal Year Period</t>
  </si>
  <si>
    <t>Accumulation of Immaterial Items:</t>
  </si>
  <si>
    <t>Based on New Agreements(Leases)</t>
  </si>
  <si>
    <t>Update for Fiscal Year Reporting</t>
  </si>
  <si>
    <t>Lessee Options</t>
  </si>
  <si>
    <t>Lessor Options</t>
  </si>
  <si>
    <t>Multiple Components</t>
  </si>
  <si>
    <t>Governmental</t>
  </si>
  <si>
    <t>Agreement</t>
  </si>
  <si>
    <t>Agreeement Effective Date</t>
  </si>
  <si>
    <t>Lessee/Lessor</t>
  </si>
  <si>
    <t>Governmental/BTA</t>
  </si>
  <si>
    <r>
      <rPr>
        <rFont val="Calibri"/>
        <b/>
        <i val="0"/>
        <color rgb="FF000000"/>
        <sz val="11.0"/>
      </rPr>
      <t>Underlying</t>
    </r>
    <r>
      <rPr>
        <rFont val="Calibri"/>
        <b/>
        <i/>
        <color rgb="FF000000"/>
        <sz val="11.0"/>
      </rPr>
      <t xml:space="preserve"> Asset Type</t>
    </r>
  </si>
  <si>
    <t>Control/Right to use (Y/N)</t>
  </si>
  <si>
    <t>Max Lease term greater than 12 months</t>
  </si>
  <si>
    <t>Is there an exchange or exchange-like transaction</t>
  </si>
  <si>
    <t>Does Agreement Transfer Title (without termination options)</t>
  </si>
  <si>
    <t>Lease Determination</t>
  </si>
  <si>
    <t>Agreement Term</t>
  </si>
  <si>
    <t>Termination Option</t>
  </si>
  <si>
    <r>
      <rPr>
        <rFont val="Calibri"/>
        <b/>
        <i/>
        <color rgb="FF000000"/>
        <sz val="11.0"/>
      </rPr>
      <t>Reasonably Certain</t>
    </r>
  </si>
  <si>
    <t>Year to Exercise</t>
  </si>
  <si>
    <t>Option to Extend</t>
  </si>
  <si>
    <t>Reasonably Certain2</t>
  </si>
  <si>
    <t>Years to Extend</t>
  </si>
  <si>
    <t>Termination Option8</t>
  </si>
  <si>
    <t>Reasonably Certain9</t>
  </si>
  <si>
    <t>Year to Exercise10</t>
  </si>
  <si>
    <t>Option to Extend11</t>
  </si>
  <si>
    <t>Reasonably Certain12</t>
  </si>
  <si>
    <t>Years to Extend13</t>
  </si>
  <si>
    <t>Assessed Term</t>
  </si>
  <si>
    <t>Term (less term Cancellable)</t>
  </si>
  <si>
    <t>Term Options</t>
  </si>
  <si>
    <t>Extend Options</t>
  </si>
  <si>
    <t>Payment Frequency</t>
  </si>
  <si>
    <t>Payment (Beginning of Period or End of Period)</t>
  </si>
  <si>
    <t>Payment Periods</t>
  </si>
  <si>
    <t xml:space="preserve"> (Yes/No)</t>
  </si>
  <si>
    <t xml:space="preserve">Describe </t>
  </si>
  <si>
    <t>Fixed/Insubstance fixed payments</t>
  </si>
  <si>
    <t>Variable payments to track for note disclosure</t>
  </si>
  <si>
    <t>Describe</t>
  </si>
  <si>
    <t>Interest Rate (stated or implied)</t>
  </si>
  <si>
    <t>If Imputed Describe</t>
  </si>
  <si>
    <t>Rate</t>
  </si>
  <si>
    <t>Present Value</t>
  </si>
  <si>
    <t>Preparer Consideration of Materiality (yes = material, no = not considered)</t>
  </si>
  <si>
    <t>Accumulation of Immaterial Agreements</t>
  </si>
  <si>
    <t>BTA</t>
  </si>
  <si>
    <t>Lessor Accumulation of Immaterial Items:</t>
  </si>
  <si>
    <t xml:space="preserve">*consideration should be made at major/nonmajor fund level for governmental activities </t>
  </si>
  <si>
    <t>Lessee Accumulation of Immaterial Items:</t>
  </si>
  <si>
    <t>Title</t>
  </si>
  <si>
    <t>Intangible Asset</t>
  </si>
  <si>
    <t>Do not remove - this is representative of what your agreement is for and not what you will classify the underlying asset as in your financial statements. (ex. copyright,  software)</t>
  </si>
  <si>
    <t>Service</t>
  </si>
  <si>
    <t>Do not remove - Ex. Utilities, Maintenance, Janitorial, Security.</t>
  </si>
  <si>
    <t>Investment</t>
  </si>
  <si>
    <t>Do not remove</t>
  </si>
  <si>
    <t>Land</t>
  </si>
  <si>
    <t>Based on your governments classifications</t>
  </si>
  <si>
    <t>Building</t>
  </si>
  <si>
    <t>Vehicles</t>
  </si>
  <si>
    <t>Infrastructure</t>
  </si>
  <si>
    <t>Equipment</t>
  </si>
  <si>
    <t>This worksheet is to assist in the accumulation of agreements to compare to the definition of a lease as defined by GASB Statement No. 87.</t>
  </si>
  <si>
    <r>
      <rPr>
        <rFont val="Calibri"/>
        <b/>
        <color rgb="FF000000"/>
        <sz val="11.0"/>
      </rPr>
      <t>Asset Classes</t>
    </r>
    <r>
      <rPr>
        <rFont val="Calibri"/>
        <color theme="1"/>
        <sz val="11.0"/>
      </rPr>
      <t xml:space="preserve"> tab - update for major asset categories that your entity utilizes.  The categories identified will be used to track the Intangible Assets by category that will need to be recognized from the agreement. </t>
    </r>
  </si>
  <si>
    <t>We recommend those intangible assets that are recognized by tracked within your capital asset module under their appropriate category (e.g. Leased Building, Leased Equipment, etc.) as this information will be needed for disclosure purposes. For amortization purposes the shorter of the estimated life of the underlying asset or the term will be used; unless you are reasonably certain of exercising a purchase option.  If you are to exercise a purchase option the life of that asset, as established by your capitalization policy, should be utilized.</t>
  </si>
  <si>
    <r>
      <rPr>
        <rFont val="calibri"/>
        <b/>
        <color theme="1"/>
        <sz val="11.0"/>
      </rPr>
      <t>Materiality:</t>
    </r>
    <r>
      <rPr>
        <rFont val="Calibri"/>
        <b val="0"/>
        <color theme="1"/>
        <sz val="11.0"/>
      </rPr>
      <t xml:space="preserve"> With consideration of each agreement and the potential material effect onfinancial reporting consider a review of the Implementation Guide for Leases.   The entity should consider the accumulative effect on not recognized an agreement based on materiality.  This worksheet includes the accumulative effect from a lessee and lessor perspective for Governmental and Business-Type activities.</t>
    </r>
  </si>
  <si>
    <t xml:space="preserve"> Once the agreement has been evaluated and identified as needing to be recognized an amortization schedule will need to be developed for each agreement.(Ensure all data is filled out and Select "Yes" - lease is material -  this will generate an amortization tab named based on Column A)</t>
  </si>
  <si>
    <t xml:space="preserve"> a.  This tab will also allow for additional input for other amounts to be included (ex. Lessee reasonably certain of exercising purchase option - can include $ of option in schedule)</t>
  </si>
  <si>
    <t>b. if changes need to occur - delete the tab and update information on tab "Inventory"; once updated reselect "Yes" on materiality column. This will generate the tab again.</t>
  </si>
  <si>
    <t>Information regarding Columns</t>
  </si>
  <si>
    <r>
      <rPr>
        <rFont val="calibri"/>
        <b/>
        <color theme="1"/>
        <sz val="11.0"/>
      </rPr>
      <t>A.</t>
    </r>
    <r>
      <rPr>
        <rFont val="Times New Roman"/>
        <b/>
        <color theme="1"/>
        <sz val="7.0"/>
      </rPr>
      <t xml:space="preserve">      </t>
    </r>
    <r>
      <rPr>
        <rFont val="Calibri"/>
        <b/>
        <color theme="1"/>
        <sz val="11.0"/>
      </rPr>
      <t xml:space="preserve">Agreement Number/Description – </t>
    </r>
    <r>
      <rPr>
        <rFont val="Calibri"/>
        <b val="0"/>
        <color theme="1"/>
        <sz val="11.0"/>
      </rPr>
      <t xml:space="preserve">Enter the Lease number and Master Agreement Number./&amp; brief description </t>
    </r>
  </si>
  <si>
    <r>
      <rPr>
        <rFont val="calibri"/>
        <b/>
        <color theme="1"/>
        <sz val="11.0"/>
      </rPr>
      <t>B.</t>
    </r>
    <r>
      <rPr>
        <rFont val="Times New Roman"/>
        <b/>
        <color theme="1"/>
        <sz val="7.0"/>
      </rPr>
      <t xml:space="preserve">      </t>
    </r>
    <r>
      <rPr>
        <rFont val="Calibri"/>
        <b/>
        <color theme="1"/>
        <sz val="11.0"/>
      </rPr>
      <t>Agreement Effective Date</t>
    </r>
    <r>
      <rPr>
        <rFont val="Calibri"/>
        <b val="0"/>
        <color theme="1"/>
        <sz val="11.0"/>
      </rPr>
      <t xml:space="preserve"> – Enter the date that the lease begins.</t>
    </r>
  </si>
  <si>
    <r>
      <rPr>
        <rFont val="calibri"/>
        <b/>
        <color theme="1"/>
        <sz val="11.0"/>
      </rPr>
      <t>C.</t>
    </r>
    <r>
      <rPr>
        <rFont val="Times New Roman"/>
        <b/>
        <color theme="1"/>
        <sz val="7.0"/>
      </rPr>
      <t xml:space="preserve">      </t>
    </r>
    <r>
      <rPr>
        <rFont val="Calibri"/>
        <b/>
        <color theme="1"/>
        <sz val="11.0"/>
      </rPr>
      <t>Lessee/Lessor</t>
    </r>
    <r>
      <rPr>
        <rFont val="Calibri"/>
        <b val="0"/>
        <color theme="1"/>
        <sz val="11.0"/>
      </rPr>
      <t xml:space="preserve"> – Indicate whether you are the lessee or lessor in the lease agreement.</t>
    </r>
  </si>
  <si>
    <r>
      <rPr>
        <rFont val="calibri"/>
        <b/>
        <color theme="1"/>
        <sz val="11.0"/>
      </rPr>
      <t>a.</t>
    </r>
    <r>
      <rPr>
        <rFont val="Times New Roman"/>
        <b/>
        <color theme="1"/>
        <sz val="7.0"/>
      </rPr>
      <t xml:space="preserve">       </t>
    </r>
    <r>
      <rPr>
        <rFont val="Calibri"/>
        <b/>
        <color theme="1"/>
        <sz val="11.0"/>
      </rPr>
      <t xml:space="preserve">Lessor </t>
    </r>
    <r>
      <rPr>
        <rFont val="Calibri"/>
        <b val="0"/>
        <color theme="1"/>
        <sz val="11.0"/>
      </rPr>
      <t>– the party granting a lease to someone else; receives payment for granting the right to use an asset to the lessee.</t>
    </r>
  </si>
  <si>
    <r>
      <rPr>
        <rFont val="calibri"/>
        <b/>
        <color theme="1"/>
        <sz val="11.0"/>
      </rPr>
      <t>b.</t>
    </r>
    <r>
      <rPr>
        <rFont val="Times New Roman"/>
        <b/>
        <color theme="1"/>
        <sz val="7.0"/>
      </rPr>
      <t xml:space="preserve">      </t>
    </r>
    <r>
      <rPr>
        <rFont val="Calibri"/>
        <b/>
        <color theme="1"/>
        <sz val="11.0"/>
      </rPr>
      <t xml:space="preserve">Lessee </t>
    </r>
    <r>
      <rPr>
        <rFont val="Calibri"/>
        <b val="0"/>
        <color theme="1"/>
        <sz val="11.0"/>
      </rPr>
      <t>– the party being granted the right to use an asset by the lessor.</t>
    </r>
  </si>
  <si>
    <r>
      <rPr>
        <rFont val="calibri"/>
        <b/>
        <color theme="1"/>
        <sz val="11.0"/>
      </rPr>
      <t>D.</t>
    </r>
    <r>
      <rPr>
        <rFont val="Times New Roman"/>
        <b/>
        <color theme="1"/>
        <sz val="7.0"/>
      </rPr>
      <t xml:space="preserve">       </t>
    </r>
    <r>
      <rPr>
        <rFont val="Calibri"/>
        <b/>
        <color theme="1"/>
        <sz val="11.0"/>
      </rPr>
      <t xml:space="preserve">Governmental/BTA/ISF – </t>
    </r>
    <r>
      <rPr>
        <rFont val="Calibri"/>
        <b val="0"/>
        <color theme="1"/>
        <sz val="11.0"/>
      </rPr>
      <t>This field will automatically populate with the category based on the fund type entered in column “E”</t>
    </r>
  </si>
  <si>
    <r>
      <rPr>
        <rFont val="calibri"/>
        <b/>
        <color theme="1"/>
        <sz val="11.0"/>
      </rPr>
      <t>E.</t>
    </r>
    <r>
      <rPr>
        <rFont val="Times New Roman"/>
        <b/>
        <color theme="1"/>
        <sz val="7.0"/>
      </rPr>
      <t xml:space="preserve">      </t>
    </r>
    <r>
      <rPr>
        <rFont val="Calibri"/>
        <b/>
        <color theme="1"/>
        <sz val="11.0"/>
      </rPr>
      <t xml:space="preserve">Underlying Asset Type </t>
    </r>
    <r>
      <rPr>
        <rFont val="Calibri"/>
        <b val="0"/>
        <color theme="1"/>
        <sz val="11.0"/>
      </rPr>
      <t>– Select the asset type being leased (Intangible, Service, Investment, Land, Building, Vehicle, Infrastructure, or Equipment).</t>
    </r>
  </si>
  <si>
    <r>
      <rPr>
        <rFont val="calibri"/>
        <b/>
        <color theme="1"/>
        <sz val="11.0"/>
      </rPr>
      <t>F.</t>
    </r>
    <r>
      <rPr>
        <rFont val="Times New Roman"/>
        <b/>
        <color theme="1"/>
        <sz val="7.0"/>
      </rPr>
      <t xml:space="preserve">      </t>
    </r>
    <r>
      <rPr>
        <rFont val="Calibri"/>
        <b/>
        <color theme="1"/>
        <sz val="11.0"/>
      </rPr>
      <t xml:space="preserve">Control/Right to Use </t>
    </r>
    <r>
      <rPr>
        <rFont val="Calibri"/>
        <b val="0"/>
        <color theme="1"/>
        <sz val="11.0"/>
      </rPr>
      <t>– Select yes or no – whether or not the contract conveys control to the lessee of the right to use the lessor’s asset as specified in the contract for a period of time in an exchange or exchange-like transaction.</t>
    </r>
  </si>
  <si>
    <r>
      <rPr>
        <rFont val="calibri"/>
        <b/>
        <color theme="1"/>
        <sz val="11.0"/>
      </rPr>
      <t>a.</t>
    </r>
    <r>
      <rPr>
        <rFont val="Times New Roman"/>
        <b/>
        <color theme="1"/>
        <sz val="7.0"/>
      </rPr>
      <t xml:space="preserve">       </t>
    </r>
    <r>
      <rPr>
        <rFont val="Calibri"/>
        <b val="0"/>
        <color theme="1"/>
        <sz val="11.0"/>
      </rPr>
      <t>Control does not have to be uninterrupted and while the agreement may have conditions on use that does not limit your entities control of service capacity of the agreement.</t>
    </r>
  </si>
  <si>
    <r>
      <rPr>
        <rFont val="calibri"/>
        <color theme="1"/>
        <sz val="11.0"/>
      </rPr>
      <t>G.</t>
    </r>
    <r>
      <rPr>
        <rFont val="Times New Roman"/>
        <color theme="1"/>
        <sz val="7.0"/>
      </rPr>
      <t xml:space="preserve">         </t>
    </r>
    <r>
      <rPr>
        <rFont val="Calibri"/>
        <b/>
        <color theme="1"/>
        <sz val="11.0"/>
      </rPr>
      <t xml:space="preserve">Max Lease Term Greater than 12 Months </t>
    </r>
    <r>
      <rPr>
        <rFont val="Calibri"/>
        <color theme="1"/>
        <sz val="11.0"/>
      </rPr>
      <t>– Select whether or not the maximum lease term is greater than 12 months</t>
    </r>
  </si>
  <si>
    <r>
      <rPr>
        <rFont val="calibri"/>
        <color theme="1"/>
        <sz val="11.0"/>
      </rPr>
      <t>a.</t>
    </r>
    <r>
      <rPr>
        <rFont val="Times New Roman"/>
        <color theme="1"/>
        <sz val="7.0"/>
      </rPr>
      <t xml:space="preserve">       </t>
    </r>
    <r>
      <rPr>
        <rFont val="Calibri"/>
        <color theme="1"/>
        <sz val="11.0"/>
      </rPr>
      <t>Options to extend should be considered in the lease term whether or not they are expected to be exercised.</t>
    </r>
  </si>
  <si>
    <r>
      <rPr>
        <rFont val="calibri"/>
        <color theme="1"/>
        <sz val="11.0"/>
      </rPr>
      <t>H.</t>
    </r>
    <r>
      <rPr>
        <rFont val="Times New Roman"/>
        <color theme="1"/>
        <sz val="7.0"/>
      </rPr>
      <t>      </t>
    </r>
    <r>
      <rPr>
        <rFont val="Times New Roman"/>
        <color theme="1"/>
        <sz val="11.0"/>
      </rPr>
      <t> </t>
    </r>
    <r>
      <rPr>
        <rFont val="Calibri Light"/>
        <b/>
        <color theme="1"/>
        <sz val="11.0"/>
      </rPr>
      <t>Exchange or Exchange-like transaction</t>
    </r>
    <r>
      <rPr>
        <rFont val="Calibri "/>
        <color theme="1"/>
        <sz val="11.0"/>
      </rPr>
      <t xml:space="preserve"> </t>
    </r>
    <r>
      <rPr>
        <rFont val="Calibri"/>
        <color theme="1"/>
        <sz val="11.0"/>
      </rPr>
      <t>–Consideration exchanged are equal or similar value</t>
    </r>
  </si>
  <si>
    <r>
      <rPr>
        <rFont val="calibri"/>
        <color theme="1"/>
        <sz val="11.0"/>
      </rPr>
      <t>I.</t>
    </r>
    <r>
      <rPr>
        <rFont val="Times New Roman"/>
        <color theme="1"/>
        <sz val="7.0"/>
      </rPr>
      <t>      </t>
    </r>
    <r>
      <rPr>
        <rFont val="Times New Roman"/>
        <color theme="1"/>
        <sz val="11.0"/>
      </rPr>
      <t> </t>
    </r>
    <r>
      <rPr>
        <rFont val="Calibri Light"/>
        <b/>
        <color theme="1"/>
        <sz val="11.0"/>
      </rPr>
      <t>Transfer of Ownership</t>
    </r>
    <r>
      <rPr>
        <rFont val="Calibri "/>
        <color theme="1"/>
        <sz val="11.0"/>
      </rPr>
      <t xml:space="preserve"> </t>
    </r>
    <r>
      <rPr>
        <rFont val="Calibri"/>
        <color theme="1"/>
        <sz val="11.0"/>
      </rPr>
      <t>– If title transfers by the end of the contract without a termination option; enter Yes</t>
    </r>
  </si>
  <si>
    <r>
      <rPr>
        <rFont val="calibri"/>
        <color theme="1"/>
        <sz val="11.0"/>
      </rPr>
      <t>J.</t>
    </r>
    <r>
      <rPr>
        <rFont val="Times New Roman"/>
        <color theme="1"/>
        <sz val="7.0"/>
      </rPr>
      <t xml:space="preserve">        </t>
    </r>
    <r>
      <rPr>
        <rFont val="Calibri"/>
        <b/>
        <color theme="1"/>
        <sz val="11.0"/>
      </rPr>
      <t xml:space="preserve">Lease Determination – </t>
    </r>
    <r>
      <rPr>
        <rFont val="Calibri"/>
        <color theme="1"/>
        <sz val="11.0"/>
      </rPr>
      <t xml:space="preserve">This column will automatically populate based on your previous responses in the worksheet.  </t>
    </r>
  </si>
  <si>
    <r>
      <rPr>
        <rFont val="calibri"/>
        <color theme="1"/>
        <sz val="11.0"/>
      </rPr>
      <t>K.</t>
    </r>
    <r>
      <rPr>
        <rFont val="Times New Roman"/>
        <color theme="1"/>
        <sz val="7.0"/>
      </rPr>
      <t xml:space="preserve">       </t>
    </r>
    <r>
      <rPr>
        <rFont val="Calibri"/>
        <b/>
        <color theme="1"/>
        <sz val="11.0"/>
      </rPr>
      <t xml:space="preserve">Agreement Term </t>
    </r>
    <r>
      <rPr>
        <rFont val="Calibri"/>
        <color theme="1"/>
        <sz val="11.0"/>
      </rPr>
      <t>– Enter the total term of the lease agreement, not including any options to extend or terminate the lease.</t>
    </r>
  </si>
  <si>
    <r>
      <rPr>
        <rFont val="calibri"/>
        <b/>
        <color theme="1"/>
        <sz val="11.0"/>
      </rPr>
      <t>Columns L through Q you are evaluating the terms and options for the LESSEE (the party that is being granted the right to use the underlying asset)</t>
    </r>
    <r>
      <rPr>
        <rFont val="Calibri"/>
        <b val="0"/>
        <color theme="1"/>
        <sz val="11.0"/>
      </rPr>
      <t>.</t>
    </r>
  </si>
  <si>
    <r>
      <rPr>
        <rFont val="calibri"/>
        <color theme="1"/>
        <sz val="11.0"/>
      </rPr>
      <t>L.</t>
    </r>
    <r>
      <rPr>
        <rFont val="Times New Roman"/>
        <color theme="1"/>
        <sz val="7.0"/>
      </rPr>
      <t xml:space="preserve">       </t>
    </r>
    <r>
      <rPr>
        <rFont val="Calibri"/>
        <color theme="1"/>
        <sz val="11.0"/>
      </rPr>
      <t>Termination Option – Does the LESSEE have the option to terminate the lease agreement?</t>
    </r>
  </si>
  <si>
    <r>
      <rPr>
        <rFont val="calibri"/>
        <color theme="1"/>
        <sz val="11.0"/>
      </rPr>
      <t>M.</t>
    </r>
    <r>
      <rPr>
        <rFont val="Times New Roman"/>
        <color theme="1"/>
        <sz val="7.0"/>
      </rPr>
      <t xml:space="preserve">    </t>
    </r>
    <r>
      <rPr>
        <rFont val="Calibri"/>
        <color theme="1"/>
        <sz val="11.0"/>
      </rPr>
      <t>Reasonably Certain – Is the LESSEE reasonably certain to exercise the termination option? (Remember - High Level of Certainty</t>
    </r>
  </si>
  <si>
    <r>
      <rPr>
        <rFont val="calibri"/>
        <color theme="1"/>
        <sz val="11.0"/>
      </rPr>
      <t>a.</t>
    </r>
    <r>
      <rPr>
        <rFont val="Times New Roman"/>
        <color theme="1"/>
        <sz val="7.0"/>
      </rPr>
      <t xml:space="preserve">       </t>
    </r>
    <r>
      <rPr>
        <rFont val="Calibri"/>
        <color theme="1"/>
        <sz val="11.0"/>
      </rPr>
      <t>In order to evaluate whether or not exercising an option is “reasonably certain”, you should:</t>
    </r>
  </si>
  <si>
    <r>
      <rPr>
        <rFont val="Times New Roman"/>
        <color theme="1"/>
        <sz val="7.0"/>
      </rPr>
      <t xml:space="preserve">                                                               </t>
    </r>
    <r>
      <rPr>
        <rFont val="Calibri"/>
        <color theme="1"/>
        <sz val="11.0"/>
      </rPr>
      <t>i.</t>
    </r>
    <r>
      <rPr>
        <rFont val="Times New Roman"/>
        <color theme="1"/>
        <sz val="7.0"/>
      </rPr>
      <t xml:space="preserve">      </t>
    </r>
    <r>
      <rPr>
        <rFont val="Calibri"/>
        <color theme="1"/>
        <sz val="11.0"/>
      </rPr>
      <t>Consider how this option has been handled in the past</t>
    </r>
  </si>
  <si>
    <r>
      <rPr>
        <rFont val="Times New Roman"/>
        <color theme="1"/>
        <sz val="7.0"/>
      </rPr>
      <t xml:space="preserve">                                                             </t>
    </r>
    <r>
      <rPr>
        <rFont val="Calibri"/>
        <color theme="1"/>
        <sz val="11.0"/>
      </rPr>
      <t>ii.</t>
    </r>
    <r>
      <rPr>
        <rFont val="Times New Roman"/>
        <color theme="1"/>
        <sz val="7.0"/>
      </rPr>
      <t xml:space="preserve">      </t>
    </r>
    <r>
      <rPr>
        <rFont val="Calibri"/>
        <color theme="1"/>
        <sz val="11.0"/>
      </rPr>
      <t>Consider the economic impact of the option</t>
    </r>
  </si>
  <si>
    <r>
      <rPr>
        <rFont val="Times New Roman"/>
        <color theme="1"/>
        <sz val="7.0"/>
      </rPr>
      <t xml:space="preserve">                                                           </t>
    </r>
    <r>
      <rPr>
        <rFont val="Calibri"/>
        <color theme="1"/>
        <sz val="11.0"/>
      </rPr>
      <t>iii.</t>
    </r>
    <r>
      <rPr>
        <rFont val="Times New Roman"/>
        <color theme="1"/>
        <sz val="7.0"/>
      </rPr>
      <t xml:space="preserve">      </t>
    </r>
    <r>
      <rPr>
        <rFont val="Calibri"/>
        <color theme="1"/>
        <sz val="11.0"/>
      </rPr>
      <t>Consider the importance of the underlying asset to operations</t>
    </r>
  </si>
  <si>
    <r>
      <rPr>
        <rFont val="calibri"/>
        <color theme="1"/>
        <sz val="11.0"/>
      </rPr>
      <t>N.</t>
    </r>
    <r>
      <rPr>
        <rFont val="Times New Roman"/>
        <color theme="1"/>
        <sz val="7.0"/>
      </rPr>
      <t xml:space="preserve">      </t>
    </r>
    <r>
      <rPr>
        <rFont val="Calibri"/>
        <color theme="1"/>
        <sz val="11.0"/>
      </rPr>
      <t>Year to Exercise – Identify the year in which the LESSEE is reasonable certain to exercise their option to terminate.</t>
    </r>
  </si>
  <si>
    <r>
      <rPr>
        <rFont val="calibri"/>
        <color theme="1"/>
        <sz val="11.0"/>
      </rPr>
      <t>O.</t>
    </r>
    <r>
      <rPr>
        <rFont val="Times New Roman"/>
        <color theme="1"/>
        <sz val="7.0"/>
      </rPr>
      <t xml:space="preserve">      </t>
    </r>
    <r>
      <rPr>
        <rFont val="Calibri"/>
        <color theme="1"/>
        <sz val="11.0"/>
      </rPr>
      <t>Option to Extend – Does the LESSEE have the option to extend the lease?</t>
    </r>
  </si>
  <si>
    <r>
      <rPr>
        <rFont val="calibri"/>
        <color theme="1"/>
        <sz val="11.0"/>
      </rPr>
      <t>P.</t>
    </r>
    <r>
      <rPr>
        <rFont val="Times New Roman"/>
        <color theme="1"/>
        <sz val="7.0"/>
      </rPr>
      <t xml:space="preserve">       </t>
    </r>
    <r>
      <rPr>
        <rFont val="Calibri"/>
        <color theme="1"/>
        <sz val="11.0"/>
      </rPr>
      <t>Reasonably Certain – Is it reasonably certain that the LESSEE is going to exercise the option to extend? (Use same criteria as column M)</t>
    </r>
  </si>
  <si>
    <r>
      <rPr>
        <rFont val="calibri"/>
        <color theme="1"/>
        <sz val="11.0"/>
      </rPr>
      <t>Q.</t>
    </r>
    <r>
      <rPr>
        <rFont val="Times New Roman"/>
        <color theme="1"/>
        <sz val="7.0"/>
      </rPr>
      <t xml:space="preserve">     </t>
    </r>
    <r>
      <rPr>
        <rFont val="Calibri"/>
        <color theme="1"/>
        <sz val="11.0"/>
      </rPr>
      <t>Years to Extend – Enter the number of years that the LESSEE is reasonably certain to extend the contract beyond the original lease term</t>
    </r>
  </si>
  <si>
    <t>Columns R through W, you are evaluating the terms and options for the LESSOR (the party that granted the lessee the right to use the underlying asset)</t>
  </si>
  <si>
    <r>
      <rPr>
        <rFont val="calibri"/>
        <color theme="1"/>
        <sz val="11.0"/>
      </rPr>
      <t>R.</t>
    </r>
    <r>
      <rPr>
        <rFont val="Times New Roman"/>
        <color theme="1"/>
        <sz val="7.0"/>
      </rPr>
      <t xml:space="preserve">      </t>
    </r>
    <r>
      <rPr>
        <rFont val="Calibri"/>
        <color theme="1"/>
        <sz val="11.0"/>
      </rPr>
      <t>Termination Option – Does the LESSOR have the option to terminate the lease agreement?</t>
    </r>
  </si>
  <si>
    <r>
      <rPr>
        <rFont val="calibri"/>
        <color theme="1"/>
        <sz val="11.0"/>
      </rPr>
      <t>S.</t>
    </r>
    <r>
      <rPr>
        <rFont val="Times New Roman"/>
        <color theme="1"/>
        <sz val="7.0"/>
      </rPr>
      <t xml:space="preserve">       </t>
    </r>
    <r>
      <rPr>
        <rFont val="Calibri"/>
        <color theme="1"/>
        <sz val="11.0"/>
      </rPr>
      <t>Reasonably Certain – Is the LESSOR reasonably certain to exercise the termination option?</t>
    </r>
  </si>
  <si>
    <r>
      <rPr>
        <rFont val="calibri"/>
        <color theme="1"/>
        <sz val="11.0"/>
      </rPr>
      <t>a.</t>
    </r>
    <r>
      <rPr>
        <rFont val="Times New Roman"/>
        <color theme="1"/>
        <sz val="7.0"/>
      </rPr>
      <t xml:space="preserve">       </t>
    </r>
    <r>
      <rPr>
        <rFont val="Calibri"/>
        <color theme="1"/>
        <sz val="11.0"/>
      </rPr>
      <t>In order to evaluate whether or not exercising an option is “reasonably certain”, you should:</t>
    </r>
  </si>
  <si>
    <r>
      <rPr>
        <rFont val="Times New Roman"/>
        <color theme="1"/>
        <sz val="7.0"/>
      </rPr>
      <t xml:space="preserve">                                                               </t>
    </r>
    <r>
      <rPr>
        <rFont val="Calibri"/>
        <color theme="1"/>
        <sz val="11.0"/>
      </rPr>
      <t>i.</t>
    </r>
    <r>
      <rPr>
        <rFont val="Times New Roman"/>
        <color theme="1"/>
        <sz val="7.0"/>
      </rPr>
      <t xml:space="preserve">      </t>
    </r>
    <r>
      <rPr>
        <rFont val="Calibri"/>
        <color theme="1"/>
        <sz val="11.0"/>
      </rPr>
      <t>Consider how this option has been handled in the past</t>
    </r>
  </si>
  <si>
    <r>
      <rPr>
        <rFont val="Times New Roman"/>
        <color theme="1"/>
        <sz val="7.0"/>
      </rPr>
      <t xml:space="preserve">                                                             </t>
    </r>
    <r>
      <rPr>
        <rFont val="Calibri"/>
        <color theme="1"/>
        <sz val="11.0"/>
      </rPr>
      <t>ii.</t>
    </r>
    <r>
      <rPr>
        <rFont val="Times New Roman"/>
        <color theme="1"/>
        <sz val="7.0"/>
      </rPr>
      <t xml:space="preserve">      </t>
    </r>
    <r>
      <rPr>
        <rFont val="Calibri"/>
        <color theme="1"/>
        <sz val="11.0"/>
      </rPr>
      <t>Consider the economic impact of the option</t>
    </r>
  </si>
  <si>
    <r>
      <rPr>
        <rFont val="Times New Roman"/>
        <color theme="1"/>
        <sz val="7.0"/>
      </rPr>
      <t xml:space="preserve">                                                           </t>
    </r>
    <r>
      <rPr>
        <rFont val="Calibri"/>
        <color theme="1"/>
        <sz val="11.0"/>
      </rPr>
      <t>iii.</t>
    </r>
    <r>
      <rPr>
        <rFont val="Times New Roman"/>
        <color theme="1"/>
        <sz val="7.0"/>
      </rPr>
      <t xml:space="preserve">      </t>
    </r>
    <r>
      <rPr>
        <rFont val="Calibri"/>
        <color theme="1"/>
        <sz val="11.0"/>
      </rPr>
      <t>Consider the importance of the underlying asset to operations</t>
    </r>
  </si>
  <si>
    <r>
      <rPr>
        <rFont val="calibri"/>
        <color theme="1"/>
        <sz val="11.0"/>
      </rPr>
      <t>T.</t>
    </r>
    <r>
      <rPr>
        <rFont val="Times New Roman"/>
        <color theme="1"/>
        <sz val="7.0"/>
      </rPr>
      <t xml:space="preserve">       </t>
    </r>
    <r>
      <rPr>
        <rFont val="Calibri"/>
        <color theme="1"/>
        <sz val="11.0"/>
      </rPr>
      <t>Year to Exercise – Identify the year in which the LESSOR is reasonable certain to exercise their option to terminate.</t>
    </r>
  </si>
  <si>
    <r>
      <rPr>
        <rFont val="calibri"/>
        <color theme="1"/>
        <sz val="11.0"/>
      </rPr>
      <t>U.</t>
    </r>
    <r>
      <rPr>
        <rFont val="Times New Roman"/>
        <color theme="1"/>
        <sz val="7.0"/>
      </rPr>
      <t xml:space="preserve">      </t>
    </r>
    <r>
      <rPr>
        <rFont val="Calibri"/>
        <color theme="1"/>
        <sz val="11.0"/>
      </rPr>
      <t>Option to Extend – Does the LESSOR have the option to extend the lease?</t>
    </r>
  </si>
  <si>
    <r>
      <rPr>
        <rFont val="calibri"/>
        <color theme="1"/>
        <sz val="11.0"/>
      </rPr>
      <t>V.</t>
    </r>
    <r>
      <rPr>
        <rFont val="Times New Roman"/>
        <color theme="1"/>
        <sz val="7.0"/>
      </rPr>
      <t xml:space="preserve">      </t>
    </r>
    <r>
      <rPr>
        <rFont val="Calibri"/>
        <color theme="1"/>
        <sz val="11.0"/>
      </rPr>
      <t>Reasonably Certain – Is it reasonably certain that the LESSOR is going to exercise the option to extend? (Use same criteria as column M)</t>
    </r>
  </si>
  <si>
    <r>
      <rPr>
        <rFont val="calibri"/>
        <color theme="1"/>
        <sz val="11.0"/>
      </rPr>
      <t>W.</t>
    </r>
    <r>
      <rPr>
        <rFont val="Times New Roman"/>
        <color theme="1"/>
        <sz val="7.0"/>
      </rPr>
      <t xml:space="preserve">    </t>
    </r>
    <r>
      <rPr>
        <rFont val="Calibri"/>
        <color theme="1"/>
        <sz val="11.0"/>
      </rPr>
      <t>Years to Extend – Enter the number of years that the LESSOR is reasonably certain to extend the contract beyond the original lease term.</t>
    </r>
  </si>
  <si>
    <t>Columns V through Z are automatically populated based on your previous responses in the worksheet.  No action is required for these columns.</t>
  </si>
  <si>
    <r>
      <rPr>
        <rFont val="calibri"/>
        <b/>
        <color theme="1"/>
        <sz val="11.0"/>
      </rPr>
      <t xml:space="preserve">AB. Payment Frequency – </t>
    </r>
    <r>
      <rPr>
        <rFont val="Calibri"/>
        <b val="0"/>
        <color theme="1"/>
        <sz val="11.0"/>
      </rPr>
      <t>Indicate whether payments against the lease are made weekly, monthly, quarterly, or annually.</t>
    </r>
  </si>
  <si>
    <r>
      <rPr>
        <rFont val="calibri"/>
        <b/>
        <color theme="1"/>
        <sz val="11.0"/>
      </rPr>
      <t>AC.</t>
    </r>
    <r>
      <rPr>
        <rFont val="Calibri"/>
        <b val="0"/>
        <color theme="1"/>
        <sz val="11.0"/>
      </rPr>
      <t xml:space="preserve"> </t>
    </r>
    <r>
      <rPr>
        <rFont val="Calibri"/>
        <b/>
        <color theme="1"/>
        <sz val="11.0"/>
      </rPr>
      <t xml:space="preserve">Payment – </t>
    </r>
    <r>
      <rPr>
        <rFont val="Calibri"/>
        <b val="0"/>
        <color theme="1"/>
        <sz val="11.0"/>
      </rPr>
      <t>Indicate whether the payment is made at the beginning or end of the period (If the lease payments are made monthly, are they paid at the beginning or end of the month, etc.)</t>
    </r>
  </si>
  <si>
    <r>
      <rPr>
        <rFont val="calibri"/>
        <b/>
        <color theme="1"/>
        <sz val="11.0"/>
      </rPr>
      <t>AD.</t>
    </r>
    <r>
      <rPr>
        <rFont val="Calibri"/>
        <b val="0"/>
        <color theme="1"/>
        <sz val="11.0"/>
      </rPr>
      <t xml:space="preserve"> </t>
    </r>
    <r>
      <rPr>
        <rFont val="Calibri"/>
        <b/>
        <color theme="1"/>
        <sz val="11.0"/>
      </rPr>
      <t xml:space="preserve">Payment Periods </t>
    </r>
    <r>
      <rPr>
        <rFont val="Calibri"/>
        <b val="0"/>
        <color theme="1"/>
        <sz val="11.0"/>
      </rPr>
      <t>– This column is going to automatically populate with the total number of lease payments to be made based on your previous selections.  Verify that this number is correct.</t>
    </r>
  </si>
  <si>
    <r>
      <rPr>
        <rFont val="calibri"/>
        <b/>
        <color theme="1"/>
        <sz val="11.0"/>
      </rPr>
      <t>AE</t>
    </r>
    <r>
      <rPr>
        <rFont val="Calibri"/>
        <b val="0"/>
        <color theme="1"/>
        <sz val="11.0"/>
      </rPr>
      <t>.</t>
    </r>
    <r>
      <rPr>
        <rFont val="Calibri"/>
        <b/>
        <color theme="1"/>
        <sz val="11.0"/>
      </rPr>
      <t xml:space="preserve"> Multiple Components – </t>
    </r>
    <r>
      <rPr>
        <rFont val="Calibri"/>
        <b val="0"/>
        <color theme="1"/>
        <sz val="11.0"/>
      </rPr>
      <t>Answer whether or not the lease has multiple components.  These can include:</t>
    </r>
  </si>
  <si>
    <r>
      <rPr>
        <rFont val="calibri"/>
        <b/>
        <color theme="1"/>
        <sz val="11.0"/>
      </rPr>
      <t>a.</t>
    </r>
    <r>
      <rPr>
        <rFont val="Times New Roman"/>
        <b/>
        <color theme="1"/>
        <sz val="7.0"/>
      </rPr>
      <t xml:space="preserve">       </t>
    </r>
    <r>
      <rPr>
        <rFont val="Calibri"/>
        <b val="0"/>
        <color theme="1"/>
        <sz val="11.0"/>
      </rPr>
      <t>The lease could have multiple underlying assets</t>
    </r>
  </si>
  <si>
    <r>
      <rPr>
        <rFont val="calibri"/>
        <b/>
        <color theme="1"/>
        <sz val="11.0"/>
      </rPr>
      <t>b.</t>
    </r>
    <r>
      <rPr>
        <rFont val="Times New Roman"/>
        <b/>
        <color theme="1"/>
        <sz val="7.0"/>
      </rPr>
      <t xml:space="preserve">      </t>
    </r>
    <r>
      <rPr>
        <rFont val="Calibri"/>
        <b val="0"/>
        <color theme="1"/>
        <sz val="11.0"/>
      </rPr>
      <t>The lease could have non-lease components such as maintenance costs</t>
    </r>
  </si>
  <si>
    <r>
      <rPr>
        <rFont val="calibri"/>
        <b/>
        <color theme="1"/>
        <sz val="11.0"/>
      </rPr>
      <t>AF. Describe</t>
    </r>
    <r>
      <rPr>
        <rFont val="Calibri"/>
        <b val="0"/>
        <color theme="1"/>
        <sz val="11.0"/>
      </rPr>
      <t xml:space="preserve"> – If you entered “Yes” in column AF for multiple components, describe all other components that the lease agreement has.</t>
    </r>
  </si>
  <si>
    <r>
      <rPr>
        <rFont val="calibri"/>
        <b/>
        <color theme="1"/>
        <sz val="11.0"/>
      </rPr>
      <t>AG</t>
    </r>
    <r>
      <rPr>
        <rFont val="Calibri"/>
        <b val="0"/>
        <color theme="1"/>
        <sz val="11.0"/>
      </rPr>
      <t xml:space="preserve">. </t>
    </r>
    <r>
      <rPr>
        <rFont val="Calibri"/>
        <b/>
        <color theme="1"/>
        <sz val="11.0"/>
      </rPr>
      <t xml:space="preserve">Fixed/Insubstance Fixed Payments </t>
    </r>
    <r>
      <rPr>
        <rFont val="Calibri"/>
        <b val="0"/>
        <color theme="1"/>
        <sz val="11.0"/>
      </rPr>
      <t>– Enter the total amount of the lease payment that is fixed or fixed in substance.</t>
    </r>
  </si>
  <si>
    <r>
      <rPr>
        <rFont val="calibri"/>
        <b/>
        <color theme="1"/>
        <sz val="11.0"/>
      </rPr>
      <t>AH</t>
    </r>
    <r>
      <rPr>
        <rFont val="Calibri"/>
        <b val="0"/>
        <color theme="1"/>
        <sz val="11.0"/>
      </rPr>
      <t xml:space="preserve">. </t>
    </r>
    <r>
      <rPr>
        <rFont val="Calibri"/>
        <b/>
        <color theme="1"/>
        <sz val="11.0"/>
      </rPr>
      <t xml:space="preserve">Variable Payments to Track for Note Disclosure – </t>
    </r>
    <r>
      <rPr>
        <rFont val="Calibri"/>
        <b val="0"/>
        <color theme="1"/>
        <sz val="11.0"/>
      </rPr>
      <t>Answer whether or not there are variable amounts paid against the lease (maintenance, paper for a copier, etc.)</t>
    </r>
  </si>
  <si>
    <r>
      <rPr>
        <rFont val="calibri"/>
        <b/>
        <color theme="1"/>
        <sz val="11.0"/>
      </rPr>
      <t xml:space="preserve">AI. Describe – </t>
    </r>
    <r>
      <rPr>
        <rFont val="Calibri"/>
        <b val="0"/>
        <color theme="1"/>
        <sz val="11.0"/>
      </rPr>
      <t>If you answered “Yes” in column AI, describe the variable payments associated with the lease.</t>
    </r>
  </si>
  <si>
    <r>
      <rPr>
        <rFont val="calibri"/>
        <b/>
        <color theme="1"/>
        <sz val="11.0"/>
      </rPr>
      <t xml:space="preserve">AJ Interest Rate </t>
    </r>
    <r>
      <rPr>
        <rFont val="Calibri"/>
        <b val="0"/>
        <color theme="1"/>
        <sz val="11.0"/>
      </rPr>
      <t>– Indicate whether the interest rate is stated in the lease agreement or if it will be implied from another comparable source.</t>
    </r>
  </si>
  <si>
    <r>
      <rPr>
        <rFont val="calibri"/>
        <b/>
        <color theme="1"/>
        <sz val="11.0"/>
      </rPr>
      <t xml:space="preserve">AK. If Imputed, Describe – </t>
    </r>
    <r>
      <rPr>
        <rFont val="Calibri"/>
        <b val="0"/>
        <color theme="1"/>
        <sz val="11.0"/>
      </rPr>
      <t>If you selected imputed in column AK, describe where the imputed rate is coming from. Guidance in GASB 62 par 173-187, see also associated IG Questions</t>
    </r>
  </si>
  <si>
    <r>
      <rPr>
        <rFont val="calibri"/>
        <b/>
        <color theme="1"/>
        <sz val="11.0"/>
      </rPr>
      <t xml:space="preserve">AL. Rate – </t>
    </r>
    <r>
      <rPr>
        <rFont val="Calibri"/>
        <b val="0"/>
        <color theme="1"/>
        <sz val="11.0"/>
      </rPr>
      <t>Enter the interest rate of the lease agreement.</t>
    </r>
  </si>
  <si>
    <r>
      <rPr>
        <rFont val="calibri"/>
        <b/>
        <color theme="1"/>
        <sz val="11.0"/>
      </rPr>
      <t xml:space="preserve">AM. Present Value – </t>
    </r>
    <r>
      <rPr>
        <rFont val="Calibri"/>
        <b val="0"/>
        <color theme="1"/>
        <sz val="11.0"/>
      </rPr>
      <t>This column will automatically populate based on your previous selections.</t>
    </r>
  </si>
  <si>
    <r>
      <rPr>
        <rFont val="calibri"/>
        <b/>
        <color theme="1"/>
        <sz val="11.0"/>
      </rPr>
      <t xml:space="preserve">AN. Preparer Consideration of Materiality – </t>
    </r>
    <r>
      <rPr>
        <rFont val="Calibri"/>
        <b val="0"/>
        <color theme="1"/>
        <sz val="11.0"/>
      </rPr>
      <t>This column will automatically populate based on your previous selections. (Will then generate a separate tab for each lease you determine you want to record)</t>
    </r>
  </si>
  <si>
    <r>
      <rPr>
        <rFont val="calibri"/>
        <b/>
        <color theme="1"/>
        <sz val="11.0"/>
      </rPr>
      <t xml:space="preserve">AO. Accumulation of Immaterial Agreements – </t>
    </r>
    <r>
      <rPr>
        <rFont val="Calibri"/>
        <b val="0"/>
        <color theme="1"/>
        <sz val="11.0"/>
      </rPr>
      <t>This column will automatically populate based on your previous selections.</t>
    </r>
  </si>
  <si>
    <t>Activity during fiscal year</t>
  </si>
  <si>
    <t>Fiscal Year</t>
  </si>
  <si>
    <t>Begin</t>
  </si>
  <si>
    <t>End</t>
  </si>
  <si>
    <t>LESSEE Principal &amp; Interest</t>
  </si>
  <si>
    <t>LESSOR Principal &amp; Interest</t>
  </si>
  <si>
    <t>FYE</t>
  </si>
  <si>
    <t>Principal</t>
  </si>
  <si>
    <t>Interest</t>
  </si>
  <si>
    <t>NOTE SCHEDULE</t>
  </si>
  <si>
    <t>Total For Notes</t>
  </si>
  <si>
    <t>Grand Total</t>
  </si>
  <si>
    <t>Lease Inputs (input information based on lease inventory tab)</t>
  </si>
  <si>
    <t xml:space="preserve">Lease Commencement Date </t>
  </si>
  <si>
    <t>Inventory Lease tab - column B</t>
  </si>
  <si>
    <t>Scheule for a lessee or lessor arrangement?</t>
  </si>
  <si>
    <t>Lease Term</t>
  </si>
  <si>
    <t>Inventory Lease Term Column K</t>
  </si>
  <si>
    <t xml:space="preserve">Number of Payments </t>
  </si>
  <si>
    <t>Inventory Lease Term ( * frequency)</t>
  </si>
  <si>
    <t>What is the payment frequency? Annual / SemiAnnual / Quarterly / Monthly /Weekly</t>
  </si>
  <si>
    <t>Inventory Sheet - Column AB</t>
  </si>
  <si>
    <r>
      <rPr>
        <rFont val="Arial"/>
        <color theme="1"/>
        <sz val="10.0"/>
      </rPr>
      <t>When are lease payments made? (</t>
    </r>
    <r>
      <rPr>
        <rFont val="Arial"/>
        <b/>
        <color theme="1"/>
        <sz val="10.0"/>
      </rPr>
      <t>B</t>
    </r>
    <r>
      <rPr>
        <rFont val="Arial"/>
        <color theme="1"/>
        <sz val="10.0"/>
      </rPr>
      <t>)eginning of the period in advance or (</t>
    </r>
    <r>
      <rPr>
        <rFont val="Arial"/>
        <b/>
        <color theme="1"/>
        <sz val="10.0"/>
      </rPr>
      <t>E</t>
    </r>
    <r>
      <rPr>
        <rFont val="Arial"/>
        <color theme="1"/>
        <sz val="10.0"/>
      </rPr>
      <t>)nd of the period in arrears</t>
    </r>
  </si>
  <si>
    <t>Inventory Sheet - Column AC</t>
  </si>
  <si>
    <t>Lease - Discount Rate</t>
  </si>
  <si>
    <t>Inventory Lease rate - column AL</t>
  </si>
  <si>
    <t>The below are automated calculations. Do not make any changes. Note the final lease liability figure may not equal zero due to rounding.</t>
  </si>
  <si>
    <t>Only populate period 0 if payments made at (B)eginning of period; only populate final period if payments made at (E)nd of period</t>
  </si>
  <si>
    <t>(a)</t>
  </si>
  <si>
    <t>(b)</t>
  </si>
  <si>
    <t>(c)</t>
  </si>
  <si>
    <t>(b) - (c )</t>
  </si>
  <si>
    <t>(a) + (c) - (b)</t>
  </si>
  <si>
    <t>Payment #</t>
  </si>
  <si>
    <t>PV of Payments</t>
  </si>
  <si>
    <t>Payments</t>
  </si>
  <si>
    <t>Payment Date</t>
  </si>
  <si>
    <t>a. Fixed payments</t>
  </si>
  <si>
    <t>b. Variable payments that depend on an index or a rate (such as the Consumer Price Index or a market interest rate)</t>
  </si>
  <si>
    <t>c. Variable payments that are fixed in substance (See guidance to right)</t>
  </si>
  <si>
    <t>d. Amounts that are reasonably certain of being required to be paid by THE LESSEE under residual value guarantees (RVGs)</t>
  </si>
  <si>
    <r>
      <rPr>
        <rFont val="tahoma"/>
        <b/>
        <color theme="1"/>
        <sz val="9.0"/>
      </rPr>
      <t>e. The exercise price of a purchase option if it is</t>
    </r>
    <r>
      <rPr>
        <rFont val="Tahoma"/>
        <b/>
        <color theme="1"/>
        <sz val="9.0"/>
        <u/>
      </rPr>
      <t xml:space="preserve"> reasonably certain</t>
    </r>
    <r>
      <rPr>
        <rFont val="Tahoma"/>
        <b/>
        <color theme="1"/>
        <sz val="9.0"/>
      </rPr>
      <t xml:space="preserve"> that the LESSEE will exercise that option</t>
    </r>
  </si>
  <si>
    <r>
      <rPr>
        <rFont val="tahoma"/>
        <b/>
        <color theme="1"/>
        <sz val="9.0"/>
      </rPr>
      <t xml:space="preserve">f. Payments for penalties for terminating the lease </t>
    </r>
    <r>
      <rPr>
        <rFont val="Tahoma"/>
        <b/>
        <color theme="1"/>
        <sz val="9.0"/>
        <u/>
      </rPr>
      <t xml:space="preserve">reasonably certain </t>
    </r>
  </si>
  <si>
    <t xml:space="preserve">g. Any lease incentives receivable from (by) the LESSOR </t>
  </si>
  <si>
    <r>
      <rPr>
        <rFont val="tahoma"/>
        <b/>
        <color theme="1"/>
        <sz val="9.0"/>
      </rPr>
      <t xml:space="preserve">h. Any other payments that are </t>
    </r>
    <r>
      <rPr>
        <rFont val="Tahoma"/>
        <b/>
        <color theme="1"/>
        <sz val="9.0"/>
        <u/>
      </rPr>
      <t>reasonably certain</t>
    </r>
    <r>
      <rPr>
        <rFont val="Tahoma"/>
        <b/>
        <color theme="1"/>
        <sz val="9.0"/>
      </rPr>
      <t xml:space="preserve"> of being required based on an assessment of all relevant factors.</t>
    </r>
  </si>
  <si>
    <t>Total Payments</t>
  </si>
  <si>
    <t>IF End of Period Pmts</t>
  </si>
  <si>
    <t>IF Beginning of Period Pmts</t>
  </si>
  <si>
    <t>Date</t>
  </si>
  <si>
    <t>This  is a blank tab - utilzied for accumulation/summary tab.</t>
  </si>
  <si>
    <t>DO NOT HIDE TAB.</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</si>
</sst>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quot;$&quot;* #,##0.00_);_(&quot;$&quot;* \(#,##0.00\);_(&quot;$&quot;* &quot;-&quot;??_);_(@_)"/>
    <numFmt numFmtId="165" formatCode="0.0%"/>
    <numFmt numFmtId="166" formatCode="&quot;$&quot;#,##0.00_);[Red]\(&quot;$&quot;#,##0.00\)"/>
    <numFmt numFmtId="167" formatCode="_(* #,##0.00_);_(* \(#,##0.00\);_(* &quot;-&quot;??_);_(@_)"/>
    <numFmt numFmtId="168" formatCode="_(&quot;$&quot;* #,##0_);_(&quot;$&quot;* \(#,##0\);_(&quot;$&quot;* &quot;-&quot;_);_(@_)"/>
    <numFmt numFmtId="169" formatCode="m/d/yyyy"/>
    <numFmt numFmtId="170" formatCode="_(* #,##0_);_(* \(#,##0\);_(* &quot;-&quot;_);_(@_)"/>
  </numFmts>
  <fonts count="26">
    <font>
      <sz val="11.0"/>
      <color theme="1"/>
      <name val="Arial"/>
    </font>
    <font>
      <b/>
      <i/>
      <sz val="11.0"/>
      <color theme="1"/>
      <name val="Calibri"/>
    </font>
    <font>
      <b/>
      <i/>
      <sz val="14.0"/>
      <color theme="1"/>
      <name val="Calibri"/>
    </font>
    <font/>
    <font>
      <b/>
      <i/>
      <u/>
      <sz val="11.0"/>
      <color theme="1"/>
      <name val="Calibri"/>
    </font>
    <font>
      <sz val="11.0"/>
      <color theme="1"/>
      <name val="Calibri"/>
    </font>
    <font>
      <b/>
      <sz val="11.0"/>
      <color theme="1"/>
      <name val="Calibri"/>
    </font>
    <font>
      <color theme="1"/>
      <name val="Calibri"/>
    </font>
    <font>
      <b/>
      <i/>
      <u/>
      <sz val="11.0"/>
      <color theme="1"/>
      <name val="Calibri"/>
    </font>
    <font>
      <sz val="7.0"/>
      <color theme="1"/>
      <name val="Times New Roman"/>
    </font>
    <font>
      <sz val="10.0"/>
      <color theme="1"/>
      <name val="Tahoma"/>
    </font>
    <font>
      <b/>
      <i/>
      <sz val="10.0"/>
      <color theme="1"/>
      <name val="Tahoma"/>
    </font>
    <font>
      <b/>
      <i/>
      <u/>
      <sz val="12.0"/>
      <color theme="1"/>
      <name val="Tahoma"/>
    </font>
    <font>
      <b/>
      <sz val="10.0"/>
      <color theme="1"/>
      <name val="Tahoma"/>
    </font>
    <font>
      <b/>
      <sz val="12.0"/>
      <color theme="1"/>
      <name val="Tahoma"/>
    </font>
    <font>
      <b/>
      <sz val="11.0"/>
      <color rgb="FF44546A"/>
      <name val="Calibri"/>
    </font>
    <font>
      <sz val="11.0"/>
      <color rgb="FF3F3F76"/>
      <name val="Calibri"/>
    </font>
    <font>
      <sz val="10.0"/>
      <color theme="1"/>
      <name val="Arial"/>
    </font>
    <font>
      <b/>
      <sz val="10.0"/>
      <color rgb="FFFF0000"/>
      <name val="Tahoma"/>
    </font>
    <font>
      <sz val="8.0"/>
      <color rgb="FFFF0000"/>
      <name val="Arial"/>
    </font>
    <font>
      <sz val="8.0"/>
      <color rgb="FFFF0000"/>
      <name val="Tahoma"/>
    </font>
    <font>
      <b/>
      <sz val="9.0"/>
      <color theme="1"/>
      <name val="Tahoma"/>
    </font>
    <font>
      <b/>
      <sz val="8.0"/>
      <color theme="1"/>
      <name val="Tahoma"/>
    </font>
    <font>
      <b/>
      <sz val="10.0"/>
      <color rgb="FF0070C0"/>
      <name val="Tahoma"/>
    </font>
    <font>
      <b/>
      <sz val="11.0"/>
      <color rgb="FFFF0000"/>
      <name val="Calibri"/>
    </font>
    <font>
      <b/>
      <sz val="15.0"/>
      <color rgb="FFFF0000"/>
      <name val="Calibri"/>
    </font>
  </fonts>
  <fills count="12">
    <fill>
      <patternFill patternType="none"/>
    </fill>
    <fill>
      <patternFill patternType="lightGray"/>
    </fill>
    <fill>
      <patternFill patternType="solid">
        <fgColor rgb="FF9CC2E5"/>
        <bgColor rgb="FF9CC2E5"/>
      </patternFill>
    </fill>
    <fill>
      <patternFill patternType="solid">
        <fgColor rgb="FFE2EFD9"/>
        <bgColor rgb="FFE2EFD9"/>
      </patternFill>
    </fill>
    <fill>
      <patternFill patternType="solid">
        <fgColor rgb="FFDEEAF6"/>
        <bgColor rgb="FFDEEAF6"/>
      </patternFill>
    </fill>
    <fill>
      <patternFill patternType="solid">
        <fgColor rgb="FFBDD6EE"/>
        <bgColor rgb="FFBDD6EE"/>
      </patternFill>
    </fill>
    <fill>
      <patternFill patternType="solid">
        <fgColor rgb="FFC5E0B3"/>
        <bgColor rgb="FFC5E0B3"/>
      </patternFill>
    </fill>
    <fill>
      <patternFill patternType="solid">
        <fgColor rgb="FFD8D8D8"/>
        <bgColor rgb="FFD8D8D8"/>
      </patternFill>
    </fill>
    <fill>
      <patternFill patternType="solid">
        <fgColor theme="0"/>
        <bgColor theme="0"/>
      </patternFill>
    </fill>
    <fill>
      <patternFill patternType="solid">
        <fgColor rgb="FFA8D08D"/>
        <bgColor rgb="FFA8D08D"/>
      </patternFill>
    </fill>
    <fill>
      <patternFill patternType="solid">
        <fgColor rgb="FFFFE598"/>
        <bgColor rgb="FFFFE598"/>
      </patternFill>
    </fill>
    <fill>
      <patternFill patternType="solid">
        <fgColor rgb="FFD6DCE4"/>
        <bgColor rgb="FFD6DCE4"/>
      </patternFill>
    </fill>
  </fills>
  <borders count="44">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thick">
        <color rgb="FF000000"/>
      </left>
      <right/>
      <top style="thick">
        <color rgb="FF000000"/>
      </top>
      <bottom/>
    </border>
    <border>
      <left/>
      <right style="thick">
        <color rgb="FF000000"/>
      </right>
      <top style="thick">
        <color rgb="FF000000"/>
      </top>
      <bottom/>
    </border>
    <border>
      <left style="medium">
        <color rgb="FF000000"/>
      </left>
      <bottom style="medium">
        <color rgb="FF000000"/>
      </bottom>
    </border>
    <border>
      <right style="medium">
        <color rgb="FF000000"/>
      </right>
      <bottom style="medium">
        <color rgb="FF000000"/>
      </bottom>
    </border>
    <border>
      <left/>
      <top/>
      <bottom/>
    </border>
    <border>
      <top/>
      <bottom/>
    </border>
    <border>
      <right/>
      <top/>
      <bottom/>
    </border>
    <border>
      <left style="thick">
        <color rgb="FF000000"/>
      </left>
      <right/>
      <top/>
      <bottom/>
    </border>
    <border>
      <left/>
      <right style="thick">
        <color rgb="FF000000"/>
      </right>
      <top/>
      <bottom/>
    </border>
    <border>
      <left/>
      <right/>
      <top/>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top/>
    </border>
    <border>
      <right/>
      <top/>
    </border>
    <border>
      <left/>
      <bottom style="thin">
        <color rgb="FF000000"/>
      </bottom>
    </border>
    <border>
      <right/>
      <bottom style="thin">
        <color rgb="FF000000"/>
      </bottom>
    </border>
    <border>
      <left/>
      <right/>
      <top/>
      <bottom style="thin">
        <color rgb="FF000000"/>
      </bottom>
    </border>
    <border>
      <top style="thin">
        <color rgb="FF000000"/>
      </top>
      <bottom style="double">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top/>
    </border>
    <border>
      <left/>
      <bottom/>
    </border>
    <border>
      <bottom/>
    </border>
    <border>
      <right/>
      <bottom/>
    </border>
    <border>
      <top style="thin">
        <color rgb="FF000000"/>
      </top>
    </border>
    <border>
      <bottom style="thin">
        <color rgb="FF000000"/>
      </bottom>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148">
    <xf borderId="0" fillId="0" fontId="0" numFmtId="0" xfId="0" applyAlignment="1" applyFont="1">
      <alignment readingOrder="0" shrinkToFit="0" vertical="bottom" wrapText="0"/>
    </xf>
    <xf borderId="0" fillId="0" fontId="1" numFmtId="0" xfId="0" applyAlignment="1" applyFont="1">
      <alignment horizontal="center"/>
    </xf>
    <xf borderId="1" fillId="2" fontId="2" numFmtId="0" xfId="0" applyAlignment="1" applyBorder="1" applyFill="1" applyFont="1">
      <alignment horizontal="center"/>
    </xf>
    <xf borderId="2" fillId="0" fontId="3" numFmtId="0" xfId="0" applyBorder="1" applyFont="1"/>
    <xf borderId="0" fillId="0" fontId="4" numFmtId="0" xfId="0" applyAlignment="1" applyFont="1">
      <alignment horizontal="center"/>
    </xf>
    <xf borderId="0" fillId="0" fontId="1" numFmtId="164" xfId="0" applyAlignment="1" applyFont="1" applyNumberFormat="1">
      <alignment horizontal="center"/>
    </xf>
    <xf borderId="0" fillId="0" fontId="1" numFmtId="165" xfId="0" applyAlignment="1" applyFont="1" applyNumberFormat="1">
      <alignment horizontal="center"/>
    </xf>
    <xf borderId="0" fillId="0" fontId="5" numFmtId="166" xfId="0" applyAlignment="1" applyFont="1" applyNumberFormat="1">
      <alignment horizontal="center"/>
    </xf>
    <xf borderId="0" fillId="0" fontId="5" numFmtId="0" xfId="0" applyAlignment="1" applyFont="1">
      <alignment horizontal="center"/>
    </xf>
    <xf borderId="3" fillId="3" fontId="6" numFmtId="0" xfId="0" applyAlignment="1" applyBorder="1" applyFill="1" applyFont="1">
      <alignment horizontal="center"/>
    </xf>
    <xf borderId="4" fillId="3" fontId="6" numFmtId="0" xfId="0" applyAlignment="1" applyBorder="1" applyFont="1">
      <alignment horizontal="center"/>
    </xf>
    <xf borderId="0" fillId="0" fontId="6" numFmtId="0" xfId="0" applyAlignment="1" applyFont="1">
      <alignment horizontal="center" shrinkToFit="0" wrapText="1"/>
    </xf>
    <xf borderId="0" fillId="0" fontId="1" numFmtId="0" xfId="0" applyAlignment="1" applyFont="1">
      <alignment horizontal="right"/>
    </xf>
    <xf borderId="5" fillId="0" fontId="1" numFmtId="14" xfId="0" applyAlignment="1" applyBorder="1" applyFont="1" applyNumberFormat="1">
      <alignment horizontal="center"/>
    </xf>
    <xf borderId="6" fillId="0" fontId="1" numFmtId="14" xfId="0" applyAlignment="1" applyBorder="1" applyFont="1" applyNumberFormat="1">
      <alignment horizontal="center"/>
    </xf>
    <xf borderId="7" fillId="3" fontId="1" numFmtId="0" xfId="0" applyAlignment="1" applyBorder="1" applyFont="1">
      <alignment horizontal="center"/>
    </xf>
    <xf borderId="8" fillId="0" fontId="3" numFmtId="0" xfId="0" applyBorder="1" applyFont="1"/>
    <xf borderId="9" fillId="0" fontId="3" numFmtId="0" xfId="0" applyBorder="1" applyFont="1"/>
    <xf borderId="7" fillId="4" fontId="1" numFmtId="0" xfId="0" applyAlignment="1" applyBorder="1" applyFill="1" applyFont="1">
      <alignment horizontal="center" shrinkToFit="0" wrapText="1"/>
    </xf>
    <xf borderId="10" fillId="3" fontId="6" numFmtId="0" xfId="0" applyAlignment="1" applyBorder="1" applyFont="1">
      <alignment horizontal="center"/>
    </xf>
    <xf borderId="11" fillId="3" fontId="6" numFmtId="164" xfId="0" applyAlignment="1" applyBorder="1" applyFont="1" applyNumberFormat="1">
      <alignment horizontal="center"/>
    </xf>
    <xf borderId="0" fillId="0" fontId="1" numFmtId="0" xfId="0" applyAlignment="1" applyFont="1">
      <alignment horizontal="center"/>
    </xf>
    <xf borderId="0" fillId="0" fontId="1" numFmtId="14" xfId="0" applyAlignment="1" applyFont="1" applyNumberFormat="1">
      <alignment horizontal="center" shrinkToFit="0" wrapText="1"/>
    </xf>
    <xf borderId="0" fillId="0" fontId="1" numFmtId="0" xfId="0" applyAlignment="1" applyFont="1">
      <alignment horizontal="center" shrinkToFit="0" wrapText="1"/>
    </xf>
    <xf borderId="12" fillId="3" fontId="1" numFmtId="0" xfId="0" applyAlignment="1" applyBorder="1" applyFont="1">
      <alignment horizontal="center" shrinkToFit="0" wrapText="1"/>
    </xf>
    <xf borderId="12" fillId="4" fontId="1" numFmtId="0" xfId="0" applyAlignment="1" applyBorder="1" applyFont="1">
      <alignment horizontal="center" shrinkToFit="0" wrapText="1"/>
    </xf>
    <xf borderId="0" fillId="0" fontId="1" numFmtId="164" xfId="0" applyAlignment="1" applyFont="1" applyNumberFormat="1">
      <alignment horizontal="center" shrinkToFit="0" wrapText="1"/>
    </xf>
    <xf borderId="0" fillId="0" fontId="1" numFmtId="165" xfId="0" applyAlignment="1" applyFont="1" applyNumberFormat="1">
      <alignment horizontal="center"/>
    </xf>
    <xf borderId="0" fillId="0" fontId="5" numFmtId="0" xfId="0" applyAlignment="1" applyFont="1">
      <alignment horizontal="center"/>
    </xf>
    <xf borderId="0" fillId="0" fontId="5" numFmtId="0" xfId="0" applyAlignment="1" applyFont="1">
      <alignment horizontal="center" shrinkToFit="0" wrapText="1"/>
    </xf>
    <xf borderId="0" fillId="0" fontId="5" numFmtId="0" xfId="0" applyFont="1"/>
    <xf borderId="0" fillId="0" fontId="5" numFmtId="14" xfId="0" applyFont="1" applyNumberFormat="1"/>
    <xf borderId="0" fillId="0" fontId="5" numFmtId="164" xfId="0" applyFont="1" applyNumberFormat="1"/>
    <xf borderId="0" fillId="0" fontId="5" numFmtId="165" xfId="0" applyFont="1" applyNumberFormat="1"/>
    <xf borderId="0" fillId="0" fontId="5" numFmtId="166" xfId="0" applyFont="1" applyNumberFormat="1"/>
    <xf borderId="13" fillId="0" fontId="5" numFmtId="166" xfId="0" applyBorder="1" applyFont="1" applyNumberFormat="1"/>
    <xf borderId="14" fillId="0" fontId="5" numFmtId="0" xfId="0" applyBorder="1" applyFont="1"/>
    <xf borderId="15" fillId="0" fontId="5" numFmtId="0" xfId="0" applyAlignment="1" applyBorder="1" applyFont="1">
      <alignment horizontal="left"/>
    </xf>
    <xf borderId="16" fillId="0" fontId="5" numFmtId="0" xfId="0" applyBorder="1" applyFont="1"/>
    <xf borderId="15" fillId="0" fontId="5" numFmtId="0" xfId="0" applyAlignment="1" applyBorder="1" applyFont="1">
      <alignment horizontal="center"/>
    </xf>
    <xf borderId="16" fillId="0" fontId="5" numFmtId="164" xfId="0" applyBorder="1" applyFont="1" applyNumberFormat="1"/>
    <xf borderId="15" fillId="0" fontId="5" numFmtId="0" xfId="0" applyAlignment="1" applyBorder="1" applyFont="1">
      <alignment horizontal="left" shrinkToFit="0" wrapText="1"/>
    </xf>
    <xf borderId="15" fillId="0" fontId="3" numFmtId="0" xfId="0" applyBorder="1" applyFont="1"/>
    <xf borderId="0" fillId="0" fontId="5" numFmtId="0" xfId="0" applyAlignment="1" applyFont="1">
      <alignment shrinkToFit="0" wrapText="1"/>
    </xf>
    <xf borderId="0" fillId="0" fontId="5" numFmtId="164" xfId="0" applyAlignment="1" applyFont="1" applyNumberFormat="1">
      <alignment shrinkToFit="0" wrapText="1"/>
    </xf>
    <xf borderId="17" fillId="0" fontId="5" numFmtId="0" xfId="0" applyAlignment="1" applyBorder="1" applyFont="1">
      <alignment horizontal="center"/>
    </xf>
    <xf borderId="18" fillId="0" fontId="5" numFmtId="164" xfId="0" applyBorder="1" applyFont="1" applyNumberFormat="1"/>
    <xf borderId="0" fillId="0" fontId="5" numFmtId="14" xfId="0" applyFont="1" applyNumberFormat="1"/>
    <xf borderId="0" fillId="0" fontId="7" numFmtId="0" xfId="0" applyFont="1"/>
    <xf borderId="0" fillId="0" fontId="5" numFmtId="0" xfId="0" applyFont="1"/>
    <xf borderId="0" fillId="0" fontId="5" numFmtId="164" xfId="0" applyFont="1" applyNumberFormat="1"/>
    <xf borderId="0" fillId="0" fontId="5" numFmtId="165" xfId="0" applyFont="1" applyNumberFormat="1"/>
    <xf borderId="0" fillId="0" fontId="8" numFmtId="0" xfId="0" applyFont="1"/>
    <xf borderId="0" fillId="0" fontId="6" numFmtId="0" xfId="0" applyFont="1"/>
    <xf borderId="0" fillId="0" fontId="5" numFmtId="0" xfId="0" applyAlignment="1" applyFont="1">
      <alignment shrinkToFit="0" wrapText="1"/>
    </xf>
    <xf borderId="0" fillId="0" fontId="6" numFmtId="0" xfId="0" applyAlignment="1" applyFont="1">
      <alignment shrinkToFit="0" wrapText="1"/>
    </xf>
    <xf borderId="0" fillId="0" fontId="5" numFmtId="0" xfId="0" applyAlignment="1" applyFont="1">
      <alignment horizontal="left" shrinkToFit="0" wrapText="1"/>
    </xf>
    <xf borderId="0" fillId="0" fontId="5" numFmtId="0" xfId="0" applyAlignment="1" applyFont="1">
      <alignment vertical="center"/>
    </xf>
    <xf borderId="0" fillId="0" fontId="6" numFmtId="0" xfId="0" applyAlignment="1" applyFont="1">
      <alignment horizontal="left" vertical="center"/>
    </xf>
    <xf borderId="0" fillId="0" fontId="5" numFmtId="0" xfId="0" applyAlignment="1" applyFont="1">
      <alignment horizontal="left" vertical="center"/>
    </xf>
    <xf borderId="0" fillId="0" fontId="9" numFmtId="0" xfId="0" applyAlignment="1" applyFont="1">
      <alignment horizontal="left" vertical="center"/>
    </xf>
    <xf borderId="12" fillId="5" fontId="5" numFmtId="0" xfId="0" applyBorder="1" applyFill="1" applyFont="1"/>
    <xf borderId="7" fillId="6" fontId="1" numFmtId="0" xfId="0" applyAlignment="1" applyBorder="1" applyFill="1" applyFont="1">
      <alignment horizontal="center"/>
    </xf>
    <xf borderId="12" fillId="6" fontId="1" numFmtId="0" xfId="0" applyAlignment="1" applyBorder="1" applyFont="1">
      <alignment horizontal="center"/>
    </xf>
    <xf borderId="19" fillId="0" fontId="5" numFmtId="14" xfId="0" applyAlignment="1" applyBorder="1" applyFont="1" applyNumberFormat="1">
      <alignment horizontal="center"/>
    </xf>
    <xf borderId="20" fillId="6" fontId="1" numFmtId="0" xfId="0" applyAlignment="1" applyBorder="1" applyFont="1">
      <alignment horizontal="center" shrinkToFit="0" wrapText="1"/>
    </xf>
    <xf borderId="21" fillId="0" fontId="3" numFmtId="0" xfId="0" applyBorder="1" applyFont="1"/>
    <xf borderId="0" fillId="0" fontId="1" numFmtId="0" xfId="0" applyFont="1"/>
    <xf borderId="22" fillId="0" fontId="3" numFmtId="0" xfId="0" applyBorder="1" applyFont="1"/>
    <xf borderId="23" fillId="0" fontId="3" numFmtId="0" xfId="0" applyBorder="1" applyFont="1"/>
    <xf borderId="24" fillId="6" fontId="6" numFmtId="0" xfId="0" applyBorder="1" applyFont="1"/>
    <xf borderId="12" fillId="5" fontId="5" numFmtId="14" xfId="0" applyBorder="1" applyFont="1" applyNumberFormat="1"/>
    <xf borderId="0" fillId="0" fontId="5" numFmtId="167" xfId="0" applyFont="1" applyNumberFormat="1"/>
    <xf borderId="7" fillId="7" fontId="5" numFmtId="14" xfId="0" applyAlignment="1" applyBorder="1" applyFill="1" applyFont="1" applyNumberFormat="1">
      <alignment horizontal="center"/>
    </xf>
    <xf borderId="12" fillId="7" fontId="5" numFmtId="0" xfId="0" applyBorder="1" applyFont="1"/>
    <xf borderId="12" fillId="7" fontId="5" numFmtId="167" xfId="0" applyBorder="1" applyFont="1" applyNumberFormat="1"/>
    <xf borderId="25" fillId="0" fontId="6" numFmtId="167" xfId="0" applyBorder="1" applyFont="1" applyNumberFormat="1"/>
    <xf borderId="12" fillId="3" fontId="5" numFmtId="0" xfId="0" applyBorder="1" applyFont="1"/>
    <xf borderId="12" fillId="8" fontId="10" numFmtId="0" xfId="0" applyBorder="1" applyFill="1" applyFont="1"/>
    <xf borderId="12" fillId="8" fontId="11" numFmtId="0" xfId="0" applyAlignment="1" applyBorder="1" applyFont="1">
      <alignment horizontal="center"/>
    </xf>
    <xf borderId="12" fillId="8" fontId="12" numFmtId="0" xfId="0" applyBorder="1" applyFont="1"/>
    <xf borderId="12" fillId="8" fontId="5" numFmtId="0" xfId="0" applyBorder="1" applyFont="1"/>
    <xf borderId="12" fillId="3" fontId="10" numFmtId="0" xfId="0" applyBorder="1" applyFont="1"/>
    <xf borderId="12" fillId="8" fontId="13" numFmtId="0" xfId="0" applyAlignment="1" applyBorder="1" applyFont="1">
      <alignment horizontal="center"/>
    </xf>
    <xf borderId="12" fillId="9" fontId="6" numFmtId="14" xfId="0" applyAlignment="1" applyBorder="1" applyFill="1" applyFont="1" applyNumberFormat="1">
      <alignment horizontal="center"/>
    </xf>
    <xf borderId="26" fillId="8" fontId="10" numFmtId="0" xfId="0" applyAlignment="1" applyBorder="1" applyFont="1">
      <alignment horizontal="center" vertical="center"/>
    </xf>
    <xf borderId="27" fillId="0" fontId="3" numFmtId="0" xfId="0" applyBorder="1" applyFont="1"/>
    <xf borderId="28" fillId="0" fontId="3" numFmtId="0" xfId="0" applyBorder="1" applyFont="1"/>
    <xf borderId="0" fillId="0" fontId="6" numFmtId="0" xfId="0" applyAlignment="1" applyFont="1">
      <alignment horizontal="left"/>
    </xf>
    <xf borderId="29" fillId="0" fontId="5" numFmtId="0" xfId="0" applyBorder="1" applyFont="1"/>
    <xf borderId="0" fillId="0" fontId="5" numFmtId="14" xfId="0" applyAlignment="1" applyFont="1" applyNumberFormat="1">
      <alignment horizontal="center"/>
    </xf>
    <xf borderId="30" fillId="8" fontId="10" numFmtId="0" xfId="0" applyAlignment="1" applyBorder="1" applyFont="1">
      <alignment horizontal="center" vertical="center"/>
    </xf>
    <xf borderId="27" fillId="0" fontId="5" numFmtId="0" xfId="0" applyAlignment="1" applyBorder="1" applyFont="1">
      <alignment horizontal="center" vertical="center"/>
    </xf>
    <xf borderId="28" fillId="0" fontId="5" numFmtId="0" xfId="0" applyAlignment="1" applyBorder="1" applyFont="1">
      <alignment horizontal="center" vertical="center"/>
    </xf>
    <xf borderId="12" fillId="9" fontId="14" numFmtId="167" xfId="0" applyAlignment="1" applyBorder="1" applyFont="1" applyNumberFormat="1">
      <alignment horizontal="center"/>
    </xf>
    <xf borderId="0" fillId="0" fontId="15" numFmtId="0" xfId="0" applyAlignment="1" applyFont="1">
      <alignment vertical="center"/>
    </xf>
    <xf borderId="26" fillId="0" fontId="16" numFmtId="0" xfId="0" applyAlignment="1" applyBorder="1" applyFont="1">
      <alignment horizontal="center"/>
    </xf>
    <xf borderId="12" fillId="10" fontId="14" numFmtId="167" xfId="0" applyAlignment="1" applyBorder="1" applyFill="1" applyFont="1" applyNumberFormat="1">
      <alignment horizontal="center"/>
    </xf>
    <xf borderId="26" fillId="10" fontId="10" numFmtId="0" xfId="0" applyAlignment="1" applyBorder="1" applyFont="1">
      <alignment horizontal="center" vertical="center"/>
    </xf>
    <xf borderId="7" fillId="8" fontId="13" numFmtId="0" xfId="0" applyAlignment="1" applyBorder="1" applyFont="1">
      <alignment horizontal="center" shrinkToFit="0" vertical="center" wrapText="1"/>
    </xf>
    <xf borderId="20" fillId="8" fontId="17" numFmtId="0" xfId="0" applyAlignment="1" applyBorder="1" applyFont="1">
      <alignment shrinkToFit="0" wrapText="1"/>
    </xf>
    <xf borderId="31" fillId="0" fontId="3" numFmtId="0" xfId="0" applyBorder="1" applyFont="1"/>
    <xf borderId="12" fillId="8" fontId="13" numFmtId="0" xfId="0" applyAlignment="1" applyBorder="1" applyFont="1">
      <alignment horizontal="center" shrinkToFit="0" vertical="center" wrapText="1"/>
    </xf>
    <xf borderId="32" fillId="0" fontId="3" numFmtId="0" xfId="0" applyBorder="1" applyFont="1"/>
    <xf borderId="33" fillId="0" fontId="3" numFmtId="0" xfId="0" applyBorder="1" applyFont="1"/>
    <xf borderId="34" fillId="0" fontId="3" numFmtId="0" xfId="0" applyBorder="1" applyFont="1"/>
    <xf borderId="26" fillId="8" fontId="10" numFmtId="0" xfId="0" applyAlignment="1" applyBorder="1" applyFont="1">
      <alignment horizontal="center" shrinkToFit="0" vertical="center" wrapText="1"/>
    </xf>
    <xf borderId="12" fillId="8" fontId="5" numFmtId="0" xfId="0" applyAlignment="1" applyBorder="1" applyFont="1">
      <alignment shrinkToFit="0" wrapText="1"/>
    </xf>
    <xf borderId="12" fillId="8" fontId="10" numFmtId="0" xfId="0" applyAlignment="1" applyBorder="1" applyFont="1">
      <alignment horizontal="center" shrinkToFit="0" vertical="center" wrapText="1"/>
    </xf>
    <xf borderId="0" fillId="0" fontId="5" numFmtId="0" xfId="0" applyAlignment="1" applyFont="1">
      <alignment horizontal="center" shrinkToFit="0" vertical="center" wrapText="1"/>
    </xf>
    <xf borderId="20" fillId="8" fontId="17" numFmtId="0" xfId="0" applyAlignment="1" applyBorder="1" applyFont="1">
      <alignment shrinkToFit="0" vertical="top" wrapText="1"/>
    </xf>
    <xf borderId="7" fillId="8" fontId="5" numFmtId="0" xfId="0" applyAlignment="1" applyBorder="1" applyFont="1">
      <alignment horizontal="center" shrinkToFit="0" vertical="center" wrapText="1"/>
    </xf>
    <xf borderId="12" fillId="10" fontId="5" numFmtId="10" xfId="0" applyAlignment="1" applyBorder="1" applyFont="1" applyNumberFormat="1">
      <alignment horizontal="center" vertical="center"/>
    </xf>
    <xf borderId="13" fillId="8" fontId="10" numFmtId="0" xfId="0" applyAlignment="1" applyBorder="1" applyFont="1">
      <alignment horizontal="center" shrinkToFit="0" vertical="center" wrapText="1"/>
    </xf>
    <xf borderId="35" fillId="0" fontId="3" numFmtId="0" xfId="0" applyBorder="1" applyFont="1"/>
    <xf borderId="14" fillId="0" fontId="3" numFmtId="0" xfId="0" applyBorder="1" applyFont="1"/>
    <xf borderId="16" fillId="0" fontId="3" numFmtId="0" xfId="0" applyBorder="1" applyFont="1"/>
    <xf borderId="17" fillId="0" fontId="3" numFmtId="0" xfId="0" applyBorder="1" applyFont="1"/>
    <xf borderId="36" fillId="0" fontId="3" numFmtId="0" xfId="0" applyBorder="1" applyFont="1"/>
    <xf borderId="18" fillId="0" fontId="3" numFmtId="0" xfId="0" applyBorder="1" applyFont="1"/>
    <xf borderId="37" fillId="8" fontId="18" numFmtId="0" xfId="0" applyAlignment="1" applyBorder="1" applyFont="1">
      <alignment horizontal="center" shrinkToFit="0" wrapText="1"/>
    </xf>
    <xf borderId="38" fillId="0" fontId="3" numFmtId="0" xfId="0" applyBorder="1" applyFont="1"/>
    <xf borderId="39" fillId="0" fontId="3" numFmtId="0" xfId="0" applyBorder="1" applyFont="1"/>
    <xf borderId="24" fillId="8" fontId="10" numFmtId="0" xfId="0" applyAlignment="1" applyBorder="1" applyFont="1">
      <alignment horizontal="left"/>
    </xf>
    <xf borderId="12" fillId="8" fontId="19" numFmtId="0" xfId="0" applyAlignment="1" applyBorder="1" applyFont="1">
      <alignment horizontal="center"/>
    </xf>
    <xf quotePrefix="1" borderId="12" fillId="8" fontId="20" numFmtId="0" xfId="0" applyAlignment="1" applyBorder="1" applyFont="1">
      <alignment horizontal="center"/>
    </xf>
    <xf borderId="12" fillId="8" fontId="20" numFmtId="0" xfId="0" applyAlignment="1" applyBorder="1" applyFont="1">
      <alignment horizontal="center"/>
    </xf>
    <xf borderId="40" fillId="8" fontId="21" numFmtId="0" xfId="0" applyAlignment="1" applyBorder="1" applyFont="1">
      <alignment horizontal="center" shrinkToFit="0" wrapText="1"/>
    </xf>
    <xf borderId="40" fillId="8" fontId="21" numFmtId="0" xfId="0" applyAlignment="1" applyBorder="1" applyFont="1">
      <alignment horizontal="center" shrinkToFit="0" vertical="center" wrapText="1"/>
    </xf>
    <xf borderId="26" fillId="8" fontId="21" numFmtId="0" xfId="0" applyAlignment="1" applyBorder="1" applyFont="1">
      <alignment horizontal="center" vertical="center"/>
    </xf>
    <xf borderId="14" fillId="0" fontId="21" numFmtId="0" xfId="0" applyAlignment="1" applyBorder="1" applyFont="1">
      <alignment horizontal="center" shrinkToFit="0" wrapText="1"/>
    </xf>
    <xf borderId="15" fillId="0" fontId="13" numFmtId="0" xfId="0" applyAlignment="1" applyBorder="1" applyFont="1">
      <alignment horizontal="left"/>
    </xf>
    <xf borderId="41" fillId="8" fontId="21" numFmtId="0" xfId="0" applyAlignment="1" applyBorder="1" applyFont="1">
      <alignment horizontal="center" shrinkToFit="0" wrapText="1"/>
    </xf>
    <xf borderId="42" fillId="8" fontId="21" numFmtId="0" xfId="0" applyAlignment="1" applyBorder="1" applyFont="1">
      <alignment horizontal="center" shrinkToFit="0" wrapText="1"/>
    </xf>
    <xf borderId="42" fillId="8" fontId="22" numFmtId="0" xfId="0" applyAlignment="1" applyBorder="1" applyFont="1">
      <alignment horizontal="center" shrinkToFit="0" wrapText="1"/>
    </xf>
    <xf borderId="17" fillId="0" fontId="21" numFmtId="0" xfId="0" applyAlignment="1" applyBorder="1" applyFont="1">
      <alignment horizontal="center" shrinkToFit="0" wrapText="1"/>
    </xf>
    <xf borderId="43" fillId="0" fontId="3" numFmtId="0" xfId="0" applyBorder="1" applyFont="1"/>
    <xf borderId="43" fillId="0" fontId="6" numFmtId="0" xfId="0" applyBorder="1" applyFont="1"/>
    <xf borderId="0" fillId="0" fontId="10" numFmtId="0" xfId="0" applyAlignment="1" applyFont="1">
      <alignment horizontal="left"/>
    </xf>
    <xf borderId="12" fillId="8" fontId="10" numFmtId="14" xfId="0" applyAlignment="1" applyBorder="1" applyFont="1" applyNumberFormat="1">
      <alignment horizontal="left"/>
    </xf>
    <xf borderId="12" fillId="5" fontId="5" numFmtId="168" xfId="0" applyBorder="1" applyFont="1" applyNumberFormat="1"/>
    <xf borderId="12" fillId="11" fontId="23" numFmtId="168" xfId="0" applyBorder="1" applyFill="1" applyFont="1" applyNumberFormat="1"/>
    <xf borderId="12" fillId="8" fontId="10" numFmtId="168" xfId="0" applyBorder="1" applyFont="1" applyNumberFormat="1"/>
    <xf borderId="0" fillId="0" fontId="10" numFmtId="169" xfId="0" applyAlignment="1" applyFont="1" applyNumberFormat="1">
      <alignment horizontal="left"/>
    </xf>
    <xf borderId="12" fillId="8" fontId="10" numFmtId="0" xfId="0" applyAlignment="1" applyBorder="1" applyFont="1">
      <alignment horizontal="left"/>
    </xf>
    <xf borderId="12" fillId="8" fontId="10" numFmtId="170" xfId="0" applyBorder="1" applyFont="1" applyNumberFormat="1"/>
    <xf borderId="0" fillId="0" fontId="24" numFmtId="0" xfId="0" applyFont="1"/>
    <xf borderId="0" fillId="0" fontId="25" numFmtId="0" xfId="0" applyFont="1"/>
  </cellXfs>
  <cellStyles count="1">
    <cellStyle xfId="0" name="Normal" builtinId="0"/>
  </cellStyles>
  <dxfs count="7">
    <dxf>
      <font/>
      <fill>
        <patternFill patternType="none"/>
      </fill>
      <border/>
    </dxf>
    <dxf>
      <font/>
      <fill>
        <patternFill patternType="solid">
          <fgColor theme="0"/>
          <bgColor theme="0"/>
        </patternFill>
      </fill>
      <border/>
    </dxf>
    <dxf>
      <font/>
      <fill>
        <patternFill patternType="solid">
          <fgColor rgb="FFD8D8D8"/>
          <bgColor rgb="FFD8D8D8"/>
        </patternFill>
      </fill>
      <border/>
    </dxf>
    <dxf>
      <font/>
      <fill>
        <patternFill patternType="solid">
          <fgColor rgb="FFDEEAF6"/>
          <bgColor rgb="FFDEEAF6"/>
        </patternFill>
      </fill>
      <border/>
    </dxf>
    <dxf>
      <font/>
      <fill>
        <patternFill patternType="solid">
          <fgColor theme="0"/>
          <bgColor theme="0"/>
        </patternFill>
      </fill>
      <border/>
    </dxf>
    <dxf>
      <font/>
      <fill>
        <patternFill patternType="none"/>
      </fill>
      <border/>
    </dxf>
    <dxf>
      <font/>
      <fill>
        <patternFill patternType="solid">
          <fgColor rgb="FFD6DCE4"/>
          <bgColor rgb="FFD6DCE4"/>
        </patternFill>
      </fill>
      <border/>
    </dxf>
  </dxfs>
  <tableStyles count="1">
    <tableStyle count="3" pivot="0" name="Inventory-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3:AO550" displayName="Table_1" id="1">
  <tableColumns count="41">
    <tableColumn name="Agreement" id="1"/>
    <tableColumn name="Agreeement Effective Date" id="2"/>
    <tableColumn name="Lessee/Lessor" id="3"/>
    <tableColumn name="Governmental/BTA" id="4"/>
    <tableColumn name="Underlying Asset Type" id="5"/>
    <tableColumn name="Control/Right to use (Y/N)" id="6"/>
    <tableColumn name="Max Lease term greater than 12 months" id="7"/>
    <tableColumn name="Is there an exchange or exchange-like transaction" id="8"/>
    <tableColumn name="Does Agreement Transfer Title (without termination options)" id="9"/>
    <tableColumn name="Lease Determination" id="10"/>
    <tableColumn name="Agreement Term" id="11"/>
    <tableColumn name="Termination Option" id="12"/>
    <tableColumn name="Reasonably Certain" id="13"/>
    <tableColumn name="Year to Exercise" id="14"/>
    <tableColumn name="Option to Extend" id="15"/>
    <tableColumn name="Reasonably Certain2" id="16"/>
    <tableColumn name="Years to Extend" id="17"/>
    <tableColumn name="Termination Option8" id="18"/>
    <tableColumn name="Reasonably Certain9" id="19"/>
    <tableColumn name="Year to Exercise10" id="20"/>
    <tableColumn name="Option to Extend11" id="21"/>
    <tableColumn name="Reasonably Certain12" id="22"/>
    <tableColumn name="Years to Extend13" id="23"/>
    <tableColumn name="Assessed Term" id="24"/>
    <tableColumn name="Term (less term Cancellable)" id="25"/>
    <tableColumn name="Term Options" id="26"/>
    <tableColumn name="Extend Options" id="27"/>
    <tableColumn name="Payment Frequency" id="28"/>
    <tableColumn name="Payment (Beginning of Period or End of Period)" id="29"/>
    <tableColumn name="Payment Periods" id="30"/>
    <tableColumn name=" (Yes/No)" id="31"/>
    <tableColumn name="Describe " id="32"/>
    <tableColumn name="Fixed/Insubstance fixed payments" id="33"/>
    <tableColumn name="Variable payments to track for note disclosure" id="34"/>
    <tableColumn name="Describe" id="35"/>
    <tableColumn name="Interest Rate (stated or implied)" id="36"/>
    <tableColumn name="If Imputed Describe" id="37"/>
    <tableColumn name="Rate" id="38"/>
    <tableColumn name="Present Value" id="39"/>
    <tableColumn name="Preparer Consideration of Materiality (yes = material, no = not considered)" id="40"/>
    <tableColumn name="Accumulation of Immaterial Agreements" id="41"/>
  </tableColumns>
  <tableStyleInfo name="Inventory-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 Id="rId5"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3.13"/>
    <col customWidth="1" min="2" max="2" width="25.25"/>
    <col customWidth="1" min="3" max="3" width="16.0"/>
    <col customWidth="1" min="4" max="4" width="20.63"/>
    <col customWidth="1" min="5" max="5" width="22.75"/>
    <col customWidth="1" min="6" max="6" width="17.38"/>
    <col customWidth="1" min="7" max="7" width="19.88"/>
    <col customWidth="1" min="8" max="9" width="23.5"/>
    <col customWidth="1" min="10" max="10" width="21.5"/>
    <col customWidth="1" min="11" max="11" width="19.13"/>
    <col customWidth="1" min="12" max="13" width="20.88"/>
    <col customWidth="1" min="14" max="14" width="17.75"/>
    <col customWidth="1" min="15" max="15" width="18.75"/>
    <col customWidth="1" min="16" max="16" width="21.5"/>
    <col customWidth="1" min="17" max="17" width="17.38"/>
    <col customWidth="1" min="18" max="18" width="21.75"/>
    <col customWidth="1" min="19" max="19" width="21.5"/>
    <col customWidth="1" min="20" max="20" width="19.38"/>
    <col customWidth="1" min="21" max="21" width="20.38"/>
    <col customWidth="1" min="22" max="22" width="22.38"/>
    <col customWidth="1" min="23" max="23" width="19.13"/>
    <col customWidth="1" min="24" max="24" width="20.25"/>
    <col customWidth="1" hidden="1" min="25" max="26" width="14.88"/>
    <col customWidth="1" hidden="1" min="27" max="27" width="21.63"/>
    <col customWidth="1" min="28" max="29" width="20.75"/>
    <col customWidth="1" min="30" max="30" width="18.5"/>
    <col customWidth="1" min="31" max="31" width="18.38"/>
    <col customWidth="1" min="32" max="32" width="54.88"/>
    <col customWidth="1" min="33" max="33" width="24.63"/>
    <col customWidth="1" min="34" max="34" width="23.38"/>
    <col customWidth="1" min="35" max="35" width="31.88"/>
    <col customWidth="1" min="36" max="36" width="20.38"/>
    <col customWidth="1" min="37" max="37" width="31.13"/>
    <col customWidth="1" min="38" max="38" width="8.88"/>
    <col customWidth="1" min="39" max="39" width="15.88"/>
    <col customWidth="1" min="40" max="40" width="34.25"/>
    <col customWidth="1" min="41" max="41" width="26.88"/>
    <col customWidth="1" min="42" max="42" width="27.63"/>
    <col customWidth="1" min="43" max="43" width="31.88"/>
    <col customWidth="1" min="44" max="44" width="7.63"/>
    <col customWidth="1" min="45" max="45" width="17.5"/>
    <col customWidth="1" min="46" max="47" width="7.63"/>
  </cols>
  <sheetData>
    <row r="1" ht="32.25" customHeight="1">
      <c r="A1" s="1"/>
      <c r="B1" s="2" t="s">
        <v>0</v>
      </c>
      <c r="C1" s="3"/>
      <c r="D1" s="1"/>
      <c r="E1" s="1"/>
      <c r="F1" s="1"/>
      <c r="G1" s="1"/>
      <c r="H1" s="1"/>
      <c r="I1" s="1"/>
      <c r="J1" s="1"/>
      <c r="K1" s="4"/>
      <c r="L1" s="1"/>
      <c r="X1" s="1"/>
      <c r="Y1" s="1"/>
      <c r="Z1" s="1"/>
      <c r="AA1" s="1"/>
      <c r="AB1" s="1"/>
      <c r="AC1" s="1"/>
      <c r="AD1" s="1"/>
      <c r="AE1" s="1"/>
      <c r="AF1" s="1"/>
      <c r="AG1" s="5"/>
      <c r="AH1" s="5"/>
      <c r="AI1" s="5"/>
      <c r="AJ1" s="1"/>
      <c r="AK1" s="1"/>
      <c r="AL1" s="6"/>
      <c r="AM1" s="7"/>
      <c r="AN1" s="8"/>
      <c r="AO1" s="8"/>
      <c r="AP1" s="9" t="s">
        <v>1</v>
      </c>
      <c r="AQ1" s="10" t="s">
        <v>2</v>
      </c>
      <c r="AR1" s="11"/>
      <c r="AT1" s="8"/>
      <c r="AU1" s="8"/>
    </row>
    <row r="2">
      <c r="A2" s="12" t="s">
        <v>3</v>
      </c>
      <c r="B2" s="13">
        <v>44743.0</v>
      </c>
      <c r="C2" s="14">
        <v>45107.0</v>
      </c>
      <c r="D2" s="1"/>
      <c r="E2" s="1"/>
      <c r="F2" s="1"/>
      <c r="G2" s="1"/>
      <c r="H2" s="1"/>
      <c r="I2" s="1"/>
      <c r="J2" s="1"/>
      <c r="K2" s="4"/>
      <c r="L2" s="15" t="s">
        <v>4</v>
      </c>
      <c r="M2" s="16"/>
      <c r="N2" s="16"/>
      <c r="O2" s="16"/>
      <c r="P2" s="16"/>
      <c r="Q2" s="17"/>
      <c r="R2" s="18" t="s">
        <v>5</v>
      </c>
      <c r="S2" s="16"/>
      <c r="T2" s="16"/>
      <c r="U2" s="16"/>
      <c r="V2" s="16"/>
      <c r="W2" s="17"/>
      <c r="X2" s="1"/>
      <c r="Y2" s="1"/>
      <c r="Z2" s="1"/>
      <c r="AA2" s="1"/>
      <c r="AB2" s="1"/>
      <c r="AC2" s="1"/>
      <c r="AD2" s="1"/>
      <c r="AE2" s="1" t="s">
        <v>6</v>
      </c>
      <c r="AF2" s="1"/>
      <c r="AG2" s="5"/>
      <c r="AH2" s="5"/>
      <c r="AI2" s="5"/>
      <c r="AJ2" s="1"/>
      <c r="AK2" s="1"/>
      <c r="AL2" s="6"/>
      <c r="AM2" s="8"/>
      <c r="AN2" s="8"/>
      <c r="AO2" s="8"/>
      <c r="AP2" s="19" t="s">
        <v>7</v>
      </c>
      <c r="AQ2" s="20">
        <f>+SUMIFS(AO4:AO550,D4:D550,"Governmental",B4:B550,"&gt;="&amp;B2,B4:B550,"&lt;="&amp;C2)</f>
        <v>0</v>
      </c>
      <c r="AR2" s="8"/>
      <c r="AS2" s="8"/>
      <c r="AT2" s="8"/>
      <c r="AU2" s="8"/>
    </row>
    <row r="3">
      <c r="A3" s="21" t="s">
        <v>8</v>
      </c>
      <c r="B3" s="22" t="s">
        <v>9</v>
      </c>
      <c r="C3" s="21" t="s">
        <v>10</v>
      </c>
      <c r="D3" s="21" t="s">
        <v>11</v>
      </c>
      <c r="E3" s="23" t="s">
        <v>12</v>
      </c>
      <c r="F3" s="23" t="s">
        <v>13</v>
      </c>
      <c r="G3" s="23" t="s">
        <v>14</v>
      </c>
      <c r="H3" s="23" t="s">
        <v>15</v>
      </c>
      <c r="I3" s="23" t="s">
        <v>16</v>
      </c>
      <c r="J3" s="21" t="s">
        <v>17</v>
      </c>
      <c r="K3" s="21" t="s">
        <v>18</v>
      </c>
      <c r="L3" s="24" t="s">
        <v>19</v>
      </c>
      <c r="M3" s="24" t="s">
        <v>20</v>
      </c>
      <c r="N3" s="24" t="s">
        <v>21</v>
      </c>
      <c r="O3" s="24" t="s">
        <v>22</v>
      </c>
      <c r="P3" s="24" t="s">
        <v>23</v>
      </c>
      <c r="Q3" s="24" t="s">
        <v>24</v>
      </c>
      <c r="R3" s="25" t="s">
        <v>25</v>
      </c>
      <c r="S3" s="25" t="s">
        <v>26</v>
      </c>
      <c r="T3" s="25" t="s">
        <v>27</v>
      </c>
      <c r="U3" s="25" t="s">
        <v>28</v>
      </c>
      <c r="V3" s="25" t="s">
        <v>29</v>
      </c>
      <c r="W3" s="25" t="s">
        <v>30</v>
      </c>
      <c r="X3" s="23" t="s">
        <v>31</v>
      </c>
      <c r="Y3" s="23" t="s">
        <v>32</v>
      </c>
      <c r="Z3" s="23" t="s">
        <v>33</v>
      </c>
      <c r="AA3" s="23" t="s">
        <v>34</v>
      </c>
      <c r="AB3" s="21" t="s">
        <v>35</v>
      </c>
      <c r="AC3" s="23" t="s">
        <v>36</v>
      </c>
      <c r="AD3" s="21" t="s">
        <v>37</v>
      </c>
      <c r="AE3" s="21" t="s">
        <v>38</v>
      </c>
      <c r="AF3" s="21" t="s">
        <v>39</v>
      </c>
      <c r="AG3" s="26" t="s">
        <v>40</v>
      </c>
      <c r="AH3" s="26" t="s">
        <v>41</v>
      </c>
      <c r="AI3" s="26" t="s">
        <v>42</v>
      </c>
      <c r="AJ3" s="23" t="s">
        <v>43</v>
      </c>
      <c r="AK3" s="23" t="s">
        <v>44</v>
      </c>
      <c r="AL3" s="27" t="s">
        <v>45</v>
      </c>
      <c r="AM3" s="28" t="s">
        <v>46</v>
      </c>
      <c r="AN3" s="29" t="s">
        <v>47</v>
      </c>
      <c r="AO3" s="29" t="s">
        <v>48</v>
      </c>
      <c r="AP3" s="19" t="s">
        <v>49</v>
      </c>
      <c r="AQ3" s="20">
        <f>+SUMIFS(AO4:AO550,D4:D550,"BTA",B4:B550,"&gt;="&amp;B2,B4:B550,"&lt;="&amp;C2)</f>
        <v>0</v>
      </c>
      <c r="AR3" s="8"/>
      <c r="AS3" s="8"/>
      <c r="AT3" s="8"/>
      <c r="AU3" s="8"/>
    </row>
    <row r="4">
      <c r="A4" s="30"/>
      <c r="B4" s="31"/>
      <c r="C4" s="30"/>
      <c r="D4" s="30"/>
      <c r="E4" s="30"/>
      <c r="F4" s="30"/>
      <c r="G4" s="30"/>
      <c r="H4" s="30"/>
      <c r="I4" s="30"/>
      <c r="J4" s="30" t="str">
        <f t="shared" ref="J4:J550" si="1">+IF(AND(F4="yes",G4="yes",E4&lt;&gt;"Intangible Asset",E4&lt;&gt;"Service",H4 ="yes", E4&lt;&gt;"Investment",I4&lt;&gt;"Yes"),"Lease","Not a Lease")</f>
        <v>Not a Lease</v>
      </c>
      <c r="K4" s="30"/>
      <c r="L4" s="30"/>
      <c r="M4" s="30"/>
      <c r="N4" s="30"/>
      <c r="O4" s="30"/>
      <c r="P4" s="30"/>
      <c r="Q4" s="30"/>
      <c r="R4" s="30"/>
      <c r="S4" s="30"/>
      <c r="T4" s="30"/>
      <c r="U4" s="30"/>
      <c r="V4" s="30"/>
      <c r="W4" s="30"/>
      <c r="X4" s="30">
        <f t="shared" ref="X4:X550" si="2">+IF(Z4=0,Y4+AA4,Z4)</f>
        <v>0</v>
      </c>
      <c r="Y4" s="30" t="str">
        <f t="shared" ref="Y4:Y550" si="3">+IF(AND(R4="Yes",L4="Yes"),IF(OR(N4=T4,N4&lt;T4),T4,N4),K4)</f>
        <v/>
      </c>
      <c r="Z4" s="30">
        <f t="shared" ref="Z4:Z550" si="4">+IF(L4=R4,MIN(N4,T4),(IF(OR(S4="yes",M4="Yes"),MIN(N4,T4),IF(AND(S4="Yes",M4="No"),T4,IF(AND(S4="No",M4="Yes"),N4,0)))))</f>
        <v>0</v>
      </c>
      <c r="AA4" s="30">
        <f t="shared" ref="AA4:AA550" si="5">+IF(AND(V4="Yes",P4="Yes"),MAX(Q4,W4),IF(AND(V4="Yes",P4="No"),W4,IF(AND(V4="No",P4="Yes"),Q4,0)))</f>
        <v>0</v>
      </c>
      <c r="AB4" s="30"/>
      <c r="AC4" s="30"/>
      <c r="AD4" s="30" t="str">
        <f>IF(AB4="Monthly",Inventory!$X4*12,IF(AB4="quarterly",Inventory!$X$4:$X$550*4,IF(AB4="annually",Inventory!$X$4:$X$550*1,IF(AB4="weekly",Inventory!$X$4:$X$550*52,IF(AB4="semiannually",Inventory!$X$4:$X$550*2," ")))))</f>
        <v> </v>
      </c>
      <c r="AE4" s="30"/>
      <c r="AF4" s="30"/>
      <c r="AG4" s="32">
        <v>0.0</v>
      </c>
      <c r="AH4" s="32"/>
      <c r="AI4" s="32"/>
      <c r="AJ4" s="30"/>
      <c r="AK4" s="30"/>
      <c r="AL4" s="33">
        <v>0.0</v>
      </c>
      <c r="AM4" s="34" t="b">
        <f>IF(J4 = "Lease",+PV(AL4/(AD4/Inventory!$X4),AD4,-AG4,0,IF(AC4="Beginning",1,0)))</f>
        <v>0</v>
      </c>
      <c r="AN4" s="34"/>
      <c r="AO4" s="34">
        <f t="shared" ref="AO4:AO550" si="6">+IF(AN4 = "no",AM4,0)</f>
        <v>0</v>
      </c>
      <c r="AP4" s="35"/>
      <c r="AQ4" s="36"/>
    </row>
    <row r="5">
      <c r="A5" s="30"/>
      <c r="B5" s="31"/>
      <c r="C5" s="30"/>
      <c r="D5" s="30"/>
      <c r="E5" s="30"/>
      <c r="F5" s="30"/>
      <c r="G5" s="30"/>
      <c r="H5" s="30"/>
      <c r="I5" s="30"/>
      <c r="J5" s="30" t="str">
        <f t="shared" si="1"/>
        <v>Not a Lease</v>
      </c>
      <c r="K5" s="30"/>
      <c r="L5" s="30"/>
      <c r="M5" s="30"/>
      <c r="N5" s="30"/>
      <c r="O5" s="30"/>
      <c r="P5" s="30"/>
      <c r="Q5" s="30"/>
      <c r="R5" s="30"/>
      <c r="S5" s="30"/>
      <c r="T5" s="30"/>
      <c r="U5" s="30"/>
      <c r="V5" s="30"/>
      <c r="W5" s="30"/>
      <c r="X5" s="30">
        <f t="shared" si="2"/>
        <v>0</v>
      </c>
      <c r="Y5" s="30" t="str">
        <f t="shared" si="3"/>
        <v/>
      </c>
      <c r="Z5" s="30">
        <f t="shared" si="4"/>
        <v>0</v>
      </c>
      <c r="AA5" s="30">
        <f t="shared" si="5"/>
        <v>0</v>
      </c>
      <c r="AB5" s="30"/>
      <c r="AC5" s="30"/>
      <c r="AD5" s="30" t="str">
        <f>IF(AB5="Monthly",Inventory!$X5*12,IF(AB5="quarterly",Inventory!$X$4:$X$550*4,IF(AB5="annually",Inventory!$X$4:$X$550*1,IF(AB5="weekly",Inventory!$X$4:$X$550*52,IF(AB5="semiannually",Inventory!$X$4:$X$550*2," ")))))</f>
        <v> </v>
      </c>
      <c r="AE5" s="30"/>
      <c r="AF5" s="30"/>
      <c r="AG5" s="32">
        <v>0.0</v>
      </c>
      <c r="AH5" s="32"/>
      <c r="AI5" s="32"/>
      <c r="AJ5" s="30"/>
      <c r="AK5" s="30"/>
      <c r="AL5" s="33">
        <v>0.0</v>
      </c>
      <c r="AM5" s="34" t="b">
        <f>IF(J5 = "Lease",+PV(AL5/(AD5/Inventory!$X5),AD5,-AG5,0,IF(AC5="Beginning",1,0)))</f>
        <v>0</v>
      </c>
      <c r="AN5" s="30"/>
      <c r="AO5" s="34">
        <f t="shared" si="6"/>
        <v>0</v>
      </c>
      <c r="AP5" s="37" t="s">
        <v>50</v>
      </c>
      <c r="AQ5" s="38"/>
    </row>
    <row r="6">
      <c r="A6" s="30"/>
      <c r="B6" s="31"/>
      <c r="C6" s="30"/>
      <c r="D6" s="30"/>
      <c r="E6" s="30"/>
      <c r="F6" s="30"/>
      <c r="G6" s="30"/>
      <c r="H6" s="30"/>
      <c r="I6" s="30"/>
      <c r="J6" s="30" t="str">
        <f t="shared" si="1"/>
        <v>Not a Lease</v>
      </c>
      <c r="K6" s="30"/>
      <c r="L6" s="30"/>
      <c r="M6" s="30"/>
      <c r="N6" s="30"/>
      <c r="O6" s="30"/>
      <c r="P6" s="30"/>
      <c r="Q6" s="30"/>
      <c r="R6" s="30"/>
      <c r="S6" s="30"/>
      <c r="T6" s="30"/>
      <c r="U6" s="30"/>
      <c r="V6" s="30"/>
      <c r="W6" s="30"/>
      <c r="X6" s="30">
        <f t="shared" si="2"/>
        <v>0</v>
      </c>
      <c r="Y6" s="30" t="str">
        <f t="shared" si="3"/>
        <v/>
      </c>
      <c r="Z6" s="30">
        <f t="shared" si="4"/>
        <v>0</v>
      </c>
      <c r="AA6" s="30">
        <f t="shared" si="5"/>
        <v>0</v>
      </c>
      <c r="AB6" s="30"/>
      <c r="AC6" s="30"/>
      <c r="AD6" s="30" t="str">
        <f>IF(AB6="Monthly",Inventory!$X6*12,IF(AB6="quarterly",Inventory!$X$4:$X$550*4,IF(AB6="annually",Inventory!$X$4:$X$550*1,IF(AB6="weekly",Inventory!$X$4:$X$550*52,IF(AB6="semiannually",Inventory!$X$4:$X$550*2," ")))))</f>
        <v> </v>
      </c>
      <c r="AE6" s="30"/>
      <c r="AF6" s="30"/>
      <c r="AG6" s="32">
        <v>0.0</v>
      </c>
      <c r="AH6" s="32"/>
      <c r="AI6" s="32"/>
      <c r="AJ6" s="30"/>
      <c r="AK6" s="30"/>
      <c r="AL6" s="33">
        <v>0.0</v>
      </c>
      <c r="AM6" s="34" t="b">
        <f>IF(J6 = "Lease",+PV(AL6/(AD6/Inventory!$X6),AD6,-AG6,0,IF(AC6="Beginning",1,0)))</f>
        <v>0</v>
      </c>
      <c r="AN6" s="30"/>
      <c r="AO6" s="34">
        <f t="shared" si="6"/>
        <v>0</v>
      </c>
      <c r="AP6" s="39" t="s">
        <v>7</v>
      </c>
      <c r="AQ6" s="40">
        <f>+SUMIFS(AO4:AO550,D4:D550,"Governmental",C4:C550,"Lessor",B4:B550,"&gt;="&amp;B2,B4:B550,"&lt;="&amp;C2)</f>
        <v>0</v>
      </c>
      <c r="AR6" s="41" t="s">
        <v>51</v>
      </c>
    </row>
    <row r="7">
      <c r="A7" s="30"/>
      <c r="B7" s="31"/>
      <c r="C7" s="30"/>
      <c r="D7" s="30"/>
      <c r="E7" s="30"/>
      <c r="F7" s="30"/>
      <c r="G7" s="30"/>
      <c r="H7" s="30"/>
      <c r="I7" s="30"/>
      <c r="J7" s="30" t="str">
        <f t="shared" si="1"/>
        <v>Not a Lease</v>
      </c>
      <c r="K7" s="30"/>
      <c r="L7" s="30"/>
      <c r="M7" s="30"/>
      <c r="N7" s="30"/>
      <c r="O7" s="30"/>
      <c r="P7" s="30"/>
      <c r="Q7" s="30"/>
      <c r="R7" s="30"/>
      <c r="S7" s="30"/>
      <c r="T7" s="30"/>
      <c r="U7" s="30"/>
      <c r="V7" s="30"/>
      <c r="W7" s="30"/>
      <c r="X7" s="30">
        <f t="shared" si="2"/>
        <v>0</v>
      </c>
      <c r="Y7" s="30" t="str">
        <f t="shared" si="3"/>
        <v/>
      </c>
      <c r="Z7" s="30">
        <f t="shared" si="4"/>
        <v>0</v>
      </c>
      <c r="AA7" s="30">
        <f t="shared" si="5"/>
        <v>0</v>
      </c>
      <c r="AB7" s="30"/>
      <c r="AC7" s="30"/>
      <c r="AD7" s="30" t="str">
        <f>IF(AB7="Monthly",Inventory!$X7*12,IF(AB7="quarterly",Inventory!$X$4:$X$550*4,IF(AB7="annually",Inventory!$X$4:$X$550*1,IF(AB7="weekly",Inventory!$X$4:$X$550*52,IF(AB7="semiannually",Inventory!$X$4:$X$550*2," ")))))</f>
        <v> </v>
      </c>
      <c r="AE7" s="30"/>
      <c r="AF7" s="30"/>
      <c r="AG7" s="32"/>
      <c r="AH7" s="32"/>
      <c r="AI7" s="32"/>
      <c r="AJ7" s="30"/>
      <c r="AK7" s="30"/>
      <c r="AL7" s="33"/>
      <c r="AM7" s="34" t="b">
        <f>IF(J7 = "Lease",+PV(AL7/(AD7/Inventory!$X7),AD7,-AG7,0,IF(AC7="Beginning",1,0)))</f>
        <v>0</v>
      </c>
      <c r="AN7" s="30"/>
      <c r="AO7" s="34">
        <f t="shared" si="6"/>
        <v>0</v>
      </c>
      <c r="AP7" s="39" t="s">
        <v>49</v>
      </c>
      <c r="AQ7" s="40">
        <f>+SUMIFS(AO4:AO550,D4:D550,"BTA",C4:C550,"Lessor",B4:B550,"&gt;="&amp;B2,B4:B550,"&lt;="&amp;C2)</f>
        <v>0</v>
      </c>
      <c r="AR7" s="42"/>
    </row>
    <row r="8" ht="30.75" customHeight="1">
      <c r="A8" s="30"/>
      <c r="B8" s="31"/>
      <c r="C8" s="30"/>
      <c r="D8" s="30"/>
      <c r="E8" s="30"/>
      <c r="F8" s="30"/>
      <c r="G8" s="30"/>
      <c r="H8" s="30"/>
      <c r="I8" s="30"/>
      <c r="J8" s="30" t="str">
        <f t="shared" si="1"/>
        <v>Not a Lease</v>
      </c>
      <c r="K8" s="30"/>
      <c r="L8" s="30"/>
      <c r="M8" s="30"/>
      <c r="N8" s="30"/>
      <c r="O8" s="30"/>
      <c r="P8" s="30"/>
      <c r="Q8" s="30"/>
      <c r="R8" s="30"/>
      <c r="S8" s="30"/>
      <c r="T8" s="30"/>
      <c r="U8" s="30"/>
      <c r="V8" s="30"/>
      <c r="W8" s="30"/>
      <c r="X8" s="30">
        <f t="shared" si="2"/>
        <v>0</v>
      </c>
      <c r="Y8" s="30" t="str">
        <f t="shared" si="3"/>
        <v/>
      </c>
      <c r="Z8" s="30">
        <f t="shared" si="4"/>
        <v>0</v>
      </c>
      <c r="AA8" s="30">
        <f t="shared" si="5"/>
        <v>0</v>
      </c>
      <c r="AB8" s="30"/>
      <c r="AC8" s="30"/>
      <c r="AD8" s="30" t="str">
        <f>IF(AB8="Monthly",Inventory!$X8*12,IF(AB8="quarterly",Inventory!$X$4:$X$550*4,IF(AB8="annually",Inventory!$X$4:$X$550*1,IF(AB8="weekly",Inventory!$X$4:$X$550*52,IF(AB8="semiannually",Inventory!$X$4:$X$550*2," ")))))</f>
        <v> </v>
      </c>
      <c r="AE8" s="30"/>
      <c r="AF8" s="43"/>
      <c r="AG8" s="32"/>
      <c r="AH8" s="32"/>
      <c r="AI8" s="44"/>
      <c r="AJ8" s="30"/>
      <c r="AK8" s="30"/>
      <c r="AL8" s="33"/>
      <c r="AM8" s="34" t="b">
        <f>IF(J8 = "Lease",+PV(AL8/(AD8/Inventory!$X8),AD8,-AG8,0,IF(AC8="Beginning",1,0)))</f>
        <v>0</v>
      </c>
      <c r="AN8" s="30"/>
      <c r="AO8" s="34">
        <f t="shared" si="6"/>
        <v>0</v>
      </c>
      <c r="AP8" s="35"/>
      <c r="AQ8" s="36"/>
    </row>
    <row r="9">
      <c r="A9" s="30"/>
      <c r="B9" s="31"/>
      <c r="C9" s="30"/>
      <c r="D9" s="30"/>
      <c r="E9" s="30"/>
      <c r="F9" s="30"/>
      <c r="G9" s="30"/>
      <c r="H9" s="30"/>
      <c r="I9" s="30"/>
      <c r="J9" s="30" t="str">
        <f t="shared" si="1"/>
        <v>Not a Lease</v>
      </c>
      <c r="K9" s="30"/>
      <c r="L9" s="30"/>
      <c r="M9" s="30"/>
      <c r="N9" s="30"/>
      <c r="O9" s="30"/>
      <c r="P9" s="30"/>
      <c r="Q9" s="30"/>
      <c r="R9" s="30"/>
      <c r="S9" s="30"/>
      <c r="T9" s="30"/>
      <c r="U9" s="30"/>
      <c r="V9" s="30"/>
      <c r="W9" s="30"/>
      <c r="X9" s="30">
        <f t="shared" si="2"/>
        <v>0</v>
      </c>
      <c r="Y9" s="30" t="str">
        <f t="shared" si="3"/>
        <v/>
      </c>
      <c r="Z9" s="30">
        <f t="shared" si="4"/>
        <v>0</v>
      </c>
      <c r="AA9" s="30">
        <f t="shared" si="5"/>
        <v>0</v>
      </c>
      <c r="AB9" s="30"/>
      <c r="AC9" s="30"/>
      <c r="AD9" s="30" t="str">
        <f>IF(AB9="Monthly",Inventory!$X9*12,IF(AB9="quarterly",Inventory!$X$4:$X$550*4,IF(AB9="annually",Inventory!$X$4:$X$550*1,IF(AB9="weekly",Inventory!$X$4:$X$550*52,IF(AB9="semiannually",Inventory!$X$4:$X$550*2," ")))))</f>
        <v> </v>
      </c>
      <c r="AE9" s="30"/>
      <c r="AF9" s="30"/>
      <c r="AG9" s="32"/>
      <c r="AH9" s="32"/>
      <c r="AI9" s="32"/>
      <c r="AJ9" s="30"/>
      <c r="AK9" s="30"/>
      <c r="AL9" s="33"/>
      <c r="AM9" s="34" t="b">
        <f>IF(J9 = "Lease",+PV(AL9/(AD9/Inventory!$X9),AD9,-AG9,0,IF(AC9="Beginning",1,0)))</f>
        <v>0</v>
      </c>
      <c r="AN9" s="30"/>
      <c r="AO9" s="34">
        <f t="shared" si="6"/>
        <v>0</v>
      </c>
      <c r="AP9" s="37" t="s">
        <v>52</v>
      </c>
      <c r="AQ9" s="38"/>
    </row>
    <row r="10">
      <c r="A10" s="30"/>
      <c r="B10" s="31"/>
      <c r="C10" s="30"/>
      <c r="D10" s="30"/>
      <c r="E10" s="30"/>
      <c r="F10" s="30"/>
      <c r="G10" s="30"/>
      <c r="H10" s="30"/>
      <c r="I10" s="30"/>
      <c r="J10" s="30" t="str">
        <f t="shared" si="1"/>
        <v>Not a Lease</v>
      </c>
      <c r="K10" s="30"/>
      <c r="L10" s="30"/>
      <c r="M10" s="30"/>
      <c r="N10" s="30"/>
      <c r="O10" s="30"/>
      <c r="P10" s="30"/>
      <c r="Q10" s="30"/>
      <c r="R10" s="30"/>
      <c r="S10" s="30"/>
      <c r="T10" s="30"/>
      <c r="U10" s="30"/>
      <c r="V10" s="30"/>
      <c r="W10" s="30"/>
      <c r="X10" s="30">
        <f t="shared" si="2"/>
        <v>0</v>
      </c>
      <c r="Y10" s="30" t="str">
        <f t="shared" si="3"/>
        <v/>
      </c>
      <c r="Z10" s="30">
        <f t="shared" si="4"/>
        <v>0</v>
      </c>
      <c r="AA10" s="30">
        <f t="shared" si="5"/>
        <v>0</v>
      </c>
      <c r="AB10" s="30"/>
      <c r="AC10" s="30"/>
      <c r="AD10" s="30" t="str">
        <f>IF(AB10="Monthly",Inventory!$X10*12,IF(AB10="quarterly",Inventory!$X$4:$X$550*4,IF(AB10="annually",Inventory!$X$4:$X$550*1,IF(AB10="weekly",Inventory!$X$4:$X$550*52,IF(AB10="semiannually",Inventory!$X$4:$X$550*2," ")))))</f>
        <v> </v>
      </c>
      <c r="AE10" s="30"/>
      <c r="AF10" s="30"/>
      <c r="AG10" s="32"/>
      <c r="AH10" s="32"/>
      <c r="AI10" s="32"/>
      <c r="AJ10" s="30"/>
      <c r="AK10" s="30"/>
      <c r="AL10" s="33"/>
      <c r="AM10" s="34" t="b">
        <f>IF(J10 = "Lease",+PV(AL10/(AD10/Inventory!$X10),AD10,-AG10,0,IF(AC10="Beginning",1,0)))</f>
        <v>0</v>
      </c>
      <c r="AN10" s="30"/>
      <c r="AO10" s="34">
        <f t="shared" si="6"/>
        <v>0</v>
      </c>
      <c r="AP10" s="39" t="s">
        <v>7</v>
      </c>
      <c r="AQ10" s="40">
        <f>+SUMIFS(AO4:AO550,D4:D550,"Governmental",C4:C550,"Lessee",B4:B550,"&gt;="&amp;B2,B4:B550,"&lt;="&amp;C2)</f>
        <v>0</v>
      </c>
    </row>
    <row r="11">
      <c r="A11" s="30"/>
      <c r="B11" s="31"/>
      <c r="C11" s="30"/>
      <c r="D11" s="30"/>
      <c r="E11" s="30"/>
      <c r="F11" s="30"/>
      <c r="G11" s="30"/>
      <c r="H11" s="30"/>
      <c r="I11" s="30"/>
      <c r="J11" s="30" t="str">
        <f t="shared" si="1"/>
        <v>Not a Lease</v>
      </c>
      <c r="K11" s="30"/>
      <c r="L11" s="30"/>
      <c r="M11" s="30"/>
      <c r="N11" s="30"/>
      <c r="O11" s="30"/>
      <c r="P11" s="30"/>
      <c r="Q11" s="30"/>
      <c r="R11" s="30"/>
      <c r="S11" s="30"/>
      <c r="T11" s="30"/>
      <c r="U11" s="30"/>
      <c r="V11" s="30"/>
      <c r="W11" s="30"/>
      <c r="X11" s="30">
        <f t="shared" si="2"/>
        <v>0</v>
      </c>
      <c r="Y11" s="30" t="str">
        <f t="shared" si="3"/>
        <v/>
      </c>
      <c r="Z11" s="30">
        <f t="shared" si="4"/>
        <v>0</v>
      </c>
      <c r="AA11" s="30">
        <f t="shared" si="5"/>
        <v>0</v>
      </c>
      <c r="AB11" s="30"/>
      <c r="AC11" s="30"/>
      <c r="AD11" s="30" t="str">
        <f>IF(AB11="Monthly",Inventory!$X11*12,IF(AB11="quarterly",Inventory!$X$4:$X$550*4,IF(AB11="annually",Inventory!$X$4:$X$550*1,IF(AB11="weekly",Inventory!$X$4:$X$550*52,IF(AB11="semiannually",Inventory!$X$4:$X$550*2," ")))))</f>
        <v> </v>
      </c>
      <c r="AE11" s="30"/>
      <c r="AF11" s="30"/>
      <c r="AG11" s="32"/>
      <c r="AH11" s="32"/>
      <c r="AI11" s="32"/>
      <c r="AJ11" s="30"/>
      <c r="AK11" s="30"/>
      <c r="AL11" s="33"/>
      <c r="AM11" s="34" t="b">
        <f>IF(J11 = "Lease",+PV(AL11/(AD11/Inventory!$X11),AD11,-AG11,0,IF(AC11="Beginning",1,0)))</f>
        <v>0</v>
      </c>
      <c r="AN11" s="30"/>
      <c r="AO11" s="34">
        <f t="shared" si="6"/>
        <v>0</v>
      </c>
      <c r="AP11" s="45" t="s">
        <v>49</v>
      </c>
      <c r="AQ11" s="46">
        <f>+SUMIFS(AO4:AO550,D4:D550,"BTA",C4:C550,"Lessee",B4:B550,"&gt;="&amp;B2,B4:B550,"&lt;="&amp;C2)</f>
        <v>0</v>
      </c>
    </row>
    <row r="12">
      <c r="A12" s="30"/>
      <c r="B12" s="31"/>
      <c r="C12" s="30"/>
      <c r="D12" s="30"/>
      <c r="E12" s="30"/>
      <c r="F12" s="30"/>
      <c r="G12" s="30"/>
      <c r="H12" s="30"/>
      <c r="I12" s="30"/>
      <c r="J12" s="30" t="str">
        <f t="shared" si="1"/>
        <v>Not a Lease</v>
      </c>
      <c r="K12" s="30"/>
      <c r="L12" s="30"/>
      <c r="M12" s="30"/>
      <c r="N12" s="30"/>
      <c r="O12" s="30"/>
      <c r="P12" s="30"/>
      <c r="Q12" s="30"/>
      <c r="R12" s="30"/>
      <c r="S12" s="30"/>
      <c r="T12" s="30"/>
      <c r="U12" s="30"/>
      <c r="V12" s="30"/>
      <c r="W12" s="30"/>
      <c r="X12" s="30">
        <f t="shared" si="2"/>
        <v>0</v>
      </c>
      <c r="Y12" s="30" t="str">
        <f t="shared" si="3"/>
        <v/>
      </c>
      <c r="Z12" s="30">
        <f t="shared" si="4"/>
        <v>0</v>
      </c>
      <c r="AA12" s="30">
        <f t="shared" si="5"/>
        <v>0</v>
      </c>
      <c r="AB12" s="30"/>
      <c r="AC12" s="30"/>
      <c r="AD12" s="30" t="str">
        <f>IF(AB12="Monthly",Inventory!$X12*12,IF(AB12="quarterly",Inventory!$X$4:$X$550*4,IF(AB12="annually",Inventory!$X$4:$X$550*1,IF(AB12="weekly",Inventory!$X$4:$X$550*52,IF(AB12="semiannually",Inventory!$X$4:$X$550*2," ")))))</f>
        <v> </v>
      </c>
      <c r="AE12" s="30"/>
      <c r="AF12" s="30"/>
      <c r="AG12" s="32"/>
      <c r="AH12" s="32"/>
      <c r="AI12" s="32"/>
      <c r="AJ12" s="30"/>
      <c r="AK12" s="30"/>
      <c r="AL12" s="33"/>
      <c r="AM12" s="34" t="b">
        <f>IF(J12 = "Lease",+PV(AL12/(AD12/Inventory!$X12),AD12,-AG12,0,IF(AC12="Beginning",1,0)))</f>
        <v>0</v>
      </c>
      <c r="AN12" s="30"/>
      <c r="AO12" s="34">
        <f t="shared" si="6"/>
        <v>0</v>
      </c>
    </row>
    <row r="13">
      <c r="A13" s="30"/>
      <c r="B13" s="31"/>
      <c r="C13" s="30"/>
      <c r="D13" s="30"/>
      <c r="E13" s="30"/>
      <c r="F13" s="30"/>
      <c r="G13" s="30"/>
      <c r="H13" s="30"/>
      <c r="I13" s="30"/>
      <c r="J13" s="30" t="str">
        <f t="shared" si="1"/>
        <v>Not a Lease</v>
      </c>
      <c r="K13" s="30"/>
      <c r="L13" s="30"/>
      <c r="M13" s="30"/>
      <c r="N13" s="30"/>
      <c r="O13" s="30"/>
      <c r="P13" s="30"/>
      <c r="Q13" s="30"/>
      <c r="R13" s="30"/>
      <c r="S13" s="30"/>
      <c r="T13" s="30"/>
      <c r="U13" s="30"/>
      <c r="V13" s="30"/>
      <c r="W13" s="30"/>
      <c r="X13" s="30">
        <f t="shared" si="2"/>
        <v>0</v>
      </c>
      <c r="Y13" s="30" t="str">
        <f t="shared" si="3"/>
        <v/>
      </c>
      <c r="Z13" s="30">
        <f t="shared" si="4"/>
        <v>0</v>
      </c>
      <c r="AA13" s="30">
        <f t="shared" si="5"/>
        <v>0</v>
      </c>
      <c r="AB13" s="30"/>
      <c r="AC13" s="30"/>
      <c r="AD13" s="30" t="str">
        <f>IF(AB13="Monthly",Inventory!$X13*12,IF(AB13="quarterly",Inventory!$X$4:$X$550*4,IF(AB13="annually",Inventory!$X$4:$X$550*1,IF(AB13="weekly",Inventory!$X$4:$X$550*52,IF(AB13="semiannually",Inventory!$X$4:$X$550*2," ")))))</f>
        <v> </v>
      </c>
      <c r="AE13" s="30"/>
      <c r="AF13" s="30"/>
      <c r="AG13" s="32"/>
      <c r="AH13" s="32"/>
      <c r="AI13" s="32"/>
      <c r="AJ13" s="30"/>
      <c r="AK13" s="30"/>
      <c r="AL13" s="33"/>
      <c r="AM13" s="34" t="b">
        <f>IF(J13 = "Lease",+PV(AL13/(AD13/Inventory!$X13),AD13,-AG13,0,IF(AC13="Beginning",1,0)))</f>
        <v>0</v>
      </c>
      <c r="AN13" s="30"/>
      <c r="AO13" s="34">
        <f t="shared" si="6"/>
        <v>0</v>
      </c>
    </row>
    <row r="14">
      <c r="A14" s="30"/>
      <c r="B14" s="31"/>
      <c r="C14" s="30"/>
      <c r="D14" s="30"/>
      <c r="E14" s="30"/>
      <c r="F14" s="30"/>
      <c r="G14" s="30"/>
      <c r="H14" s="30"/>
      <c r="I14" s="30"/>
      <c r="J14" s="30" t="str">
        <f t="shared" si="1"/>
        <v>Not a Lease</v>
      </c>
      <c r="K14" s="30"/>
      <c r="L14" s="30"/>
      <c r="M14" s="30"/>
      <c r="N14" s="30"/>
      <c r="O14" s="30"/>
      <c r="P14" s="30"/>
      <c r="Q14" s="30"/>
      <c r="R14" s="30"/>
      <c r="S14" s="30"/>
      <c r="T14" s="30"/>
      <c r="U14" s="30"/>
      <c r="V14" s="30"/>
      <c r="W14" s="30"/>
      <c r="X14" s="30">
        <f t="shared" si="2"/>
        <v>0</v>
      </c>
      <c r="Y14" s="30" t="str">
        <f t="shared" si="3"/>
        <v/>
      </c>
      <c r="Z14" s="30">
        <f t="shared" si="4"/>
        <v>0</v>
      </c>
      <c r="AA14" s="30">
        <f t="shared" si="5"/>
        <v>0</v>
      </c>
      <c r="AB14" s="30"/>
      <c r="AC14" s="30"/>
      <c r="AD14" s="30" t="str">
        <f>IF(AB14="Monthly",Inventory!$X14*12,IF(AB14="quarterly",Inventory!$X$4:$X$550*4,IF(AB14="annually",Inventory!$X$4:$X$550*1,IF(AB14="weekly",Inventory!$X$4:$X$550*52,IF(AB14="semiannually",Inventory!$X$4:$X$550*2," ")))))</f>
        <v> </v>
      </c>
      <c r="AE14" s="30"/>
      <c r="AF14" s="30"/>
      <c r="AG14" s="32"/>
      <c r="AH14" s="32"/>
      <c r="AI14" s="32"/>
      <c r="AJ14" s="30"/>
      <c r="AK14" s="30"/>
      <c r="AL14" s="33"/>
      <c r="AM14" s="34" t="b">
        <f>IF(J14 = "Lease",+PV(AL14/(AD14/Inventory!$X14),AD14,-AG14,0,IF(AC14="Beginning",1,0)))</f>
        <v>0</v>
      </c>
      <c r="AN14" s="30"/>
      <c r="AO14" s="34">
        <f t="shared" si="6"/>
        <v>0</v>
      </c>
    </row>
    <row r="15">
      <c r="A15" s="30"/>
      <c r="B15" s="31"/>
      <c r="C15" s="30"/>
      <c r="D15" s="30"/>
      <c r="E15" s="30"/>
      <c r="F15" s="30"/>
      <c r="G15" s="30"/>
      <c r="H15" s="30"/>
      <c r="I15" s="30"/>
      <c r="J15" s="30" t="str">
        <f t="shared" si="1"/>
        <v>Not a Lease</v>
      </c>
      <c r="K15" s="30"/>
      <c r="L15" s="30"/>
      <c r="M15" s="30"/>
      <c r="N15" s="30"/>
      <c r="O15" s="30"/>
      <c r="P15" s="30"/>
      <c r="Q15" s="30"/>
      <c r="R15" s="30"/>
      <c r="S15" s="30"/>
      <c r="T15" s="30"/>
      <c r="U15" s="30"/>
      <c r="V15" s="30"/>
      <c r="W15" s="30"/>
      <c r="X15" s="30">
        <f t="shared" si="2"/>
        <v>0</v>
      </c>
      <c r="Y15" s="30" t="str">
        <f t="shared" si="3"/>
        <v/>
      </c>
      <c r="Z15" s="30">
        <f t="shared" si="4"/>
        <v>0</v>
      </c>
      <c r="AA15" s="30">
        <f t="shared" si="5"/>
        <v>0</v>
      </c>
      <c r="AB15" s="30"/>
      <c r="AC15" s="30"/>
      <c r="AD15" s="30" t="str">
        <f>IF(AB15="Monthly",Inventory!$X15*12,IF(AB15="quarterly",Inventory!$X$4:$X$550*4,IF(AB15="annually",Inventory!$X$4:$X$550*1,IF(AB15="weekly",Inventory!$X$4:$X$550*52,IF(AB15="semiannually",Inventory!$X$4:$X$550*2," ")))))</f>
        <v> </v>
      </c>
      <c r="AE15" s="30"/>
      <c r="AF15" s="30"/>
      <c r="AG15" s="32"/>
      <c r="AH15" s="32"/>
      <c r="AI15" s="32"/>
      <c r="AJ15" s="30"/>
      <c r="AK15" s="30"/>
      <c r="AL15" s="33"/>
      <c r="AM15" s="34" t="b">
        <f>IF(J15 = "Lease",+PV(AL15/(AD15/Inventory!$X15),AD15,-AG15,0,IF(AC15="Beginning",1,0)))</f>
        <v>0</v>
      </c>
      <c r="AN15" s="30"/>
      <c r="AO15" s="34">
        <f t="shared" si="6"/>
        <v>0</v>
      </c>
    </row>
    <row r="16">
      <c r="A16" s="30"/>
      <c r="B16" s="31"/>
      <c r="C16" s="30"/>
      <c r="D16" s="30"/>
      <c r="E16" s="30"/>
      <c r="F16" s="30"/>
      <c r="G16" s="30"/>
      <c r="H16" s="30"/>
      <c r="I16" s="30"/>
      <c r="J16" s="30" t="str">
        <f t="shared" si="1"/>
        <v>Not a Lease</v>
      </c>
      <c r="K16" s="30"/>
      <c r="L16" s="30"/>
      <c r="M16" s="30"/>
      <c r="N16" s="30"/>
      <c r="O16" s="30"/>
      <c r="P16" s="30"/>
      <c r="Q16" s="30"/>
      <c r="R16" s="30"/>
      <c r="S16" s="30"/>
      <c r="T16" s="30"/>
      <c r="U16" s="30"/>
      <c r="V16" s="30"/>
      <c r="W16" s="30"/>
      <c r="X16" s="30">
        <f t="shared" si="2"/>
        <v>0</v>
      </c>
      <c r="Y16" s="30" t="str">
        <f t="shared" si="3"/>
        <v/>
      </c>
      <c r="Z16" s="30">
        <f t="shared" si="4"/>
        <v>0</v>
      </c>
      <c r="AA16" s="30">
        <f t="shared" si="5"/>
        <v>0</v>
      </c>
      <c r="AB16" s="30"/>
      <c r="AC16" s="30"/>
      <c r="AD16" s="30" t="str">
        <f>IF(AB16="Monthly",Inventory!$X16*12,IF(AB16="quarterly",Inventory!$X$4:$X$550*4,IF(AB16="annually",Inventory!$X$4:$X$550*1,IF(AB16="weekly",Inventory!$X$4:$X$550*52,IF(AB16="semiannually",Inventory!$X$4:$X$550*2," ")))))</f>
        <v> </v>
      </c>
      <c r="AE16" s="30"/>
      <c r="AF16" s="30"/>
      <c r="AG16" s="32"/>
      <c r="AH16" s="32"/>
      <c r="AI16" s="32"/>
      <c r="AJ16" s="30"/>
      <c r="AK16" s="30"/>
      <c r="AL16" s="33"/>
      <c r="AM16" s="34" t="b">
        <f>IF(J16 = "Lease",+PV(AL16/(AD16/Inventory!$X16),AD16,-AG16,0,IF(AC16="Beginning",1,0)))</f>
        <v>0</v>
      </c>
      <c r="AN16" s="30"/>
      <c r="AO16" s="34">
        <f t="shared" si="6"/>
        <v>0</v>
      </c>
    </row>
    <row r="17">
      <c r="A17" s="30"/>
      <c r="B17" s="31"/>
      <c r="C17" s="30"/>
      <c r="D17" s="30"/>
      <c r="E17" s="30"/>
      <c r="F17" s="30"/>
      <c r="G17" s="30"/>
      <c r="H17" s="30"/>
      <c r="I17" s="30"/>
      <c r="J17" s="30" t="str">
        <f t="shared" si="1"/>
        <v>Not a Lease</v>
      </c>
      <c r="K17" s="30"/>
      <c r="L17" s="30"/>
      <c r="M17" s="30"/>
      <c r="N17" s="30"/>
      <c r="O17" s="30"/>
      <c r="P17" s="30"/>
      <c r="Q17" s="30"/>
      <c r="R17" s="30"/>
      <c r="S17" s="30"/>
      <c r="T17" s="30"/>
      <c r="U17" s="30"/>
      <c r="V17" s="30"/>
      <c r="W17" s="30"/>
      <c r="X17" s="30">
        <f t="shared" si="2"/>
        <v>0</v>
      </c>
      <c r="Y17" s="30" t="str">
        <f t="shared" si="3"/>
        <v/>
      </c>
      <c r="Z17" s="30">
        <f t="shared" si="4"/>
        <v>0</v>
      </c>
      <c r="AA17" s="30">
        <f t="shared" si="5"/>
        <v>0</v>
      </c>
      <c r="AB17" s="30"/>
      <c r="AC17" s="30"/>
      <c r="AD17" s="30" t="str">
        <f>IF(AB17="Monthly",Inventory!$X17*12,IF(AB17="quarterly",Inventory!$X$4:$X$550*4,IF(AB17="annually",Inventory!$X$4:$X$550*1,IF(AB17="weekly",Inventory!$X$4:$X$550*52,IF(AB17="semiannually",Inventory!$X$4:$X$550*2," ")))))</f>
        <v> </v>
      </c>
      <c r="AE17" s="30"/>
      <c r="AF17" s="30"/>
      <c r="AG17" s="32"/>
      <c r="AH17" s="32"/>
      <c r="AI17" s="32"/>
      <c r="AJ17" s="30"/>
      <c r="AK17" s="30"/>
      <c r="AL17" s="33"/>
      <c r="AM17" s="34" t="b">
        <f>IF(J17 = "Lease",+PV(AL17/(AD17/Inventory!$X17),AD17,-AG17,0,IF(AC17="Beginning",1,0)))</f>
        <v>0</v>
      </c>
      <c r="AN17" s="30"/>
      <c r="AO17" s="34">
        <f t="shared" si="6"/>
        <v>0</v>
      </c>
    </row>
    <row r="18">
      <c r="A18" s="30"/>
      <c r="B18" s="31"/>
      <c r="C18" s="30"/>
      <c r="D18" s="30"/>
      <c r="E18" s="30"/>
      <c r="F18" s="30"/>
      <c r="G18" s="30"/>
      <c r="H18" s="30"/>
      <c r="I18" s="30"/>
      <c r="J18" s="30" t="str">
        <f t="shared" si="1"/>
        <v>Not a Lease</v>
      </c>
      <c r="K18" s="30"/>
      <c r="L18" s="30"/>
      <c r="M18" s="30"/>
      <c r="N18" s="30"/>
      <c r="O18" s="30"/>
      <c r="P18" s="30"/>
      <c r="Q18" s="30"/>
      <c r="R18" s="30"/>
      <c r="S18" s="30"/>
      <c r="T18" s="30"/>
      <c r="U18" s="30"/>
      <c r="V18" s="30"/>
      <c r="W18" s="30"/>
      <c r="X18" s="30">
        <f t="shared" si="2"/>
        <v>0</v>
      </c>
      <c r="Y18" s="30" t="str">
        <f t="shared" si="3"/>
        <v/>
      </c>
      <c r="Z18" s="30">
        <f t="shared" si="4"/>
        <v>0</v>
      </c>
      <c r="AA18" s="30">
        <f t="shared" si="5"/>
        <v>0</v>
      </c>
      <c r="AB18" s="30"/>
      <c r="AC18" s="30"/>
      <c r="AD18" s="30" t="str">
        <f>IF(AB18="Monthly",Inventory!$X18*12,IF(AB18="quarterly",Inventory!$X$4:$X$550*4,IF(AB18="annually",Inventory!$X$4:$X$550*1,IF(AB18="weekly",Inventory!$X$4:$X$550*52,IF(AB18="semiannually",Inventory!$X$4:$X$550*2," ")))))</f>
        <v> </v>
      </c>
      <c r="AE18" s="30"/>
      <c r="AF18" s="30"/>
      <c r="AG18" s="32"/>
      <c r="AH18" s="32"/>
      <c r="AI18" s="32"/>
      <c r="AJ18" s="30"/>
      <c r="AK18" s="30"/>
      <c r="AL18" s="33"/>
      <c r="AM18" s="34" t="b">
        <f>IF(J18 = "Lease",+PV(AL18/(AD18/Inventory!$X18),AD18,-AG18,0,IF(AC18="Beginning",1,0)))</f>
        <v>0</v>
      </c>
      <c r="AN18" s="30"/>
      <c r="AO18" s="34">
        <f t="shared" si="6"/>
        <v>0</v>
      </c>
    </row>
    <row r="19">
      <c r="A19" s="30"/>
      <c r="B19" s="31"/>
      <c r="C19" s="30"/>
      <c r="D19" s="30"/>
      <c r="E19" s="30"/>
      <c r="F19" s="30"/>
      <c r="G19" s="30"/>
      <c r="H19" s="30"/>
      <c r="I19" s="30"/>
      <c r="J19" s="30" t="str">
        <f t="shared" si="1"/>
        <v>Not a Lease</v>
      </c>
      <c r="K19" s="30"/>
      <c r="L19" s="30"/>
      <c r="M19" s="30"/>
      <c r="N19" s="30"/>
      <c r="O19" s="30"/>
      <c r="P19" s="30"/>
      <c r="Q19" s="30"/>
      <c r="R19" s="30"/>
      <c r="S19" s="30"/>
      <c r="T19" s="30"/>
      <c r="U19" s="30"/>
      <c r="V19" s="30"/>
      <c r="W19" s="30"/>
      <c r="X19" s="30">
        <f t="shared" si="2"/>
        <v>0</v>
      </c>
      <c r="Y19" s="30" t="str">
        <f t="shared" si="3"/>
        <v/>
      </c>
      <c r="Z19" s="30">
        <f t="shared" si="4"/>
        <v>0</v>
      </c>
      <c r="AA19" s="30">
        <f t="shared" si="5"/>
        <v>0</v>
      </c>
      <c r="AB19" s="30"/>
      <c r="AC19" s="30"/>
      <c r="AD19" s="30" t="str">
        <f>IF(AB19="Monthly",Inventory!$X19*12,IF(AB19="quarterly",Inventory!$X$4:$X$550*4,IF(AB19="annually",Inventory!$X$4:$X$550*1,IF(AB19="weekly",Inventory!$X$4:$X$550*52,IF(AB19="semiannually",Inventory!$X$4:$X$550*2," ")))))</f>
        <v> </v>
      </c>
      <c r="AE19" s="30"/>
      <c r="AF19" s="30"/>
      <c r="AG19" s="32"/>
      <c r="AH19" s="32"/>
      <c r="AI19" s="32"/>
      <c r="AJ19" s="30"/>
      <c r="AK19" s="30"/>
      <c r="AL19" s="33"/>
      <c r="AM19" s="34" t="b">
        <f>IF(J19 = "Lease",+PV(AL19/(AD19/Inventory!$X19),AD19,-AG19,0,IF(AC19="Beginning",1,0)))</f>
        <v>0</v>
      </c>
      <c r="AN19" s="30"/>
      <c r="AO19" s="34">
        <f t="shared" si="6"/>
        <v>0</v>
      </c>
    </row>
    <row r="20">
      <c r="A20" s="30"/>
      <c r="B20" s="31"/>
      <c r="C20" s="30"/>
      <c r="D20" s="30"/>
      <c r="E20" s="30"/>
      <c r="F20" s="30"/>
      <c r="G20" s="30"/>
      <c r="H20" s="30"/>
      <c r="I20" s="30"/>
      <c r="J20" s="30" t="str">
        <f t="shared" si="1"/>
        <v>Not a Lease</v>
      </c>
      <c r="K20" s="30"/>
      <c r="L20" s="30"/>
      <c r="M20" s="30"/>
      <c r="N20" s="30"/>
      <c r="O20" s="30"/>
      <c r="P20" s="30"/>
      <c r="Q20" s="30"/>
      <c r="R20" s="30"/>
      <c r="S20" s="30"/>
      <c r="T20" s="30"/>
      <c r="U20" s="30"/>
      <c r="V20" s="30"/>
      <c r="W20" s="30"/>
      <c r="X20" s="30">
        <f t="shared" si="2"/>
        <v>0</v>
      </c>
      <c r="Y20" s="30" t="str">
        <f t="shared" si="3"/>
        <v/>
      </c>
      <c r="Z20" s="30">
        <f t="shared" si="4"/>
        <v>0</v>
      </c>
      <c r="AA20" s="30">
        <f t="shared" si="5"/>
        <v>0</v>
      </c>
      <c r="AB20" s="30"/>
      <c r="AC20" s="30"/>
      <c r="AD20" s="30" t="str">
        <f>IF(AB20="Monthly",Inventory!$X20*12,IF(AB20="quarterly",Inventory!$X$4:$X$550*4,IF(AB20="annually",Inventory!$X$4:$X$550*1,IF(AB20="weekly",Inventory!$X$4:$X$550*52,IF(AB20="semiannually",Inventory!$X$4:$X$550*2," ")))))</f>
        <v> </v>
      </c>
      <c r="AE20" s="30"/>
      <c r="AF20" s="30"/>
      <c r="AG20" s="32"/>
      <c r="AH20" s="32"/>
      <c r="AI20" s="32"/>
      <c r="AJ20" s="30"/>
      <c r="AK20" s="30"/>
      <c r="AL20" s="33"/>
      <c r="AM20" s="34" t="b">
        <f>IF(J20 = "Lease",+PV(AL20/(AD20/Inventory!$X20),AD20,-AG20,0,IF(AC20="Beginning",1,0)))</f>
        <v>0</v>
      </c>
      <c r="AN20" s="30"/>
      <c r="AO20" s="34">
        <f t="shared" si="6"/>
        <v>0</v>
      </c>
    </row>
    <row r="21" ht="15.75" customHeight="1">
      <c r="A21" s="30"/>
      <c r="B21" s="31"/>
      <c r="C21" s="30"/>
      <c r="D21" s="30"/>
      <c r="E21" s="30"/>
      <c r="F21" s="30"/>
      <c r="G21" s="30"/>
      <c r="H21" s="30"/>
      <c r="I21" s="30"/>
      <c r="J21" s="30" t="str">
        <f t="shared" si="1"/>
        <v>Not a Lease</v>
      </c>
      <c r="K21" s="30"/>
      <c r="L21" s="30"/>
      <c r="M21" s="30"/>
      <c r="N21" s="30"/>
      <c r="O21" s="30"/>
      <c r="P21" s="30"/>
      <c r="Q21" s="30"/>
      <c r="R21" s="30"/>
      <c r="S21" s="30"/>
      <c r="T21" s="30"/>
      <c r="U21" s="30"/>
      <c r="V21" s="30"/>
      <c r="W21" s="30"/>
      <c r="X21" s="30">
        <f t="shared" si="2"/>
        <v>0</v>
      </c>
      <c r="Y21" s="30" t="str">
        <f t="shared" si="3"/>
        <v/>
      </c>
      <c r="Z21" s="30">
        <f t="shared" si="4"/>
        <v>0</v>
      </c>
      <c r="AA21" s="30">
        <f t="shared" si="5"/>
        <v>0</v>
      </c>
      <c r="AB21" s="30"/>
      <c r="AC21" s="30"/>
      <c r="AD21" s="30" t="str">
        <f>IF(AB21="Monthly",Inventory!$X21*12,IF(AB21="quarterly",Inventory!$X$4:$X$550*4,IF(AB21="annually",Inventory!$X$4:$X$550*1,IF(AB21="weekly",Inventory!$X$4:$X$550*52,IF(AB21="semiannually",Inventory!$X$4:$X$550*2," ")))))</f>
        <v> </v>
      </c>
      <c r="AE21" s="30"/>
      <c r="AF21" s="30"/>
      <c r="AG21" s="32"/>
      <c r="AH21" s="32"/>
      <c r="AI21" s="32"/>
      <c r="AJ21" s="30"/>
      <c r="AK21" s="30"/>
      <c r="AL21" s="33"/>
      <c r="AM21" s="34" t="b">
        <f>IF(J21 = "Lease",+PV(AL21/(AD21/Inventory!$X21),AD21,-AG21,0,IF(AC21="Beginning",1,0)))</f>
        <v>0</v>
      </c>
      <c r="AN21" s="30"/>
      <c r="AO21" s="34">
        <f t="shared" si="6"/>
        <v>0</v>
      </c>
    </row>
    <row r="22" ht="15.75" customHeight="1">
      <c r="A22" s="30"/>
      <c r="B22" s="31"/>
      <c r="C22" s="30"/>
      <c r="D22" s="30"/>
      <c r="E22" s="30"/>
      <c r="F22" s="30"/>
      <c r="G22" s="30"/>
      <c r="H22" s="30"/>
      <c r="I22" s="30"/>
      <c r="J22" s="30" t="str">
        <f t="shared" si="1"/>
        <v>Not a Lease</v>
      </c>
      <c r="K22" s="30"/>
      <c r="L22" s="30"/>
      <c r="M22" s="30"/>
      <c r="N22" s="30"/>
      <c r="O22" s="30"/>
      <c r="P22" s="30"/>
      <c r="Q22" s="30"/>
      <c r="R22" s="30"/>
      <c r="S22" s="30"/>
      <c r="T22" s="30"/>
      <c r="U22" s="30"/>
      <c r="V22" s="30"/>
      <c r="W22" s="30"/>
      <c r="X22" s="30">
        <f t="shared" si="2"/>
        <v>0</v>
      </c>
      <c r="Y22" s="30" t="str">
        <f t="shared" si="3"/>
        <v/>
      </c>
      <c r="Z22" s="30">
        <f t="shared" si="4"/>
        <v>0</v>
      </c>
      <c r="AA22" s="30">
        <f t="shared" si="5"/>
        <v>0</v>
      </c>
      <c r="AB22" s="30"/>
      <c r="AC22" s="30"/>
      <c r="AD22" s="30" t="str">
        <f>IF(AB22="Monthly",Inventory!$X22*12,IF(AB22="quarterly",Inventory!$X$4:$X$550*4,IF(AB22="annually",Inventory!$X$4:$X$550*1,IF(AB22="weekly",Inventory!$X$4:$X$550*52,IF(AB22="semiannually",Inventory!$X$4:$X$550*2," ")))))</f>
        <v> </v>
      </c>
      <c r="AE22" s="30"/>
      <c r="AF22" s="30"/>
      <c r="AG22" s="32"/>
      <c r="AH22" s="32"/>
      <c r="AI22" s="32"/>
      <c r="AJ22" s="30"/>
      <c r="AK22" s="30"/>
      <c r="AL22" s="33"/>
      <c r="AM22" s="34" t="b">
        <f>IF(J22 = "Lease",+PV(AL22/(AD22/Inventory!$X22),AD22,-AG22,0,IF(AC22="Beginning",1,0)))</f>
        <v>0</v>
      </c>
      <c r="AN22" s="30"/>
      <c r="AO22" s="34">
        <f t="shared" si="6"/>
        <v>0</v>
      </c>
    </row>
    <row r="23" ht="15.75" customHeight="1">
      <c r="A23" s="30"/>
      <c r="B23" s="31"/>
      <c r="C23" s="30"/>
      <c r="D23" s="30"/>
      <c r="E23" s="30"/>
      <c r="F23" s="30"/>
      <c r="G23" s="30"/>
      <c r="H23" s="30"/>
      <c r="I23" s="30"/>
      <c r="J23" s="30" t="str">
        <f t="shared" si="1"/>
        <v>Not a Lease</v>
      </c>
      <c r="K23" s="30"/>
      <c r="L23" s="30"/>
      <c r="M23" s="30"/>
      <c r="N23" s="30"/>
      <c r="O23" s="30"/>
      <c r="P23" s="30"/>
      <c r="Q23" s="30"/>
      <c r="R23" s="30"/>
      <c r="S23" s="30"/>
      <c r="T23" s="30"/>
      <c r="U23" s="30"/>
      <c r="V23" s="30"/>
      <c r="W23" s="30"/>
      <c r="X23" s="30">
        <f t="shared" si="2"/>
        <v>0</v>
      </c>
      <c r="Y23" s="30" t="str">
        <f t="shared" si="3"/>
        <v/>
      </c>
      <c r="Z23" s="30">
        <f t="shared" si="4"/>
        <v>0</v>
      </c>
      <c r="AA23" s="30">
        <f t="shared" si="5"/>
        <v>0</v>
      </c>
      <c r="AB23" s="30"/>
      <c r="AC23" s="30"/>
      <c r="AD23" s="30" t="str">
        <f>IF(AB23="Monthly",Inventory!$X23*12,IF(AB23="quarterly",Inventory!$X$4:$X$550*4,IF(AB23="annually",Inventory!$X$4:$X$550*1,IF(AB23="weekly",Inventory!$X$4:$X$550*52,IF(AB23="semiannually",Inventory!$X$4:$X$550*2," ")))))</f>
        <v> </v>
      </c>
      <c r="AE23" s="30"/>
      <c r="AF23" s="30"/>
      <c r="AG23" s="32"/>
      <c r="AH23" s="32"/>
      <c r="AI23" s="32"/>
      <c r="AJ23" s="30"/>
      <c r="AK23" s="30"/>
      <c r="AL23" s="33"/>
      <c r="AM23" s="34" t="b">
        <f>IF(J23 = "Lease",+PV(AL23/(AD23/Inventory!$X23),AD23,-AG23,0,IF(AC23="Beginning",1,0)))</f>
        <v>0</v>
      </c>
      <c r="AN23" s="30"/>
      <c r="AO23" s="34">
        <f t="shared" si="6"/>
        <v>0</v>
      </c>
    </row>
    <row r="24" ht="15.75" customHeight="1">
      <c r="A24" s="30"/>
      <c r="B24" s="31"/>
      <c r="C24" s="30"/>
      <c r="D24" s="30"/>
      <c r="E24" s="30"/>
      <c r="F24" s="30"/>
      <c r="G24" s="30"/>
      <c r="H24" s="30"/>
      <c r="I24" s="30"/>
      <c r="J24" s="30" t="str">
        <f t="shared" si="1"/>
        <v>Not a Lease</v>
      </c>
      <c r="K24" s="30"/>
      <c r="L24" s="30"/>
      <c r="M24" s="30"/>
      <c r="N24" s="30"/>
      <c r="O24" s="30"/>
      <c r="P24" s="30"/>
      <c r="Q24" s="30"/>
      <c r="R24" s="30"/>
      <c r="S24" s="30"/>
      <c r="T24" s="30"/>
      <c r="U24" s="30"/>
      <c r="V24" s="30"/>
      <c r="W24" s="30"/>
      <c r="X24" s="30">
        <f t="shared" si="2"/>
        <v>0</v>
      </c>
      <c r="Y24" s="30" t="str">
        <f t="shared" si="3"/>
        <v/>
      </c>
      <c r="Z24" s="30">
        <f t="shared" si="4"/>
        <v>0</v>
      </c>
      <c r="AA24" s="30">
        <f t="shared" si="5"/>
        <v>0</v>
      </c>
      <c r="AB24" s="30"/>
      <c r="AC24" s="30"/>
      <c r="AD24" s="30" t="str">
        <f>IF(AB24="Monthly",Inventory!$X24*12,IF(AB24="quarterly",Inventory!$X$4:$X$550*4,IF(AB24="annually",Inventory!$X$4:$X$550*1,IF(AB24="weekly",Inventory!$X$4:$X$550*52,IF(AB24="semiannually",Inventory!$X$4:$X$550*2," ")))))</f>
        <v> </v>
      </c>
      <c r="AE24" s="30"/>
      <c r="AF24" s="30"/>
      <c r="AG24" s="32"/>
      <c r="AH24" s="32"/>
      <c r="AI24" s="32"/>
      <c r="AJ24" s="30"/>
      <c r="AK24" s="30"/>
      <c r="AL24" s="33"/>
      <c r="AM24" s="34" t="b">
        <f>IF(J24 = "Lease",+PV(AL24/(AD24/Inventory!$X24),AD24,-AG24,0,IF(AC24="Beginning",1,0)))</f>
        <v>0</v>
      </c>
      <c r="AN24" s="30"/>
      <c r="AO24" s="34">
        <f t="shared" si="6"/>
        <v>0</v>
      </c>
    </row>
    <row r="25" ht="15.75" customHeight="1">
      <c r="A25" s="30"/>
      <c r="B25" s="31"/>
      <c r="C25" s="30"/>
      <c r="D25" s="30"/>
      <c r="E25" s="30"/>
      <c r="F25" s="30"/>
      <c r="G25" s="30"/>
      <c r="H25" s="30"/>
      <c r="I25" s="30"/>
      <c r="J25" s="30" t="str">
        <f t="shared" si="1"/>
        <v>Not a Lease</v>
      </c>
      <c r="K25" s="30"/>
      <c r="L25" s="30"/>
      <c r="M25" s="30"/>
      <c r="N25" s="30"/>
      <c r="O25" s="30"/>
      <c r="P25" s="30"/>
      <c r="Q25" s="30"/>
      <c r="R25" s="30"/>
      <c r="S25" s="30"/>
      <c r="T25" s="30"/>
      <c r="U25" s="30"/>
      <c r="V25" s="30"/>
      <c r="W25" s="30"/>
      <c r="X25" s="30">
        <f t="shared" si="2"/>
        <v>0</v>
      </c>
      <c r="Y25" s="30" t="str">
        <f t="shared" si="3"/>
        <v/>
      </c>
      <c r="Z25" s="30">
        <f t="shared" si="4"/>
        <v>0</v>
      </c>
      <c r="AA25" s="30">
        <f t="shared" si="5"/>
        <v>0</v>
      </c>
      <c r="AB25" s="30"/>
      <c r="AC25" s="30"/>
      <c r="AD25" s="30" t="str">
        <f>IF(AB25="Monthly",Inventory!$X25*12,IF(AB25="quarterly",Inventory!$X$4:$X$550*4,IF(AB25="annually",Inventory!$X$4:$X$550*1,IF(AB25="weekly",Inventory!$X$4:$X$550*52,IF(AB25="semiannually",Inventory!$X$4:$X$550*2," ")))))</f>
        <v> </v>
      </c>
      <c r="AE25" s="30"/>
      <c r="AF25" s="30"/>
      <c r="AG25" s="32"/>
      <c r="AH25" s="32"/>
      <c r="AI25" s="32"/>
      <c r="AJ25" s="30"/>
      <c r="AK25" s="30"/>
      <c r="AL25" s="33"/>
      <c r="AM25" s="34" t="b">
        <f>IF(J25 = "Lease",+PV(AL25/(AD25/Inventory!$X25),AD25,-AG25,0,IF(AC25="Beginning",1,0)))</f>
        <v>0</v>
      </c>
      <c r="AN25" s="30"/>
      <c r="AO25" s="34">
        <f t="shared" si="6"/>
        <v>0</v>
      </c>
    </row>
    <row r="26" ht="15.75" customHeight="1">
      <c r="A26" s="30"/>
      <c r="B26" s="31"/>
      <c r="C26" s="30"/>
      <c r="D26" s="30"/>
      <c r="E26" s="30"/>
      <c r="F26" s="30"/>
      <c r="G26" s="30"/>
      <c r="H26" s="30"/>
      <c r="I26" s="30"/>
      <c r="J26" s="30" t="str">
        <f t="shared" si="1"/>
        <v>Not a Lease</v>
      </c>
      <c r="K26" s="30"/>
      <c r="L26" s="30"/>
      <c r="M26" s="30"/>
      <c r="N26" s="30"/>
      <c r="O26" s="30"/>
      <c r="P26" s="30"/>
      <c r="Q26" s="30"/>
      <c r="R26" s="30"/>
      <c r="S26" s="30"/>
      <c r="T26" s="30"/>
      <c r="U26" s="30"/>
      <c r="V26" s="30"/>
      <c r="W26" s="30"/>
      <c r="X26" s="30">
        <f t="shared" si="2"/>
        <v>0</v>
      </c>
      <c r="Y26" s="30" t="str">
        <f t="shared" si="3"/>
        <v/>
      </c>
      <c r="Z26" s="30">
        <f t="shared" si="4"/>
        <v>0</v>
      </c>
      <c r="AA26" s="30">
        <f t="shared" si="5"/>
        <v>0</v>
      </c>
      <c r="AB26" s="30"/>
      <c r="AC26" s="30"/>
      <c r="AD26" s="30" t="str">
        <f>IF(AB26="Monthly",Inventory!$X26*12,IF(AB26="quarterly",Inventory!$X$4:$X$550*4,IF(AB26="annually",Inventory!$X$4:$X$550*1,IF(AB26="weekly",Inventory!$X$4:$X$550*52,IF(AB26="semiannually",Inventory!$X$4:$X$550*2," ")))))</f>
        <v> </v>
      </c>
      <c r="AE26" s="30"/>
      <c r="AF26" s="30"/>
      <c r="AG26" s="32"/>
      <c r="AH26" s="32"/>
      <c r="AI26" s="32"/>
      <c r="AJ26" s="30"/>
      <c r="AK26" s="30"/>
      <c r="AL26" s="33"/>
      <c r="AM26" s="34" t="b">
        <f>IF(J26 = "Lease",+PV(AL26/(AD26/Inventory!$X26),AD26,-AG26,0,IF(AC26="Beginning",1,0)))</f>
        <v>0</v>
      </c>
      <c r="AN26" s="30"/>
      <c r="AO26" s="34">
        <f t="shared" si="6"/>
        <v>0</v>
      </c>
    </row>
    <row r="27" ht="15.75" customHeight="1">
      <c r="A27" s="30"/>
      <c r="B27" s="31"/>
      <c r="C27" s="30"/>
      <c r="D27" s="30"/>
      <c r="E27" s="30"/>
      <c r="F27" s="30"/>
      <c r="G27" s="30"/>
      <c r="H27" s="30"/>
      <c r="I27" s="30"/>
      <c r="J27" s="30" t="str">
        <f t="shared" si="1"/>
        <v>Not a Lease</v>
      </c>
      <c r="K27" s="30"/>
      <c r="L27" s="30"/>
      <c r="M27" s="30"/>
      <c r="N27" s="30"/>
      <c r="O27" s="30"/>
      <c r="P27" s="30"/>
      <c r="Q27" s="30"/>
      <c r="R27" s="30"/>
      <c r="S27" s="30"/>
      <c r="T27" s="30"/>
      <c r="U27" s="30"/>
      <c r="V27" s="30"/>
      <c r="W27" s="30"/>
      <c r="X27" s="30">
        <f t="shared" si="2"/>
        <v>0</v>
      </c>
      <c r="Y27" s="30" t="str">
        <f t="shared" si="3"/>
        <v/>
      </c>
      <c r="Z27" s="30">
        <f t="shared" si="4"/>
        <v>0</v>
      </c>
      <c r="AA27" s="30">
        <f t="shared" si="5"/>
        <v>0</v>
      </c>
      <c r="AB27" s="30"/>
      <c r="AC27" s="30"/>
      <c r="AD27" s="30" t="str">
        <f>IF(AB27="Monthly",Inventory!$X27*12,IF(AB27="quarterly",Inventory!$X$4:$X$550*4,IF(AB27="annually",Inventory!$X$4:$X$550*1,IF(AB27="weekly",Inventory!$X$4:$X$550*52,IF(AB27="semiannually",Inventory!$X$4:$X$550*2," ")))))</f>
        <v> </v>
      </c>
      <c r="AE27" s="30"/>
      <c r="AF27" s="30"/>
      <c r="AG27" s="32"/>
      <c r="AH27" s="32"/>
      <c r="AI27" s="32"/>
      <c r="AJ27" s="30"/>
      <c r="AK27" s="30"/>
      <c r="AL27" s="33"/>
      <c r="AM27" s="34" t="b">
        <f>IF(J27 = "Lease",+PV(AL27/(AD27/Inventory!$X27),AD27,-AG27,0,IF(AC27="Beginning",1,0)))</f>
        <v>0</v>
      </c>
      <c r="AN27" s="30"/>
      <c r="AO27" s="34">
        <f t="shared" si="6"/>
        <v>0</v>
      </c>
    </row>
    <row r="28" ht="15.75" customHeight="1">
      <c r="A28" s="30"/>
      <c r="B28" s="31"/>
      <c r="C28" s="30"/>
      <c r="D28" s="30"/>
      <c r="E28" s="30"/>
      <c r="F28" s="30"/>
      <c r="G28" s="30"/>
      <c r="H28" s="30"/>
      <c r="I28" s="30"/>
      <c r="J28" s="30" t="str">
        <f t="shared" si="1"/>
        <v>Not a Lease</v>
      </c>
      <c r="K28" s="30"/>
      <c r="L28" s="30"/>
      <c r="M28" s="30"/>
      <c r="N28" s="30"/>
      <c r="O28" s="30"/>
      <c r="P28" s="30"/>
      <c r="Q28" s="30"/>
      <c r="R28" s="30"/>
      <c r="S28" s="30"/>
      <c r="T28" s="30"/>
      <c r="U28" s="30"/>
      <c r="V28" s="30"/>
      <c r="W28" s="30"/>
      <c r="X28" s="30">
        <f t="shared" si="2"/>
        <v>0</v>
      </c>
      <c r="Y28" s="30" t="str">
        <f t="shared" si="3"/>
        <v/>
      </c>
      <c r="Z28" s="30">
        <f t="shared" si="4"/>
        <v>0</v>
      </c>
      <c r="AA28" s="30">
        <f t="shared" si="5"/>
        <v>0</v>
      </c>
      <c r="AB28" s="30"/>
      <c r="AC28" s="30"/>
      <c r="AD28" s="30" t="str">
        <f>IF(AB28="Monthly",Inventory!$X28*12,IF(AB28="quarterly",Inventory!$X$4:$X$550*4,IF(AB28="annually",Inventory!$X$4:$X$550*1,IF(AB28="weekly",Inventory!$X$4:$X$550*52,IF(AB28="semiannually",Inventory!$X$4:$X$550*2," ")))))</f>
        <v> </v>
      </c>
      <c r="AE28" s="30"/>
      <c r="AF28" s="30"/>
      <c r="AG28" s="32"/>
      <c r="AH28" s="32"/>
      <c r="AI28" s="32"/>
      <c r="AJ28" s="30"/>
      <c r="AK28" s="30"/>
      <c r="AL28" s="33"/>
      <c r="AM28" s="34" t="b">
        <f>IF(J28 = "Lease",+PV(AL28/(AD28/Inventory!$X28),AD28,-AG28,0,IF(AC28="Beginning",1,0)))</f>
        <v>0</v>
      </c>
      <c r="AN28" s="30"/>
      <c r="AO28" s="34">
        <f t="shared" si="6"/>
        <v>0</v>
      </c>
    </row>
    <row r="29" ht="15.75" customHeight="1">
      <c r="A29" s="30"/>
      <c r="B29" s="31"/>
      <c r="C29" s="30"/>
      <c r="D29" s="30"/>
      <c r="E29" s="30"/>
      <c r="F29" s="30"/>
      <c r="G29" s="30"/>
      <c r="H29" s="30"/>
      <c r="I29" s="30"/>
      <c r="J29" s="30" t="str">
        <f t="shared" si="1"/>
        <v>Not a Lease</v>
      </c>
      <c r="K29" s="30"/>
      <c r="L29" s="30"/>
      <c r="M29" s="30"/>
      <c r="N29" s="30"/>
      <c r="O29" s="30"/>
      <c r="P29" s="30"/>
      <c r="Q29" s="30"/>
      <c r="R29" s="30"/>
      <c r="S29" s="30"/>
      <c r="T29" s="30"/>
      <c r="U29" s="30"/>
      <c r="V29" s="30"/>
      <c r="W29" s="30"/>
      <c r="X29" s="30">
        <f t="shared" si="2"/>
        <v>0</v>
      </c>
      <c r="Y29" s="30" t="str">
        <f t="shared" si="3"/>
        <v/>
      </c>
      <c r="Z29" s="30">
        <f t="shared" si="4"/>
        <v>0</v>
      </c>
      <c r="AA29" s="30">
        <f t="shared" si="5"/>
        <v>0</v>
      </c>
      <c r="AB29" s="30"/>
      <c r="AC29" s="30"/>
      <c r="AD29" s="30" t="str">
        <f>IF(AB29="Monthly",Inventory!$X29*12,IF(AB29="quarterly",Inventory!$X$4:$X$550*4,IF(AB29="annually",Inventory!$X$4:$X$550*1,IF(AB29="weekly",Inventory!$X$4:$X$550*52,IF(AB29="semiannually",Inventory!$X$4:$X$550*2," ")))))</f>
        <v> </v>
      </c>
      <c r="AE29" s="30"/>
      <c r="AF29" s="30"/>
      <c r="AG29" s="32"/>
      <c r="AH29" s="32"/>
      <c r="AI29" s="32"/>
      <c r="AJ29" s="30"/>
      <c r="AK29" s="30"/>
      <c r="AL29" s="33"/>
      <c r="AM29" s="34" t="b">
        <f>IF(J29 = "Lease",+PV(AL29/(AD29/Inventory!$X29),AD29,-AG29,0,IF(AC29="Beginning",1,0)))</f>
        <v>0</v>
      </c>
      <c r="AN29" s="30"/>
      <c r="AO29" s="34">
        <f t="shared" si="6"/>
        <v>0</v>
      </c>
    </row>
    <row r="30" ht="15.75" customHeight="1">
      <c r="A30" s="30"/>
      <c r="B30" s="31"/>
      <c r="C30" s="30"/>
      <c r="D30" s="30"/>
      <c r="E30" s="30"/>
      <c r="F30" s="30"/>
      <c r="G30" s="30"/>
      <c r="H30" s="30"/>
      <c r="I30" s="30"/>
      <c r="J30" s="30" t="str">
        <f t="shared" si="1"/>
        <v>Not a Lease</v>
      </c>
      <c r="K30" s="30"/>
      <c r="L30" s="30"/>
      <c r="M30" s="30"/>
      <c r="N30" s="30"/>
      <c r="O30" s="30"/>
      <c r="P30" s="30"/>
      <c r="Q30" s="30"/>
      <c r="R30" s="30"/>
      <c r="S30" s="30"/>
      <c r="T30" s="30"/>
      <c r="U30" s="30"/>
      <c r="V30" s="30"/>
      <c r="W30" s="30"/>
      <c r="X30" s="30">
        <f t="shared" si="2"/>
        <v>0</v>
      </c>
      <c r="Y30" s="30" t="str">
        <f t="shared" si="3"/>
        <v/>
      </c>
      <c r="Z30" s="30">
        <f t="shared" si="4"/>
        <v>0</v>
      </c>
      <c r="AA30" s="30">
        <f t="shared" si="5"/>
        <v>0</v>
      </c>
      <c r="AB30" s="30"/>
      <c r="AC30" s="30"/>
      <c r="AD30" s="30" t="str">
        <f>IF(AB30="Monthly",Inventory!$X30*12,IF(AB30="quarterly",Inventory!$X$4:$X$550*4,IF(AB30="annually",Inventory!$X$4:$X$550*1,IF(AB30="weekly",Inventory!$X$4:$X$550*52,IF(AB30="semiannually",Inventory!$X$4:$X$550*2," ")))))</f>
        <v> </v>
      </c>
      <c r="AE30" s="30"/>
      <c r="AF30" s="30"/>
      <c r="AG30" s="32"/>
      <c r="AH30" s="32"/>
      <c r="AI30" s="32"/>
      <c r="AJ30" s="30"/>
      <c r="AK30" s="30"/>
      <c r="AL30" s="33"/>
      <c r="AM30" s="34" t="b">
        <f>IF(J30 = "Lease",+PV(AL30/(AD30/Inventory!$X30),AD30,-AG30,0,IF(AC30="Beginning",1,0)))</f>
        <v>0</v>
      </c>
      <c r="AN30" s="30"/>
      <c r="AO30" s="34">
        <f t="shared" si="6"/>
        <v>0</v>
      </c>
    </row>
    <row r="31" ht="15.75" customHeight="1">
      <c r="A31" s="30"/>
      <c r="B31" s="31"/>
      <c r="C31" s="30"/>
      <c r="D31" s="30"/>
      <c r="E31" s="30"/>
      <c r="F31" s="30"/>
      <c r="G31" s="30"/>
      <c r="H31" s="30"/>
      <c r="I31" s="30"/>
      <c r="J31" s="30" t="str">
        <f t="shared" si="1"/>
        <v>Not a Lease</v>
      </c>
      <c r="K31" s="30"/>
      <c r="L31" s="30"/>
      <c r="M31" s="30"/>
      <c r="N31" s="30"/>
      <c r="O31" s="30"/>
      <c r="P31" s="30"/>
      <c r="Q31" s="30"/>
      <c r="R31" s="30"/>
      <c r="S31" s="30"/>
      <c r="T31" s="30"/>
      <c r="U31" s="30"/>
      <c r="V31" s="30"/>
      <c r="W31" s="30"/>
      <c r="X31" s="30">
        <f t="shared" si="2"/>
        <v>0</v>
      </c>
      <c r="Y31" s="30" t="str">
        <f t="shared" si="3"/>
        <v/>
      </c>
      <c r="Z31" s="30">
        <f t="shared" si="4"/>
        <v>0</v>
      </c>
      <c r="AA31" s="30">
        <f t="shared" si="5"/>
        <v>0</v>
      </c>
      <c r="AB31" s="30"/>
      <c r="AC31" s="30"/>
      <c r="AD31" s="30" t="str">
        <f>IF(AB31="Monthly",Inventory!$X31*12,IF(AB31="quarterly",Inventory!$X$4:$X$550*4,IF(AB31="annually",Inventory!$X$4:$X$550*1,IF(AB31="weekly",Inventory!$X$4:$X$550*52,IF(AB31="semiannually",Inventory!$X$4:$X$550*2," ")))))</f>
        <v> </v>
      </c>
      <c r="AE31" s="30"/>
      <c r="AF31" s="30"/>
      <c r="AG31" s="32"/>
      <c r="AH31" s="32"/>
      <c r="AI31" s="32"/>
      <c r="AJ31" s="30"/>
      <c r="AK31" s="30"/>
      <c r="AL31" s="33"/>
      <c r="AM31" s="34" t="b">
        <f>IF(J31 = "Lease",+PV(AL31/(AD31/Inventory!$X31),AD31,-AG31,0,IF(AC31="Beginning",1,0)))</f>
        <v>0</v>
      </c>
      <c r="AN31" s="30"/>
      <c r="AO31" s="34">
        <f t="shared" si="6"/>
        <v>0</v>
      </c>
    </row>
    <row r="32" ht="15.75" customHeight="1">
      <c r="A32" s="30"/>
      <c r="B32" s="31"/>
      <c r="C32" s="30"/>
      <c r="D32" s="30"/>
      <c r="E32" s="30"/>
      <c r="F32" s="30"/>
      <c r="G32" s="30"/>
      <c r="H32" s="30"/>
      <c r="I32" s="30"/>
      <c r="J32" s="30" t="str">
        <f t="shared" si="1"/>
        <v>Not a Lease</v>
      </c>
      <c r="K32" s="30"/>
      <c r="L32" s="30"/>
      <c r="M32" s="30"/>
      <c r="N32" s="30"/>
      <c r="O32" s="30"/>
      <c r="P32" s="30"/>
      <c r="Q32" s="30"/>
      <c r="R32" s="30"/>
      <c r="S32" s="30"/>
      <c r="T32" s="30"/>
      <c r="U32" s="30"/>
      <c r="V32" s="30"/>
      <c r="W32" s="30"/>
      <c r="X32" s="30">
        <f t="shared" si="2"/>
        <v>0</v>
      </c>
      <c r="Y32" s="30" t="str">
        <f t="shared" si="3"/>
        <v/>
      </c>
      <c r="Z32" s="30">
        <f t="shared" si="4"/>
        <v>0</v>
      </c>
      <c r="AA32" s="30">
        <f t="shared" si="5"/>
        <v>0</v>
      </c>
      <c r="AB32" s="30"/>
      <c r="AC32" s="30"/>
      <c r="AD32" s="30" t="str">
        <f>IF(AB32="Monthly",Inventory!$X32*12,IF(AB32="quarterly",Inventory!$X$4:$X$550*4,IF(AB32="annually",Inventory!$X$4:$X$550*1,IF(AB32="weekly",Inventory!$X$4:$X$550*52,IF(AB32="semiannually",Inventory!$X$4:$X$550*2," ")))))</f>
        <v> </v>
      </c>
      <c r="AE32" s="30"/>
      <c r="AF32" s="30"/>
      <c r="AG32" s="32"/>
      <c r="AH32" s="32"/>
      <c r="AI32" s="32"/>
      <c r="AJ32" s="30"/>
      <c r="AK32" s="30"/>
      <c r="AL32" s="33"/>
      <c r="AM32" s="34" t="b">
        <f>IF(J32 = "Lease",+PV(AL32/(AD32/Inventory!$X32),AD32,-AG32,0,IF(AC32="Beginning",1,0)))</f>
        <v>0</v>
      </c>
      <c r="AN32" s="30"/>
      <c r="AO32" s="34">
        <f t="shared" si="6"/>
        <v>0</v>
      </c>
    </row>
    <row r="33" ht="15.75" customHeight="1">
      <c r="A33" s="30"/>
      <c r="B33" s="31"/>
      <c r="C33" s="30"/>
      <c r="D33" s="30"/>
      <c r="E33" s="30"/>
      <c r="F33" s="30"/>
      <c r="G33" s="30"/>
      <c r="H33" s="30"/>
      <c r="I33" s="30"/>
      <c r="J33" s="30" t="str">
        <f t="shared" si="1"/>
        <v>Not a Lease</v>
      </c>
      <c r="K33" s="30"/>
      <c r="L33" s="30"/>
      <c r="M33" s="30"/>
      <c r="N33" s="30"/>
      <c r="O33" s="30"/>
      <c r="P33" s="30"/>
      <c r="Q33" s="30"/>
      <c r="R33" s="30"/>
      <c r="S33" s="30"/>
      <c r="T33" s="30"/>
      <c r="U33" s="30"/>
      <c r="V33" s="30"/>
      <c r="W33" s="30"/>
      <c r="X33" s="30">
        <f t="shared" si="2"/>
        <v>0</v>
      </c>
      <c r="Y33" s="30" t="str">
        <f t="shared" si="3"/>
        <v/>
      </c>
      <c r="Z33" s="30">
        <f t="shared" si="4"/>
        <v>0</v>
      </c>
      <c r="AA33" s="30">
        <f t="shared" si="5"/>
        <v>0</v>
      </c>
      <c r="AB33" s="30"/>
      <c r="AC33" s="30"/>
      <c r="AD33" s="30" t="str">
        <f>IF(AB33="Monthly",Inventory!$X33*12,IF(AB33="quarterly",Inventory!$X$4:$X$550*4,IF(AB33="annually",Inventory!$X$4:$X$550*1,IF(AB33="weekly",Inventory!$X$4:$X$550*52,IF(AB33="semiannually",Inventory!$X$4:$X$550*2," ")))))</f>
        <v> </v>
      </c>
      <c r="AE33" s="30"/>
      <c r="AF33" s="30"/>
      <c r="AG33" s="32"/>
      <c r="AH33" s="32"/>
      <c r="AI33" s="32"/>
      <c r="AJ33" s="30"/>
      <c r="AK33" s="30"/>
      <c r="AL33" s="33"/>
      <c r="AM33" s="34" t="b">
        <f>IF(J33 = "Lease",+PV(AL33/(AD33/Inventory!$X33),AD33,-AG33,0,IF(AC33="Beginning",1,0)))</f>
        <v>0</v>
      </c>
      <c r="AN33" s="30"/>
      <c r="AO33" s="34">
        <f t="shared" si="6"/>
        <v>0</v>
      </c>
    </row>
    <row r="34" ht="15.75" customHeight="1">
      <c r="A34" s="30"/>
      <c r="B34" s="31"/>
      <c r="C34" s="30"/>
      <c r="D34" s="30"/>
      <c r="E34" s="30"/>
      <c r="F34" s="30"/>
      <c r="G34" s="30"/>
      <c r="H34" s="30"/>
      <c r="I34" s="30"/>
      <c r="J34" s="30" t="str">
        <f t="shared" si="1"/>
        <v>Not a Lease</v>
      </c>
      <c r="K34" s="30"/>
      <c r="L34" s="30"/>
      <c r="M34" s="30"/>
      <c r="N34" s="30"/>
      <c r="O34" s="30"/>
      <c r="P34" s="30"/>
      <c r="Q34" s="30"/>
      <c r="R34" s="30"/>
      <c r="S34" s="30"/>
      <c r="T34" s="30"/>
      <c r="U34" s="30"/>
      <c r="V34" s="30"/>
      <c r="W34" s="30"/>
      <c r="X34" s="30">
        <f t="shared" si="2"/>
        <v>0</v>
      </c>
      <c r="Y34" s="30" t="str">
        <f t="shared" si="3"/>
        <v/>
      </c>
      <c r="Z34" s="30">
        <f t="shared" si="4"/>
        <v>0</v>
      </c>
      <c r="AA34" s="30">
        <f t="shared" si="5"/>
        <v>0</v>
      </c>
      <c r="AB34" s="30"/>
      <c r="AC34" s="30"/>
      <c r="AD34" s="30" t="str">
        <f>IF(AB34="Monthly",Inventory!$X34*12,IF(AB34="quarterly",Inventory!$X$4:$X$550*4,IF(AB34="annually",Inventory!$X$4:$X$550*1,IF(AB34="weekly",Inventory!$X$4:$X$550*52,IF(AB34="semiannually",Inventory!$X$4:$X$550*2," ")))))</f>
        <v> </v>
      </c>
      <c r="AE34" s="30"/>
      <c r="AF34" s="30"/>
      <c r="AG34" s="32"/>
      <c r="AH34" s="32"/>
      <c r="AI34" s="32"/>
      <c r="AJ34" s="30"/>
      <c r="AK34" s="30"/>
      <c r="AL34" s="33"/>
      <c r="AM34" s="34" t="b">
        <f>IF(J34 = "Lease",+PV(AL34/(AD34/Inventory!$X34),AD34,-AG34,0,IF(AC34="Beginning",1,0)))</f>
        <v>0</v>
      </c>
      <c r="AN34" s="30"/>
      <c r="AO34" s="34">
        <f t="shared" si="6"/>
        <v>0</v>
      </c>
    </row>
    <row r="35" ht="15.75" customHeight="1">
      <c r="A35" s="30"/>
      <c r="B35" s="31"/>
      <c r="C35" s="30"/>
      <c r="D35" s="30"/>
      <c r="E35" s="30"/>
      <c r="F35" s="30"/>
      <c r="G35" s="30"/>
      <c r="H35" s="30"/>
      <c r="I35" s="30"/>
      <c r="J35" s="30" t="str">
        <f t="shared" si="1"/>
        <v>Not a Lease</v>
      </c>
      <c r="K35" s="30"/>
      <c r="L35" s="30"/>
      <c r="M35" s="30"/>
      <c r="N35" s="30"/>
      <c r="O35" s="30"/>
      <c r="P35" s="30"/>
      <c r="Q35" s="30"/>
      <c r="R35" s="30"/>
      <c r="S35" s="30"/>
      <c r="T35" s="30"/>
      <c r="U35" s="30"/>
      <c r="V35" s="30"/>
      <c r="W35" s="30"/>
      <c r="X35" s="30">
        <f t="shared" si="2"/>
        <v>0</v>
      </c>
      <c r="Y35" s="30" t="str">
        <f t="shared" si="3"/>
        <v/>
      </c>
      <c r="Z35" s="30">
        <f t="shared" si="4"/>
        <v>0</v>
      </c>
      <c r="AA35" s="30">
        <f t="shared" si="5"/>
        <v>0</v>
      </c>
      <c r="AB35" s="30"/>
      <c r="AC35" s="30"/>
      <c r="AD35" s="30" t="str">
        <f>IF(AB35="Monthly",Inventory!$X35*12,IF(AB35="quarterly",Inventory!$X$4:$X$550*4,IF(AB35="annually",Inventory!$X$4:$X$550*1,IF(AB35="weekly",Inventory!$X$4:$X$550*52,IF(AB35="semiannually",Inventory!$X$4:$X$550*2," ")))))</f>
        <v> </v>
      </c>
      <c r="AE35" s="30"/>
      <c r="AF35" s="30"/>
      <c r="AG35" s="32"/>
      <c r="AH35" s="32"/>
      <c r="AI35" s="32"/>
      <c r="AJ35" s="30"/>
      <c r="AK35" s="30"/>
      <c r="AL35" s="33"/>
      <c r="AM35" s="34" t="b">
        <f>IF(J35 = "Lease",+PV(AL35/(AD35/Inventory!$X35),AD35,-AG35,0,IF(AC35="Beginning",1,0)))</f>
        <v>0</v>
      </c>
      <c r="AN35" s="30"/>
      <c r="AO35" s="34">
        <f t="shared" si="6"/>
        <v>0</v>
      </c>
    </row>
    <row r="36" ht="15.75" customHeight="1">
      <c r="A36" s="30"/>
      <c r="B36" s="31"/>
      <c r="C36" s="30"/>
      <c r="D36" s="30"/>
      <c r="E36" s="30"/>
      <c r="F36" s="30"/>
      <c r="G36" s="30"/>
      <c r="H36" s="30"/>
      <c r="I36" s="30"/>
      <c r="J36" s="30" t="str">
        <f t="shared" si="1"/>
        <v>Not a Lease</v>
      </c>
      <c r="K36" s="30"/>
      <c r="L36" s="30"/>
      <c r="M36" s="30"/>
      <c r="N36" s="30"/>
      <c r="O36" s="30"/>
      <c r="P36" s="30"/>
      <c r="Q36" s="30"/>
      <c r="R36" s="30"/>
      <c r="S36" s="30"/>
      <c r="T36" s="30"/>
      <c r="U36" s="30"/>
      <c r="V36" s="30"/>
      <c r="W36" s="30"/>
      <c r="X36" s="30">
        <f t="shared" si="2"/>
        <v>0</v>
      </c>
      <c r="Y36" s="30" t="str">
        <f t="shared" si="3"/>
        <v/>
      </c>
      <c r="Z36" s="30">
        <f t="shared" si="4"/>
        <v>0</v>
      </c>
      <c r="AA36" s="30">
        <f t="shared" si="5"/>
        <v>0</v>
      </c>
      <c r="AB36" s="30"/>
      <c r="AC36" s="30"/>
      <c r="AD36" s="30" t="str">
        <f>IF(AB36="Monthly",Inventory!$X36*12,IF(AB36="quarterly",Inventory!$X$4:$X$550*4,IF(AB36="annually",Inventory!$X$4:$X$550*1,IF(AB36="weekly",Inventory!$X$4:$X$550*52,IF(AB36="semiannually",Inventory!$X$4:$X$550*2," ")))))</f>
        <v> </v>
      </c>
      <c r="AE36" s="30"/>
      <c r="AF36" s="30"/>
      <c r="AG36" s="32"/>
      <c r="AH36" s="32"/>
      <c r="AI36" s="32"/>
      <c r="AJ36" s="30"/>
      <c r="AK36" s="30"/>
      <c r="AL36" s="33"/>
      <c r="AM36" s="34" t="b">
        <f>IF(J36 = "Lease",+PV(AL36/(AD36/Inventory!$X36),AD36,-AG36,0,IF(AC36="Beginning",1,0)))</f>
        <v>0</v>
      </c>
      <c r="AN36" s="30"/>
      <c r="AO36" s="34">
        <f t="shared" si="6"/>
        <v>0</v>
      </c>
    </row>
    <row r="37" ht="15.75" customHeight="1">
      <c r="A37" s="30"/>
      <c r="B37" s="31"/>
      <c r="C37" s="30"/>
      <c r="D37" s="30"/>
      <c r="E37" s="30"/>
      <c r="F37" s="30"/>
      <c r="G37" s="30"/>
      <c r="H37" s="30"/>
      <c r="I37" s="30"/>
      <c r="J37" s="30" t="str">
        <f t="shared" si="1"/>
        <v>Not a Lease</v>
      </c>
      <c r="K37" s="30"/>
      <c r="L37" s="30"/>
      <c r="M37" s="30"/>
      <c r="N37" s="30"/>
      <c r="O37" s="30"/>
      <c r="P37" s="30"/>
      <c r="Q37" s="30"/>
      <c r="R37" s="30"/>
      <c r="S37" s="30"/>
      <c r="T37" s="30"/>
      <c r="U37" s="30"/>
      <c r="V37" s="30"/>
      <c r="W37" s="30"/>
      <c r="X37" s="30">
        <f t="shared" si="2"/>
        <v>0</v>
      </c>
      <c r="Y37" s="30" t="str">
        <f t="shared" si="3"/>
        <v/>
      </c>
      <c r="Z37" s="30">
        <f t="shared" si="4"/>
        <v>0</v>
      </c>
      <c r="AA37" s="30">
        <f t="shared" si="5"/>
        <v>0</v>
      </c>
      <c r="AB37" s="30"/>
      <c r="AC37" s="30"/>
      <c r="AD37" s="30" t="str">
        <f>IF(AB37="Monthly",Inventory!$X37*12,IF(AB37="quarterly",Inventory!$X$4:$X$550*4,IF(AB37="annually",Inventory!$X$4:$X$550*1,IF(AB37="weekly",Inventory!$X$4:$X$550*52,IF(AB37="semiannually",Inventory!$X$4:$X$550*2," ")))))</f>
        <v> </v>
      </c>
      <c r="AE37" s="30"/>
      <c r="AF37" s="30"/>
      <c r="AG37" s="32"/>
      <c r="AH37" s="32"/>
      <c r="AI37" s="32"/>
      <c r="AJ37" s="30"/>
      <c r="AK37" s="30"/>
      <c r="AL37" s="33"/>
      <c r="AM37" s="34" t="b">
        <f>IF(J37 = "Lease",+PV(AL37/(AD37/Inventory!$X37),AD37,-AG37,0,IF(AC37="Beginning",1,0)))</f>
        <v>0</v>
      </c>
      <c r="AN37" s="30"/>
      <c r="AO37" s="34">
        <f t="shared" si="6"/>
        <v>0</v>
      </c>
    </row>
    <row r="38" ht="15.75" customHeight="1">
      <c r="A38" s="30"/>
      <c r="B38" s="31"/>
      <c r="C38" s="30"/>
      <c r="D38" s="30"/>
      <c r="E38" s="30"/>
      <c r="F38" s="30"/>
      <c r="G38" s="30"/>
      <c r="H38" s="30"/>
      <c r="I38" s="30"/>
      <c r="J38" s="30" t="str">
        <f t="shared" si="1"/>
        <v>Not a Lease</v>
      </c>
      <c r="K38" s="30"/>
      <c r="L38" s="30"/>
      <c r="M38" s="30"/>
      <c r="N38" s="30"/>
      <c r="O38" s="30"/>
      <c r="P38" s="30"/>
      <c r="Q38" s="30"/>
      <c r="R38" s="30"/>
      <c r="S38" s="30"/>
      <c r="T38" s="30"/>
      <c r="U38" s="30"/>
      <c r="V38" s="30"/>
      <c r="W38" s="30"/>
      <c r="X38" s="30">
        <f t="shared" si="2"/>
        <v>0</v>
      </c>
      <c r="Y38" s="30" t="str">
        <f t="shared" si="3"/>
        <v/>
      </c>
      <c r="Z38" s="30">
        <f t="shared" si="4"/>
        <v>0</v>
      </c>
      <c r="AA38" s="30">
        <f t="shared" si="5"/>
        <v>0</v>
      </c>
      <c r="AB38" s="30"/>
      <c r="AC38" s="30"/>
      <c r="AD38" s="30" t="str">
        <f>IF(AB38="Monthly",Inventory!$X38*12,IF(AB38="quarterly",Inventory!$X$4:$X$550*4,IF(AB38="annually",Inventory!$X$4:$X$550*1,IF(AB38="weekly",Inventory!$X$4:$X$550*52,IF(AB38="semiannually",Inventory!$X$4:$X$550*2," ")))))</f>
        <v> </v>
      </c>
      <c r="AE38" s="30"/>
      <c r="AF38" s="30"/>
      <c r="AG38" s="32"/>
      <c r="AH38" s="32"/>
      <c r="AI38" s="32"/>
      <c r="AJ38" s="30"/>
      <c r="AK38" s="30"/>
      <c r="AL38" s="33"/>
      <c r="AM38" s="34" t="b">
        <f>IF(J38 = "Lease",+PV(AL38/(AD38/Inventory!$X38),AD38,-AG38,0,IF(AC38="Beginning",1,0)))</f>
        <v>0</v>
      </c>
      <c r="AN38" s="30"/>
      <c r="AO38" s="34">
        <f t="shared" si="6"/>
        <v>0</v>
      </c>
    </row>
    <row r="39" ht="15.75" customHeight="1">
      <c r="A39" s="30"/>
      <c r="B39" s="31"/>
      <c r="C39" s="30"/>
      <c r="D39" s="30"/>
      <c r="E39" s="30"/>
      <c r="F39" s="30"/>
      <c r="G39" s="30"/>
      <c r="H39" s="30"/>
      <c r="I39" s="30"/>
      <c r="J39" s="30" t="str">
        <f t="shared" si="1"/>
        <v>Not a Lease</v>
      </c>
      <c r="K39" s="30"/>
      <c r="L39" s="30"/>
      <c r="M39" s="30"/>
      <c r="N39" s="30"/>
      <c r="O39" s="30"/>
      <c r="P39" s="30"/>
      <c r="Q39" s="30"/>
      <c r="R39" s="30"/>
      <c r="S39" s="30"/>
      <c r="T39" s="30"/>
      <c r="U39" s="30"/>
      <c r="V39" s="30"/>
      <c r="W39" s="30"/>
      <c r="X39" s="30">
        <f t="shared" si="2"/>
        <v>0</v>
      </c>
      <c r="Y39" s="30" t="str">
        <f t="shared" si="3"/>
        <v/>
      </c>
      <c r="Z39" s="30">
        <f t="shared" si="4"/>
        <v>0</v>
      </c>
      <c r="AA39" s="30">
        <f t="shared" si="5"/>
        <v>0</v>
      </c>
      <c r="AB39" s="30"/>
      <c r="AC39" s="30"/>
      <c r="AD39" s="30" t="str">
        <f>IF(AB39="Monthly",Inventory!$X39*12,IF(AB39="quarterly",Inventory!$X$4:$X$550*4,IF(AB39="annually",Inventory!$X$4:$X$550*1,IF(AB39="weekly",Inventory!$X$4:$X$550*52,IF(AB39="semiannually",Inventory!$X$4:$X$550*2," ")))))</f>
        <v> </v>
      </c>
      <c r="AE39" s="30"/>
      <c r="AF39" s="30"/>
      <c r="AG39" s="32"/>
      <c r="AH39" s="32"/>
      <c r="AI39" s="32"/>
      <c r="AJ39" s="30"/>
      <c r="AK39" s="30"/>
      <c r="AL39" s="33"/>
      <c r="AM39" s="34" t="b">
        <f>IF(J39 = "Lease",+PV(AL39/(AD39/Inventory!$X39),AD39,-AG39,0,IF(AC39="Beginning",1,0)))</f>
        <v>0</v>
      </c>
      <c r="AN39" s="30"/>
      <c r="AO39" s="34">
        <f t="shared" si="6"/>
        <v>0</v>
      </c>
    </row>
    <row r="40" ht="15.75" customHeight="1">
      <c r="A40" s="30"/>
      <c r="B40" s="31"/>
      <c r="C40" s="30"/>
      <c r="D40" s="30"/>
      <c r="E40" s="30"/>
      <c r="F40" s="30"/>
      <c r="G40" s="30"/>
      <c r="H40" s="30"/>
      <c r="I40" s="30"/>
      <c r="J40" s="30" t="str">
        <f t="shared" si="1"/>
        <v>Not a Lease</v>
      </c>
      <c r="K40" s="30"/>
      <c r="L40" s="30"/>
      <c r="M40" s="30"/>
      <c r="N40" s="30"/>
      <c r="O40" s="30"/>
      <c r="P40" s="30"/>
      <c r="Q40" s="30"/>
      <c r="R40" s="30"/>
      <c r="S40" s="30"/>
      <c r="T40" s="30"/>
      <c r="U40" s="30"/>
      <c r="V40" s="30"/>
      <c r="W40" s="30"/>
      <c r="X40" s="30">
        <f t="shared" si="2"/>
        <v>0</v>
      </c>
      <c r="Y40" s="30" t="str">
        <f t="shared" si="3"/>
        <v/>
      </c>
      <c r="Z40" s="30">
        <f t="shared" si="4"/>
        <v>0</v>
      </c>
      <c r="AA40" s="30">
        <f t="shared" si="5"/>
        <v>0</v>
      </c>
      <c r="AB40" s="30"/>
      <c r="AC40" s="30"/>
      <c r="AD40" s="30" t="str">
        <f>IF(AB40="Monthly",Inventory!$X40*12,IF(AB40="quarterly",Inventory!$X$4:$X$550*4,IF(AB40="annually",Inventory!$X$4:$X$550*1,IF(AB40="weekly",Inventory!$X$4:$X$550*52,IF(AB40="semiannually",Inventory!$X$4:$X$550*2," ")))))</f>
        <v> </v>
      </c>
      <c r="AE40" s="30"/>
      <c r="AF40" s="30"/>
      <c r="AG40" s="32"/>
      <c r="AH40" s="32"/>
      <c r="AI40" s="32"/>
      <c r="AJ40" s="30"/>
      <c r="AK40" s="30"/>
      <c r="AL40" s="33"/>
      <c r="AM40" s="34" t="b">
        <f>IF(J40 = "Lease",+PV(AL40/(AD40/Inventory!$X40),AD40,-AG40,0,IF(AC40="Beginning",1,0)))</f>
        <v>0</v>
      </c>
      <c r="AN40" s="30"/>
      <c r="AO40" s="34">
        <f t="shared" si="6"/>
        <v>0</v>
      </c>
    </row>
    <row r="41" ht="15.75" customHeight="1">
      <c r="A41" s="30"/>
      <c r="B41" s="31"/>
      <c r="C41" s="30"/>
      <c r="D41" s="30"/>
      <c r="E41" s="30"/>
      <c r="F41" s="30"/>
      <c r="G41" s="30"/>
      <c r="H41" s="30"/>
      <c r="I41" s="30"/>
      <c r="J41" s="30" t="str">
        <f t="shared" si="1"/>
        <v>Not a Lease</v>
      </c>
      <c r="K41" s="30"/>
      <c r="L41" s="30"/>
      <c r="M41" s="30"/>
      <c r="N41" s="30"/>
      <c r="O41" s="30"/>
      <c r="P41" s="30"/>
      <c r="Q41" s="30"/>
      <c r="R41" s="30"/>
      <c r="S41" s="30"/>
      <c r="T41" s="30"/>
      <c r="U41" s="30"/>
      <c r="V41" s="30"/>
      <c r="W41" s="30"/>
      <c r="X41" s="30">
        <f t="shared" si="2"/>
        <v>0</v>
      </c>
      <c r="Y41" s="30" t="str">
        <f t="shared" si="3"/>
        <v/>
      </c>
      <c r="Z41" s="30">
        <f t="shared" si="4"/>
        <v>0</v>
      </c>
      <c r="AA41" s="30">
        <f t="shared" si="5"/>
        <v>0</v>
      </c>
      <c r="AB41" s="30"/>
      <c r="AC41" s="30"/>
      <c r="AD41" s="30" t="str">
        <f>IF(AB41="Monthly",Inventory!$X41*12,IF(AB41="quarterly",Inventory!$X$4:$X$550*4,IF(AB41="annually",Inventory!$X$4:$X$550*1,IF(AB41="weekly",Inventory!$X$4:$X$550*52,IF(AB41="semiannually",Inventory!$X$4:$X$550*2," ")))))</f>
        <v> </v>
      </c>
      <c r="AE41" s="30"/>
      <c r="AF41" s="30"/>
      <c r="AG41" s="32"/>
      <c r="AH41" s="32"/>
      <c r="AI41" s="32"/>
      <c r="AJ41" s="30"/>
      <c r="AK41" s="30"/>
      <c r="AL41" s="33"/>
      <c r="AM41" s="34" t="b">
        <f>IF(J41 = "Lease",+PV(AL41/(AD41/Inventory!$X41),AD41,-AG41,0,IF(AC41="Beginning",1,0)))</f>
        <v>0</v>
      </c>
      <c r="AN41" s="30"/>
      <c r="AO41" s="34">
        <f t="shared" si="6"/>
        <v>0</v>
      </c>
    </row>
    <row r="42" ht="15.75" customHeight="1">
      <c r="A42" s="30"/>
      <c r="B42" s="31"/>
      <c r="C42" s="30"/>
      <c r="D42" s="30"/>
      <c r="E42" s="30"/>
      <c r="F42" s="30"/>
      <c r="G42" s="30"/>
      <c r="H42" s="30"/>
      <c r="I42" s="30"/>
      <c r="J42" s="30" t="str">
        <f t="shared" si="1"/>
        <v>Not a Lease</v>
      </c>
      <c r="K42" s="30"/>
      <c r="L42" s="30"/>
      <c r="M42" s="30"/>
      <c r="N42" s="30"/>
      <c r="O42" s="30"/>
      <c r="P42" s="30"/>
      <c r="Q42" s="30"/>
      <c r="R42" s="30"/>
      <c r="S42" s="30"/>
      <c r="T42" s="30"/>
      <c r="U42" s="30"/>
      <c r="V42" s="30"/>
      <c r="W42" s="30"/>
      <c r="X42" s="30">
        <f t="shared" si="2"/>
        <v>0</v>
      </c>
      <c r="Y42" s="30" t="str">
        <f t="shared" si="3"/>
        <v/>
      </c>
      <c r="Z42" s="30">
        <f t="shared" si="4"/>
        <v>0</v>
      </c>
      <c r="AA42" s="30">
        <f t="shared" si="5"/>
        <v>0</v>
      </c>
      <c r="AB42" s="30"/>
      <c r="AC42" s="30"/>
      <c r="AD42" s="30" t="str">
        <f>IF(AB42="Monthly",Inventory!$X42*12,IF(AB42="quarterly",Inventory!$X$4:$X$550*4,IF(AB42="annually",Inventory!$X$4:$X$550*1,IF(AB42="weekly",Inventory!$X$4:$X$550*52,IF(AB42="semiannually",Inventory!$X$4:$X$550*2," ")))))</f>
        <v> </v>
      </c>
      <c r="AE42" s="30"/>
      <c r="AF42" s="30"/>
      <c r="AG42" s="32"/>
      <c r="AH42" s="32"/>
      <c r="AI42" s="32"/>
      <c r="AJ42" s="30"/>
      <c r="AK42" s="30"/>
      <c r="AL42" s="33"/>
      <c r="AM42" s="34" t="b">
        <f>IF(J42 = "Lease",+PV(AL42/(AD42/Inventory!$X42),AD42,-AG42,0,IF(AC42="Beginning",1,0)))</f>
        <v>0</v>
      </c>
      <c r="AN42" s="30"/>
      <c r="AO42" s="34">
        <f t="shared" si="6"/>
        <v>0</v>
      </c>
    </row>
    <row r="43" ht="15.75" customHeight="1">
      <c r="A43" s="30"/>
      <c r="B43" s="31"/>
      <c r="C43" s="30"/>
      <c r="D43" s="30"/>
      <c r="E43" s="30"/>
      <c r="F43" s="30"/>
      <c r="G43" s="30"/>
      <c r="H43" s="30"/>
      <c r="I43" s="30"/>
      <c r="J43" s="30" t="str">
        <f t="shared" si="1"/>
        <v>Not a Lease</v>
      </c>
      <c r="K43" s="30"/>
      <c r="L43" s="30"/>
      <c r="M43" s="30"/>
      <c r="N43" s="30"/>
      <c r="O43" s="30"/>
      <c r="P43" s="30"/>
      <c r="Q43" s="30"/>
      <c r="R43" s="30"/>
      <c r="S43" s="30"/>
      <c r="T43" s="30"/>
      <c r="U43" s="30"/>
      <c r="V43" s="30"/>
      <c r="W43" s="30"/>
      <c r="X43" s="30">
        <f t="shared" si="2"/>
        <v>0</v>
      </c>
      <c r="Y43" s="30" t="str">
        <f t="shared" si="3"/>
        <v/>
      </c>
      <c r="Z43" s="30">
        <f t="shared" si="4"/>
        <v>0</v>
      </c>
      <c r="AA43" s="30">
        <f t="shared" si="5"/>
        <v>0</v>
      </c>
      <c r="AB43" s="30"/>
      <c r="AC43" s="30"/>
      <c r="AD43" s="30" t="str">
        <f>IF(AB43="Monthly",Inventory!$X43*12,IF(AB43="quarterly",Inventory!$X$4:$X$550*4,IF(AB43="annually",Inventory!$X$4:$X$550*1,IF(AB43="weekly",Inventory!$X$4:$X$550*52,IF(AB43="semiannually",Inventory!$X$4:$X$550*2," ")))))</f>
        <v> </v>
      </c>
      <c r="AE43" s="30"/>
      <c r="AF43" s="30"/>
      <c r="AG43" s="32"/>
      <c r="AH43" s="32"/>
      <c r="AI43" s="32"/>
      <c r="AJ43" s="30"/>
      <c r="AK43" s="30"/>
      <c r="AL43" s="33"/>
      <c r="AM43" s="34" t="b">
        <f>IF(J43 = "Lease",+PV(AL43/(AD43/Inventory!$X43),AD43,-AG43,0,IF(AC43="Beginning",1,0)))</f>
        <v>0</v>
      </c>
      <c r="AN43" s="30"/>
      <c r="AO43" s="34">
        <f t="shared" si="6"/>
        <v>0</v>
      </c>
    </row>
    <row r="44" ht="15.75" customHeight="1">
      <c r="A44" s="30"/>
      <c r="B44" s="31"/>
      <c r="C44" s="30"/>
      <c r="D44" s="30"/>
      <c r="E44" s="30"/>
      <c r="F44" s="30"/>
      <c r="G44" s="30"/>
      <c r="H44" s="30"/>
      <c r="I44" s="30"/>
      <c r="J44" s="30" t="str">
        <f t="shared" si="1"/>
        <v>Not a Lease</v>
      </c>
      <c r="K44" s="30"/>
      <c r="L44" s="30"/>
      <c r="M44" s="30"/>
      <c r="N44" s="30"/>
      <c r="O44" s="30"/>
      <c r="P44" s="30"/>
      <c r="Q44" s="30"/>
      <c r="R44" s="30"/>
      <c r="S44" s="30"/>
      <c r="T44" s="30"/>
      <c r="U44" s="30"/>
      <c r="V44" s="30"/>
      <c r="W44" s="30"/>
      <c r="X44" s="30">
        <f t="shared" si="2"/>
        <v>0</v>
      </c>
      <c r="Y44" s="30" t="str">
        <f t="shared" si="3"/>
        <v/>
      </c>
      <c r="Z44" s="30">
        <f t="shared" si="4"/>
        <v>0</v>
      </c>
      <c r="AA44" s="30">
        <f t="shared" si="5"/>
        <v>0</v>
      </c>
      <c r="AB44" s="30"/>
      <c r="AC44" s="30"/>
      <c r="AD44" s="30" t="str">
        <f>IF(AB44="Monthly",Inventory!$X44*12,IF(AB44="quarterly",Inventory!$X$4:$X$550*4,IF(AB44="annually",Inventory!$X$4:$X$550*1,IF(AB44="weekly",Inventory!$X$4:$X$550*52,IF(AB44="semiannually",Inventory!$X$4:$X$550*2," ")))))</f>
        <v> </v>
      </c>
      <c r="AE44" s="30"/>
      <c r="AF44" s="30"/>
      <c r="AG44" s="32"/>
      <c r="AH44" s="32"/>
      <c r="AI44" s="32"/>
      <c r="AJ44" s="30"/>
      <c r="AK44" s="30"/>
      <c r="AL44" s="33"/>
      <c r="AM44" s="34" t="b">
        <f>IF(J44 = "Lease",+PV(AL44/(AD44/Inventory!$X44),AD44,-AG44,0,IF(AC44="Beginning",1,0)))</f>
        <v>0</v>
      </c>
      <c r="AN44" s="30"/>
      <c r="AO44" s="34">
        <f t="shared" si="6"/>
        <v>0</v>
      </c>
    </row>
    <row r="45" ht="15.75" customHeight="1">
      <c r="A45" s="30"/>
      <c r="B45" s="31"/>
      <c r="C45" s="30"/>
      <c r="D45" s="30"/>
      <c r="E45" s="30"/>
      <c r="F45" s="30"/>
      <c r="G45" s="30"/>
      <c r="H45" s="30"/>
      <c r="I45" s="30"/>
      <c r="J45" s="30" t="str">
        <f t="shared" si="1"/>
        <v>Not a Lease</v>
      </c>
      <c r="K45" s="30"/>
      <c r="L45" s="30"/>
      <c r="M45" s="30"/>
      <c r="N45" s="30"/>
      <c r="O45" s="30"/>
      <c r="P45" s="30"/>
      <c r="Q45" s="30"/>
      <c r="R45" s="30"/>
      <c r="S45" s="30"/>
      <c r="T45" s="30"/>
      <c r="U45" s="30"/>
      <c r="V45" s="30"/>
      <c r="W45" s="30"/>
      <c r="X45" s="30">
        <f t="shared" si="2"/>
        <v>0</v>
      </c>
      <c r="Y45" s="30" t="str">
        <f t="shared" si="3"/>
        <v/>
      </c>
      <c r="Z45" s="30">
        <f t="shared" si="4"/>
        <v>0</v>
      </c>
      <c r="AA45" s="30">
        <f t="shared" si="5"/>
        <v>0</v>
      </c>
      <c r="AB45" s="30"/>
      <c r="AC45" s="30"/>
      <c r="AD45" s="30" t="str">
        <f>IF(AB45="Monthly",Inventory!$X45*12,IF(AB45="quarterly",Inventory!$X$4:$X$550*4,IF(AB45="annually",Inventory!$X$4:$X$550*1,IF(AB45="weekly",Inventory!$X$4:$X$550*52,IF(AB45="semiannually",Inventory!$X$4:$X$550*2," ")))))</f>
        <v> </v>
      </c>
      <c r="AE45" s="30"/>
      <c r="AF45" s="30"/>
      <c r="AG45" s="32"/>
      <c r="AH45" s="32"/>
      <c r="AI45" s="32"/>
      <c r="AJ45" s="30"/>
      <c r="AK45" s="30"/>
      <c r="AL45" s="33"/>
      <c r="AM45" s="34" t="b">
        <f>IF(J45 = "Lease",+PV(AL45/(AD45/Inventory!$X45),AD45,-AG45,0,IF(AC45="Beginning",1,0)))</f>
        <v>0</v>
      </c>
      <c r="AN45" s="30"/>
      <c r="AO45" s="34">
        <f t="shared" si="6"/>
        <v>0</v>
      </c>
    </row>
    <row r="46" ht="15.75" customHeight="1">
      <c r="A46" s="30"/>
      <c r="B46" s="31"/>
      <c r="C46" s="30"/>
      <c r="D46" s="30"/>
      <c r="E46" s="30"/>
      <c r="F46" s="30"/>
      <c r="G46" s="30"/>
      <c r="H46" s="30"/>
      <c r="I46" s="30"/>
      <c r="J46" s="30" t="str">
        <f t="shared" si="1"/>
        <v>Not a Lease</v>
      </c>
      <c r="K46" s="30"/>
      <c r="L46" s="30"/>
      <c r="M46" s="30"/>
      <c r="N46" s="30"/>
      <c r="O46" s="30"/>
      <c r="P46" s="30"/>
      <c r="Q46" s="30"/>
      <c r="R46" s="30"/>
      <c r="S46" s="30"/>
      <c r="T46" s="30"/>
      <c r="U46" s="30"/>
      <c r="V46" s="30"/>
      <c r="W46" s="30"/>
      <c r="X46" s="30">
        <f t="shared" si="2"/>
        <v>0</v>
      </c>
      <c r="Y46" s="30" t="str">
        <f t="shared" si="3"/>
        <v/>
      </c>
      <c r="Z46" s="30">
        <f t="shared" si="4"/>
        <v>0</v>
      </c>
      <c r="AA46" s="30">
        <f t="shared" si="5"/>
        <v>0</v>
      </c>
      <c r="AB46" s="30"/>
      <c r="AC46" s="30"/>
      <c r="AD46" s="30" t="str">
        <f>IF(AB46="Monthly",Inventory!$X46*12,IF(AB46="quarterly",Inventory!$X$4:$X$550*4,IF(AB46="annually",Inventory!$X$4:$X$550*1,IF(AB46="weekly",Inventory!$X$4:$X$550*52,IF(AB46="semiannually",Inventory!$X$4:$X$550*2," ")))))</f>
        <v> </v>
      </c>
      <c r="AE46" s="30"/>
      <c r="AF46" s="30"/>
      <c r="AG46" s="32"/>
      <c r="AH46" s="32"/>
      <c r="AI46" s="32"/>
      <c r="AJ46" s="30"/>
      <c r="AK46" s="30"/>
      <c r="AL46" s="33"/>
      <c r="AM46" s="34" t="b">
        <f>IF(J46 = "Lease",+PV(AL46/(AD46/Inventory!$X46),AD46,-AG46,0,IF(AC46="Beginning",1,0)))</f>
        <v>0</v>
      </c>
      <c r="AN46" s="30"/>
      <c r="AO46" s="34">
        <f t="shared" si="6"/>
        <v>0</v>
      </c>
    </row>
    <row r="47" ht="15.75" customHeight="1">
      <c r="A47" s="30"/>
      <c r="B47" s="31"/>
      <c r="C47" s="30"/>
      <c r="D47" s="30"/>
      <c r="E47" s="30"/>
      <c r="F47" s="30"/>
      <c r="G47" s="30"/>
      <c r="H47" s="30"/>
      <c r="I47" s="30"/>
      <c r="J47" s="30" t="str">
        <f t="shared" si="1"/>
        <v>Not a Lease</v>
      </c>
      <c r="K47" s="30"/>
      <c r="L47" s="30"/>
      <c r="M47" s="30"/>
      <c r="N47" s="30"/>
      <c r="O47" s="30"/>
      <c r="P47" s="30"/>
      <c r="Q47" s="30"/>
      <c r="R47" s="30"/>
      <c r="S47" s="30"/>
      <c r="T47" s="30"/>
      <c r="U47" s="30"/>
      <c r="V47" s="30"/>
      <c r="W47" s="30"/>
      <c r="X47" s="30">
        <f t="shared" si="2"/>
        <v>0</v>
      </c>
      <c r="Y47" s="30" t="str">
        <f t="shared" si="3"/>
        <v/>
      </c>
      <c r="Z47" s="30">
        <f t="shared" si="4"/>
        <v>0</v>
      </c>
      <c r="AA47" s="30">
        <f t="shared" si="5"/>
        <v>0</v>
      </c>
      <c r="AB47" s="30"/>
      <c r="AC47" s="30"/>
      <c r="AD47" s="30" t="str">
        <f>IF(AB47="Monthly",Inventory!$X47*12,IF(AB47="quarterly",Inventory!$X$4:$X$550*4,IF(AB47="annually",Inventory!$X$4:$X$550*1,IF(AB47="weekly",Inventory!$X$4:$X$550*52,IF(AB47="semiannually",Inventory!$X$4:$X$550*2," ")))))</f>
        <v> </v>
      </c>
      <c r="AE47" s="30"/>
      <c r="AF47" s="30"/>
      <c r="AG47" s="32"/>
      <c r="AH47" s="32"/>
      <c r="AI47" s="32"/>
      <c r="AJ47" s="30"/>
      <c r="AK47" s="30"/>
      <c r="AL47" s="33"/>
      <c r="AM47" s="34" t="b">
        <f>IF(J47 = "Lease",+PV(AL47/(AD47/Inventory!$X47),AD47,-AG47,0,IF(AC47="Beginning",1,0)))</f>
        <v>0</v>
      </c>
      <c r="AN47" s="30"/>
      <c r="AO47" s="34">
        <f t="shared" si="6"/>
        <v>0</v>
      </c>
    </row>
    <row r="48" ht="15.75" customHeight="1">
      <c r="A48" s="30"/>
      <c r="B48" s="31"/>
      <c r="C48" s="30"/>
      <c r="D48" s="30"/>
      <c r="E48" s="30"/>
      <c r="F48" s="30"/>
      <c r="G48" s="30"/>
      <c r="H48" s="30"/>
      <c r="I48" s="30"/>
      <c r="J48" s="30" t="str">
        <f t="shared" si="1"/>
        <v>Not a Lease</v>
      </c>
      <c r="K48" s="30"/>
      <c r="L48" s="30"/>
      <c r="M48" s="30"/>
      <c r="N48" s="30"/>
      <c r="O48" s="30"/>
      <c r="P48" s="30"/>
      <c r="Q48" s="30"/>
      <c r="R48" s="30"/>
      <c r="S48" s="30"/>
      <c r="T48" s="30"/>
      <c r="U48" s="30"/>
      <c r="V48" s="30"/>
      <c r="W48" s="30"/>
      <c r="X48" s="30">
        <f t="shared" si="2"/>
        <v>0</v>
      </c>
      <c r="Y48" s="30" t="str">
        <f t="shared" si="3"/>
        <v/>
      </c>
      <c r="Z48" s="30">
        <f t="shared" si="4"/>
        <v>0</v>
      </c>
      <c r="AA48" s="30">
        <f t="shared" si="5"/>
        <v>0</v>
      </c>
      <c r="AB48" s="30"/>
      <c r="AC48" s="30"/>
      <c r="AD48" s="30" t="str">
        <f>IF(AB48="Monthly",Inventory!$X48*12,IF(AB48="quarterly",Inventory!$X$4:$X$550*4,IF(AB48="annually",Inventory!$X$4:$X$550*1,IF(AB48="weekly",Inventory!$X$4:$X$550*52,IF(AB48="semiannually",Inventory!$X$4:$X$550*2," ")))))</f>
        <v> </v>
      </c>
      <c r="AE48" s="30"/>
      <c r="AF48" s="30"/>
      <c r="AG48" s="32"/>
      <c r="AH48" s="32"/>
      <c r="AI48" s="32"/>
      <c r="AJ48" s="30"/>
      <c r="AK48" s="30"/>
      <c r="AL48" s="33"/>
      <c r="AM48" s="34" t="b">
        <f>IF(J48 = "Lease",+PV(AL48/(AD48/Inventory!$X48),AD48,-AG48,0,IF(AC48="Beginning",1,0)))</f>
        <v>0</v>
      </c>
      <c r="AN48" s="30"/>
      <c r="AO48" s="34">
        <f t="shared" si="6"/>
        <v>0</v>
      </c>
    </row>
    <row r="49" ht="15.75" customHeight="1">
      <c r="A49" s="30"/>
      <c r="B49" s="31"/>
      <c r="C49" s="30"/>
      <c r="D49" s="30"/>
      <c r="E49" s="30"/>
      <c r="F49" s="30"/>
      <c r="G49" s="30"/>
      <c r="H49" s="30"/>
      <c r="I49" s="30"/>
      <c r="J49" s="30" t="str">
        <f t="shared" si="1"/>
        <v>Not a Lease</v>
      </c>
      <c r="K49" s="30"/>
      <c r="L49" s="30"/>
      <c r="M49" s="30"/>
      <c r="N49" s="30"/>
      <c r="O49" s="30"/>
      <c r="P49" s="30"/>
      <c r="Q49" s="30"/>
      <c r="R49" s="30"/>
      <c r="S49" s="30"/>
      <c r="T49" s="30"/>
      <c r="U49" s="30"/>
      <c r="V49" s="30"/>
      <c r="W49" s="30"/>
      <c r="X49" s="30">
        <f t="shared" si="2"/>
        <v>0</v>
      </c>
      <c r="Y49" s="30" t="str">
        <f t="shared" si="3"/>
        <v/>
      </c>
      <c r="Z49" s="30">
        <f t="shared" si="4"/>
        <v>0</v>
      </c>
      <c r="AA49" s="30">
        <f t="shared" si="5"/>
        <v>0</v>
      </c>
      <c r="AB49" s="30"/>
      <c r="AC49" s="30"/>
      <c r="AD49" s="30" t="str">
        <f>IF(AB49="Monthly",Inventory!$X49*12,IF(AB49="quarterly",Inventory!$X$4:$X$550*4,IF(AB49="annually",Inventory!$X$4:$X$550*1,IF(AB49="weekly",Inventory!$X$4:$X$550*52,IF(AB49="semiannually",Inventory!$X$4:$X$550*2," ")))))</f>
        <v> </v>
      </c>
      <c r="AE49" s="30"/>
      <c r="AF49" s="30"/>
      <c r="AG49" s="32"/>
      <c r="AH49" s="32"/>
      <c r="AI49" s="32"/>
      <c r="AJ49" s="30"/>
      <c r="AK49" s="30"/>
      <c r="AL49" s="33"/>
      <c r="AM49" s="34" t="b">
        <f>IF(J49 = "Lease",+PV(AL49/(AD49/Inventory!$X49),AD49,-AG49,0,IF(AC49="Beginning",1,0)))</f>
        <v>0</v>
      </c>
      <c r="AN49" s="30"/>
      <c r="AO49" s="34">
        <f t="shared" si="6"/>
        <v>0</v>
      </c>
    </row>
    <row r="50" ht="15.75" customHeight="1">
      <c r="A50" s="30"/>
      <c r="B50" s="31"/>
      <c r="C50" s="30"/>
      <c r="D50" s="30"/>
      <c r="E50" s="30"/>
      <c r="F50" s="30"/>
      <c r="G50" s="30"/>
      <c r="H50" s="30"/>
      <c r="I50" s="30"/>
      <c r="J50" s="30" t="str">
        <f t="shared" si="1"/>
        <v>Not a Lease</v>
      </c>
      <c r="K50" s="30"/>
      <c r="L50" s="30"/>
      <c r="M50" s="30"/>
      <c r="N50" s="30"/>
      <c r="O50" s="30"/>
      <c r="P50" s="30"/>
      <c r="Q50" s="30"/>
      <c r="R50" s="30"/>
      <c r="S50" s="30"/>
      <c r="T50" s="30"/>
      <c r="U50" s="30"/>
      <c r="V50" s="30"/>
      <c r="W50" s="30"/>
      <c r="X50" s="30">
        <f t="shared" si="2"/>
        <v>0</v>
      </c>
      <c r="Y50" s="30" t="str">
        <f t="shared" si="3"/>
        <v/>
      </c>
      <c r="Z50" s="30">
        <f t="shared" si="4"/>
        <v>0</v>
      </c>
      <c r="AA50" s="30">
        <f t="shared" si="5"/>
        <v>0</v>
      </c>
      <c r="AB50" s="30"/>
      <c r="AC50" s="30"/>
      <c r="AD50" s="30" t="str">
        <f>IF(AB50="Monthly",Inventory!$X50*12,IF(AB50="quarterly",Inventory!$X$4:$X$550*4,IF(AB50="annually",Inventory!$X$4:$X$550*1,IF(AB50="weekly",Inventory!$X$4:$X$550*52,IF(AB50="semiannually",Inventory!$X$4:$X$550*2," ")))))</f>
        <v> </v>
      </c>
      <c r="AE50" s="30"/>
      <c r="AF50" s="30"/>
      <c r="AG50" s="32"/>
      <c r="AH50" s="32"/>
      <c r="AI50" s="32"/>
      <c r="AJ50" s="30"/>
      <c r="AK50" s="30"/>
      <c r="AL50" s="33"/>
      <c r="AM50" s="34" t="b">
        <f>IF(J50 = "Lease",+PV(AL50/(AD50/Inventory!$X50),AD50,-AG50,0,IF(AC50="Beginning",1,0)))</f>
        <v>0</v>
      </c>
      <c r="AN50" s="30"/>
      <c r="AO50" s="34">
        <f t="shared" si="6"/>
        <v>0</v>
      </c>
    </row>
    <row r="51" ht="15.75" customHeight="1">
      <c r="A51" s="30"/>
      <c r="B51" s="31"/>
      <c r="C51" s="30"/>
      <c r="D51" s="30"/>
      <c r="E51" s="30"/>
      <c r="F51" s="30"/>
      <c r="G51" s="30"/>
      <c r="H51" s="30"/>
      <c r="I51" s="30"/>
      <c r="J51" s="30" t="str">
        <f t="shared" si="1"/>
        <v>Not a Lease</v>
      </c>
      <c r="K51" s="30"/>
      <c r="L51" s="30"/>
      <c r="M51" s="30"/>
      <c r="N51" s="30"/>
      <c r="O51" s="30"/>
      <c r="P51" s="30"/>
      <c r="Q51" s="30"/>
      <c r="R51" s="30"/>
      <c r="S51" s="30"/>
      <c r="T51" s="30"/>
      <c r="U51" s="30"/>
      <c r="V51" s="30"/>
      <c r="W51" s="30"/>
      <c r="X51" s="30">
        <f t="shared" si="2"/>
        <v>0</v>
      </c>
      <c r="Y51" s="30" t="str">
        <f t="shared" si="3"/>
        <v/>
      </c>
      <c r="Z51" s="30">
        <f t="shared" si="4"/>
        <v>0</v>
      </c>
      <c r="AA51" s="30">
        <f t="shared" si="5"/>
        <v>0</v>
      </c>
      <c r="AB51" s="30"/>
      <c r="AC51" s="30"/>
      <c r="AD51" s="30" t="str">
        <f>IF(AB51="Monthly",Inventory!$X51*12,IF(AB51="quarterly",Inventory!$X$4:$X$550*4,IF(AB51="annually",Inventory!$X$4:$X$550*1,IF(AB51="weekly",Inventory!$X$4:$X$550*52,IF(AB51="semiannually",Inventory!$X$4:$X$550*2," ")))))</f>
        <v> </v>
      </c>
      <c r="AE51" s="30"/>
      <c r="AF51" s="30"/>
      <c r="AG51" s="32"/>
      <c r="AH51" s="32"/>
      <c r="AI51" s="32"/>
      <c r="AJ51" s="30"/>
      <c r="AK51" s="30"/>
      <c r="AL51" s="33"/>
      <c r="AM51" s="34" t="b">
        <f>IF(J51 = "Lease",+PV(AL51/(AD51/Inventory!$X51),AD51,-AG51,0,IF(AC51="Beginning",1,0)))</f>
        <v>0</v>
      </c>
      <c r="AN51" s="30"/>
      <c r="AO51" s="34">
        <f t="shared" si="6"/>
        <v>0</v>
      </c>
    </row>
    <row r="52" ht="15.75" customHeight="1">
      <c r="A52" s="30"/>
      <c r="B52" s="31"/>
      <c r="C52" s="30"/>
      <c r="D52" s="30"/>
      <c r="E52" s="30"/>
      <c r="F52" s="30"/>
      <c r="G52" s="30"/>
      <c r="H52" s="30"/>
      <c r="I52" s="30"/>
      <c r="J52" s="30" t="str">
        <f t="shared" si="1"/>
        <v>Not a Lease</v>
      </c>
      <c r="K52" s="30"/>
      <c r="L52" s="30"/>
      <c r="M52" s="30"/>
      <c r="N52" s="30"/>
      <c r="O52" s="30"/>
      <c r="P52" s="30"/>
      <c r="Q52" s="30"/>
      <c r="R52" s="30"/>
      <c r="S52" s="30"/>
      <c r="T52" s="30"/>
      <c r="U52" s="30"/>
      <c r="V52" s="30"/>
      <c r="W52" s="30"/>
      <c r="X52" s="30">
        <f t="shared" si="2"/>
        <v>0</v>
      </c>
      <c r="Y52" s="30" t="str">
        <f t="shared" si="3"/>
        <v/>
      </c>
      <c r="Z52" s="30">
        <f t="shared" si="4"/>
        <v>0</v>
      </c>
      <c r="AA52" s="30">
        <f t="shared" si="5"/>
        <v>0</v>
      </c>
      <c r="AB52" s="30"/>
      <c r="AC52" s="30"/>
      <c r="AD52" s="30" t="str">
        <f>IF(AB52="Monthly",Inventory!$X52*12,IF(AB52="quarterly",Inventory!$X$4:$X$550*4,IF(AB52="annually",Inventory!$X$4:$X$550*1,IF(AB52="weekly",Inventory!$X$4:$X$550*52,IF(AB52="semiannually",Inventory!$X$4:$X$550*2," ")))))</f>
        <v> </v>
      </c>
      <c r="AE52" s="30"/>
      <c r="AF52" s="30"/>
      <c r="AG52" s="32"/>
      <c r="AH52" s="32"/>
      <c r="AI52" s="32"/>
      <c r="AJ52" s="30"/>
      <c r="AK52" s="30"/>
      <c r="AL52" s="33"/>
      <c r="AM52" s="34" t="b">
        <f>IF(J52 = "Lease",+PV(AL52/(AD52/Inventory!$X52),AD52,-AG52,0,IF(AC52="Beginning",1,0)))</f>
        <v>0</v>
      </c>
      <c r="AN52" s="30"/>
      <c r="AO52" s="34">
        <f t="shared" si="6"/>
        <v>0</v>
      </c>
    </row>
    <row r="53" ht="15.75" customHeight="1">
      <c r="A53" s="30"/>
      <c r="B53" s="31"/>
      <c r="C53" s="30"/>
      <c r="D53" s="30"/>
      <c r="E53" s="30"/>
      <c r="F53" s="30"/>
      <c r="G53" s="30"/>
      <c r="H53" s="30"/>
      <c r="I53" s="30"/>
      <c r="J53" s="30" t="str">
        <f t="shared" si="1"/>
        <v>Not a Lease</v>
      </c>
      <c r="K53" s="30"/>
      <c r="L53" s="30"/>
      <c r="M53" s="30"/>
      <c r="N53" s="30"/>
      <c r="O53" s="30"/>
      <c r="P53" s="30"/>
      <c r="Q53" s="30"/>
      <c r="R53" s="30"/>
      <c r="S53" s="30"/>
      <c r="T53" s="30"/>
      <c r="U53" s="30"/>
      <c r="V53" s="30"/>
      <c r="W53" s="30"/>
      <c r="X53" s="30">
        <f t="shared" si="2"/>
        <v>0</v>
      </c>
      <c r="Y53" s="30" t="str">
        <f t="shared" si="3"/>
        <v/>
      </c>
      <c r="Z53" s="30">
        <f t="shared" si="4"/>
        <v>0</v>
      </c>
      <c r="AA53" s="30">
        <f t="shared" si="5"/>
        <v>0</v>
      </c>
      <c r="AB53" s="30"/>
      <c r="AC53" s="30"/>
      <c r="AD53" s="30" t="str">
        <f>IF(AB53="Monthly",Inventory!$X53*12,IF(AB53="quarterly",Inventory!$X$4:$X$550*4,IF(AB53="annually",Inventory!$X$4:$X$550*1,IF(AB53="weekly",Inventory!$X$4:$X$550*52,IF(AB53="semiannually",Inventory!$X$4:$X$550*2," ")))))</f>
        <v> </v>
      </c>
      <c r="AE53" s="30"/>
      <c r="AF53" s="30"/>
      <c r="AG53" s="32"/>
      <c r="AH53" s="32"/>
      <c r="AI53" s="32"/>
      <c r="AJ53" s="30"/>
      <c r="AK53" s="30"/>
      <c r="AL53" s="33"/>
      <c r="AM53" s="34" t="b">
        <f>IF(J53 = "Lease",+PV(AL53/(AD53/Inventory!$X53),AD53,-AG53,0,IF(AC53="Beginning",1,0)))</f>
        <v>0</v>
      </c>
      <c r="AN53" s="30"/>
      <c r="AO53" s="34">
        <f t="shared" si="6"/>
        <v>0</v>
      </c>
    </row>
    <row r="54" ht="15.75" customHeight="1">
      <c r="A54" s="30"/>
      <c r="B54" s="31"/>
      <c r="C54" s="30"/>
      <c r="D54" s="30"/>
      <c r="E54" s="30"/>
      <c r="F54" s="30"/>
      <c r="G54" s="30"/>
      <c r="H54" s="30"/>
      <c r="I54" s="30"/>
      <c r="J54" s="30" t="str">
        <f t="shared" si="1"/>
        <v>Not a Lease</v>
      </c>
      <c r="K54" s="30"/>
      <c r="L54" s="30"/>
      <c r="M54" s="30"/>
      <c r="N54" s="30"/>
      <c r="O54" s="30"/>
      <c r="P54" s="30"/>
      <c r="Q54" s="30"/>
      <c r="R54" s="30"/>
      <c r="S54" s="30"/>
      <c r="T54" s="30"/>
      <c r="U54" s="30"/>
      <c r="V54" s="30"/>
      <c r="W54" s="30"/>
      <c r="X54" s="30">
        <f t="shared" si="2"/>
        <v>0</v>
      </c>
      <c r="Y54" s="30" t="str">
        <f t="shared" si="3"/>
        <v/>
      </c>
      <c r="Z54" s="30">
        <f t="shared" si="4"/>
        <v>0</v>
      </c>
      <c r="AA54" s="30">
        <f t="shared" si="5"/>
        <v>0</v>
      </c>
      <c r="AB54" s="30"/>
      <c r="AC54" s="30"/>
      <c r="AD54" s="30" t="str">
        <f>IF(AB54="Monthly",Inventory!$X54*12,IF(AB54="quarterly",Inventory!$X$4:$X$550*4,IF(AB54="annually",Inventory!$X$4:$X$550*1,IF(AB54="weekly",Inventory!$X$4:$X$550*52,IF(AB54="semiannually",Inventory!$X$4:$X$550*2," ")))))</f>
        <v> </v>
      </c>
      <c r="AE54" s="30"/>
      <c r="AF54" s="30"/>
      <c r="AG54" s="32"/>
      <c r="AH54" s="32"/>
      <c r="AI54" s="32"/>
      <c r="AJ54" s="30"/>
      <c r="AK54" s="30"/>
      <c r="AL54" s="33"/>
      <c r="AM54" s="34" t="b">
        <f>IF(J54 = "Lease",+PV(AL54/(AD54/Inventory!$X54),AD54,-AG54,0,IF(AC54="Beginning",1,0)))</f>
        <v>0</v>
      </c>
      <c r="AN54" s="30"/>
      <c r="AO54" s="34">
        <f t="shared" si="6"/>
        <v>0</v>
      </c>
    </row>
    <row r="55" ht="15.75" customHeight="1">
      <c r="A55" s="30"/>
      <c r="B55" s="31"/>
      <c r="C55" s="30"/>
      <c r="D55" s="30"/>
      <c r="E55" s="30"/>
      <c r="F55" s="30"/>
      <c r="G55" s="30"/>
      <c r="H55" s="30"/>
      <c r="I55" s="30"/>
      <c r="J55" s="30" t="str">
        <f t="shared" si="1"/>
        <v>Not a Lease</v>
      </c>
      <c r="K55" s="30"/>
      <c r="L55" s="30"/>
      <c r="M55" s="30"/>
      <c r="N55" s="30"/>
      <c r="O55" s="30"/>
      <c r="P55" s="30"/>
      <c r="Q55" s="30"/>
      <c r="R55" s="30"/>
      <c r="S55" s="30"/>
      <c r="T55" s="30"/>
      <c r="U55" s="30"/>
      <c r="V55" s="30"/>
      <c r="W55" s="30"/>
      <c r="X55" s="30">
        <f t="shared" si="2"/>
        <v>0</v>
      </c>
      <c r="Y55" s="30" t="str">
        <f t="shared" si="3"/>
        <v/>
      </c>
      <c r="Z55" s="30">
        <f t="shared" si="4"/>
        <v>0</v>
      </c>
      <c r="AA55" s="30">
        <f t="shared" si="5"/>
        <v>0</v>
      </c>
      <c r="AB55" s="30"/>
      <c r="AC55" s="30"/>
      <c r="AD55" s="30" t="str">
        <f>IF(AB55="Monthly",Inventory!$X55*12,IF(AB55="quarterly",Inventory!$X$4:$X$550*4,IF(AB55="annually",Inventory!$X$4:$X$550*1,IF(AB55="weekly",Inventory!$X$4:$X$550*52,IF(AB55="semiannually",Inventory!$X$4:$X$550*2," ")))))</f>
        <v> </v>
      </c>
      <c r="AE55" s="30"/>
      <c r="AF55" s="30"/>
      <c r="AG55" s="32"/>
      <c r="AH55" s="32"/>
      <c r="AI55" s="32"/>
      <c r="AJ55" s="30"/>
      <c r="AK55" s="30"/>
      <c r="AL55" s="33"/>
      <c r="AM55" s="34" t="b">
        <f>IF(J55 = "Lease",+PV(AL55/(AD55/Inventory!$X55),AD55,-AG55,0,IF(AC55="Beginning",1,0)))</f>
        <v>0</v>
      </c>
      <c r="AN55" s="30"/>
      <c r="AO55" s="34">
        <f t="shared" si="6"/>
        <v>0</v>
      </c>
    </row>
    <row r="56" ht="15.75" customHeight="1">
      <c r="A56" s="30"/>
      <c r="B56" s="31"/>
      <c r="C56" s="30"/>
      <c r="D56" s="30"/>
      <c r="E56" s="30"/>
      <c r="F56" s="30"/>
      <c r="G56" s="30"/>
      <c r="H56" s="30"/>
      <c r="I56" s="30"/>
      <c r="J56" s="30" t="str">
        <f t="shared" si="1"/>
        <v>Not a Lease</v>
      </c>
      <c r="K56" s="30"/>
      <c r="L56" s="30"/>
      <c r="M56" s="30"/>
      <c r="N56" s="30"/>
      <c r="O56" s="30"/>
      <c r="P56" s="30"/>
      <c r="Q56" s="30"/>
      <c r="R56" s="30"/>
      <c r="S56" s="30"/>
      <c r="T56" s="30"/>
      <c r="U56" s="30"/>
      <c r="V56" s="30"/>
      <c r="W56" s="30"/>
      <c r="X56" s="30">
        <f t="shared" si="2"/>
        <v>0</v>
      </c>
      <c r="Y56" s="30" t="str">
        <f t="shared" si="3"/>
        <v/>
      </c>
      <c r="Z56" s="30">
        <f t="shared" si="4"/>
        <v>0</v>
      </c>
      <c r="AA56" s="30">
        <f t="shared" si="5"/>
        <v>0</v>
      </c>
      <c r="AB56" s="30"/>
      <c r="AC56" s="30"/>
      <c r="AD56" s="30" t="str">
        <f>IF(AB56="Monthly",Inventory!$X56*12,IF(AB56="quarterly",Inventory!$X$4:$X$550*4,IF(AB56="annually",Inventory!$X$4:$X$550*1,IF(AB56="weekly",Inventory!$X$4:$X$550*52,IF(AB56="semiannually",Inventory!$X$4:$X$550*2," ")))))</f>
        <v> </v>
      </c>
      <c r="AE56" s="30"/>
      <c r="AF56" s="30"/>
      <c r="AG56" s="32"/>
      <c r="AH56" s="32"/>
      <c r="AI56" s="32"/>
      <c r="AJ56" s="30"/>
      <c r="AK56" s="30"/>
      <c r="AL56" s="33"/>
      <c r="AM56" s="34" t="b">
        <f>IF(J56 = "Lease",+PV(AL56/(AD56/Inventory!$X56),AD56,-AG56,0,IF(AC56="Beginning",1,0)))</f>
        <v>0</v>
      </c>
      <c r="AN56" s="30"/>
      <c r="AO56" s="34">
        <f t="shared" si="6"/>
        <v>0</v>
      </c>
    </row>
    <row r="57" ht="15.75" customHeight="1">
      <c r="A57" s="30"/>
      <c r="B57" s="31"/>
      <c r="C57" s="30"/>
      <c r="D57" s="30"/>
      <c r="E57" s="30"/>
      <c r="F57" s="30"/>
      <c r="G57" s="30"/>
      <c r="H57" s="30"/>
      <c r="I57" s="30"/>
      <c r="J57" s="30" t="str">
        <f t="shared" si="1"/>
        <v>Not a Lease</v>
      </c>
      <c r="K57" s="30"/>
      <c r="L57" s="30"/>
      <c r="M57" s="30"/>
      <c r="N57" s="30"/>
      <c r="O57" s="30"/>
      <c r="P57" s="30"/>
      <c r="Q57" s="30"/>
      <c r="R57" s="30"/>
      <c r="S57" s="30"/>
      <c r="T57" s="30"/>
      <c r="U57" s="30"/>
      <c r="V57" s="30"/>
      <c r="W57" s="30"/>
      <c r="X57" s="30">
        <f t="shared" si="2"/>
        <v>0</v>
      </c>
      <c r="Y57" s="30" t="str">
        <f t="shared" si="3"/>
        <v/>
      </c>
      <c r="Z57" s="30">
        <f t="shared" si="4"/>
        <v>0</v>
      </c>
      <c r="AA57" s="30">
        <f t="shared" si="5"/>
        <v>0</v>
      </c>
      <c r="AB57" s="30"/>
      <c r="AC57" s="30"/>
      <c r="AD57" s="30" t="str">
        <f>IF(AB57="Monthly",Inventory!$X57*12,IF(AB57="quarterly",Inventory!$X$4:$X$550*4,IF(AB57="annually",Inventory!$X$4:$X$550*1,IF(AB57="weekly",Inventory!$X$4:$X$550*52,IF(AB57="semiannually",Inventory!$X$4:$X$550*2," ")))))</f>
        <v> </v>
      </c>
      <c r="AE57" s="30"/>
      <c r="AF57" s="30"/>
      <c r="AG57" s="32"/>
      <c r="AH57" s="32"/>
      <c r="AI57" s="32"/>
      <c r="AJ57" s="30"/>
      <c r="AK57" s="30"/>
      <c r="AL57" s="33"/>
      <c r="AM57" s="34" t="b">
        <f>IF(J57 = "Lease",+PV(AL57/(AD57/Inventory!$X57),AD57,-AG57,0,IF(AC57="Beginning",1,0)))</f>
        <v>0</v>
      </c>
      <c r="AN57" s="30"/>
      <c r="AO57" s="34">
        <f t="shared" si="6"/>
        <v>0</v>
      </c>
    </row>
    <row r="58" ht="15.75" customHeight="1">
      <c r="A58" s="30"/>
      <c r="B58" s="31"/>
      <c r="C58" s="30"/>
      <c r="D58" s="30"/>
      <c r="E58" s="30"/>
      <c r="F58" s="30"/>
      <c r="G58" s="30"/>
      <c r="H58" s="30"/>
      <c r="I58" s="30"/>
      <c r="J58" s="30" t="str">
        <f t="shared" si="1"/>
        <v>Not a Lease</v>
      </c>
      <c r="K58" s="30"/>
      <c r="L58" s="30"/>
      <c r="M58" s="30"/>
      <c r="N58" s="30"/>
      <c r="O58" s="30"/>
      <c r="P58" s="30"/>
      <c r="Q58" s="30"/>
      <c r="R58" s="30"/>
      <c r="S58" s="30"/>
      <c r="T58" s="30"/>
      <c r="U58" s="30"/>
      <c r="V58" s="30"/>
      <c r="W58" s="30"/>
      <c r="X58" s="30">
        <f t="shared" si="2"/>
        <v>0</v>
      </c>
      <c r="Y58" s="30" t="str">
        <f t="shared" si="3"/>
        <v/>
      </c>
      <c r="Z58" s="30">
        <f t="shared" si="4"/>
        <v>0</v>
      </c>
      <c r="AA58" s="30">
        <f t="shared" si="5"/>
        <v>0</v>
      </c>
      <c r="AB58" s="30"/>
      <c r="AC58" s="30"/>
      <c r="AD58" s="30" t="str">
        <f>IF(AB58="Monthly",Inventory!$X58*12,IF(AB58="quarterly",Inventory!$X$4:$X$550*4,IF(AB58="annually",Inventory!$X$4:$X$550*1,IF(AB58="weekly",Inventory!$X$4:$X$550*52,IF(AB58="semiannually",Inventory!$X$4:$X$550*2," ")))))</f>
        <v> </v>
      </c>
      <c r="AE58" s="30"/>
      <c r="AF58" s="30"/>
      <c r="AG58" s="32"/>
      <c r="AH58" s="32"/>
      <c r="AI58" s="32"/>
      <c r="AJ58" s="30"/>
      <c r="AK58" s="30"/>
      <c r="AL58" s="33"/>
      <c r="AM58" s="34" t="b">
        <f>IF(J58 = "Lease",+PV(AL58/(AD58/Inventory!$X58),AD58,-AG58,0,IF(AC58="Beginning",1,0)))</f>
        <v>0</v>
      </c>
      <c r="AN58" s="30"/>
      <c r="AO58" s="34">
        <f t="shared" si="6"/>
        <v>0</v>
      </c>
    </row>
    <row r="59" ht="15.75" customHeight="1">
      <c r="A59" s="30"/>
      <c r="B59" s="31"/>
      <c r="C59" s="30"/>
      <c r="D59" s="30"/>
      <c r="E59" s="30"/>
      <c r="F59" s="30"/>
      <c r="G59" s="30"/>
      <c r="H59" s="30"/>
      <c r="I59" s="30"/>
      <c r="J59" s="30" t="str">
        <f t="shared" si="1"/>
        <v>Not a Lease</v>
      </c>
      <c r="K59" s="30"/>
      <c r="L59" s="30"/>
      <c r="M59" s="30"/>
      <c r="N59" s="30"/>
      <c r="O59" s="30"/>
      <c r="P59" s="30"/>
      <c r="Q59" s="30"/>
      <c r="R59" s="30"/>
      <c r="S59" s="30"/>
      <c r="T59" s="30"/>
      <c r="U59" s="30"/>
      <c r="V59" s="30"/>
      <c r="W59" s="30"/>
      <c r="X59" s="30">
        <f t="shared" si="2"/>
        <v>0</v>
      </c>
      <c r="Y59" s="30" t="str">
        <f t="shared" si="3"/>
        <v/>
      </c>
      <c r="Z59" s="30">
        <f t="shared" si="4"/>
        <v>0</v>
      </c>
      <c r="AA59" s="30">
        <f t="shared" si="5"/>
        <v>0</v>
      </c>
      <c r="AB59" s="30"/>
      <c r="AC59" s="30"/>
      <c r="AD59" s="30" t="str">
        <f>IF(AB59="Monthly",Inventory!$X59*12,IF(AB59="quarterly",Inventory!$X$4:$X$550*4,IF(AB59="annually",Inventory!$X$4:$X$550*1,IF(AB59="weekly",Inventory!$X$4:$X$550*52,IF(AB59="semiannually",Inventory!$X$4:$X$550*2," ")))))</f>
        <v> </v>
      </c>
      <c r="AE59" s="30"/>
      <c r="AF59" s="30"/>
      <c r="AG59" s="32"/>
      <c r="AH59" s="32"/>
      <c r="AI59" s="32"/>
      <c r="AJ59" s="30"/>
      <c r="AK59" s="30"/>
      <c r="AL59" s="33"/>
      <c r="AM59" s="34" t="b">
        <f>IF(J59 = "Lease",+PV(AL59/(AD59/Inventory!$X59),AD59,-AG59,0,IF(AC59="Beginning",1,0)))</f>
        <v>0</v>
      </c>
      <c r="AN59" s="30"/>
      <c r="AO59" s="34">
        <f t="shared" si="6"/>
        <v>0</v>
      </c>
    </row>
    <row r="60" ht="15.75" customHeight="1">
      <c r="A60" s="30"/>
      <c r="B60" s="31"/>
      <c r="C60" s="30"/>
      <c r="D60" s="30"/>
      <c r="E60" s="30"/>
      <c r="F60" s="30"/>
      <c r="G60" s="30"/>
      <c r="H60" s="30"/>
      <c r="I60" s="30"/>
      <c r="J60" s="30" t="str">
        <f t="shared" si="1"/>
        <v>Not a Lease</v>
      </c>
      <c r="K60" s="30"/>
      <c r="L60" s="30"/>
      <c r="M60" s="30"/>
      <c r="N60" s="30"/>
      <c r="O60" s="30"/>
      <c r="P60" s="30"/>
      <c r="Q60" s="30"/>
      <c r="R60" s="30"/>
      <c r="S60" s="30"/>
      <c r="T60" s="30"/>
      <c r="U60" s="30"/>
      <c r="V60" s="30"/>
      <c r="W60" s="30"/>
      <c r="X60" s="30">
        <f t="shared" si="2"/>
        <v>0</v>
      </c>
      <c r="Y60" s="30" t="str">
        <f t="shared" si="3"/>
        <v/>
      </c>
      <c r="Z60" s="30">
        <f t="shared" si="4"/>
        <v>0</v>
      </c>
      <c r="AA60" s="30">
        <f t="shared" si="5"/>
        <v>0</v>
      </c>
      <c r="AB60" s="30"/>
      <c r="AC60" s="30"/>
      <c r="AD60" s="30" t="str">
        <f>IF(AB60="Monthly",Inventory!$X60*12,IF(AB60="quarterly",Inventory!$X$4:$X$550*4,IF(AB60="annually",Inventory!$X$4:$X$550*1,IF(AB60="weekly",Inventory!$X$4:$X$550*52,IF(AB60="semiannually",Inventory!$X$4:$X$550*2," ")))))</f>
        <v> </v>
      </c>
      <c r="AE60" s="30"/>
      <c r="AF60" s="30"/>
      <c r="AG60" s="32"/>
      <c r="AH60" s="32"/>
      <c r="AI60" s="32"/>
      <c r="AJ60" s="30"/>
      <c r="AK60" s="30"/>
      <c r="AL60" s="33"/>
      <c r="AM60" s="34" t="b">
        <f>IF(J60 = "Lease",+PV(AL60/(AD60/Inventory!$X60),AD60,-AG60,0,IF(AC60="Beginning",1,0)))</f>
        <v>0</v>
      </c>
      <c r="AN60" s="30"/>
      <c r="AO60" s="34">
        <f t="shared" si="6"/>
        <v>0</v>
      </c>
    </row>
    <row r="61" ht="15.75" customHeight="1">
      <c r="A61" s="30"/>
      <c r="B61" s="31"/>
      <c r="C61" s="30"/>
      <c r="D61" s="30"/>
      <c r="E61" s="30"/>
      <c r="F61" s="30"/>
      <c r="G61" s="30"/>
      <c r="H61" s="30"/>
      <c r="I61" s="30"/>
      <c r="J61" s="30" t="str">
        <f t="shared" si="1"/>
        <v>Not a Lease</v>
      </c>
      <c r="K61" s="30"/>
      <c r="L61" s="30"/>
      <c r="M61" s="30"/>
      <c r="N61" s="30"/>
      <c r="O61" s="30"/>
      <c r="P61" s="30"/>
      <c r="Q61" s="30"/>
      <c r="R61" s="30"/>
      <c r="S61" s="30"/>
      <c r="T61" s="30"/>
      <c r="U61" s="30"/>
      <c r="V61" s="30"/>
      <c r="W61" s="30"/>
      <c r="X61" s="30">
        <f t="shared" si="2"/>
        <v>0</v>
      </c>
      <c r="Y61" s="30" t="str">
        <f t="shared" si="3"/>
        <v/>
      </c>
      <c r="Z61" s="30">
        <f t="shared" si="4"/>
        <v>0</v>
      </c>
      <c r="AA61" s="30">
        <f t="shared" si="5"/>
        <v>0</v>
      </c>
      <c r="AB61" s="30"/>
      <c r="AC61" s="30"/>
      <c r="AD61" s="30" t="str">
        <f>IF(AB61="Monthly",Inventory!$X61*12,IF(AB61="quarterly",Inventory!$X$4:$X$550*4,IF(AB61="annually",Inventory!$X$4:$X$550*1,IF(AB61="weekly",Inventory!$X$4:$X$550*52,IF(AB61="semiannually",Inventory!$X$4:$X$550*2," ")))))</f>
        <v> </v>
      </c>
      <c r="AE61" s="30"/>
      <c r="AF61" s="30"/>
      <c r="AG61" s="32"/>
      <c r="AH61" s="32"/>
      <c r="AI61" s="32"/>
      <c r="AJ61" s="30"/>
      <c r="AK61" s="30"/>
      <c r="AL61" s="33"/>
      <c r="AM61" s="34" t="b">
        <f>IF(J61 = "Lease",+PV(AL61/(AD61/Inventory!$X61),AD61,-AG61,0,IF(AC61="Beginning",1,0)))</f>
        <v>0</v>
      </c>
      <c r="AN61" s="30"/>
      <c r="AO61" s="34">
        <f t="shared" si="6"/>
        <v>0</v>
      </c>
    </row>
    <row r="62" ht="15.75" customHeight="1">
      <c r="A62" s="30"/>
      <c r="B62" s="31"/>
      <c r="C62" s="30"/>
      <c r="D62" s="30"/>
      <c r="E62" s="30"/>
      <c r="F62" s="30"/>
      <c r="G62" s="30"/>
      <c r="H62" s="30"/>
      <c r="I62" s="30"/>
      <c r="J62" s="30" t="str">
        <f t="shared" si="1"/>
        <v>Not a Lease</v>
      </c>
      <c r="K62" s="30"/>
      <c r="L62" s="30"/>
      <c r="M62" s="30"/>
      <c r="N62" s="30"/>
      <c r="O62" s="30"/>
      <c r="P62" s="30"/>
      <c r="Q62" s="30"/>
      <c r="R62" s="30"/>
      <c r="S62" s="30"/>
      <c r="T62" s="30"/>
      <c r="U62" s="30"/>
      <c r="V62" s="30"/>
      <c r="W62" s="30"/>
      <c r="X62" s="30">
        <f t="shared" si="2"/>
        <v>0</v>
      </c>
      <c r="Y62" s="30" t="str">
        <f t="shared" si="3"/>
        <v/>
      </c>
      <c r="Z62" s="30">
        <f t="shared" si="4"/>
        <v>0</v>
      </c>
      <c r="AA62" s="30">
        <f t="shared" si="5"/>
        <v>0</v>
      </c>
      <c r="AB62" s="30"/>
      <c r="AC62" s="30"/>
      <c r="AD62" s="30" t="str">
        <f>IF(AB62="Monthly",Inventory!$X62*12,IF(AB62="quarterly",Inventory!$X$4:$X$550*4,IF(AB62="annually",Inventory!$X$4:$X$550*1,IF(AB62="weekly",Inventory!$X$4:$X$550*52,IF(AB62="semiannually",Inventory!$X$4:$X$550*2," ")))))</f>
        <v> </v>
      </c>
      <c r="AE62" s="30"/>
      <c r="AF62" s="30"/>
      <c r="AG62" s="32"/>
      <c r="AH62" s="32"/>
      <c r="AI62" s="32"/>
      <c r="AJ62" s="30"/>
      <c r="AK62" s="30"/>
      <c r="AL62" s="33"/>
      <c r="AM62" s="34" t="b">
        <f>IF(J62 = "Lease",+PV(AL62/(AD62/Inventory!$X62),AD62,-AG62,0,IF(AC62="Beginning",1,0)))</f>
        <v>0</v>
      </c>
      <c r="AN62" s="30"/>
      <c r="AO62" s="34">
        <f t="shared" si="6"/>
        <v>0</v>
      </c>
    </row>
    <row r="63" ht="15.75" customHeight="1">
      <c r="A63" s="30"/>
      <c r="B63" s="31"/>
      <c r="C63" s="30"/>
      <c r="D63" s="30"/>
      <c r="E63" s="30"/>
      <c r="F63" s="30"/>
      <c r="G63" s="30"/>
      <c r="H63" s="30"/>
      <c r="I63" s="30"/>
      <c r="J63" s="30" t="str">
        <f t="shared" si="1"/>
        <v>Not a Lease</v>
      </c>
      <c r="K63" s="30"/>
      <c r="L63" s="30"/>
      <c r="M63" s="30"/>
      <c r="N63" s="30"/>
      <c r="O63" s="30"/>
      <c r="P63" s="30"/>
      <c r="Q63" s="30"/>
      <c r="R63" s="30"/>
      <c r="S63" s="30"/>
      <c r="T63" s="30"/>
      <c r="U63" s="30"/>
      <c r="V63" s="30"/>
      <c r="W63" s="30"/>
      <c r="X63" s="30">
        <f t="shared" si="2"/>
        <v>0</v>
      </c>
      <c r="Y63" s="30" t="str">
        <f t="shared" si="3"/>
        <v/>
      </c>
      <c r="Z63" s="30">
        <f t="shared" si="4"/>
        <v>0</v>
      </c>
      <c r="AA63" s="30">
        <f t="shared" si="5"/>
        <v>0</v>
      </c>
      <c r="AB63" s="30"/>
      <c r="AC63" s="30"/>
      <c r="AD63" s="30" t="str">
        <f>IF(AB63="Monthly",Inventory!$X63*12,IF(AB63="quarterly",Inventory!$X$4:$X$550*4,IF(AB63="annually",Inventory!$X$4:$X$550*1,IF(AB63="weekly",Inventory!$X$4:$X$550*52,IF(AB63="semiannually",Inventory!$X$4:$X$550*2," ")))))</f>
        <v> </v>
      </c>
      <c r="AE63" s="30"/>
      <c r="AF63" s="30"/>
      <c r="AG63" s="32"/>
      <c r="AH63" s="32"/>
      <c r="AI63" s="32"/>
      <c r="AJ63" s="30"/>
      <c r="AK63" s="30"/>
      <c r="AL63" s="33"/>
      <c r="AM63" s="34" t="b">
        <f>IF(J63 = "Lease",+PV(AL63/(AD63/Inventory!$X63),AD63,-AG63,0,IF(AC63="Beginning",1,0)))</f>
        <v>0</v>
      </c>
      <c r="AN63" s="30"/>
      <c r="AO63" s="34">
        <f t="shared" si="6"/>
        <v>0</v>
      </c>
    </row>
    <row r="64" ht="15.75" customHeight="1">
      <c r="A64" s="30"/>
      <c r="B64" s="31"/>
      <c r="C64" s="30"/>
      <c r="D64" s="30"/>
      <c r="E64" s="30"/>
      <c r="F64" s="30"/>
      <c r="G64" s="30"/>
      <c r="H64" s="30"/>
      <c r="I64" s="30"/>
      <c r="J64" s="30" t="str">
        <f t="shared" si="1"/>
        <v>Not a Lease</v>
      </c>
      <c r="K64" s="30"/>
      <c r="L64" s="30"/>
      <c r="M64" s="30"/>
      <c r="N64" s="30"/>
      <c r="O64" s="30"/>
      <c r="P64" s="30"/>
      <c r="Q64" s="30"/>
      <c r="R64" s="30"/>
      <c r="S64" s="30"/>
      <c r="T64" s="30"/>
      <c r="U64" s="30"/>
      <c r="V64" s="30"/>
      <c r="W64" s="30"/>
      <c r="X64" s="30">
        <f t="shared" si="2"/>
        <v>0</v>
      </c>
      <c r="Y64" s="30" t="str">
        <f t="shared" si="3"/>
        <v/>
      </c>
      <c r="Z64" s="30">
        <f t="shared" si="4"/>
        <v>0</v>
      </c>
      <c r="AA64" s="30">
        <f t="shared" si="5"/>
        <v>0</v>
      </c>
      <c r="AB64" s="30"/>
      <c r="AC64" s="30"/>
      <c r="AD64" s="30" t="str">
        <f>IF(AB64="Monthly",Inventory!$X64*12,IF(AB64="quarterly",Inventory!$X$4:$X$550*4,IF(AB64="annually",Inventory!$X$4:$X$550*1,IF(AB64="weekly",Inventory!$X$4:$X$550*52,IF(AB64="semiannually",Inventory!$X$4:$X$550*2," ")))))</f>
        <v> </v>
      </c>
      <c r="AE64" s="30"/>
      <c r="AF64" s="30"/>
      <c r="AG64" s="32"/>
      <c r="AH64" s="32"/>
      <c r="AI64" s="32"/>
      <c r="AJ64" s="30"/>
      <c r="AK64" s="30"/>
      <c r="AL64" s="33"/>
      <c r="AM64" s="34" t="b">
        <f>IF(J64 = "Lease",+PV(AL64/(AD64/Inventory!$X64),AD64,-AG64,0,IF(AC64="Beginning",1,0)))</f>
        <v>0</v>
      </c>
      <c r="AN64" s="30"/>
      <c r="AO64" s="34">
        <f t="shared" si="6"/>
        <v>0</v>
      </c>
    </row>
    <row r="65" ht="15.75" customHeight="1">
      <c r="A65" s="30"/>
      <c r="B65" s="31"/>
      <c r="C65" s="30"/>
      <c r="D65" s="30"/>
      <c r="E65" s="30"/>
      <c r="F65" s="30"/>
      <c r="G65" s="30"/>
      <c r="H65" s="30"/>
      <c r="I65" s="30"/>
      <c r="J65" s="30" t="str">
        <f t="shared" si="1"/>
        <v>Not a Lease</v>
      </c>
      <c r="K65" s="30"/>
      <c r="L65" s="30"/>
      <c r="M65" s="30"/>
      <c r="N65" s="30"/>
      <c r="O65" s="30"/>
      <c r="P65" s="30"/>
      <c r="Q65" s="30"/>
      <c r="R65" s="30"/>
      <c r="S65" s="30"/>
      <c r="T65" s="30"/>
      <c r="U65" s="30"/>
      <c r="V65" s="30"/>
      <c r="W65" s="30"/>
      <c r="X65" s="30">
        <f t="shared" si="2"/>
        <v>0</v>
      </c>
      <c r="Y65" s="30" t="str">
        <f t="shared" si="3"/>
        <v/>
      </c>
      <c r="Z65" s="30">
        <f t="shared" si="4"/>
        <v>0</v>
      </c>
      <c r="AA65" s="30">
        <f t="shared" si="5"/>
        <v>0</v>
      </c>
      <c r="AB65" s="30"/>
      <c r="AC65" s="30"/>
      <c r="AD65" s="30" t="str">
        <f>IF(AB65="Monthly",Inventory!$X65*12,IF(AB65="quarterly",Inventory!$X$4:$X$550*4,IF(AB65="annually",Inventory!$X$4:$X$550*1,IF(AB65="weekly",Inventory!$X$4:$X$550*52,IF(AB65="semiannually",Inventory!$X$4:$X$550*2," ")))))</f>
        <v> </v>
      </c>
      <c r="AE65" s="30"/>
      <c r="AF65" s="30"/>
      <c r="AG65" s="32"/>
      <c r="AH65" s="32"/>
      <c r="AI65" s="32"/>
      <c r="AJ65" s="30"/>
      <c r="AK65" s="30"/>
      <c r="AL65" s="33"/>
      <c r="AM65" s="34" t="b">
        <f>IF(J65 = "Lease",+PV(AL65/(AD65/Inventory!$X65),AD65,-AG65,0,IF(AC65="Beginning",1,0)))</f>
        <v>0</v>
      </c>
      <c r="AN65" s="30"/>
      <c r="AO65" s="34">
        <f t="shared" si="6"/>
        <v>0</v>
      </c>
    </row>
    <row r="66" ht="15.75" customHeight="1">
      <c r="A66" s="30"/>
      <c r="B66" s="31"/>
      <c r="C66" s="30"/>
      <c r="D66" s="30"/>
      <c r="E66" s="30"/>
      <c r="F66" s="30"/>
      <c r="G66" s="30"/>
      <c r="H66" s="30"/>
      <c r="I66" s="30"/>
      <c r="J66" s="30" t="str">
        <f t="shared" si="1"/>
        <v>Not a Lease</v>
      </c>
      <c r="K66" s="30"/>
      <c r="L66" s="30"/>
      <c r="M66" s="30"/>
      <c r="N66" s="30"/>
      <c r="O66" s="30"/>
      <c r="P66" s="30"/>
      <c r="Q66" s="30"/>
      <c r="R66" s="30"/>
      <c r="S66" s="30"/>
      <c r="T66" s="30"/>
      <c r="U66" s="30"/>
      <c r="V66" s="30"/>
      <c r="W66" s="30"/>
      <c r="X66" s="30">
        <f t="shared" si="2"/>
        <v>0</v>
      </c>
      <c r="Y66" s="30" t="str">
        <f t="shared" si="3"/>
        <v/>
      </c>
      <c r="Z66" s="30">
        <f t="shared" si="4"/>
        <v>0</v>
      </c>
      <c r="AA66" s="30">
        <f t="shared" si="5"/>
        <v>0</v>
      </c>
      <c r="AB66" s="30"/>
      <c r="AC66" s="30"/>
      <c r="AD66" s="30" t="str">
        <f>IF(AB66="Monthly",Inventory!$X66*12,IF(AB66="quarterly",Inventory!$X$4:$X$550*4,IF(AB66="annually",Inventory!$X$4:$X$550*1,IF(AB66="weekly",Inventory!$X$4:$X$550*52,IF(AB66="semiannually",Inventory!$X$4:$X$550*2," ")))))</f>
        <v> </v>
      </c>
      <c r="AE66" s="30"/>
      <c r="AF66" s="30"/>
      <c r="AG66" s="32"/>
      <c r="AH66" s="32"/>
      <c r="AI66" s="32"/>
      <c r="AJ66" s="30"/>
      <c r="AK66" s="30"/>
      <c r="AL66" s="33"/>
      <c r="AM66" s="34" t="b">
        <f>IF(J66 = "Lease",+PV(AL66/(AD66/Inventory!$X66),AD66,-AG66,0,IF(AC66="Beginning",1,0)))</f>
        <v>0</v>
      </c>
      <c r="AN66" s="30"/>
      <c r="AO66" s="34">
        <f t="shared" si="6"/>
        <v>0</v>
      </c>
    </row>
    <row r="67" ht="15.75" customHeight="1">
      <c r="A67" s="30"/>
      <c r="B67" s="31"/>
      <c r="C67" s="30"/>
      <c r="D67" s="30"/>
      <c r="E67" s="30"/>
      <c r="F67" s="30"/>
      <c r="G67" s="30"/>
      <c r="H67" s="30"/>
      <c r="I67" s="30"/>
      <c r="J67" s="30" t="str">
        <f t="shared" si="1"/>
        <v>Not a Lease</v>
      </c>
      <c r="K67" s="30"/>
      <c r="L67" s="30"/>
      <c r="M67" s="30"/>
      <c r="N67" s="30"/>
      <c r="O67" s="30"/>
      <c r="P67" s="30"/>
      <c r="Q67" s="30"/>
      <c r="R67" s="30"/>
      <c r="S67" s="30"/>
      <c r="T67" s="30"/>
      <c r="U67" s="30"/>
      <c r="V67" s="30"/>
      <c r="W67" s="30"/>
      <c r="X67" s="30">
        <f t="shared" si="2"/>
        <v>0</v>
      </c>
      <c r="Y67" s="30" t="str">
        <f t="shared" si="3"/>
        <v/>
      </c>
      <c r="Z67" s="30">
        <f t="shared" si="4"/>
        <v>0</v>
      </c>
      <c r="AA67" s="30">
        <f t="shared" si="5"/>
        <v>0</v>
      </c>
      <c r="AB67" s="30"/>
      <c r="AC67" s="30"/>
      <c r="AD67" s="30" t="str">
        <f>IF(AB67="Monthly",Inventory!$X67*12,IF(AB67="quarterly",Inventory!$X$4:$X$550*4,IF(AB67="annually",Inventory!$X$4:$X$550*1,IF(AB67="weekly",Inventory!$X$4:$X$550*52,IF(AB67="semiannually",Inventory!$X$4:$X$550*2," ")))))</f>
        <v> </v>
      </c>
      <c r="AE67" s="30"/>
      <c r="AF67" s="30"/>
      <c r="AG67" s="32"/>
      <c r="AH67" s="32"/>
      <c r="AI67" s="32"/>
      <c r="AJ67" s="30"/>
      <c r="AK67" s="30"/>
      <c r="AL67" s="33"/>
      <c r="AM67" s="34" t="b">
        <f>IF(J67 = "Lease",+PV(AL67/(AD67/Inventory!$X67),AD67,-AG67,0,IF(AC67="Beginning",1,0)))</f>
        <v>0</v>
      </c>
      <c r="AN67" s="30"/>
      <c r="AO67" s="34">
        <f t="shared" si="6"/>
        <v>0</v>
      </c>
    </row>
    <row r="68" ht="15.75" customHeight="1">
      <c r="A68" s="30"/>
      <c r="B68" s="31"/>
      <c r="C68" s="30"/>
      <c r="D68" s="30"/>
      <c r="E68" s="30"/>
      <c r="F68" s="30"/>
      <c r="G68" s="30"/>
      <c r="H68" s="30"/>
      <c r="I68" s="30"/>
      <c r="J68" s="30" t="str">
        <f t="shared" si="1"/>
        <v>Not a Lease</v>
      </c>
      <c r="K68" s="30"/>
      <c r="L68" s="30"/>
      <c r="M68" s="30"/>
      <c r="N68" s="30"/>
      <c r="O68" s="30"/>
      <c r="P68" s="30"/>
      <c r="Q68" s="30"/>
      <c r="R68" s="30"/>
      <c r="S68" s="30"/>
      <c r="T68" s="30"/>
      <c r="U68" s="30"/>
      <c r="V68" s="30"/>
      <c r="W68" s="30"/>
      <c r="X68" s="30">
        <f t="shared" si="2"/>
        <v>0</v>
      </c>
      <c r="Y68" s="30" t="str">
        <f t="shared" si="3"/>
        <v/>
      </c>
      <c r="Z68" s="30">
        <f t="shared" si="4"/>
        <v>0</v>
      </c>
      <c r="AA68" s="30">
        <f t="shared" si="5"/>
        <v>0</v>
      </c>
      <c r="AB68" s="30"/>
      <c r="AC68" s="30"/>
      <c r="AD68" s="30" t="str">
        <f>IF(AB68="Monthly",Inventory!$X68*12,IF(AB68="quarterly",Inventory!$X$4:$X$550*4,IF(AB68="annually",Inventory!$X$4:$X$550*1,IF(AB68="weekly",Inventory!$X$4:$X$550*52,IF(AB68="semiannually",Inventory!$X$4:$X$550*2," ")))))</f>
        <v> </v>
      </c>
      <c r="AE68" s="30"/>
      <c r="AF68" s="30"/>
      <c r="AG68" s="32"/>
      <c r="AH68" s="32"/>
      <c r="AI68" s="32"/>
      <c r="AJ68" s="30"/>
      <c r="AK68" s="30"/>
      <c r="AL68" s="33"/>
      <c r="AM68" s="34" t="b">
        <f>IF(J68 = "Lease",+PV(AL68/(AD68/Inventory!$X68),AD68,-AG68,0,IF(AC68="Beginning",1,0)))</f>
        <v>0</v>
      </c>
      <c r="AN68" s="30"/>
      <c r="AO68" s="34">
        <f t="shared" si="6"/>
        <v>0</v>
      </c>
    </row>
    <row r="69" ht="15.75" customHeight="1">
      <c r="A69" s="30"/>
      <c r="B69" s="31"/>
      <c r="C69" s="30"/>
      <c r="D69" s="30"/>
      <c r="E69" s="30"/>
      <c r="F69" s="30"/>
      <c r="G69" s="30"/>
      <c r="H69" s="30"/>
      <c r="I69" s="30"/>
      <c r="J69" s="30" t="str">
        <f t="shared" si="1"/>
        <v>Not a Lease</v>
      </c>
      <c r="K69" s="30"/>
      <c r="L69" s="30"/>
      <c r="M69" s="30"/>
      <c r="N69" s="30"/>
      <c r="O69" s="30"/>
      <c r="P69" s="30"/>
      <c r="Q69" s="30"/>
      <c r="R69" s="30"/>
      <c r="S69" s="30"/>
      <c r="T69" s="30"/>
      <c r="U69" s="30"/>
      <c r="V69" s="30"/>
      <c r="W69" s="30"/>
      <c r="X69" s="30">
        <f t="shared" si="2"/>
        <v>0</v>
      </c>
      <c r="Y69" s="30" t="str">
        <f t="shared" si="3"/>
        <v/>
      </c>
      <c r="Z69" s="30">
        <f t="shared" si="4"/>
        <v>0</v>
      </c>
      <c r="AA69" s="30">
        <f t="shared" si="5"/>
        <v>0</v>
      </c>
      <c r="AB69" s="30"/>
      <c r="AC69" s="30"/>
      <c r="AD69" s="30" t="str">
        <f>IF(AB69="Monthly",Inventory!$X69*12,IF(AB69="quarterly",Inventory!$X$4:$X$550*4,IF(AB69="annually",Inventory!$X$4:$X$550*1,IF(AB69="weekly",Inventory!$X$4:$X$550*52,IF(AB69="semiannually",Inventory!$X$4:$X$550*2," ")))))</f>
        <v> </v>
      </c>
      <c r="AE69" s="30"/>
      <c r="AF69" s="30"/>
      <c r="AG69" s="32"/>
      <c r="AH69" s="32"/>
      <c r="AI69" s="32"/>
      <c r="AJ69" s="30"/>
      <c r="AK69" s="30"/>
      <c r="AL69" s="33"/>
      <c r="AM69" s="34" t="b">
        <f>IF(J69 = "Lease",+PV(AL69/(AD69/Inventory!$X69),AD69,-AG69,0,IF(AC69="Beginning",1,0)))</f>
        <v>0</v>
      </c>
      <c r="AN69" s="30"/>
      <c r="AO69" s="34">
        <f t="shared" si="6"/>
        <v>0</v>
      </c>
    </row>
    <row r="70" ht="15.75" customHeight="1">
      <c r="A70" s="30"/>
      <c r="B70" s="31"/>
      <c r="C70" s="30"/>
      <c r="D70" s="30"/>
      <c r="E70" s="30"/>
      <c r="F70" s="30"/>
      <c r="G70" s="30"/>
      <c r="H70" s="30"/>
      <c r="I70" s="30"/>
      <c r="J70" s="30" t="str">
        <f t="shared" si="1"/>
        <v>Not a Lease</v>
      </c>
      <c r="K70" s="30"/>
      <c r="L70" s="30"/>
      <c r="M70" s="30"/>
      <c r="N70" s="30"/>
      <c r="O70" s="30"/>
      <c r="P70" s="30"/>
      <c r="Q70" s="30"/>
      <c r="R70" s="30"/>
      <c r="S70" s="30"/>
      <c r="T70" s="30"/>
      <c r="U70" s="30"/>
      <c r="V70" s="30"/>
      <c r="W70" s="30"/>
      <c r="X70" s="30">
        <f t="shared" si="2"/>
        <v>0</v>
      </c>
      <c r="Y70" s="30" t="str">
        <f t="shared" si="3"/>
        <v/>
      </c>
      <c r="Z70" s="30">
        <f t="shared" si="4"/>
        <v>0</v>
      </c>
      <c r="AA70" s="30">
        <f t="shared" si="5"/>
        <v>0</v>
      </c>
      <c r="AB70" s="30"/>
      <c r="AC70" s="30"/>
      <c r="AD70" s="30" t="str">
        <f>IF(AB70="Monthly",Inventory!$X70*12,IF(AB70="quarterly",Inventory!$X$4:$X$550*4,IF(AB70="annually",Inventory!$X$4:$X$550*1,IF(AB70="weekly",Inventory!$X$4:$X$550*52,IF(AB70="semiannually",Inventory!$X$4:$X$550*2," ")))))</f>
        <v> </v>
      </c>
      <c r="AE70" s="30"/>
      <c r="AF70" s="30"/>
      <c r="AG70" s="32"/>
      <c r="AH70" s="32"/>
      <c r="AI70" s="32"/>
      <c r="AJ70" s="30"/>
      <c r="AK70" s="30"/>
      <c r="AL70" s="33"/>
      <c r="AM70" s="34" t="b">
        <f>IF(J70 = "Lease",+PV(AL70/(AD70/Inventory!$X70),AD70,-AG70,0,IF(AC70="Beginning",1,0)))</f>
        <v>0</v>
      </c>
      <c r="AN70" s="30"/>
      <c r="AO70" s="34">
        <f t="shared" si="6"/>
        <v>0</v>
      </c>
    </row>
    <row r="71" ht="15.75" customHeight="1">
      <c r="A71" s="30"/>
      <c r="B71" s="31"/>
      <c r="C71" s="30"/>
      <c r="D71" s="30"/>
      <c r="E71" s="30"/>
      <c r="F71" s="30"/>
      <c r="G71" s="30"/>
      <c r="H71" s="30"/>
      <c r="I71" s="30"/>
      <c r="J71" s="30" t="str">
        <f t="shared" si="1"/>
        <v>Not a Lease</v>
      </c>
      <c r="K71" s="30"/>
      <c r="L71" s="30"/>
      <c r="M71" s="30"/>
      <c r="N71" s="30"/>
      <c r="O71" s="30"/>
      <c r="P71" s="30"/>
      <c r="Q71" s="30"/>
      <c r="R71" s="30"/>
      <c r="S71" s="30"/>
      <c r="T71" s="30"/>
      <c r="U71" s="30"/>
      <c r="V71" s="30"/>
      <c r="W71" s="30"/>
      <c r="X71" s="30">
        <f t="shared" si="2"/>
        <v>0</v>
      </c>
      <c r="Y71" s="30" t="str">
        <f t="shared" si="3"/>
        <v/>
      </c>
      <c r="Z71" s="30">
        <f t="shared" si="4"/>
        <v>0</v>
      </c>
      <c r="AA71" s="30">
        <f t="shared" si="5"/>
        <v>0</v>
      </c>
      <c r="AB71" s="30"/>
      <c r="AC71" s="30"/>
      <c r="AD71" s="30" t="str">
        <f>IF(AB71="Monthly",Inventory!$X71*12,IF(AB71="quarterly",Inventory!$X$4:$X$550*4,IF(AB71="annually",Inventory!$X$4:$X$550*1,IF(AB71="weekly",Inventory!$X$4:$X$550*52,IF(AB71="semiannually",Inventory!$X$4:$X$550*2," ")))))</f>
        <v> </v>
      </c>
      <c r="AE71" s="30"/>
      <c r="AF71" s="30"/>
      <c r="AG71" s="32"/>
      <c r="AH71" s="32"/>
      <c r="AI71" s="32"/>
      <c r="AJ71" s="30"/>
      <c r="AK71" s="30"/>
      <c r="AL71" s="33"/>
      <c r="AM71" s="34" t="b">
        <f>IF(J71 = "Lease",+PV(AL71/(AD71/Inventory!$X71),AD71,-AG71,0,IF(AC71="Beginning",1,0)))</f>
        <v>0</v>
      </c>
      <c r="AN71" s="30"/>
      <c r="AO71" s="34">
        <f t="shared" si="6"/>
        <v>0</v>
      </c>
    </row>
    <row r="72" ht="15.75" customHeight="1">
      <c r="A72" s="30"/>
      <c r="B72" s="31"/>
      <c r="C72" s="30"/>
      <c r="D72" s="30"/>
      <c r="E72" s="30"/>
      <c r="F72" s="30"/>
      <c r="G72" s="30"/>
      <c r="H72" s="30"/>
      <c r="I72" s="30"/>
      <c r="J72" s="30" t="str">
        <f t="shared" si="1"/>
        <v>Not a Lease</v>
      </c>
      <c r="K72" s="30"/>
      <c r="L72" s="30"/>
      <c r="M72" s="30"/>
      <c r="N72" s="30"/>
      <c r="O72" s="30"/>
      <c r="P72" s="30"/>
      <c r="Q72" s="30"/>
      <c r="R72" s="30"/>
      <c r="S72" s="30"/>
      <c r="T72" s="30"/>
      <c r="U72" s="30"/>
      <c r="V72" s="30"/>
      <c r="W72" s="30"/>
      <c r="X72" s="30">
        <f t="shared" si="2"/>
        <v>0</v>
      </c>
      <c r="Y72" s="30" t="str">
        <f t="shared" si="3"/>
        <v/>
      </c>
      <c r="Z72" s="30">
        <f t="shared" si="4"/>
        <v>0</v>
      </c>
      <c r="AA72" s="30">
        <f t="shared" si="5"/>
        <v>0</v>
      </c>
      <c r="AB72" s="30"/>
      <c r="AC72" s="30"/>
      <c r="AD72" s="30" t="str">
        <f>IF(AB72="Monthly",Inventory!$X72*12,IF(AB72="quarterly",Inventory!$X$4:$X$550*4,IF(AB72="annually",Inventory!$X$4:$X$550*1,IF(AB72="weekly",Inventory!$X$4:$X$550*52,IF(AB72="semiannually",Inventory!$X$4:$X$550*2," ")))))</f>
        <v> </v>
      </c>
      <c r="AE72" s="30"/>
      <c r="AF72" s="30"/>
      <c r="AG72" s="32"/>
      <c r="AH72" s="32"/>
      <c r="AI72" s="32"/>
      <c r="AJ72" s="30"/>
      <c r="AK72" s="30"/>
      <c r="AL72" s="33"/>
      <c r="AM72" s="34" t="b">
        <f>IF(J72 = "Lease",+PV(AL72/(AD72/Inventory!$X72),AD72,-AG72,0,IF(AC72="Beginning",1,0)))</f>
        <v>0</v>
      </c>
      <c r="AN72" s="30"/>
      <c r="AO72" s="34">
        <f t="shared" si="6"/>
        <v>0</v>
      </c>
    </row>
    <row r="73" ht="15.75" customHeight="1">
      <c r="A73" s="30"/>
      <c r="B73" s="31"/>
      <c r="C73" s="30"/>
      <c r="D73" s="30"/>
      <c r="E73" s="30"/>
      <c r="F73" s="30"/>
      <c r="G73" s="30"/>
      <c r="H73" s="30"/>
      <c r="I73" s="30"/>
      <c r="J73" s="30" t="str">
        <f t="shared" si="1"/>
        <v>Not a Lease</v>
      </c>
      <c r="K73" s="30"/>
      <c r="L73" s="30"/>
      <c r="M73" s="30"/>
      <c r="N73" s="30"/>
      <c r="O73" s="30"/>
      <c r="P73" s="30"/>
      <c r="Q73" s="30"/>
      <c r="R73" s="30"/>
      <c r="S73" s="30"/>
      <c r="T73" s="30"/>
      <c r="U73" s="30"/>
      <c r="V73" s="30"/>
      <c r="W73" s="30"/>
      <c r="X73" s="30">
        <f t="shared" si="2"/>
        <v>0</v>
      </c>
      <c r="Y73" s="30" t="str">
        <f t="shared" si="3"/>
        <v/>
      </c>
      <c r="Z73" s="30">
        <f t="shared" si="4"/>
        <v>0</v>
      </c>
      <c r="AA73" s="30">
        <f t="shared" si="5"/>
        <v>0</v>
      </c>
      <c r="AB73" s="30"/>
      <c r="AC73" s="30"/>
      <c r="AD73" s="30" t="str">
        <f>IF(AB73="Monthly",Inventory!$X73*12,IF(AB73="quarterly",Inventory!$X$4:$X$550*4,IF(AB73="annually",Inventory!$X$4:$X$550*1,IF(AB73="weekly",Inventory!$X$4:$X$550*52,IF(AB73="semiannually",Inventory!$X$4:$X$550*2," ")))))</f>
        <v> </v>
      </c>
      <c r="AE73" s="30"/>
      <c r="AF73" s="30"/>
      <c r="AG73" s="32"/>
      <c r="AH73" s="32"/>
      <c r="AI73" s="32"/>
      <c r="AJ73" s="30"/>
      <c r="AK73" s="30"/>
      <c r="AL73" s="33"/>
      <c r="AM73" s="34" t="b">
        <f>IF(J73 = "Lease",+PV(AL73/(AD73/Inventory!$X73),AD73,-AG73,0,IF(AC73="Beginning",1,0)))</f>
        <v>0</v>
      </c>
      <c r="AN73" s="30"/>
      <c r="AO73" s="34">
        <f t="shared" si="6"/>
        <v>0</v>
      </c>
    </row>
    <row r="74" ht="15.75" customHeight="1">
      <c r="A74" s="30"/>
      <c r="B74" s="31"/>
      <c r="C74" s="30"/>
      <c r="D74" s="30"/>
      <c r="E74" s="30"/>
      <c r="F74" s="30"/>
      <c r="G74" s="30"/>
      <c r="H74" s="30"/>
      <c r="I74" s="30"/>
      <c r="J74" s="30" t="str">
        <f t="shared" si="1"/>
        <v>Not a Lease</v>
      </c>
      <c r="K74" s="30"/>
      <c r="L74" s="30"/>
      <c r="M74" s="30"/>
      <c r="N74" s="30"/>
      <c r="O74" s="30"/>
      <c r="P74" s="30"/>
      <c r="Q74" s="30"/>
      <c r="R74" s="30"/>
      <c r="S74" s="30"/>
      <c r="T74" s="30"/>
      <c r="U74" s="30"/>
      <c r="V74" s="30"/>
      <c r="W74" s="30"/>
      <c r="X74" s="30">
        <f t="shared" si="2"/>
        <v>0</v>
      </c>
      <c r="Y74" s="30" t="str">
        <f t="shared" si="3"/>
        <v/>
      </c>
      <c r="Z74" s="30">
        <f t="shared" si="4"/>
        <v>0</v>
      </c>
      <c r="AA74" s="30">
        <f t="shared" si="5"/>
        <v>0</v>
      </c>
      <c r="AB74" s="30"/>
      <c r="AC74" s="30"/>
      <c r="AD74" s="30" t="str">
        <f>IF(AB74="Monthly",Inventory!$X74*12,IF(AB74="quarterly",Inventory!$X$4:$X$550*4,IF(AB74="annually",Inventory!$X$4:$X$550*1,IF(AB74="weekly",Inventory!$X$4:$X$550*52,IF(AB74="semiannually",Inventory!$X$4:$X$550*2," ")))))</f>
        <v> </v>
      </c>
      <c r="AE74" s="30"/>
      <c r="AF74" s="30"/>
      <c r="AG74" s="32"/>
      <c r="AH74" s="32"/>
      <c r="AI74" s="32"/>
      <c r="AJ74" s="30"/>
      <c r="AK74" s="30"/>
      <c r="AL74" s="33"/>
      <c r="AM74" s="34" t="b">
        <f>IF(J74 = "Lease",+PV(AL74/(AD74/Inventory!$X74),AD74,-AG74,0,IF(AC74="Beginning",1,0)))</f>
        <v>0</v>
      </c>
      <c r="AN74" s="30"/>
      <c r="AO74" s="34">
        <f t="shared" si="6"/>
        <v>0</v>
      </c>
    </row>
    <row r="75" ht="15.75" customHeight="1">
      <c r="A75" s="30"/>
      <c r="B75" s="31"/>
      <c r="C75" s="30"/>
      <c r="D75" s="30"/>
      <c r="E75" s="30"/>
      <c r="F75" s="30"/>
      <c r="G75" s="30"/>
      <c r="H75" s="30"/>
      <c r="I75" s="30"/>
      <c r="J75" s="30" t="str">
        <f t="shared" si="1"/>
        <v>Not a Lease</v>
      </c>
      <c r="K75" s="30"/>
      <c r="L75" s="30"/>
      <c r="M75" s="30"/>
      <c r="N75" s="30"/>
      <c r="O75" s="30"/>
      <c r="P75" s="30"/>
      <c r="Q75" s="30"/>
      <c r="R75" s="30"/>
      <c r="S75" s="30"/>
      <c r="T75" s="30"/>
      <c r="U75" s="30"/>
      <c r="V75" s="30"/>
      <c r="W75" s="30"/>
      <c r="X75" s="30">
        <f t="shared" si="2"/>
        <v>0</v>
      </c>
      <c r="Y75" s="30" t="str">
        <f t="shared" si="3"/>
        <v/>
      </c>
      <c r="Z75" s="30">
        <f t="shared" si="4"/>
        <v>0</v>
      </c>
      <c r="AA75" s="30">
        <f t="shared" si="5"/>
        <v>0</v>
      </c>
      <c r="AB75" s="30"/>
      <c r="AC75" s="30"/>
      <c r="AD75" s="30" t="str">
        <f>IF(AB75="Monthly",Inventory!$X75*12,IF(AB75="quarterly",Inventory!$X$4:$X$550*4,IF(AB75="annually",Inventory!$X$4:$X$550*1,IF(AB75="weekly",Inventory!$X$4:$X$550*52,IF(AB75="semiannually",Inventory!$X$4:$X$550*2," ")))))</f>
        <v> </v>
      </c>
      <c r="AE75" s="30"/>
      <c r="AF75" s="30"/>
      <c r="AG75" s="32"/>
      <c r="AH75" s="32"/>
      <c r="AI75" s="32"/>
      <c r="AJ75" s="30"/>
      <c r="AK75" s="30"/>
      <c r="AL75" s="33"/>
      <c r="AM75" s="34" t="b">
        <f>IF(J75 = "Lease",+PV(AL75/(AD75/Inventory!$X75),AD75,-AG75,0,IF(AC75="Beginning",1,0)))</f>
        <v>0</v>
      </c>
      <c r="AN75" s="30"/>
      <c r="AO75" s="34">
        <f t="shared" si="6"/>
        <v>0</v>
      </c>
    </row>
    <row r="76" ht="15.75" customHeight="1">
      <c r="A76" s="30"/>
      <c r="B76" s="31"/>
      <c r="C76" s="30"/>
      <c r="D76" s="30"/>
      <c r="E76" s="30"/>
      <c r="F76" s="30"/>
      <c r="G76" s="30"/>
      <c r="H76" s="30"/>
      <c r="I76" s="30"/>
      <c r="J76" s="30" t="str">
        <f t="shared" si="1"/>
        <v>Not a Lease</v>
      </c>
      <c r="K76" s="30"/>
      <c r="L76" s="30"/>
      <c r="M76" s="30"/>
      <c r="N76" s="30"/>
      <c r="O76" s="30"/>
      <c r="P76" s="30"/>
      <c r="Q76" s="30"/>
      <c r="R76" s="30"/>
      <c r="S76" s="30"/>
      <c r="T76" s="30"/>
      <c r="U76" s="30"/>
      <c r="V76" s="30"/>
      <c r="W76" s="30"/>
      <c r="X76" s="30">
        <f t="shared" si="2"/>
        <v>0</v>
      </c>
      <c r="Y76" s="30" t="str">
        <f t="shared" si="3"/>
        <v/>
      </c>
      <c r="Z76" s="30">
        <f t="shared" si="4"/>
        <v>0</v>
      </c>
      <c r="AA76" s="30">
        <f t="shared" si="5"/>
        <v>0</v>
      </c>
      <c r="AB76" s="30"/>
      <c r="AC76" s="30"/>
      <c r="AD76" s="30" t="str">
        <f>IF(AB76="Monthly",Inventory!$X76*12,IF(AB76="quarterly",Inventory!$X$4:$X$550*4,IF(AB76="annually",Inventory!$X$4:$X$550*1,IF(AB76="weekly",Inventory!$X$4:$X$550*52,IF(AB76="semiannually",Inventory!$X$4:$X$550*2," ")))))</f>
        <v> </v>
      </c>
      <c r="AE76" s="30"/>
      <c r="AF76" s="30"/>
      <c r="AG76" s="32"/>
      <c r="AH76" s="32"/>
      <c r="AI76" s="32"/>
      <c r="AJ76" s="30"/>
      <c r="AK76" s="30"/>
      <c r="AL76" s="33"/>
      <c r="AM76" s="34" t="b">
        <f>IF(J76 = "Lease",+PV(AL76/(AD76/Inventory!$X76),AD76,-AG76,0,IF(AC76="Beginning",1,0)))</f>
        <v>0</v>
      </c>
      <c r="AN76" s="30"/>
      <c r="AO76" s="34">
        <f t="shared" si="6"/>
        <v>0</v>
      </c>
    </row>
    <row r="77" ht="15.75" customHeight="1">
      <c r="A77" s="30"/>
      <c r="B77" s="31"/>
      <c r="C77" s="30"/>
      <c r="D77" s="30"/>
      <c r="E77" s="30"/>
      <c r="F77" s="30"/>
      <c r="G77" s="30"/>
      <c r="H77" s="30"/>
      <c r="I77" s="30"/>
      <c r="J77" s="30" t="str">
        <f t="shared" si="1"/>
        <v>Not a Lease</v>
      </c>
      <c r="K77" s="30"/>
      <c r="L77" s="30"/>
      <c r="M77" s="30"/>
      <c r="N77" s="30"/>
      <c r="O77" s="30"/>
      <c r="P77" s="30"/>
      <c r="Q77" s="30"/>
      <c r="R77" s="30"/>
      <c r="S77" s="30"/>
      <c r="T77" s="30"/>
      <c r="U77" s="30"/>
      <c r="V77" s="30"/>
      <c r="W77" s="30"/>
      <c r="X77" s="30">
        <f t="shared" si="2"/>
        <v>0</v>
      </c>
      <c r="Y77" s="30" t="str">
        <f t="shared" si="3"/>
        <v/>
      </c>
      <c r="Z77" s="30">
        <f t="shared" si="4"/>
        <v>0</v>
      </c>
      <c r="AA77" s="30">
        <f t="shared" si="5"/>
        <v>0</v>
      </c>
      <c r="AB77" s="30"/>
      <c r="AC77" s="30"/>
      <c r="AD77" s="30" t="str">
        <f>IF(AB77="Monthly",Inventory!$X77*12,IF(AB77="quarterly",Inventory!$X$4:$X$550*4,IF(AB77="annually",Inventory!$X$4:$X$550*1,IF(AB77="weekly",Inventory!$X$4:$X$550*52,IF(AB77="semiannually",Inventory!$X$4:$X$550*2," ")))))</f>
        <v> </v>
      </c>
      <c r="AE77" s="30"/>
      <c r="AF77" s="30"/>
      <c r="AG77" s="32"/>
      <c r="AH77" s="32"/>
      <c r="AI77" s="32"/>
      <c r="AJ77" s="30"/>
      <c r="AK77" s="30"/>
      <c r="AL77" s="33"/>
      <c r="AM77" s="34" t="b">
        <f>IF(J77 = "Lease",+PV(AL77/(AD77/Inventory!$X77),AD77,-AG77,0,IF(AC77="Beginning",1,0)))</f>
        <v>0</v>
      </c>
      <c r="AN77" s="30"/>
      <c r="AO77" s="34">
        <f t="shared" si="6"/>
        <v>0</v>
      </c>
    </row>
    <row r="78" ht="15.75" customHeight="1">
      <c r="A78" s="30"/>
      <c r="B78" s="31"/>
      <c r="C78" s="30"/>
      <c r="D78" s="30"/>
      <c r="E78" s="30"/>
      <c r="F78" s="30"/>
      <c r="G78" s="30"/>
      <c r="H78" s="30"/>
      <c r="I78" s="30"/>
      <c r="J78" s="30" t="str">
        <f t="shared" si="1"/>
        <v>Not a Lease</v>
      </c>
      <c r="K78" s="30"/>
      <c r="L78" s="30"/>
      <c r="M78" s="30"/>
      <c r="N78" s="30"/>
      <c r="O78" s="30"/>
      <c r="P78" s="30"/>
      <c r="Q78" s="30"/>
      <c r="R78" s="30"/>
      <c r="S78" s="30"/>
      <c r="T78" s="30"/>
      <c r="U78" s="30"/>
      <c r="V78" s="30"/>
      <c r="W78" s="30"/>
      <c r="X78" s="30">
        <f t="shared" si="2"/>
        <v>0</v>
      </c>
      <c r="Y78" s="30" t="str">
        <f t="shared" si="3"/>
        <v/>
      </c>
      <c r="Z78" s="30">
        <f t="shared" si="4"/>
        <v>0</v>
      </c>
      <c r="AA78" s="30">
        <f t="shared" si="5"/>
        <v>0</v>
      </c>
      <c r="AB78" s="30"/>
      <c r="AC78" s="30"/>
      <c r="AD78" s="30" t="str">
        <f>IF(AB78="Monthly",Inventory!$X78*12,IF(AB78="quarterly",Inventory!$X$4:$X$550*4,IF(AB78="annually",Inventory!$X$4:$X$550*1,IF(AB78="weekly",Inventory!$X$4:$X$550*52,IF(AB78="semiannually",Inventory!$X$4:$X$550*2," ")))))</f>
        <v> </v>
      </c>
      <c r="AE78" s="30"/>
      <c r="AF78" s="30"/>
      <c r="AG78" s="32"/>
      <c r="AH78" s="32"/>
      <c r="AI78" s="32"/>
      <c r="AJ78" s="30"/>
      <c r="AK78" s="30"/>
      <c r="AL78" s="33"/>
      <c r="AM78" s="34" t="b">
        <f>IF(J78 = "Lease",+PV(AL78/(AD78/Inventory!$X78),AD78,-AG78,0,IF(AC78="Beginning",1,0)))</f>
        <v>0</v>
      </c>
      <c r="AN78" s="30"/>
      <c r="AO78" s="34">
        <f t="shared" si="6"/>
        <v>0</v>
      </c>
    </row>
    <row r="79" ht="15.75" customHeight="1">
      <c r="A79" s="30"/>
      <c r="B79" s="31"/>
      <c r="C79" s="30"/>
      <c r="D79" s="30"/>
      <c r="E79" s="30"/>
      <c r="F79" s="30"/>
      <c r="G79" s="30"/>
      <c r="H79" s="30"/>
      <c r="I79" s="30"/>
      <c r="J79" s="30" t="str">
        <f t="shared" si="1"/>
        <v>Not a Lease</v>
      </c>
      <c r="K79" s="30"/>
      <c r="L79" s="30"/>
      <c r="M79" s="30"/>
      <c r="N79" s="30"/>
      <c r="O79" s="30"/>
      <c r="P79" s="30"/>
      <c r="Q79" s="30"/>
      <c r="R79" s="30"/>
      <c r="S79" s="30"/>
      <c r="T79" s="30"/>
      <c r="U79" s="30"/>
      <c r="V79" s="30"/>
      <c r="W79" s="30"/>
      <c r="X79" s="30">
        <f t="shared" si="2"/>
        <v>0</v>
      </c>
      <c r="Y79" s="30" t="str">
        <f t="shared" si="3"/>
        <v/>
      </c>
      <c r="Z79" s="30">
        <f t="shared" si="4"/>
        <v>0</v>
      </c>
      <c r="AA79" s="30">
        <f t="shared" si="5"/>
        <v>0</v>
      </c>
      <c r="AB79" s="30"/>
      <c r="AC79" s="30"/>
      <c r="AD79" s="30" t="str">
        <f>IF(AB79="Monthly",Inventory!$X79*12,IF(AB79="quarterly",Inventory!$X$4:$X$550*4,IF(AB79="annually",Inventory!$X$4:$X$550*1,IF(AB79="weekly",Inventory!$X$4:$X$550*52,IF(AB79="semiannually",Inventory!$X$4:$X$550*2," ")))))</f>
        <v> </v>
      </c>
      <c r="AE79" s="30"/>
      <c r="AF79" s="30"/>
      <c r="AG79" s="32"/>
      <c r="AH79" s="32"/>
      <c r="AI79" s="32"/>
      <c r="AJ79" s="30"/>
      <c r="AK79" s="30"/>
      <c r="AL79" s="33"/>
      <c r="AM79" s="34" t="b">
        <f>IF(J79 = "Lease",+PV(AL79/(AD79/Inventory!$X79),AD79,-AG79,0,IF(AC79="Beginning",1,0)))</f>
        <v>0</v>
      </c>
      <c r="AN79" s="30"/>
      <c r="AO79" s="34">
        <f t="shared" si="6"/>
        <v>0</v>
      </c>
    </row>
    <row r="80" ht="15.75" customHeight="1">
      <c r="A80" s="30"/>
      <c r="B80" s="31"/>
      <c r="C80" s="30"/>
      <c r="D80" s="30"/>
      <c r="E80" s="30"/>
      <c r="F80" s="30"/>
      <c r="G80" s="30"/>
      <c r="H80" s="30"/>
      <c r="I80" s="30"/>
      <c r="J80" s="30" t="str">
        <f t="shared" si="1"/>
        <v>Not a Lease</v>
      </c>
      <c r="K80" s="30"/>
      <c r="L80" s="30"/>
      <c r="M80" s="30"/>
      <c r="N80" s="30"/>
      <c r="O80" s="30"/>
      <c r="P80" s="30"/>
      <c r="Q80" s="30"/>
      <c r="R80" s="30"/>
      <c r="S80" s="30"/>
      <c r="T80" s="30"/>
      <c r="U80" s="30"/>
      <c r="V80" s="30"/>
      <c r="W80" s="30"/>
      <c r="X80" s="30">
        <f t="shared" si="2"/>
        <v>0</v>
      </c>
      <c r="Y80" s="30" t="str">
        <f t="shared" si="3"/>
        <v/>
      </c>
      <c r="Z80" s="30">
        <f t="shared" si="4"/>
        <v>0</v>
      </c>
      <c r="AA80" s="30">
        <f t="shared" si="5"/>
        <v>0</v>
      </c>
      <c r="AB80" s="30"/>
      <c r="AC80" s="30"/>
      <c r="AD80" s="30" t="str">
        <f>IF(AB80="Monthly",Inventory!$X80*12,IF(AB80="quarterly",Inventory!$X$4:$X$550*4,IF(AB80="annually",Inventory!$X$4:$X$550*1,IF(AB80="weekly",Inventory!$X$4:$X$550*52,IF(AB80="semiannually",Inventory!$X$4:$X$550*2," ")))))</f>
        <v> </v>
      </c>
      <c r="AE80" s="30"/>
      <c r="AF80" s="30"/>
      <c r="AG80" s="32"/>
      <c r="AH80" s="32"/>
      <c r="AI80" s="32"/>
      <c r="AJ80" s="30"/>
      <c r="AK80" s="30"/>
      <c r="AL80" s="33"/>
      <c r="AM80" s="34" t="b">
        <f>IF(J80 = "Lease",+PV(AL80/(AD80/Inventory!$X80),AD80,-AG80,0,IF(AC80="Beginning",1,0)))</f>
        <v>0</v>
      </c>
      <c r="AN80" s="30"/>
      <c r="AO80" s="34">
        <f t="shared" si="6"/>
        <v>0</v>
      </c>
    </row>
    <row r="81" ht="15.75" customHeight="1">
      <c r="A81" s="30"/>
      <c r="B81" s="31"/>
      <c r="C81" s="30"/>
      <c r="D81" s="30"/>
      <c r="E81" s="30"/>
      <c r="F81" s="30"/>
      <c r="G81" s="30"/>
      <c r="H81" s="30"/>
      <c r="I81" s="30"/>
      <c r="J81" s="30" t="str">
        <f t="shared" si="1"/>
        <v>Not a Lease</v>
      </c>
      <c r="K81" s="30"/>
      <c r="L81" s="30"/>
      <c r="M81" s="30"/>
      <c r="N81" s="30"/>
      <c r="O81" s="30"/>
      <c r="P81" s="30"/>
      <c r="Q81" s="30"/>
      <c r="R81" s="30"/>
      <c r="S81" s="30"/>
      <c r="T81" s="30"/>
      <c r="U81" s="30"/>
      <c r="V81" s="30"/>
      <c r="W81" s="30"/>
      <c r="X81" s="30">
        <f t="shared" si="2"/>
        <v>0</v>
      </c>
      <c r="Y81" s="30" t="str">
        <f t="shared" si="3"/>
        <v/>
      </c>
      <c r="Z81" s="30">
        <f t="shared" si="4"/>
        <v>0</v>
      </c>
      <c r="AA81" s="30">
        <f t="shared" si="5"/>
        <v>0</v>
      </c>
      <c r="AB81" s="30"/>
      <c r="AC81" s="30"/>
      <c r="AD81" s="30" t="str">
        <f>IF(AB81="Monthly",Inventory!$X81*12,IF(AB81="quarterly",Inventory!$X$4:$X$550*4,IF(AB81="annually",Inventory!$X$4:$X$550*1,IF(AB81="weekly",Inventory!$X$4:$X$550*52,IF(AB81="semiannually",Inventory!$X$4:$X$550*2," ")))))</f>
        <v> </v>
      </c>
      <c r="AE81" s="30"/>
      <c r="AF81" s="30"/>
      <c r="AG81" s="32"/>
      <c r="AH81" s="32"/>
      <c r="AI81" s="32"/>
      <c r="AJ81" s="30"/>
      <c r="AK81" s="30"/>
      <c r="AL81" s="33"/>
      <c r="AM81" s="34" t="b">
        <f>IF(J81 = "Lease",+PV(AL81/(AD81/Inventory!$X81),AD81,-AG81,0,IF(AC81="Beginning",1,0)))</f>
        <v>0</v>
      </c>
      <c r="AN81" s="30"/>
      <c r="AO81" s="34">
        <f t="shared" si="6"/>
        <v>0</v>
      </c>
    </row>
    <row r="82" ht="15.75" customHeight="1">
      <c r="A82" s="30"/>
      <c r="B82" s="31"/>
      <c r="C82" s="30"/>
      <c r="D82" s="30"/>
      <c r="E82" s="30"/>
      <c r="F82" s="30"/>
      <c r="G82" s="30"/>
      <c r="H82" s="30"/>
      <c r="I82" s="30"/>
      <c r="J82" s="30" t="str">
        <f t="shared" si="1"/>
        <v>Not a Lease</v>
      </c>
      <c r="K82" s="30"/>
      <c r="L82" s="30"/>
      <c r="M82" s="30"/>
      <c r="N82" s="30"/>
      <c r="O82" s="30"/>
      <c r="P82" s="30"/>
      <c r="Q82" s="30"/>
      <c r="R82" s="30"/>
      <c r="S82" s="30"/>
      <c r="T82" s="30"/>
      <c r="U82" s="30"/>
      <c r="V82" s="30"/>
      <c r="W82" s="30"/>
      <c r="X82" s="30">
        <f t="shared" si="2"/>
        <v>0</v>
      </c>
      <c r="Y82" s="30" t="str">
        <f t="shared" si="3"/>
        <v/>
      </c>
      <c r="Z82" s="30">
        <f t="shared" si="4"/>
        <v>0</v>
      </c>
      <c r="AA82" s="30">
        <f t="shared" si="5"/>
        <v>0</v>
      </c>
      <c r="AB82" s="30"/>
      <c r="AC82" s="30"/>
      <c r="AD82" s="30" t="str">
        <f>IF(AB82="Monthly",Inventory!$X82*12,IF(AB82="quarterly",Inventory!$X$4:$X$550*4,IF(AB82="annually",Inventory!$X$4:$X$550*1,IF(AB82="weekly",Inventory!$X$4:$X$550*52,IF(AB82="semiannually",Inventory!$X$4:$X$550*2," ")))))</f>
        <v> </v>
      </c>
      <c r="AE82" s="30"/>
      <c r="AF82" s="30"/>
      <c r="AG82" s="32"/>
      <c r="AH82" s="32"/>
      <c r="AI82" s="32"/>
      <c r="AJ82" s="30"/>
      <c r="AK82" s="30"/>
      <c r="AL82" s="33"/>
      <c r="AM82" s="34" t="b">
        <f>IF(J82 = "Lease",+PV(AL82/(AD82/Inventory!$X82),AD82,-AG82,0,IF(AC82="Beginning",1,0)))</f>
        <v>0</v>
      </c>
      <c r="AN82" s="30"/>
      <c r="AO82" s="34">
        <f t="shared" si="6"/>
        <v>0</v>
      </c>
    </row>
    <row r="83" ht="15.75" customHeight="1">
      <c r="A83" s="30"/>
      <c r="B83" s="31"/>
      <c r="C83" s="30"/>
      <c r="D83" s="30"/>
      <c r="E83" s="30"/>
      <c r="F83" s="30"/>
      <c r="G83" s="30"/>
      <c r="H83" s="30"/>
      <c r="I83" s="30"/>
      <c r="J83" s="30" t="str">
        <f t="shared" si="1"/>
        <v>Not a Lease</v>
      </c>
      <c r="K83" s="30"/>
      <c r="L83" s="30"/>
      <c r="M83" s="30"/>
      <c r="N83" s="30"/>
      <c r="O83" s="30"/>
      <c r="P83" s="30"/>
      <c r="Q83" s="30"/>
      <c r="R83" s="30"/>
      <c r="S83" s="30"/>
      <c r="T83" s="30"/>
      <c r="U83" s="30"/>
      <c r="V83" s="30"/>
      <c r="W83" s="30"/>
      <c r="X83" s="30">
        <f t="shared" si="2"/>
        <v>0</v>
      </c>
      <c r="Y83" s="30" t="str">
        <f t="shared" si="3"/>
        <v/>
      </c>
      <c r="Z83" s="30">
        <f t="shared" si="4"/>
        <v>0</v>
      </c>
      <c r="AA83" s="30">
        <f t="shared" si="5"/>
        <v>0</v>
      </c>
      <c r="AB83" s="30"/>
      <c r="AC83" s="30"/>
      <c r="AD83" s="30" t="str">
        <f>IF(AB83="Monthly",Inventory!$X83*12,IF(AB83="quarterly",Inventory!$X$4:$X$550*4,IF(AB83="annually",Inventory!$X$4:$X$550*1,IF(AB83="weekly",Inventory!$X$4:$X$550*52,IF(AB83="semiannually",Inventory!$X$4:$X$550*2," ")))))</f>
        <v> </v>
      </c>
      <c r="AE83" s="30"/>
      <c r="AF83" s="30"/>
      <c r="AG83" s="32"/>
      <c r="AH83" s="32"/>
      <c r="AI83" s="32"/>
      <c r="AJ83" s="30"/>
      <c r="AK83" s="30"/>
      <c r="AL83" s="33"/>
      <c r="AM83" s="34" t="b">
        <f>IF(J83 = "Lease",+PV(AL83/(AD83/Inventory!$X83),AD83,-AG83,0,IF(AC83="Beginning",1,0)))</f>
        <v>0</v>
      </c>
      <c r="AN83" s="30"/>
      <c r="AO83" s="34">
        <f t="shared" si="6"/>
        <v>0</v>
      </c>
    </row>
    <row r="84" ht="15.75" customHeight="1">
      <c r="A84" s="30"/>
      <c r="B84" s="31"/>
      <c r="C84" s="30"/>
      <c r="D84" s="30"/>
      <c r="E84" s="30"/>
      <c r="F84" s="30"/>
      <c r="G84" s="30"/>
      <c r="H84" s="30"/>
      <c r="I84" s="30"/>
      <c r="J84" s="30" t="str">
        <f t="shared" si="1"/>
        <v>Not a Lease</v>
      </c>
      <c r="K84" s="30"/>
      <c r="L84" s="30"/>
      <c r="M84" s="30"/>
      <c r="N84" s="30"/>
      <c r="O84" s="30"/>
      <c r="P84" s="30"/>
      <c r="Q84" s="30"/>
      <c r="R84" s="30"/>
      <c r="S84" s="30"/>
      <c r="T84" s="30"/>
      <c r="U84" s="30"/>
      <c r="V84" s="30"/>
      <c r="W84" s="30"/>
      <c r="X84" s="30">
        <f t="shared" si="2"/>
        <v>0</v>
      </c>
      <c r="Y84" s="30" t="str">
        <f t="shared" si="3"/>
        <v/>
      </c>
      <c r="Z84" s="30">
        <f t="shared" si="4"/>
        <v>0</v>
      </c>
      <c r="AA84" s="30">
        <f t="shared" si="5"/>
        <v>0</v>
      </c>
      <c r="AB84" s="30"/>
      <c r="AC84" s="30"/>
      <c r="AD84" s="30" t="str">
        <f>IF(AB84="Monthly",Inventory!$X84*12,IF(AB84="quarterly",Inventory!$X$4:$X$550*4,IF(AB84="annually",Inventory!$X$4:$X$550*1,IF(AB84="weekly",Inventory!$X$4:$X$550*52,IF(AB84="semiannually",Inventory!$X$4:$X$550*2," ")))))</f>
        <v> </v>
      </c>
      <c r="AE84" s="30"/>
      <c r="AF84" s="30"/>
      <c r="AG84" s="32"/>
      <c r="AH84" s="32"/>
      <c r="AI84" s="32"/>
      <c r="AJ84" s="30"/>
      <c r="AK84" s="30"/>
      <c r="AL84" s="33"/>
      <c r="AM84" s="34" t="b">
        <f>IF(J84 = "Lease",+PV(AL84/(AD84/Inventory!$X84),AD84,-AG84,0,IF(AC84="Beginning",1,0)))</f>
        <v>0</v>
      </c>
      <c r="AN84" s="30"/>
      <c r="AO84" s="34">
        <f t="shared" si="6"/>
        <v>0</v>
      </c>
    </row>
    <row r="85" ht="15.75" customHeight="1">
      <c r="A85" s="30"/>
      <c r="B85" s="31"/>
      <c r="C85" s="30"/>
      <c r="D85" s="30"/>
      <c r="E85" s="30"/>
      <c r="F85" s="30"/>
      <c r="G85" s="30"/>
      <c r="H85" s="30"/>
      <c r="I85" s="30"/>
      <c r="J85" s="30" t="str">
        <f t="shared" si="1"/>
        <v>Not a Lease</v>
      </c>
      <c r="K85" s="30"/>
      <c r="L85" s="30"/>
      <c r="M85" s="30"/>
      <c r="N85" s="30"/>
      <c r="O85" s="30"/>
      <c r="P85" s="30"/>
      <c r="Q85" s="30"/>
      <c r="R85" s="30"/>
      <c r="S85" s="30"/>
      <c r="T85" s="30"/>
      <c r="U85" s="30"/>
      <c r="V85" s="30"/>
      <c r="W85" s="30"/>
      <c r="X85" s="30">
        <f t="shared" si="2"/>
        <v>0</v>
      </c>
      <c r="Y85" s="30" t="str">
        <f t="shared" si="3"/>
        <v/>
      </c>
      <c r="Z85" s="30">
        <f t="shared" si="4"/>
        <v>0</v>
      </c>
      <c r="AA85" s="30">
        <f t="shared" si="5"/>
        <v>0</v>
      </c>
      <c r="AB85" s="30"/>
      <c r="AC85" s="30"/>
      <c r="AD85" s="30" t="str">
        <f>IF(AB85="Monthly",Inventory!$X85*12,IF(AB85="quarterly",Inventory!$X$4:$X$550*4,IF(AB85="annually",Inventory!$X$4:$X$550*1,IF(AB85="weekly",Inventory!$X$4:$X$550*52,IF(AB85="semiannually",Inventory!$X$4:$X$550*2," ")))))</f>
        <v> </v>
      </c>
      <c r="AE85" s="30"/>
      <c r="AF85" s="30"/>
      <c r="AG85" s="32"/>
      <c r="AH85" s="32"/>
      <c r="AI85" s="32"/>
      <c r="AJ85" s="30"/>
      <c r="AK85" s="30"/>
      <c r="AL85" s="33"/>
      <c r="AM85" s="34" t="b">
        <f>IF(J85 = "Lease",+PV(AL85/(AD85/Inventory!$X85),AD85,-AG85,0,IF(AC85="Beginning",1,0)))</f>
        <v>0</v>
      </c>
      <c r="AN85" s="30"/>
      <c r="AO85" s="34">
        <f t="shared" si="6"/>
        <v>0</v>
      </c>
    </row>
    <row r="86" ht="15.75" customHeight="1">
      <c r="A86" s="30"/>
      <c r="B86" s="31"/>
      <c r="C86" s="30"/>
      <c r="D86" s="30"/>
      <c r="E86" s="30"/>
      <c r="F86" s="30"/>
      <c r="G86" s="30"/>
      <c r="H86" s="30"/>
      <c r="I86" s="30"/>
      <c r="J86" s="30" t="str">
        <f t="shared" si="1"/>
        <v>Not a Lease</v>
      </c>
      <c r="K86" s="30"/>
      <c r="L86" s="30"/>
      <c r="M86" s="30"/>
      <c r="N86" s="30"/>
      <c r="O86" s="30"/>
      <c r="P86" s="30"/>
      <c r="Q86" s="30"/>
      <c r="R86" s="30"/>
      <c r="S86" s="30"/>
      <c r="T86" s="30"/>
      <c r="U86" s="30"/>
      <c r="V86" s="30"/>
      <c r="W86" s="30"/>
      <c r="X86" s="30">
        <f t="shared" si="2"/>
        <v>0</v>
      </c>
      <c r="Y86" s="30" t="str">
        <f t="shared" si="3"/>
        <v/>
      </c>
      <c r="Z86" s="30">
        <f t="shared" si="4"/>
        <v>0</v>
      </c>
      <c r="AA86" s="30">
        <f t="shared" si="5"/>
        <v>0</v>
      </c>
      <c r="AB86" s="30"/>
      <c r="AC86" s="30"/>
      <c r="AD86" s="30" t="str">
        <f>IF(AB86="Monthly",Inventory!$X86*12,IF(AB86="quarterly",Inventory!$X$4:$X$550*4,IF(AB86="annually",Inventory!$X$4:$X$550*1,IF(AB86="weekly",Inventory!$X$4:$X$550*52,IF(AB86="semiannually",Inventory!$X$4:$X$550*2," ")))))</f>
        <v> </v>
      </c>
      <c r="AE86" s="30"/>
      <c r="AF86" s="30"/>
      <c r="AG86" s="32"/>
      <c r="AH86" s="32"/>
      <c r="AI86" s="32"/>
      <c r="AJ86" s="30"/>
      <c r="AK86" s="30"/>
      <c r="AL86" s="33"/>
      <c r="AM86" s="34" t="b">
        <f>IF(J86 = "Lease",+PV(AL86/(AD86/Inventory!$X86),AD86,-AG86,0,IF(AC86="Beginning",1,0)))</f>
        <v>0</v>
      </c>
      <c r="AN86" s="30"/>
      <c r="AO86" s="34">
        <f t="shared" si="6"/>
        <v>0</v>
      </c>
    </row>
    <row r="87" ht="15.75" customHeight="1">
      <c r="A87" s="30"/>
      <c r="B87" s="31"/>
      <c r="C87" s="30"/>
      <c r="D87" s="30"/>
      <c r="E87" s="30"/>
      <c r="F87" s="30"/>
      <c r="G87" s="30"/>
      <c r="H87" s="30"/>
      <c r="I87" s="30"/>
      <c r="J87" s="30" t="str">
        <f t="shared" si="1"/>
        <v>Not a Lease</v>
      </c>
      <c r="K87" s="30"/>
      <c r="L87" s="30"/>
      <c r="M87" s="30"/>
      <c r="N87" s="30"/>
      <c r="O87" s="30"/>
      <c r="P87" s="30"/>
      <c r="Q87" s="30"/>
      <c r="R87" s="30"/>
      <c r="S87" s="30"/>
      <c r="T87" s="30"/>
      <c r="U87" s="30"/>
      <c r="V87" s="30"/>
      <c r="W87" s="30"/>
      <c r="X87" s="30">
        <f t="shared" si="2"/>
        <v>0</v>
      </c>
      <c r="Y87" s="30" t="str">
        <f t="shared" si="3"/>
        <v/>
      </c>
      <c r="Z87" s="30">
        <f t="shared" si="4"/>
        <v>0</v>
      </c>
      <c r="AA87" s="30">
        <f t="shared" si="5"/>
        <v>0</v>
      </c>
      <c r="AB87" s="30"/>
      <c r="AC87" s="30"/>
      <c r="AD87" s="30" t="str">
        <f>IF(AB87="Monthly",Inventory!$X87*12,IF(AB87="quarterly",Inventory!$X$4:$X$550*4,IF(AB87="annually",Inventory!$X$4:$X$550*1,IF(AB87="weekly",Inventory!$X$4:$X$550*52,IF(AB87="semiannually",Inventory!$X$4:$X$550*2," ")))))</f>
        <v> </v>
      </c>
      <c r="AE87" s="30"/>
      <c r="AF87" s="30"/>
      <c r="AG87" s="32"/>
      <c r="AH87" s="32"/>
      <c r="AI87" s="32"/>
      <c r="AJ87" s="30"/>
      <c r="AK87" s="30"/>
      <c r="AL87" s="33"/>
      <c r="AM87" s="34" t="b">
        <f>IF(J87 = "Lease",+PV(AL87/(AD87/Inventory!$X87),AD87,-AG87,0,IF(AC87="Beginning",1,0)))</f>
        <v>0</v>
      </c>
      <c r="AN87" s="30"/>
      <c r="AO87" s="34">
        <f t="shared" si="6"/>
        <v>0</v>
      </c>
    </row>
    <row r="88" ht="15.75" customHeight="1">
      <c r="A88" s="30"/>
      <c r="B88" s="31"/>
      <c r="C88" s="30"/>
      <c r="D88" s="30"/>
      <c r="E88" s="30"/>
      <c r="F88" s="30"/>
      <c r="G88" s="30"/>
      <c r="H88" s="30"/>
      <c r="I88" s="30"/>
      <c r="J88" s="30" t="str">
        <f t="shared" si="1"/>
        <v>Not a Lease</v>
      </c>
      <c r="K88" s="30"/>
      <c r="L88" s="30"/>
      <c r="M88" s="30"/>
      <c r="N88" s="30"/>
      <c r="O88" s="30"/>
      <c r="P88" s="30"/>
      <c r="Q88" s="30"/>
      <c r="R88" s="30"/>
      <c r="S88" s="30"/>
      <c r="T88" s="30"/>
      <c r="U88" s="30"/>
      <c r="V88" s="30"/>
      <c r="W88" s="30"/>
      <c r="X88" s="30">
        <f t="shared" si="2"/>
        <v>0</v>
      </c>
      <c r="Y88" s="30" t="str">
        <f t="shared" si="3"/>
        <v/>
      </c>
      <c r="Z88" s="30">
        <f t="shared" si="4"/>
        <v>0</v>
      </c>
      <c r="AA88" s="30">
        <f t="shared" si="5"/>
        <v>0</v>
      </c>
      <c r="AB88" s="30"/>
      <c r="AC88" s="30"/>
      <c r="AD88" s="30" t="str">
        <f>IF(AB88="Monthly",Inventory!$X88*12,IF(AB88="quarterly",Inventory!$X$4:$X$550*4,IF(AB88="annually",Inventory!$X$4:$X$550*1,IF(AB88="weekly",Inventory!$X$4:$X$550*52,IF(AB88="semiannually",Inventory!$X$4:$X$550*2," ")))))</f>
        <v> </v>
      </c>
      <c r="AE88" s="30"/>
      <c r="AF88" s="30"/>
      <c r="AG88" s="32"/>
      <c r="AH88" s="32"/>
      <c r="AI88" s="32"/>
      <c r="AJ88" s="30"/>
      <c r="AK88" s="30"/>
      <c r="AL88" s="33"/>
      <c r="AM88" s="34" t="b">
        <f>IF(J88 = "Lease",+PV(AL88/(AD88/Inventory!$X88),AD88,-AG88,0,IF(AC88="Beginning",1,0)))</f>
        <v>0</v>
      </c>
      <c r="AN88" s="30"/>
      <c r="AO88" s="34">
        <f t="shared" si="6"/>
        <v>0</v>
      </c>
    </row>
    <row r="89" ht="15.75" customHeight="1">
      <c r="A89" s="30"/>
      <c r="B89" s="31"/>
      <c r="C89" s="30"/>
      <c r="D89" s="30"/>
      <c r="E89" s="30"/>
      <c r="F89" s="30"/>
      <c r="G89" s="30"/>
      <c r="H89" s="30"/>
      <c r="I89" s="30"/>
      <c r="J89" s="30" t="str">
        <f t="shared" si="1"/>
        <v>Not a Lease</v>
      </c>
      <c r="K89" s="30"/>
      <c r="L89" s="30"/>
      <c r="M89" s="30"/>
      <c r="N89" s="30"/>
      <c r="O89" s="30"/>
      <c r="P89" s="30"/>
      <c r="Q89" s="30"/>
      <c r="R89" s="30"/>
      <c r="S89" s="30"/>
      <c r="T89" s="30"/>
      <c r="U89" s="30"/>
      <c r="V89" s="30"/>
      <c r="W89" s="30"/>
      <c r="X89" s="30">
        <f t="shared" si="2"/>
        <v>0</v>
      </c>
      <c r="Y89" s="30" t="str">
        <f t="shared" si="3"/>
        <v/>
      </c>
      <c r="Z89" s="30">
        <f t="shared" si="4"/>
        <v>0</v>
      </c>
      <c r="AA89" s="30">
        <f t="shared" si="5"/>
        <v>0</v>
      </c>
      <c r="AB89" s="30"/>
      <c r="AC89" s="30"/>
      <c r="AD89" s="30" t="str">
        <f>IF(AB89="Monthly",Inventory!$X89*12,IF(AB89="quarterly",Inventory!$X$4:$X$550*4,IF(AB89="annually",Inventory!$X$4:$X$550*1,IF(AB89="weekly",Inventory!$X$4:$X$550*52,IF(AB89="semiannually",Inventory!$X$4:$X$550*2," ")))))</f>
        <v> </v>
      </c>
      <c r="AE89" s="30"/>
      <c r="AF89" s="30"/>
      <c r="AG89" s="32"/>
      <c r="AH89" s="32"/>
      <c r="AI89" s="32"/>
      <c r="AJ89" s="30"/>
      <c r="AK89" s="30"/>
      <c r="AL89" s="33"/>
      <c r="AM89" s="34" t="b">
        <f>IF(J89 = "Lease",+PV(AL89/(AD89/Inventory!$X89),AD89,-AG89,0,IF(AC89="Beginning",1,0)))</f>
        <v>0</v>
      </c>
      <c r="AN89" s="30"/>
      <c r="AO89" s="34">
        <f t="shared" si="6"/>
        <v>0</v>
      </c>
    </row>
    <row r="90" ht="15.75" customHeight="1">
      <c r="A90" s="30"/>
      <c r="B90" s="31"/>
      <c r="C90" s="30"/>
      <c r="D90" s="30"/>
      <c r="E90" s="30"/>
      <c r="F90" s="30"/>
      <c r="G90" s="30"/>
      <c r="H90" s="30"/>
      <c r="I90" s="30"/>
      <c r="J90" s="30" t="str">
        <f t="shared" si="1"/>
        <v>Not a Lease</v>
      </c>
      <c r="K90" s="30"/>
      <c r="L90" s="30"/>
      <c r="M90" s="30"/>
      <c r="N90" s="30"/>
      <c r="O90" s="30"/>
      <c r="P90" s="30"/>
      <c r="Q90" s="30"/>
      <c r="R90" s="30"/>
      <c r="S90" s="30"/>
      <c r="T90" s="30"/>
      <c r="U90" s="30"/>
      <c r="V90" s="30"/>
      <c r="W90" s="30"/>
      <c r="X90" s="30">
        <f t="shared" si="2"/>
        <v>0</v>
      </c>
      <c r="Y90" s="30" t="str">
        <f t="shared" si="3"/>
        <v/>
      </c>
      <c r="Z90" s="30">
        <f t="shared" si="4"/>
        <v>0</v>
      </c>
      <c r="AA90" s="30">
        <f t="shared" si="5"/>
        <v>0</v>
      </c>
      <c r="AB90" s="30"/>
      <c r="AC90" s="30"/>
      <c r="AD90" s="30" t="str">
        <f>IF(AB90="Monthly",Inventory!$X90*12,IF(AB90="quarterly",Inventory!$X$4:$X$550*4,IF(AB90="annually",Inventory!$X$4:$X$550*1,IF(AB90="weekly",Inventory!$X$4:$X$550*52,IF(AB90="semiannually",Inventory!$X$4:$X$550*2," ")))))</f>
        <v> </v>
      </c>
      <c r="AE90" s="30"/>
      <c r="AF90" s="30"/>
      <c r="AG90" s="32"/>
      <c r="AH90" s="32"/>
      <c r="AI90" s="32"/>
      <c r="AJ90" s="30"/>
      <c r="AK90" s="30"/>
      <c r="AL90" s="33"/>
      <c r="AM90" s="34" t="b">
        <f>IF(J90 = "Lease",+PV(AL90/(AD90/Inventory!$X90),AD90,-AG90,0,IF(AC90="Beginning",1,0)))</f>
        <v>0</v>
      </c>
      <c r="AN90" s="30"/>
      <c r="AO90" s="34">
        <f t="shared" si="6"/>
        <v>0</v>
      </c>
    </row>
    <row r="91" ht="15.75" customHeight="1">
      <c r="A91" s="30"/>
      <c r="B91" s="31"/>
      <c r="C91" s="30"/>
      <c r="D91" s="30"/>
      <c r="E91" s="30"/>
      <c r="F91" s="30"/>
      <c r="G91" s="30"/>
      <c r="H91" s="30"/>
      <c r="I91" s="30"/>
      <c r="J91" s="30" t="str">
        <f t="shared" si="1"/>
        <v>Not a Lease</v>
      </c>
      <c r="K91" s="30"/>
      <c r="L91" s="30"/>
      <c r="M91" s="30"/>
      <c r="N91" s="30"/>
      <c r="O91" s="30"/>
      <c r="P91" s="30"/>
      <c r="Q91" s="30"/>
      <c r="R91" s="30"/>
      <c r="S91" s="30"/>
      <c r="T91" s="30"/>
      <c r="U91" s="30"/>
      <c r="V91" s="30"/>
      <c r="W91" s="30"/>
      <c r="X91" s="30">
        <f t="shared" si="2"/>
        <v>0</v>
      </c>
      <c r="Y91" s="30" t="str">
        <f t="shared" si="3"/>
        <v/>
      </c>
      <c r="Z91" s="30">
        <f t="shared" si="4"/>
        <v>0</v>
      </c>
      <c r="AA91" s="30">
        <f t="shared" si="5"/>
        <v>0</v>
      </c>
      <c r="AB91" s="30"/>
      <c r="AC91" s="30"/>
      <c r="AD91" s="30" t="str">
        <f>IF(AB91="Monthly",Inventory!$X91*12,IF(AB91="quarterly",Inventory!$X$4:$X$550*4,IF(AB91="annually",Inventory!$X$4:$X$550*1,IF(AB91="weekly",Inventory!$X$4:$X$550*52,IF(AB91="semiannually",Inventory!$X$4:$X$550*2," ")))))</f>
        <v> </v>
      </c>
      <c r="AE91" s="30"/>
      <c r="AF91" s="30"/>
      <c r="AG91" s="32"/>
      <c r="AH91" s="32"/>
      <c r="AI91" s="32"/>
      <c r="AJ91" s="30"/>
      <c r="AK91" s="30"/>
      <c r="AL91" s="33"/>
      <c r="AM91" s="34" t="b">
        <f>IF(J91 = "Lease",+PV(AL91/(AD91/Inventory!$X91),AD91,-AG91,0,IF(AC91="Beginning",1,0)))</f>
        <v>0</v>
      </c>
      <c r="AN91" s="30"/>
      <c r="AO91" s="34">
        <f t="shared" si="6"/>
        <v>0</v>
      </c>
    </row>
    <row r="92" ht="15.75" customHeight="1">
      <c r="A92" s="30"/>
      <c r="B92" s="31"/>
      <c r="C92" s="30"/>
      <c r="D92" s="30"/>
      <c r="E92" s="30"/>
      <c r="F92" s="30"/>
      <c r="G92" s="30"/>
      <c r="H92" s="30"/>
      <c r="I92" s="30"/>
      <c r="J92" s="30" t="str">
        <f t="shared" si="1"/>
        <v>Not a Lease</v>
      </c>
      <c r="K92" s="30"/>
      <c r="L92" s="30"/>
      <c r="M92" s="30"/>
      <c r="N92" s="30"/>
      <c r="O92" s="30"/>
      <c r="P92" s="30"/>
      <c r="Q92" s="30"/>
      <c r="R92" s="30"/>
      <c r="S92" s="30"/>
      <c r="T92" s="30"/>
      <c r="U92" s="30"/>
      <c r="V92" s="30"/>
      <c r="W92" s="30"/>
      <c r="X92" s="30">
        <f t="shared" si="2"/>
        <v>0</v>
      </c>
      <c r="Y92" s="30" t="str">
        <f t="shared" si="3"/>
        <v/>
      </c>
      <c r="Z92" s="30">
        <f t="shared" si="4"/>
        <v>0</v>
      </c>
      <c r="AA92" s="30">
        <f t="shared" si="5"/>
        <v>0</v>
      </c>
      <c r="AB92" s="30"/>
      <c r="AC92" s="30"/>
      <c r="AD92" s="30" t="str">
        <f>IF(AB92="Monthly",Inventory!$X92*12,IF(AB92="quarterly",Inventory!$X$4:$X$550*4,IF(AB92="annually",Inventory!$X$4:$X$550*1,IF(AB92="weekly",Inventory!$X$4:$X$550*52,IF(AB92="semiannually",Inventory!$X$4:$X$550*2," ")))))</f>
        <v> </v>
      </c>
      <c r="AE92" s="30"/>
      <c r="AF92" s="30"/>
      <c r="AG92" s="32"/>
      <c r="AH92" s="32"/>
      <c r="AI92" s="32"/>
      <c r="AJ92" s="30"/>
      <c r="AK92" s="30"/>
      <c r="AL92" s="33"/>
      <c r="AM92" s="34" t="b">
        <f>IF(J92 = "Lease",+PV(AL92/(AD92/Inventory!$X92),AD92,-AG92,0,IF(AC92="Beginning",1,0)))</f>
        <v>0</v>
      </c>
      <c r="AN92" s="30"/>
      <c r="AO92" s="34">
        <f t="shared" si="6"/>
        <v>0</v>
      </c>
    </row>
    <row r="93" ht="15.75" customHeight="1">
      <c r="A93" s="30"/>
      <c r="B93" s="31"/>
      <c r="C93" s="30"/>
      <c r="D93" s="30"/>
      <c r="E93" s="30"/>
      <c r="F93" s="30"/>
      <c r="G93" s="30"/>
      <c r="H93" s="30"/>
      <c r="I93" s="30"/>
      <c r="J93" s="30" t="str">
        <f t="shared" si="1"/>
        <v>Not a Lease</v>
      </c>
      <c r="K93" s="30"/>
      <c r="L93" s="30"/>
      <c r="M93" s="30"/>
      <c r="N93" s="30"/>
      <c r="O93" s="30"/>
      <c r="P93" s="30"/>
      <c r="Q93" s="30"/>
      <c r="R93" s="30"/>
      <c r="S93" s="30"/>
      <c r="T93" s="30"/>
      <c r="U93" s="30"/>
      <c r="V93" s="30"/>
      <c r="W93" s="30"/>
      <c r="X93" s="30">
        <f t="shared" si="2"/>
        <v>0</v>
      </c>
      <c r="Y93" s="30" t="str">
        <f t="shared" si="3"/>
        <v/>
      </c>
      <c r="Z93" s="30">
        <f t="shared" si="4"/>
        <v>0</v>
      </c>
      <c r="AA93" s="30">
        <f t="shared" si="5"/>
        <v>0</v>
      </c>
      <c r="AB93" s="30"/>
      <c r="AC93" s="30"/>
      <c r="AD93" s="30" t="str">
        <f>IF(AB93="Monthly",Inventory!$X93*12,IF(AB93="quarterly",Inventory!$X$4:$X$550*4,IF(AB93="annually",Inventory!$X$4:$X$550*1,IF(AB93="weekly",Inventory!$X$4:$X$550*52,IF(AB93="semiannually",Inventory!$X$4:$X$550*2," ")))))</f>
        <v> </v>
      </c>
      <c r="AE93" s="30"/>
      <c r="AF93" s="30"/>
      <c r="AG93" s="32"/>
      <c r="AH93" s="32"/>
      <c r="AI93" s="32"/>
      <c r="AJ93" s="30"/>
      <c r="AK93" s="30"/>
      <c r="AL93" s="33"/>
      <c r="AM93" s="34" t="b">
        <f>IF(J93 = "Lease",+PV(AL93/(AD93/Inventory!$X93),AD93,-AG93,0,IF(AC93="Beginning",1,0)))</f>
        <v>0</v>
      </c>
      <c r="AN93" s="30"/>
      <c r="AO93" s="34">
        <f t="shared" si="6"/>
        <v>0</v>
      </c>
    </row>
    <row r="94" ht="15.75" customHeight="1">
      <c r="A94" s="30"/>
      <c r="B94" s="31"/>
      <c r="C94" s="30"/>
      <c r="D94" s="30"/>
      <c r="E94" s="30"/>
      <c r="F94" s="30"/>
      <c r="G94" s="30"/>
      <c r="H94" s="30"/>
      <c r="I94" s="30"/>
      <c r="J94" s="30" t="str">
        <f t="shared" si="1"/>
        <v>Not a Lease</v>
      </c>
      <c r="K94" s="30"/>
      <c r="L94" s="30"/>
      <c r="M94" s="30"/>
      <c r="N94" s="30"/>
      <c r="O94" s="30"/>
      <c r="P94" s="30"/>
      <c r="Q94" s="30"/>
      <c r="R94" s="30"/>
      <c r="S94" s="30"/>
      <c r="T94" s="30"/>
      <c r="U94" s="30"/>
      <c r="V94" s="30"/>
      <c r="W94" s="30"/>
      <c r="X94" s="30">
        <f t="shared" si="2"/>
        <v>0</v>
      </c>
      <c r="Y94" s="30" t="str">
        <f t="shared" si="3"/>
        <v/>
      </c>
      <c r="Z94" s="30">
        <f t="shared" si="4"/>
        <v>0</v>
      </c>
      <c r="AA94" s="30">
        <f t="shared" si="5"/>
        <v>0</v>
      </c>
      <c r="AB94" s="30"/>
      <c r="AC94" s="30"/>
      <c r="AD94" s="30" t="str">
        <f>IF(AB94="Monthly",Inventory!$X94*12,IF(AB94="quarterly",Inventory!$X$4:$X$550*4,IF(AB94="annually",Inventory!$X$4:$X$550*1,IF(AB94="weekly",Inventory!$X$4:$X$550*52,IF(AB94="semiannually",Inventory!$X$4:$X$550*2," ")))))</f>
        <v> </v>
      </c>
      <c r="AE94" s="30"/>
      <c r="AF94" s="30"/>
      <c r="AG94" s="32"/>
      <c r="AH94" s="32"/>
      <c r="AI94" s="32"/>
      <c r="AJ94" s="30"/>
      <c r="AK94" s="30"/>
      <c r="AL94" s="33"/>
      <c r="AM94" s="34" t="b">
        <f>IF(J94 = "Lease",+PV(AL94/(AD94/Inventory!$X94),AD94,-AG94,0,IF(AC94="Beginning",1,0)))</f>
        <v>0</v>
      </c>
      <c r="AN94" s="30"/>
      <c r="AO94" s="34">
        <f t="shared" si="6"/>
        <v>0</v>
      </c>
    </row>
    <row r="95" ht="15.75" customHeight="1">
      <c r="A95" s="30"/>
      <c r="B95" s="31"/>
      <c r="C95" s="30"/>
      <c r="D95" s="30"/>
      <c r="E95" s="30"/>
      <c r="F95" s="30"/>
      <c r="G95" s="30"/>
      <c r="H95" s="30"/>
      <c r="I95" s="30"/>
      <c r="J95" s="30" t="str">
        <f t="shared" si="1"/>
        <v>Not a Lease</v>
      </c>
      <c r="K95" s="30"/>
      <c r="L95" s="30"/>
      <c r="M95" s="30"/>
      <c r="N95" s="30"/>
      <c r="O95" s="30"/>
      <c r="P95" s="30"/>
      <c r="Q95" s="30"/>
      <c r="R95" s="30"/>
      <c r="S95" s="30"/>
      <c r="T95" s="30"/>
      <c r="U95" s="30"/>
      <c r="V95" s="30"/>
      <c r="W95" s="30"/>
      <c r="X95" s="30">
        <f t="shared" si="2"/>
        <v>0</v>
      </c>
      <c r="Y95" s="30" t="str">
        <f t="shared" si="3"/>
        <v/>
      </c>
      <c r="Z95" s="30">
        <f t="shared" si="4"/>
        <v>0</v>
      </c>
      <c r="AA95" s="30">
        <f t="shared" si="5"/>
        <v>0</v>
      </c>
      <c r="AB95" s="30"/>
      <c r="AC95" s="30"/>
      <c r="AD95" s="30" t="str">
        <f>IF(AB95="Monthly",Inventory!$X95*12,IF(AB95="quarterly",Inventory!$X$4:$X$550*4,IF(AB95="annually",Inventory!$X$4:$X$550*1,IF(AB95="weekly",Inventory!$X$4:$X$550*52,IF(AB95="semiannually",Inventory!$X$4:$X$550*2," ")))))</f>
        <v> </v>
      </c>
      <c r="AE95" s="30"/>
      <c r="AF95" s="30"/>
      <c r="AG95" s="32"/>
      <c r="AH95" s="32"/>
      <c r="AI95" s="32"/>
      <c r="AJ95" s="30"/>
      <c r="AK95" s="30"/>
      <c r="AL95" s="33"/>
      <c r="AM95" s="34" t="b">
        <f>IF(J95 = "Lease",+PV(AL95/(AD95/Inventory!$X95),AD95,-AG95,0,IF(AC95="Beginning",1,0)))</f>
        <v>0</v>
      </c>
      <c r="AN95" s="30"/>
      <c r="AO95" s="34">
        <f t="shared" si="6"/>
        <v>0</v>
      </c>
    </row>
    <row r="96" ht="15.75" customHeight="1">
      <c r="A96" s="30"/>
      <c r="B96" s="31"/>
      <c r="C96" s="30"/>
      <c r="D96" s="30"/>
      <c r="E96" s="30"/>
      <c r="F96" s="30"/>
      <c r="G96" s="30"/>
      <c r="H96" s="30"/>
      <c r="I96" s="30"/>
      <c r="J96" s="30" t="str">
        <f t="shared" si="1"/>
        <v>Not a Lease</v>
      </c>
      <c r="K96" s="30"/>
      <c r="L96" s="30"/>
      <c r="M96" s="30"/>
      <c r="N96" s="30"/>
      <c r="O96" s="30"/>
      <c r="P96" s="30"/>
      <c r="Q96" s="30"/>
      <c r="R96" s="30"/>
      <c r="S96" s="30"/>
      <c r="T96" s="30"/>
      <c r="U96" s="30"/>
      <c r="V96" s="30"/>
      <c r="W96" s="30"/>
      <c r="X96" s="30">
        <f t="shared" si="2"/>
        <v>0</v>
      </c>
      <c r="Y96" s="30" t="str">
        <f t="shared" si="3"/>
        <v/>
      </c>
      <c r="Z96" s="30">
        <f t="shared" si="4"/>
        <v>0</v>
      </c>
      <c r="AA96" s="30">
        <f t="shared" si="5"/>
        <v>0</v>
      </c>
      <c r="AB96" s="30"/>
      <c r="AC96" s="30"/>
      <c r="AD96" s="30" t="str">
        <f>IF(AB96="Monthly",Inventory!$X96*12,IF(AB96="quarterly",Inventory!$X$4:$X$550*4,IF(AB96="annually",Inventory!$X$4:$X$550*1,IF(AB96="weekly",Inventory!$X$4:$X$550*52,IF(AB96="semiannually",Inventory!$X$4:$X$550*2," ")))))</f>
        <v> </v>
      </c>
      <c r="AE96" s="30"/>
      <c r="AF96" s="30"/>
      <c r="AG96" s="32"/>
      <c r="AH96" s="32"/>
      <c r="AI96" s="32"/>
      <c r="AJ96" s="30"/>
      <c r="AK96" s="30"/>
      <c r="AL96" s="33"/>
      <c r="AM96" s="34" t="b">
        <f>IF(J96 = "Lease",+PV(AL96/(AD96/Inventory!$X96),AD96,-AG96,0,IF(AC96="Beginning",1,0)))</f>
        <v>0</v>
      </c>
      <c r="AN96" s="30"/>
      <c r="AO96" s="34">
        <f t="shared" si="6"/>
        <v>0</v>
      </c>
    </row>
    <row r="97" ht="15.75" customHeight="1">
      <c r="A97" s="30"/>
      <c r="B97" s="31"/>
      <c r="C97" s="30"/>
      <c r="D97" s="30"/>
      <c r="E97" s="30"/>
      <c r="F97" s="30"/>
      <c r="G97" s="30"/>
      <c r="H97" s="30"/>
      <c r="I97" s="30"/>
      <c r="J97" s="30" t="str">
        <f t="shared" si="1"/>
        <v>Not a Lease</v>
      </c>
      <c r="K97" s="30"/>
      <c r="L97" s="30"/>
      <c r="M97" s="30"/>
      <c r="N97" s="30"/>
      <c r="O97" s="30"/>
      <c r="P97" s="30"/>
      <c r="Q97" s="30"/>
      <c r="R97" s="30"/>
      <c r="S97" s="30"/>
      <c r="T97" s="30"/>
      <c r="U97" s="30"/>
      <c r="V97" s="30"/>
      <c r="W97" s="30"/>
      <c r="X97" s="30">
        <f t="shared" si="2"/>
        <v>0</v>
      </c>
      <c r="Y97" s="30" t="str">
        <f t="shared" si="3"/>
        <v/>
      </c>
      <c r="Z97" s="30">
        <f t="shared" si="4"/>
        <v>0</v>
      </c>
      <c r="AA97" s="30">
        <f t="shared" si="5"/>
        <v>0</v>
      </c>
      <c r="AB97" s="30"/>
      <c r="AC97" s="30"/>
      <c r="AD97" s="30" t="str">
        <f>IF(AB97="Monthly",Inventory!$X97*12,IF(AB97="quarterly",Inventory!$X$4:$X$550*4,IF(AB97="annually",Inventory!$X$4:$X$550*1,IF(AB97="weekly",Inventory!$X$4:$X$550*52,IF(AB97="semiannually",Inventory!$X$4:$X$550*2," ")))))</f>
        <v> </v>
      </c>
      <c r="AE97" s="30"/>
      <c r="AF97" s="30"/>
      <c r="AG97" s="32"/>
      <c r="AH97" s="32"/>
      <c r="AI97" s="32"/>
      <c r="AJ97" s="30"/>
      <c r="AK97" s="30"/>
      <c r="AL97" s="33"/>
      <c r="AM97" s="34" t="b">
        <f>IF(J97 = "Lease",+PV(AL97/(AD97/Inventory!$X97),AD97,-AG97,0,IF(AC97="Beginning",1,0)))</f>
        <v>0</v>
      </c>
      <c r="AN97" s="30"/>
      <c r="AO97" s="34">
        <f t="shared" si="6"/>
        <v>0</v>
      </c>
    </row>
    <row r="98" ht="15.75" customHeight="1">
      <c r="A98" s="30"/>
      <c r="B98" s="31"/>
      <c r="C98" s="30"/>
      <c r="D98" s="30"/>
      <c r="E98" s="30"/>
      <c r="F98" s="30"/>
      <c r="G98" s="30"/>
      <c r="H98" s="30"/>
      <c r="I98" s="30"/>
      <c r="J98" s="30" t="str">
        <f t="shared" si="1"/>
        <v>Not a Lease</v>
      </c>
      <c r="K98" s="30"/>
      <c r="L98" s="30"/>
      <c r="M98" s="30"/>
      <c r="N98" s="30"/>
      <c r="O98" s="30"/>
      <c r="P98" s="30"/>
      <c r="Q98" s="30"/>
      <c r="R98" s="30"/>
      <c r="S98" s="30"/>
      <c r="T98" s="30"/>
      <c r="U98" s="30"/>
      <c r="V98" s="30"/>
      <c r="W98" s="30"/>
      <c r="X98" s="30">
        <f t="shared" si="2"/>
        <v>0</v>
      </c>
      <c r="Y98" s="30" t="str">
        <f t="shared" si="3"/>
        <v/>
      </c>
      <c r="Z98" s="30">
        <f t="shared" si="4"/>
        <v>0</v>
      </c>
      <c r="AA98" s="30">
        <f t="shared" si="5"/>
        <v>0</v>
      </c>
      <c r="AB98" s="30"/>
      <c r="AC98" s="30"/>
      <c r="AD98" s="30" t="str">
        <f>IF(AB98="Monthly",Inventory!$X98*12,IF(AB98="quarterly",Inventory!$X$4:$X$550*4,IF(AB98="annually",Inventory!$X$4:$X$550*1,IF(AB98="weekly",Inventory!$X$4:$X$550*52,IF(AB98="semiannually",Inventory!$X$4:$X$550*2," ")))))</f>
        <v> </v>
      </c>
      <c r="AE98" s="30"/>
      <c r="AF98" s="30"/>
      <c r="AG98" s="32"/>
      <c r="AH98" s="32"/>
      <c r="AI98" s="32"/>
      <c r="AJ98" s="30"/>
      <c r="AK98" s="30"/>
      <c r="AL98" s="33"/>
      <c r="AM98" s="34" t="b">
        <f>IF(J98 = "Lease",+PV(AL98/(AD98/Inventory!$X98),AD98,-AG98,0,IF(AC98="Beginning",1,0)))</f>
        <v>0</v>
      </c>
      <c r="AN98" s="30"/>
      <c r="AO98" s="34">
        <f t="shared" si="6"/>
        <v>0</v>
      </c>
    </row>
    <row r="99" ht="15.75" customHeight="1">
      <c r="A99" s="30"/>
      <c r="B99" s="31"/>
      <c r="C99" s="30"/>
      <c r="D99" s="30"/>
      <c r="E99" s="30"/>
      <c r="F99" s="30"/>
      <c r="G99" s="30"/>
      <c r="H99" s="30"/>
      <c r="I99" s="30"/>
      <c r="J99" s="30" t="str">
        <f t="shared" si="1"/>
        <v>Not a Lease</v>
      </c>
      <c r="K99" s="30"/>
      <c r="L99" s="30"/>
      <c r="M99" s="30"/>
      <c r="N99" s="30"/>
      <c r="O99" s="30"/>
      <c r="P99" s="30"/>
      <c r="Q99" s="30"/>
      <c r="R99" s="30"/>
      <c r="S99" s="30"/>
      <c r="T99" s="30"/>
      <c r="U99" s="30"/>
      <c r="V99" s="30"/>
      <c r="W99" s="30"/>
      <c r="X99" s="30">
        <f t="shared" si="2"/>
        <v>0</v>
      </c>
      <c r="Y99" s="30" t="str">
        <f t="shared" si="3"/>
        <v/>
      </c>
      <c r="Z99" s="30">
        <f t="shared" si="4"/>
        <v>0</v>
      </c>
      <c r="AA99" s="30">
        <f t="shared" si="5"/>
        <v>0</v>
      </c>
      <c r="AB99" s="30"/>
      <c r="AC99" s="30"/>
      <c r="AD99" s="30" t="str">
        <f>IF(AB99="Monthly",Inventory!$X99*12,IF(AB99="quarterly",Inventory!$X$4:$X$550*4,IF(AB99="annually",Inventory!$X$4:$X$550*1,IF(AB99="weekly",Inventory!$X$4:$X$550*52,IF(AB99="semiannually",Inventory!$X$4:$X$550*2," ")))))</f>
        <v> </v>
      </c>
      <c r="AE99" s="30"/>
      <c r="AF99" s="30"/>
      <c r="AG99" s="32"/>
      <c r="AH99" s="32"/>
      <c r="AI99" s="32"/>
      <c r="AJ99" s="30"/>
      <c r="AK99" s="30"/>
      <c r="AL99" s="33"/>
      <c r="AM99" s="34" t="b">
        <f>IF(J99 = "Lease",+PV(AL99/(AD99/Inventory!$X99),AD99,-AG99,0,IF(AC99="Beginning",1,0)))</f>
        <v>0</v>
      </c>
      <c r="AN99" s="30"/>
      <c r="AO99" s="34">
        <f t="shared" si="6"/>
        <v>0</v>
      </c>
    </row>
    <row r="100" ht="15.75" customHeight="1">
      <c r="A100" s="30"/>
      <c r="B100" s="31"/>
      <c r="C100" s="30"/>
      <c r="D100" s="30"/>
      <c r="E100" s="30"/>
      <c r="F100" s="30"/>
      <c r="G100" s="30"/>
      <c r="H100" s="30"/>
      <c r="I100" s="30"/>
      <c r="J100" s="30" t="str">
        <f t="shared" si="1"/>
        <v>Not a Lease</v>
      </c>
      <c r="K100" s="30"/>
      <c r="L100" s="30"/>
      <c r="M100" s="30"/>
      <c r="N100" s="30"/>
      <c r="O100" s="30"/>
      <c r="P100" s="30"/>
      <c r="Q100" s="30"/>
      <c r="R100" s="30"/>
      <c r="S100" s="30"/>
      <c r="T100" s="30"/>
      <c r="U100" s="30"/>
      <c r="V100" s="30"/>
      <c r="W100" s="30"/>
      <c r="X100" s="30">
        <f t="shared" si="2"/>
        <v>0</v>
      </c>
      <c r="Y100" s="30" t="str">
        <f t="shared" si="3"/>
        <v/>
      </c>
      <c r="Z100" s="30">
        <f t="shared" si="4"/>
        <v>0</v>
      </c>
      <c r="AA100" s="30">
        <f t="shared" si="5"/>
        <v>0</v>
      </c>
      <c r="AB100" s="30"/>
      <c r="AC100" s="30"/>
      <c r="AD100" s="30" t="str">
        <f>IF(AB100="Monthly",Inventory!$X100*12,IF(AB100="quarterly",Inventory!$X$4:$X$550*4,IF(AB100="annually",Inventory!$X$4:$X$550*1,IF(AB100="weekly",Inventory!$X$4:$X$550*52,IF(AB100="semiannually",Inventory!$X$4:$X$550*2," ")))))</f>
        <v> </v>
      </c>
      <c r="AE100" s="30"/>
      <c r="AF100" s="30"/>
      <c r="AG100" s="32"/>
      <c r="AH100" s="32"/>
      <c r="AI100" s="32"/>
      <c r="AJ100" s="30"/>
      <c r="AK100" s="30"/>
      <c r="AL100" s="33"/>
      <c r="AM100" s="34" t="b">
        <f>IF(J100 = "Lease",+PV(AL100/(AD100/Inventory!$X100),AD100,-AG100,0,IF(AC100="Beginning",1,0)))</f>
        <v>0</v>
      </c>
      <c r="AN100" s="30"/>
      <c r="AO100" s="34">
        <f t="shared" si="6"/>
        <v>0</v>
      </c>
    </row>
    <row r="101" ht="15.75" customHeight="1">
      <c r="A101" s="30"/>
      <c r="B101" s="31"/>
      <c r="C101" s="30"/>
      <c r="D101" s="30"/>
      <c r="E101" s="30"/>
      <c r="F101" s="30"/>
      <c r="G101" s="30"/>
      <c r="H101" s="30"/>
      <c r="I101" s="30"/>
      <c r="J101" s="30" t="str">
        <f t="shared" si="1"/>
        <v>Not a Lease</v>
      </c>
      <c r="K101" s="30"/>
      <c r="L101" s="30"/>
      <c r="M101" s="30"/>
      <c r="N101" s="30"/>
      <c r="O101" s="30"/>
      <c r="P101" s="30"/>
      <c r="Q101" s="30"/>
      <c r="R101" s="30"/>
      <c r="S101" s="30"/>
      <c r="T101" s="30"/>
      <c r="U101" s="30"/>
      <c r="V101" s="30"/>
      <c r="W101" s="30"/>
      <c r="X101" s="30">
        <f t="shared" si="2"/>
        <v>0</v>
      </c>
      <c r="Y101" s="30" t="str">
        <f t="shared" si="3"/>
        <v/>
      </c>
      <c r="Z101" s="30">
        <f t="shared" si="4"/>
        <v>0</v>
      </c>
      <c r="AA101" s="30">
        <f t="shared" si="5"/>
        <v>0</v>
      </c>
      <c r="AB101" s="30"/>
      <c r="AC101" s="30"/>
      <c r="AD101" s="30" t="str">
        <f>IF(AB101="Monthly",Inventory!$X101*12,IF(AB101="quarterly",Inventory!$X$4:$X$550*4,IF(AB101="annually",Inventory!$X$4:$X$550*1,IF(AB101="weekly",Inventory!$X$4:$X$550*52,IF(AB101="semiannually",Inventory!$X$4:$X$550*2," ")))))</f>
        <v> </v>
      </c>
      <c r="AE101" s="30"/>
      <c r="AF101" s="30"/>
      <c r="AG101" s="32"/>
      <c r="AH101" s="32"/>
      <c r="AI101" s="32"/>
      <c r="AJ101" s="30"/>
      <c r="AK101" s="30"/>
      <c r="AL101" s="33"/>
      <c r="AM101" s="34" t="b">
        <f>IF(J101 = "Lease",+PV(AL101/(AD101/Inventory!$X101),AD101,-AG101,0,IF(AC101="Beginning",1,0)))</f>
        <v>0</v>
      </c>
      <c r="AN101" s="30"/>
      <c r="AO101" s="34">
        <f t="shared" si="6"/>
        <v>0</v>
      </c>
    </row>
    <row r="102" ht="15.75" customHeight="1">
      <c r="A102" s="30"/>
      <c r="B102" s="31"/>
      <c r="C102" s="30"/>
      <c r="D102" s="30"/>
      <c r="E102" s="30"/>
      <c r="F102" s="30"/>
      <c r="G102" s="30"/>
      <c r="H102" s="30"/>
      <c r="I102" s="30"/>
      <c r="J102" s="30" t="str">
        <f t="shared" si="1"/>
        <v>Not a Lease</v>
      </c>
      <c r="K102" s="30"/>
      <c r="L102" s="30"/>
      <c r="M102" s="30"/>
      <c r="N102" s="30"/>
      <c r="O102" s="30"/>
      <c r="P102" s="30"/>
      <c r="Q102" s="30"/>
      <c r="R102" s="30"/>
      <c r="S102" s="30"/>
      <c r="T102" s="30"/>
      <c r="U102" s="30"/>
      <c r="V102" s="30"/>
      <c r="W102" s="30"/>
      <c r="X102" s="30">
        <f t="shared" si="2"/>
        <v>0</v>
      </c>
      <c r="Y102" s="30" t="str">
        <f t="shared" si="3"/>
        <v/>
      </c>
      <c r="Z102" s="30">
        <f t="shared" si="4"/>
        <v>0</v>
      </c>
      <c r="AA102" s="30">
        <f t="shared" si="5"/>
        <v>0</v>
      </c>
      <c r="AB102" s="30"/>
      <c r="AC102" s="30"/>
      <c r="AD102" s="30" t="str">
        <f>IF(AB102="Monthly",Inventory!$X102*12,IF(AB102="quarterly",Inventory!$X$4:$X$550*4,IF(AB102="annually",Inventory!$X$4:$X$550*1,IF(AB102="weekly",Inventory!$X$4:$X$550*52,IF(AB102="semiannually",Inventory!$X$4:$X$550*2," ")))))</f>
        <v> </v>
      </c>
      <c r="AE102" s="30"/>
      <c r="AF102" s="30"/>
      <c r="AG102" s="32"/>
      <c r="AH102" s="32"/>
      <c r="AI102" s="32"/>
      <c r="AJ102" s="30"/>
      <c r="AK102" s="30"/>
      <c r="AL102" s="33"/>
      <c r="AM102" s="34" t="b">
        <f>IF(J102 = "Lease",+PV(AL102/(AD102/Inventory!$X102),AD102,-AG102,0,IF(AC102="Beginning",1,0)))</f>
        <v>0</v>
      </c>
      <c r="AN102" s="30"/>
      <c r="AO102" s="34">
        <f t="shared" si="6"/>
        <v>0</v>
      </c>
    </row>
    <row r="103" ht="15.75" customHeight="1">
      <c r="A103" s="30"/>
      <c r="B103" s="31"/>
      <c r="C103" s="30"/>
      <c r="D103" s="30"/>
      <c r="E103" s="30"/>
      <c r="F103" s="30"/>
      <c r="G103" s="30"/>
      <c r="H103" s="30"/>
      <c r="I103" s="30"/>
      <c r="J103" s="30" t="str">
        <f t="shared" si="1"/>
        <v>Not a Lease</v>
      </c>
      <c r="K103" s="30"/>
      <c r="L103" s="30"/>
      <c r="M103" s="30"/>
      <c r="N103" s="30"/>
      <c r="O103" s="30"/>
      <c r="P103" s="30"/>
      <c r="Q103" s="30"/>
      <c r="R103" s="30"/>
      <c r="S103" s="30"/>
      <c r="T103" s="30"/>
      <c r="U103" s="30"/>
      <c r="V103" s="30"/>
      <c r="W103" s="30"/>
      <c r="X103" s="30">
        <f t="shared" si="2"/>
        <v>0</v>
      </c>
      <c r="Y103" s="30" t="str">
        <f t="shared" si="3"/>
        <v/>
      </c>
      <c r="Z103" s="30">
        <f t="shared" si="4"/>
        <v>0</v>
      </c>
      <c r="AA103" s="30">
        <f t="shared" si="5"/>
        <v>0</v>
      </c>
      <c r="AB103" s="30"/>
      <c r="AC103" s="30"/>
      <c r="AD103" s="30" t="str">
        <f>IF(AB103="Monthly",Inventory!$X103*12,IF(AB103="quarterly",Inventory!$X$4:$X$550*4,IF(AB103="annually",Inventory!$X$4:$X$550*1,IF(AB103="weekly",Inventory!$X$4:$X$550*52,IF(AB103="semiannually",Inventory!$X$4:$X$550*2," ")))))</f>
        <v> </v>
      </c>
      <c r="AE103" s="30"/>
      <c r="AF103" s="30"/>
      <c r="AG103" s="32"/>
      <c r="AH103" s="32"/>
      <c r="AI103" s="32"/>
      <c r="AJ103" s="30"/>
      <c r="AK103" s="30"/>
      <c r="AL103" s="33"/>
      <c r="AM103" s="34" t="b">
        <f>IF(J103 = "Lease",+PV(AL103/(AD103/Inventory!$X103),AD103,-AG103,0,IF(AC103="Beginning",1,0)))</f>
        <v>0</v>
      </c>
      <c r="AN103" s="30"/>
      <c r="AO103" s="34">
        <f t="shared" si="6"/>
        <v>0</v>
      </c>
    </row>
    <row r="104" ht="15.75" customHeight="1">
      <c r="A104" s="30"/>
      <c r="B104" s="31"/>
      <c r="C104" s="30"/>
      <c r="D104" s="30"/>
      <c r="E104" s="30"/>
      <c r="F104" s="30"/>
      <c r="G104" s="30"/>
      <c r="H104" s="30"/>
      <c r="I104" s="30"/>
      <c r="J104" s="30" t="str">
        <f t="shared" si="1"/>
        <v>Not a Lease</v>
      </c>
      <c r="K104" s="30"/>
      <c r="L104" s="30"/>
      <c r="M104" s="30"/>
      <c r="N104" s="30"/>
      <c r="O104" s="30"/>
      <c r="P104" s="30"/>
      <c r="Q104" s="30"/>
      <c r="R104" s="30"/>
      <c r="S104" s="30"/>
      <c r="T104" s="30"/>
      <c r="U104" s="30"/>
      <c r="V104" s="30"/>
      <c r="W104" s="30"/>
      <c r="X104" s="30">
        <f t="shared" si="2"/>
        <v>0</v>
      </c>
      <c r="Y104" s="30" t="str">
        <f t="shared" si="3"/>
        <v/>
      </c>
      <c r="Z104" s="30">
        <f t="shared" si="4"/>
        <v>0</v>
      </c>
      <c r="AA104" s="30">
        <f t="shared" si="5"/>
        <v>0</v>
      </c>
      <c r="AB104" s="30"/>
      <c r="AC104" s="30"/>
      <c r="AD104" s="30" t="str">
        <f>IF(AB104="Monthly",Inventory!$X104*12,IF(AB104="quarterly",Inventory!$X$4:$X$550*4,IF(AB104="annually",Inventory!$X$4:$X$550*1,IF(AB104="weekly",Inventory!$X$4:$X$550*52,IF(AB104="semiannually",Inventory!$X$4:$X$550*2," ")))))</f>
        <v> </v>
      </c>
      <c r="AE104" s="30"/>
      <c r="AF104" s="30"/>
      <c r="AG104" s="32"/>
      <c r="AH104" s="32"/>
      <c r="AI104" s="32"/>
      <c r="AJ104" s="30"/>
      <c r="AK104" s="30"/>
      <c r="AL104" s="33"/>
      <c r="AM104" s="34" t="b">
        <f>IF(J104 = "Lease",+PV(AL104/(AD104/Inventory!$X104),AD104,-AG104,0,IF(AC104="Beginning",1,0)))</f>
        <v>0</v>
      </c>
      <c r="AN104" s="30"/>
      <c r="AO104" s="34">
        <f t="shared" si="6"/>
        <v>0</v>
      </c>
    </row>
    <row r="105" ht="15.75" customHeight="1">
      <c r="A105" s="30"/>
      <c r="B105" s="31"/>
      <c r="C105" s="30"/>
      <c r="D105" s="30"/>
      <c r="E105" s="30"/>
      <c r="F105" s="30"/>
      <c r="G105" s="30"/>
      <c r="H105" s="30"/>
      <c r="I105" s="30"/>
      <c r="J105" s="30" t="str">
        <f t="shared" si="1"/>
        <v>Not a Lease</v>
      </c>
      <c r="K105" s="30"/>
      <c r="L105" s="30"/>
      <c r="M105" s="30"/>
      <c r="N105" s="30"/>
      <c r="O105" s="30"/>
      <c r="P105" s="30"/>
      <c r="Q105" s="30"/>
      <c r="R105" s="30"/>
      <c r="S105" s="30"/>
      <c r="T105" s="30"/>
      <c r="U105" s="30"/>
      <c r="V105" s="30"/>
      <c r="W105" s="30"/>
      <c r="X105" s="30">
        <f t="shared" si="2"/>
        <v>0</v>
      </c>
      <c r="Y105" s="30" t="str">
        <f t="shared" si="3"/>
        <v/>
      </c>
      <c r="Z105" s="30">
        <f t="shared" si="4"/>
        <v>0</v>
      </c>
      <c r="AA105" s="30">
        <f t="shared" si="5"/>
        <v>0</v>
      </c>
      <c r="AB105" s="30"/>
      <c r="AC105" s="30"/>
      <c r="AD105" s="30" t="str">
        <f>IF(AB105="Monthly",Inventory!$X105*12,IF(AB105="quarterly",Inventory!$X$4:$X$550*4,IF(AB105="annually",Inventory!$X$4:$X$550*1,IF(AB105="weekly",Inventory!$X$4:$X$550*52,IF(AB105="semiannually",Inventory!$X$4:$X$550*2," ")))))</f>
        <v> </v>
      </c>
      <c r="AE105" s="30"/>
      <c r="AF105" s="30"/>
      <c r="AG105" s="32"/>
      <c r="AH105" s="32"/>
      <c r="AI105" s="32"/>
      <c r="AJ105" s="30"/>
      <c r="AK105" s="30"/>
      <c r="AL105" s="33"/>
      <c r="AM105" s="34" t="b">
        <f>IF(J105 = "Lease",+PV(AL105/(AD105/Inventory!$X105),AD105,-AG105,0,IF(AC105="Beginning",1,0)))</f>
        <v>0</v>
      </c>
      <c r="AN105" s="30"/>
      <c r="AO105" s="34">
        <f t="shared" si="6"/>
        <v>0</v>
      </c>
    </row>
    <row r="106" ht="15.75" customHeight="1">
      <c r="A106" s="30"/>
      <c r="B106" s="31"/>
      <c r="C106" s="30"/>
      <c r="D106" s="30"/>
      <c r="E106" s="30"/>
      <c r="F106" s="30"/>
      <c r="G106" s="30"/>
      <c r="H106" s="30"/>
      <c r="I106" s="30"/>
      <c r="J106" s="30" t="str">
        <f t="shared" si="1"/>
        <v>Not a Lease</v>
      </c>
      <c r="K106" s="30"/>
      <c r="L106" s="30"/>
      <c r="M106" s="30"/>
      <c r="N106" s="30"/>
      <c r="O106" s="30"/>
      <c r="P106" s="30"/>
      <c r="Q106" s="30"/>
      <c r="R106" s="30"/>
      <c r="S106" s="30"/>
      <c r="T106" s="30"/>
      <c r="U106" s="30"/>
      <c r="V106" s="30"/>
      <c r="W106" s="30"/>
      <c r="X106" s="30">
        <f t="shared" si="2"/>
        <v>0</v>
      </c>
      <c r="Y106" s="30" t="str">
        <f t="shared" si="3"/>
        <v/>
      </c>
      <c r="Z106" s="30">
        <f t="shared" si="4"/>
        <v>0</v>
      </c>
      <c r="AA106" s="30">
        <f t="shared" si="5"/>
        <v>0</v>
      </c>
      <c r="AB106" s="30"/>
      <c r="AC106" s="30"/>
      <c r="AD106" s="30" t="str">
        <f>IF(AB106="Monthly",Inventory!$X106*12,IF(AB106="quarterly",Inventory!$X$4:$X$550*4,IF(AB106="annually",Inventory!$X$4:$X$550*1,IF(AB106="weekly",Inventory!$X$4:$X$550*52,IF(AB106="semiannually",Inventory!$X$4:$X$550*2," ")))))</f>
        <v> </v>
      </c>
      <c r="AE106" s="30"/>
      <c r="AF106" s="30"/>
      <c r="AG106" s="32"/>
      <c r="AH106" s="32"/>
      <c r="AI106" s="32"/>
      <c r="AJ106" s="30"/>
      <c r="AK106" s="30"/>
      <c r="AL106" s="33"/>
      <c r="AM106" s="34" t="b">
        <f>IF(J106 = "Lease",+PV(AL106/(AD106/Inventory!$X106),AD106,-AG106,0,IF(AC106="Beginning",1,0)))</f>
        <v>0</v>
      </c>
      <c r="AN106" s="30"/>
      <c r="AO106" s="34">
        <f t="shared" si="6"/>
        <v>0</v>
      </c>
    </row>
    <row r="107" ht="15.75" customHeight="1">
      <c r="A107" s="30"/>
      <c r="B107" s="31"/>
      <c r="C107" s="30"/>
      <c r="D107" s="30"/>
      <c r="E107" s="30"/>
      <c r="F107" s="30"/>
      <c r="G107" s="30"/>
      <c r="H107" s="30"/>
      <c r="I107" s="30"/>
      <c r="J107" s="30" t="str">
        <f t="shared" si="1"/>
        <v>Not a Lease</v>
      </c>
      <c r="K107" s="30"/>
      <c r="L107" s="30"/>
      <c r="M107" s="30"/>
      <c r="N107" s="30"/>
      <c r="O107" s="30"/>
      <c r="P107" s="30"/>
      <c r="Q107" s="30"/>
      <c r="R107" s="30"/>
      <c r="S107" s="30"/>
      <c r="T107" s="30"/>
      <c r="U107" s="30"/>
      <c r="V107" s="30"/>
      <c r="W107" s="30"/>
      <c r="X107" s="30">
        <f t="shared" si="2"/>
        <v>0</v>
      </c>
      <c r="Y107" s="30" t="str">
        <f t="shared" si="3"/>
        <v/>
      </c>
      <c r="Z107" s="30">
        <f t="shared" si="4"/>
        <v>0</v>
      </c>
      <c r="AA107" s="30">
        <f t="shared" si="5"/>
        <v>0</v>
      </c>
      <c r="AB107" s="30"/>
      <c r="AC107" s="30"/>
      <c r="AD107" s="30" t="str">
        <f>IF(AB107="Monthly",Inventory!$X107*12,IF(AB107="quarterly",Inventory!$X$4:$X$550*4,IF(AB107="annually",Inventory!$X$4:$X$550*1,IF(AB107="weekly",Inventory!$X$4:$X$550*52,IF(AB107="semiannually",Inventory!$X$4:$X$550*2," ")))))</f>
        <v> </v>
      </c>
      <c r="AE107" s="30"/>
      <c r="AF107" s="30"/>
      <c r="AG107" s="32"/>
      <c r="AH107" s="32"/>
      <c r="AI107" s="32"/>
      <c r="AJ107" s="30"/>
      <c r="AK107" s="30"/>
      <c r="AL107" s="33"/>
      <c r="AM107" s="34" t="b">
        <f>IF(J107 = "Lease",+PV(AL107/(AD107/Inventory!$X107),AD107,-AG107,0,IF(AC107="Beginning",1,0)))</f>
        <v>0</v>
      </c>
      <c r="AN107" s="30"/>
      <c r="AO107" s="34">
        <f t="shared" si="6"/>
        <v>0</v>
      </c>
    </row>
    <row r="108" ht="15.75" customHeight="1">
      <c r="A108" s="30"/>
      <c r="B108" s="31"/>
      <c r="C108" s="30"/>
      <c r="D108" s="30"/>
      <c r="E108" s="30"/>
      <c r="F108" s="30"/>
      <c r="G108" s="30"/>
      <c r="H108" s="30"/>
      <c r="I108" s="30"/>
      <c r="J108" s="30" t="str">
        <f t="shared" si="1"/>
        <v>Not a Lease</v>
      </c>
      <c r="K108" s="30"/>
      <c r="L108" s="30"/>
      <c r="M108" s="30"/>
      <c r="N108" s="30"/>
      <c r="O108" s="30"/>
      <c r="P108" s="30"/>
      <c r="Q108" s="30"/>
      <c r="R108" s="30"/>
      <c r="S108" s="30"/>
      <c r="T108" s="30"/>
      <c r="U108" s="30"/>
      <c r="V108" s="30"/>
      <c r="W108" s="30"/>
      <c r="X108" s="30">
        <f t="shared" si="2"/>
        <v>0</v>
      </c>
      <c r="Y108" s="30" t="str">
        <f t="shared" si="3"/>
        <v/>
      </c>
      <c r="Z108" s="30">
        <f t="shared" si="4"/>
        <v>0</v>
      </c>
      <c r="AA108" s="30">
        <f t="shared" si="5"/>
        <v>0</v>
      </c>
      <c r="AB108" s="30"/>
      <c r="AC108" s="30"/>
      <c r="AD108" s="30" t="str">
        <f>IF(AB108="Monthly",Inventory!$X108*12,IF(AB108="quarterly",Inventory!$X$4:$X$550*4,IF(AB108="annually",Inventory!$X$4:$X$550*1,IF(AB108="weekly",Inventory!$X$4:$X$550*52,IF(AB108="semiannually",Inventory!$X$4:$X$550*2," ")))))</f>
        <v> </v>
      </c>
      <c r="AE108" s="30"/>
      <c r="AF108" s="30"/>
      <c r="AG108" s="32"/>
      <c r="AH108" s="32"/>
      <c r="AI108" s="32"/>
      <c r="AJ108" s="30"/>
      <c r="AK108" s="30"/>
      <c r="AL108" s="33"/>
      <c r="AM108" s="34" t="b">
        <f>IF(J108 = "Lease",+PV(AL108/(AD108/Inventory!$X108),AD108,-AG108,0,IF(AC108="Beginning",1,0)))</f>
        <v>0</v>
      </c>
      <c r="AN108" s="30"/>
      <c r="AO108" s="34">
        <f t="shared" si="6"/>
        <v>0</v>
      </c>
    </row>
    <row r="109" ht="15.75" customHeight="1">
      <c r="A109" s="30"/>
      <c r="B109" s="31"/>
      <c r="C109" s="30"/>
      <c r="D109" s="30"/>
      <c r="E109" s="30"/>
      <c r="F109" s="30"/>
      <c r="G109" s="30"/>
      <c r="H109" s="30"/>
      <c r="I109" s="30"/>
      <c r="J109" s="30" t="str">
        <f t="shared" si="1"/>
        <v>Not a Lease</v>
      </c>
      <c r="K109" s="30"/>
      <c r="L109" s="30"/>
      <c r="M109" s="30"/>
      <c r="N109" s="30"/>
      <c r="O109" s="30"/>
      <c r="P109" s="30"/>
      <c r="Q109" s="30"/>
      <c r="R109" s="30"/>
      <c r="S109" s="30"/>
      <c r="T109" s="30"/>
      <c r="U109" s="30"/>
      <c r="V109" s="30"/>
      <c r="W109" s="30"/>
      <c r="X109" s="30">
        <f t="shared" si="2"/>
        <v>0</v>
      </c>
      <c r="Y109" s="30" t="str">
        <f t="shared" si="3"/>
        <v/>
      </c>
      <c r="Z109" s="30">
        <f t="shared" si="4"/>
        <v>0</v>
      </c>
      <c r="AA109" s="30">
        <f t="shared" si="5"/>
        <v>0</v>
      </c>
      <c r="AB109" s="30"/>
      <c r="AC109" s="30"/>
      <c r="AD109" s="30" t="str">
        <f>IF(AB109="Monthly",Inventory!$X109*12,IF(AB109="quarterly",Inventory!$X$4:$X$550*4,IF(AB109="annually",Inventory!$X$4:$X$550*1,IF(AB109="weekly",Inventory!$X$4:$X$550*52,IF(AB109="semiannually",Inventory!$X$4:$X$550*2," ")))))</f>
        <v> </v>
      </c>
      <c r="AE109" s="30"/>
      <c r="AF109" s="30"/>
      <c r="AG109" s="32"/>
      <c r="AH109" s="32"/>
      <c r="AI109" s="32"/>
      <c r="AJ109" s="30"/>
      <c r="AK109" s="30"/>
      <c r="AL109" s="33"/>
      <c r="AM109" s="34" t="b">
        <f>IF(J109 = "Lease",+PV(AL109/(AD109/Inventory!$X109),AD109,-AG109,0,IF(AC109="Beginning",1,0)))</f>
        <v>0</v>
      </c>
      <c r="AN109" s="30"/>
      <c r="AO109" s="34">
        <f t="shared" si="6"/>
        <v>0</v>
      </c>
    </row>
    <row r="110" ht="15.75" customHeight="1">
      <c r="A110" s="30"/>
      <c r="B110" s="31"/>
      <c r="C110" s="30"/>
      <c r="D110" s="30"/>
      <c r="E110" s="30"/>
      <c r="F110" s="30"/>
      <c r="G110" s="30"/>
      <c r="H110" s="30"/>
      <c r="I110" s="30"/>
      <c r="J110" s="30" t="str">
        <f t="shared" si="1"/>
        <v>Not a Lease</v>
      </c>
      <c r="K110" s="30"/>
      <c r="L110" s="30"/>
      <c r="M110" s="30"/>
      <c r="N110" s="30"/>
      <c r="O110" s="30"/>
      <c r="P110" s="30"/>
      <c r="Q110" s="30"/>
      <c r="R110" s="30"/>
      <c r="S110" s="30"/>
      <c r="T110" s="30"/>
      <c r="U110" s="30"/>
      <c r="V110" s="30"/>
      <c r="W110" s="30"/>
      <c r="X110" s="30">
        <f t="shared" si="2"/>
        <v>0</v>
      </c>
      <c r="Y110" s="30" t="str">
        <f t="shared" si="3"/>
        <v/>
      </c>
      <c r="Z110" s="30">
        <f t="shared" si="4"/>
        <v>0</v>
      </c>
      <c r="AA110" s="30">
        <f t="shared" si="5"/>
        <v>0</v>
      </c>
      <c r="AB110" s="30"/>
      <c r="AC110" s="30"/>
      <c r="AD110" s="30" t="str">
        <f>IF(AB110="Monthly",Inventory!$X110*12,IF(AB110="quarterly",Inventory!$X$4:$X$550*4,IF(AB110="annually",Inventory!$X$4:$X$550*1,IF(AB110="weekly",Inventory!$X$4:$X$550*52,IF(AB110="semiannually",Inventory!$X$4:$X$550*2," ")))))</f>
        <v> </v>
      </c>
      <c r="AE110" s="30"/>
      <c r="AF110" s="30"/>
      <c r="AG110" s="32"/>
      <c r="AH110" s="32"/>
      <c r="AI110" s="32"/>
      <c r="AJ110" s="30"/>
      <c r="AK110" s="30"/>
      <c r="AL110" s="33"/>
      <c r="AM110" s="34" t="b">
        <f>IF(J110 = "Lease",+PV(AL110/(AD110/Inventory!$X110),AD110,-AG110,0,IF(AC110="Beginning",1,0)))</f>
        <v>0</v>
      </c>
      <c r="AN110" s="30"/>
      <c r="AO110" s="34">
        <f t="shared" si="6"/>
        <v>0</v>
      </c>
    </row>
    <row r="111" ht="15.75" customHeight="1">
      <c r="A111" s="30"/>
      <c r="B111" s="31"/>
      <c r="C111" s="30"/>
      <c r="D111" s="30"/>
      <c r="E111" s="30"/>
      <c r="F111" s="30"/>
      <c r="G111" s="30"/>
      <c r="H111" s="30"/>
      <c r="I111" s="30"/>
      <c r="J111" s="30" t="str">
        <f t="shared" si="1"/>
        <v>Not a Lease</v>
      </c>
      <c r="K111" s="30"/>
      <c r="L111" s="30"/>
      <c r="M111" s="30"/>
      <c r="N111" s="30"/>
      <c r="O111" s="30"/>
      <c r="P111" s="30"/>
      <c r="Q111" s="30"/>
      <c r="R111" s="30"/>
      <c r="S111" s="30"/>
      <c r="T111" s="30"/>
      <c r="U111" s="30"/>
      <c r="V111" s="30"/>
      <c r="W111" s="30"/>
      <c r="X111" s="30">
        <f t="shared" si="2"/>
        <v>0</v>
      </c>
      <c r="Y111" s="30" t="str">
        <f t="shared" si="3"/>
        <v/>
      </c>
      <c r="Z111" s="30">
        <f t="shared" si="4"/>
        <v>0</v>
      </c>
      <c r="AA111" s="30">
        <f t="shared" si="5"/>
        <v>0</v>
      </c>
      <c r="AB111" s="30"/>
      <c r="AC111" s="30"/>
      <c r="AD111" s="30" t="str">
        <f>IF(AB111="Monthly",Inventory!$X111*12,IF(AB111="quarterly",Inventory!$X$4:$X$550*4,IF(AB111="annually",Inventory!$X$4:$X$550*1,IF(AB111="weekly",Inventory!$X$4:$X$550*52,IF(AB111="semiannually",Inventory!$X$4:$X$550*2," ")))))</f>
        <v> </v>
      </c>
      <c r="AE111" s="30"/>
      <c r="AF111" s="30"/>
      <c r="AG111" s="32"/>
      <c r="AH111" s="32"/>
      <c r="AI111" s="32"/>
      <c r="AJ111" s="30"/>
      <c r="AK111" s="30"/>
      <c r="AL111" s="33"/>
      <c r="AM111" s="34" t="b">
        <f>IF(J111 = "Lease",+PV(AL111/(AD111/Inventory!$X111),AD111,-AG111,0,IF(AC111="Beginning",1,0)))</f>
        <v>0</v>
      </c>
      <c r="AN111" s="30"/>
      <c r="AO111" s="34">
        <f t="shared" si="6"/>
        <v>0</v>
      </c>
    </row>
    <row r="112" ht="15.75" customHeight="1">
      <c r="A112" s="30"/>
      <c r="B112" s="31"/>
      <c r="C112" s="30"/>
      <c r="D112" s="30"/>
      <c r="E112" s="30"/>
      <c r="F112" s="30"/>
      <c r="G112" s="30"/>
      <c r="H112" s="30"/>
      <c r="I112" s="30"/>
      <c r="J112" s="30" t="str">
        <f t="shared" si="1"/>
        <v>Not a Lease</v>
      </c>
      <c r="K112" s="30"/>
      <c r="L112" s="30"/>
      <c r="M112" s="30"/>
      <c r="N112" s="30"/>
      <c r="O112" s="30"/>
      <c r="P112" s="30"/>
      <c r="Q112" s="30"/>
      <c r="R112" s="30"/>
      <c r="S112" s="30"/>
      <c r="T112" s="30"/>
      <c r="U112" s="30"/>
      <c r="V112" s="30"/>
      <c r="W112" s="30"/>
      <c r="X112" s="30">
        <f t="shared" si="2"/>
        <v>0</v>
      </c>
      <c r="Y112" s="30" t="str">
        <f t="shared" si="3"/>
        <v/>
      </c>
      <c r="Z112" s="30">
        <f t="shared" si="4"/>
        <v>0</v>
      </c>
      <c r="AA112" s="30">
        <f t="shared" si="5"/>
        <v>0</v>
      </c>
      <c r="AB112" s="30"/>
      <c r="AC112" s="30"/>
      <c r="AD112" s="30" t="str">
        <f>IF(AB112="Monthly",Inventory!$X112*12,IF(AB112="quarterly",Inventory!$X$4:$X$550*4,IF(AB112="annually",Inventory!$X$4:$X$550*1,IF(AB112="weekly",Inventory!$X$4:$X$550*52,IF(AB112="semiannually",Inventory!$X$4:$X$550*2," ")))))</f>
        <v> </v>
      </c>
      <c r="AE112" s="30"/>
      <c r="AF112" s="30"/>
      <c r="AG112" s="32"/>
      <c r="AH112" s="32"/>
      <c r="AI112" s="32"/>
      <c r="AJ112" s="30"/>
      <c r="AK112" s="30"/>
      <c r="AL112" s="33"/>
      <c r="AM112" s="34" t="b">
        <f>IF(J112 = "Lease",+PV(AL112/(AD112/Inventory!$X112),AD112,-AG112,0,IF(AC112="Beginning",1,0)))</f>
        <v>0</v>
      </c>
      <c r="AN112" s="30"/>
      <c r="AO112" s="34">
        <f t="shared" si="6"/>
        <v>0</v>
      </c>
    </row>
    <row r="113" ht="15.75" customHeight="1">
      <c r="A113" s="30"/>
      <c r="B113" s="31"/>
      <c r="C113" s="30"/>
      <c r="D113" s="30"/>
      <c r="E113" s="30"/>
      <c r="F113" s="30"/>
      <c r="G113" s="30"/>
      <c r="H113" s="30"/>
      <c r="I113" s="30"/>
      <c r="J113" s="30" t="str">
        <f t="shared" si="1"/>
        <v>Not a Lease</v>
      </c>
      <c r="K113" s="30"/>
      <c r="L113" s="30"/>
      <c r="M113" s="30"/>
      <c r="N113" s="30"/>
      <c r="O113" s="30"/>
      <c r="P113" s="30"/>
      <c r="Q113" s="30"/>
      <c r="R113" s="30"/>
      <c r="S113" s="30"/>
      <c r="T113" s="30"/>
      <c r="U113" s="30"/>
      <c r="V113" s="30"/>
      <c r="W113" s="30"/>
      <c r="X113" s="30">
        <f t="shared" si="2"/>
        <v>0</v>
      </c>
      <c r="Y113" s="30" t="str">
        <f t="shared" si="3"/>
        <v/>
      </c>
      <c r="Z113" s="30">
        <f t="shared" si="4"/>
        <v>0</v>
      </c>
      <c r="AA113" s="30">
        <f t="shared" si="5"/>
        <v>0</v>
      </c>
      <c r="AB113" s="30"/>
      <c r="AC113" s="30"/>
      <c r="AD113" s="30" t="str">
        <f>IF(AB113="Monthly",Inventory!$X113*12,IF(AB113="quarterly",Inventory!$X$4:$X$550*4,IF(AB113="annually",Inventory!$X$4:$X$550*1,IF(AB113="weekly",Inventory!$X$4:$X$550*52,IF(AB113="semiannually",Inventory!$X$4:$X$550*2," ")))))</f>
        <v> </v>
      </c>
      <c r="AE113" s="30"/>
      <c r="AF113" s="30"/>
      <c r="AG113" s="32"/>
      <c r="AH113" s="32"/>
      <c r="AI113" s="32"/>
      <c r="AJ113" s="30"/>
      <c r="AK113" s="30"/>
      <c r="AL113" s="33"/>
      <c r="AM113" s="34" t="b">
        <f>IF(J113 = "Lease",+PV(AL113/(AD113/Inventory!$X113),AD113,-AG113,0,IF(AC113="Beginning",1,0)))</f>
        <v>0</v>
      </c>
      <c r="AN113" s="30"/>
      <c r="AO113" s="34">
        <f t="shared" si="6"/>
        <v>0</v>
      </c>
    </row>
    <row r="114" ht="15.75" customHeight="1">
      <c r="A114" s="30"/>
      <c r="B114" s="31"/>
      <c r="C114" s="30"/>
      <c r="D114" s="30"/>
      <c r="E114" s="30"/>
      <c r="F114" s="30"/>
      <c r="G114" s="30"/>
      <c r="H114" s="30"/>
      <c r="I114" s="30"/>
      <c r="J114" s="30" t="str">
        <f t="shared" si="1"/>
        <v>Not a Lease</v>
      </c>
      <c r="K114" s="30"/>
      <c r="L114" s="30"/>
      <c r="M114" s="30"/>
      <c r="N114" s="30"/>
      <c r="O114" s="30"/>
      <c r="P114" s="30"/>
      <c r="Q114" s="30"/>
      <c r="R114" s="30"/>
      <c r="S114" s="30"/>
      <c r="T114" s="30"/>
      <c r="U114" s="30"/>
      <c r="V114" s="30"/>
      <c r="W114" s="30"/>
      <c r="X114" s="30">
        <f t="shared" si="2"/>
        <v>0</v>
      </c>
      <c r="Y114" s="30" t="str">
        <f t="shared" si="3"/>
        <v/>
      </c>
      <c r="Z114" s="30">
        <f t="shared" si="4"/>
        <v>0</v>
      </c>
      <c r="AA114" s="30">
        <f t="shared" si="5"/>
        <v>0</v>
      </c>
      <c r="AB114" s="30"/>
      <c r="AC114" s="30"/>
      <c r="AD114" s="30" t="str">
        <f>IF(AB114="Monthly",Inventory!$X114*12,IF(AB114="quarterly",Inventory!$X$4:$X$550*4,IF(AB114="annually",Inventory!$X$4:$X$550*1,IF(AB114="weekly",Inventory!$X$4:$X$550*52,IF(AB114="semiannually",Inventory!$X$4:$X$550*2," ")))))</f>
        <v> </v>
      </c>
      <c r="AE114" s="30"/>
      <c r="AF114" s="30"/>
      <c r="AG114" s="32"/>
      <c r="AH114" s="32"/>
      <c r="AI114" s="32"/>
      <c r="AJ114" s="30"/>
      <c r="AK114" s="30"/>
      <c r="AL114" s="33"/>
      <c r="AM114" s="34" t="b">
        <f>IF(J114 = "Lease",+PV(AL114/(AD114/Inventory!$X114),AD114,-AG114,0,IF(AC114="Beginning",1,0)))</f>
        <v>0</v>
      </c>
      <c r="AN114" s="30"/>
      <c r="AO114" s="34">
        <f t="shared" si="6"/>
        <v>0</v>
      </c>
    </row>
    <row r="115" ht="15.75" customHeight="1">
      <c r="A115" s="30"/>
      <c r="B115" s="31"/>
      <c r="C115" s="30"/>
      <c r="D115" s="30"/>
      <c r="E115" s="30"/>
      <c r="F115" s="30"/>
      <c r="G115" s="30"/>
      <c r="H115" s="30"/>
      <c r="I115" s="30"/>
      <c r="J115" s="30" t="str">
        <f t="shared" si="1"/>
        <v>Not a Lease</v>
      </c>
      <c r="K115" s="30"/>
      <c r="L115" s="30"/>
      <c r="M115" s="30"/>
      <c r="N115" s="30"/>
      <c r="O115" s="30"/>
      <c r="P115" s="30"/>
      <c r="Q115" s="30"/>
      <c r="R115" s="30"/>
      <c r="S115" s="30"/>
      <c r="T115" s="30"/>
      <c r="U115" s="30"/>
      <c r="V115" s="30"/>
      <c r="W115" s="30"/>
      <c r="X115" s="30">
        <f t="shared" si="2"/>
        <v>0</v>
      </c>
      <c r="Y115" s="30" t="str">
        <f t="shared" si="3"/>
        <v/>
      </c>
      <c r="Z115" s="30">
        <f t="shared" si="4"/>
        <v>0</v>
      </c>
      <c r="AA115" s="30">
        <f t="shared" si="5"/>
        <v>0</v>
      </c>
      <c r="AB115" s="30"/>
      <c r="AC115" s="30"/>
      <c r="AD115" s="30" t="str">
        <f>IF(AB115="Monthly",Inventory!$X115*12,IF(AB115="quarterly",Inventory!$X$4:$X$550*4,IF(AB115="annually",Inventory!$X$4:$X$550*1,IF(AB115="weekly",Inventory!$X$4:$X$550*52,IF(AB115="semiannually",Inventory!$X$4:$X$550*2," ")))))</f>
        <v> </v>
      </c>
      <c r="AE115" s="30"/>
      <c r="AF115" s="30"/>
      <c r="AG115" s="32"/>
      <c r="AH115" s="32"/>
      <c r="AI115" s="32"/>
      <c r="AJ115" s="30"/>
      <c r="AK115" s="30"/>
      <c r="AL115" s="33"/>
      <c r="AM115" s="34" t="b">
        <f>IF(J115 = "Lease",+PV(AL115/(AD115/Inventory!$X115),AD115,-AG115,0,IF(AC115="Beginning",1,0)))</f>
        <v>0</v>
      </c>
      <c r="AN115" s="30"/>
      <c r="AO115" s="34">
        <f t="shared" si="6"/>
        <v>0</v>
      </c>
    </row>
    <row r="116" ht="15.75" customHeight="1">
      <c r="A116" s="30"/>
      <c r="B116" s="31"/>
      <c r="C116" s="30"/>
      <c r="D116" s="30"/>
      <c r="E116" s="30"/>
      <c r="F116" s="30"/>
      <c r="G116" s="30"/>
      <c r="H116" s="30"/>
      <c r="I116" s="30"/>
      <c r="J116" s="30" t="str">
        <f t="shared" si="1"/>
        <v>Not a Lease</v>
      </c>
      <c r="K116" s="30"/>
      <c r="L116" s="30"/>
      <c r="M116" s="30"/>
      <c r="N116" s="30"/>
      <c r="O116" s="30"/>
      <c r="P116" s="30"/>
      <c r="Q116" s="30"/>
      <c r="R116" s="30"/>
      <c r="S116" s="30"/>
      <c r="T116" s="30"/>
      <c r="U116" s="30"/>
      <c r="V116" s="30"/>
      <c r="W116" s="30"/>
      <c r="X116" s="30">
        <f t="shared" si="2"/>
        <v>0</v>
      </c>
      <c r="Y116" s="30" t="str">
        <f t="shared" si="3"/>
        <v/>
      </c>
      <c r="Z116" s="30">
        <f t="shared" si="4"/>
        <v>0</v>
      </c>
      <c r="AA116" s="30">
        <f t="shared" si="5"/>
        <v>0</v>
      </c>
      <c r="AB116" s="30"/>
      <c r="AC116" s="30"/>
      <c r="AD116" s="30" t="str">
        <f>IF(AB116="Monthly",Inventory!$X116*12,IF(AB116="quarterly",Inventory!$X$4:$X$550*4,IF(AB116="annually",Inventory!$X$4:$X$550*1,IF(AB116="weekly",Inventory!$X$4:$X$550*52,IF(AB116="semiannually",Inventory!$X$4:$X$550*2," ")))))</f>
        <v> </v>
      </c>
      <c r="AE116" s="30"/>
      <c r="AF116" s="30"/>
      <c r="AG116" s="32"/>
      <c r="AH116" s="32"/>
      <c r="AI116" s="32"/>
      <c r="AJ116" s="30"/>
      <c r="AK116" s="30"/>
      <c r="AL116" s="33"/>
      <c r="AM116" s="34" t="b">
        <f>IF(J116 = "Lease",+PV(AL116/(AD116/Inventory!$X116),AD116,-AG116,0,IF(AC116="Beginning",1,0)))</f>
        <v>0</v>
      </c>
      <c r="AN116" s="30"/>
      <c r="AO116" s="34">
        <f t="shared" si="6"/>
        <v>0</v>
      </c>
    </row>
    <row r="117" ht="15.75" customHeight="1">
      <c r="A117" s="30"/>
      <c r="B117" s="31"/>
      <c r="C117" s="30"/>
      <c r="D117" s="30"/>
      <c r="E117" s="30"/>
      <c r="F117" s="30"/>
      <c r="G117" s="30"/>
      <c r="H117" s="30"/>
      <c r="I117" s="30"/>
      <c r="J117" s="30" t="str">
        <f t="shared" si="1"/>
        <v>Not a Lease</v>
      </c>
      <c r="K117" s="30"/>
      <c r="L117" s="30"/>
      <c r="M117" s="30"/>
      <c r="N117" s="30"/>
      <c r="O117" s="30"/>
      <c r="P117" s="30"/>
      <c r="Q117" s="30"/>
      <c r="R117" s="30"/>
      <c r="S117" s="30"/>
      <c r="T117" s="30"/>
      <c r="U117" s="30"/>
      <c r="V117" s="30"/>
      <c r="W117" s="30"/>
      <c r="X117" s="30">
        <f t="shared" si="2"/>
        <v>0</v>
      </c>
      <c r="Y117" s="30" t="str">
        <f t="shared" si="3"/>
        <v/>
      </c>
      <c r="Z117" s="30">
        <f t="shared" si="4"/>
        <v>0</v>
      </c>
      <c r="AA117" s="30">
        <f t="shared" si="5"/>
        <v>0</v>
      </c>
      <c r="AB117" s="30"/>
      <c r="AC117" s="30"/>
      <c r="AD117" s="30" t="str">
        <f>IF(AB117="Monthly",Inventory!$X117*12,IF(AB117="quarterly",Inventory!$X$4:$X$550*4,IF(AB117="annually",Inventory!$X$4:$X$550*1,IF(AB117="weekly",Inventory!$X$4:$X$550*52,IF(AB117="semiannually",Inventory!$X$4:$X$550*2," ")))))</f>
        <v> </v>
      </c>
      <c r="AE117" s="30"/>
      <c r="AF117" s="30"/>
      <c r="AG117" s="32"/>
      <c r="AH117" s="32"/>
      <c r="AI117" s="32"/>
      <c r="AJ117" s="30"/>
      <c r="AK117" s="30"/>
      <c r="AL117" s="33"/>
      <c r="AM117" s="34" t="b">
        <f>IF(J117 = "Lease",+PV(AL117/(AD117/Inventory!$X117),AD117,-AG117,0,IF(AC117="Beginning",1,0)))</f>
        <v>0</v>
      </c>
      <c r="AN117" s="30"/>
      <c r="AO117" s="34">
        <f t="shared" si="6"/>
        <v>0</v>
      </c>
    </row>
    <row r="118" ht="15.75" customHeight="1">
      <c r="A118" s="30"/>
      <c r="B118" s="31"/>
      <c r="C118" s="30"/>
      <c r="D118" s="30"/>
      <c r="E118" s="30"/>
      <c r="F118" s="30"/>
      <c r="G118" s="30"/>
      <c r="H118" s="30"/>
      <c r="I118" s="30"/>
      <c r="J118" s="30" t="str">
        <f t="shared" si="1"/>
        <v>Not a Lease</v>
      </c>
      <c r="K118" s="30"/>
      <c r="L118" s="30"/>
      <c r="M118" s="30"/>
      <c r="N118" s="30"/>
      <c r="O118" s="30"/>
      <c r="P118" s="30"/>
      <c r="Q118" s="30"/>
      <c r="R118" s="30"/>
      <c r="S118" s="30"/>
      <c r="T118" s="30"/>
      <c r="U118" s="30"/>
      <c r="V118" s="30"/>
      <c r="W118" s="30"/>
      <c r="X118" s="30">
        <f t="shared" si="2"/>
        <v>0</v>
      </c>
      <c r="Y118" s="30" t="str">
        <f t="shared" si="3"/>
        <v/>
      </c>
      <c r="Z118" s="30">
        <f t="shared" si="4"/>
        <v>0</v>
      </c>
      <c r="AA118" s="30">
        <f t="shared" si="5"/>
        <v>0</v>
      </c>
      <c r="AB118" s="30"/>
      <c r="AC118" s="30"/>
      <c r="AD118" s="30" t="str">
        <f>IF(AB118="Monthly",Inventory!$X118*12,IF(AB118="quarterly",Inventory!$X$4:$X$550*4,IF(AB118="annually",Inventory!$X$4:$X$550*1,IF(AB118="weekly",Inventory!$X$4:$X$550*52,IF(AB118="semiannually",Inventory!$X$4:$X$550*2," ")))))</f>
        <v> </v>
      </c>
      <c r="AE118" s="30"/>
      <c r="AF118" s="30"/>
      <c r="AG118" s="32"/>
      <c r="AH118" s="32"/>
      <c r="AI118" s="32"/>
      <c r="AJ118" s="30"/>
      <c r="AK118" s="30"/>
      <c r="AL118" s="33"/>
      <c r="AM118" s="34" t="b">
        <f>IF(J118 = "Lease",+PV(AL118/(AD118/Inventory!$X118),AD118,-AG118,0,IF(AC118="Beginning",1,0)))</f>
        <v>0</v>
      </c>
      <c r="AN118" s="30"/>
      <c r="AO118" s="34">
        <f t="shared" si="6"/>
        <v>0</v>
      </c>
    </row>
    <row r="119" ht="15.75" customHeight="1">
      <c r="A119" s="30"/>
      <c r="B119" s="31"/>
      <c r="C119" s="30"/>
      <c r="D119" s="30"/>
      <c r="E119" s="30"/>
      <c r="F119" s="30"/>
      <c r="G119" s="30"/>
      <c r="H119" s="30"/>
      <c r="I119" s="30"/>
      <c r="J119" s="30" t="str">
        <f t="shared" si="1"/>
        <v>Not a Lease</v>
      </c>
      <c r="K119" s="30"/>
      <c r="L119" s="30"/>
      <c r="M119" s="30"/>
      <c r="N119" s="30"/>
      <c r="O119" s="30"/>
      <c r="P119" s="30"/>
      <c r="Q119" s="30"/>
      <c r="R119" s="30"/>
      <c r="S119" s="30"/>
      <c r="T119" s="30"/>
      <c r="U119" s="30"/>
      <c r="V119" s="30"/>
      <c r="W119" s="30"/>
      <c r="X119" s="30">
        <f t="shared" si="2"/>
        <v>0</v>
      </c>
      <c r="Y119" s="30" t="str">
        <f t="shared" si="3"/>
        <v/>
      </c>
      <c r="Z119" s="30">
        <f t="shared" si="4"/>
        <v>0</v>
      </c>
      <c r="AA119" s="30">
        <f t="shared" si="5"/>
        <v>0</v>
      </c>
      <c r="AB119" s="30"/>
      <c r="AC119" s="30"/>
      <c r="AD119" s="30" t="str">
        <f>IF(AB119="Monthly",Inventory!$X119*12,IF(AB119="quarterly",Inventory!$X$4:$X$550*4,IF(AB119="annually",Inventory!$X$4:$X$550*1,IF(AB119="weekly",Inventory!$X$4:$X$550*52,IF(AB119="semiannually",Inventory!$X$4:$X$550*2," ")))))</f>
        <v> </v>
      </c>
      <c r="AE119" s="30"/>
      <c r="AF119" s="30"/>
      <c r="AG119" s="32"/>
      <c r="AH119" s="32"/>
      <c r="AI119" s="32"/>
      <c r="AJ119" s="30"/>
      <c r="AK119" s="30"/>
      <c r="AL119" s="33"/>
      <c r="AM119" s="34" t="b">
        <f>IF(J119 = "Lease",+PV(AL119/(AD119/Inventory!$X119),AD119,-AG119,0,IF(AC119="Beginning",1,0)))</f>
        <v>0</v>
      </c>
      <c r="AN119" s="30"/>
      <c r="AO119" s="34">
        <f t="shared" si="6"/>
        <v>0</v>
      </c>
    </row>
    <row r="120" ht="15.75" customHeight="1">
      <c r="A120" s="30"/>
      <c r="B120" s="31"/>
      <c r="C120" s="30"/>
      <c r="D120" s="30"/>
      <c r="E120" s="30"/>
      <c r="F120" s="30"/>
      <c r="G120" s="30"/>
      <c r="H120" s="30"/>
      <c r="I120" s="30"/>
      <c r="J120" s="30" t="str">
        <f t="shared" si="1"/>
        <v>Not a Lease</v>
      </c>
      <c r="K120" s="30"/>
      <c r="L120" s="30"/>
      <c r="M120" s="30"/>
      <c r="N120" s="30"/>
      <c r="O120" s="30"/>
      <c r="P120" s="30"/>
      <c r="Q120" s="30"/>
      <c r="R120" s="30"/>
      <c r="S120" s="30"/>
      <c r="T120" s="30"/>
      <c r="U120" s="30"/>
      <c r="V120" s="30"/>
      <c r="W120" s="30"/>
      <c r="X120" s="30">
        <f t="shared" si="2"/>
        <v>0</v>
      </c>
      <c r="Y120" s="30" t="str">
        <f t="shared" si="3"/>
        <v/>
      </c>
      <c r="Z120" s="30">
        <f t="shared" si="4"/>
        <v>0</v>
      </c>
      <c r="AA120" s="30">
        <f t="shared" si="5"/>
        <v>0</v>
      </c>
      <c r="AB120" s="30"/>
      <c r="AC120" s="30"/>
      <c r="AD120" s="30" t="str">
        <f>IF(AB120="Monthly",Inventory!$X120*12,IF(AB120="quarterly",Inventory!$X$4:$X$550*4,IF(AB120="annually",Inventory!$X$4:$X$550*1,IF(AB120="weekly",Inventory!$X$4:$X$550*52,IF(AB120="semiannually",Inventory!$X$4:$X$550*2," ")))))</f>
        <v> </v>
      </c>
      <c r="AE120" s="30"/>
      <c r="AF120" s="30"/>
      <c r="AG120" s="32"/>
      <c r="AH120" s="32"/>
      <c r="AI120" s="32"/>
      <c r="AJ120" s="30"/>
      <c r="AK120" s="30"/>
      <c r="AL120" s="33"/>
      <c r="AM120" s="34" t="b">
        <f>IF(J120 = "Lease",+PV(AL120/(AD120/Inventory!$X120),AD120,-AG120,0,IF(AC120="Beginning",1,0)))</f>
        <v>0</v>
      </c>
      <c r="AN120" s="30"/>
      <c r="AO120" s="34">
        <f t="shared" si="6"/>
        <v>0</v>
      </c>
    </row>
    <row r="121" ht="15.75" customHeight="1">
      <c r="A121" s="30"/>
      <c r="B121" s="31"/>
      <c r="C121" s="30"/>
      <c r="D121" s="30"/>
      <c r="E121" s="30"/>
      <c r="F121" s="30"/>
      <c r="G121" s="30"/>
      <c r="H121" s="30"/>
      <c r="I121" s="30"/>
      <c r="J121" s="30" t="str">
        <f t="shared" si="1"/>
        <v>Not a Lease</v>
      </c>
      <c r="K121" s="30"/>
      <c r="L121" s="30"/>
      <c r="M121" s="30"/>
      <c r="N121" s="30"/>
      <c r="O121" s="30"/>
      <c r="P121" s="30"/>
      <c r="Q121" s="30"/>
      <c r="R121" s="30"/>
      <c r="S121" s="30"/>
      <c r="T121" s="30"/>
      <c r="U121" s="30"/>
      <c r="V121" s="30"/>
      <c r="W121" s="30"/>
      <c r="X121" s="30">
        <f t="shared" si="2"/>
        <v>0</v>
      </c>
      <c r="Y121" s="30" t="str">
        <f t="shared" si="3"/>
        <v/>
      </c>
      <c r="Z121" s="30">
        <f t="shared" si="4"/>
        <v>0</v>
      </c>
      <c r="AA121" s="30">
        <f t="shared" si="5"/>
        <v>0</v>
      </c>
      <c r="AB121" s="30"/>
      <c r="AC121" s="30"/>
      <c r="AD121" s="30" t="str">
        <f>IF(AB121="Monthly",Inventory!$X121*12,IF(AB121="quarterly",Inventory!$X$4:$X$550*4,IF(AB121="annually",Inventory!$X$4:$X$550*1,IF(AB121="weekly",Inventory!$X$4:$X$550*52,IF(AB121="semiannually",Inventory!$X$4:$X$550*2," ")))))</f>
        <v> </v>
      </c>
      <c r="AE121" s="30"/>
      <c r="AF121" s="30"/>
      <c r="AG121" s="32"/>
      <c r="AH121" s="32"/>
      <c r="AI121" s="32"/>
      <c r="AJ121" s="30"/>
      <c r="AK121" s="30"/>
      <c r="AL121" s="33"/>
      <c r="AM121" s="34" t="b">
        <f>IF(J121 = "Lease",+PV(AL121/(AD121/Inventory!$X121),AD121,-AG121,0,IF(AC121="Beginning",1,0)))</f>
        <v>0</v>
      </c>
      <c r="AN121" s="30"/>
      <c r="AO121" s="34">
        <f t="shared" si="6"/>
        <v>0</v>
      </c>
    </row>
    <row r="122" ht="15.75" customHeight="1">
      <c r="A122" s="30"/>
      <c r="B122" s="31"/>
      <c r="C122" s="30"/>
      <c r="D122" s="30"/>
      <c r="E122" s="30"/>
      <c r="F122" s="30"/>
      <c r="G122" s="30"/>
      <c r="H122" s="30"/>
      <c r="I122" s="30"/>
      <c r="J122" s="30" t="str">
        <f t="shared" si="1"/>
        <v>Not a Lease</v>
      </c>
      <c r="K122" s="30"/>
      <c r="L122" s="30"/>
      <c r="M122" s="30"/>
      <c r="N122" s="30"/>
      <c r="O122" s="30"/>
      <c r="P122" s="30"/>
      <c r="Q122" s="30"/>
      <c r="R122" s="30"/>
      <c r="S122" s="30"/>
      <c r="T122" s="30"/>
      <c r="U122" s="30"/>
      <c r="V122" s="30"/>
      <c r="W122" s="30"/>
      <c r="X122" s="30">
        <f t="shared" si="2"/>
        <v>0</v>
      </c>
      <c r="Y122" s="30" t="str">
        <f t="shared" si="3"/>
        <v/>
      </c>
      <c r="Z122" s="30">
        <f t="shared" si="4"/>
        <v>0</v>
      </c>
      <c r="AA122" s="30">
        <f t="shared" si="5"/>
        <v>0</v>
      </c>
      <c r="AB122" s="30"/>
      <c r="AC122" s="30"/>
      <c r="AD122" s="30" t="str">
        <f>IF(AB122="Monthly",Inventory!$X122*12,IF(AB122="quarterly",Inventory!$X$4:$X$550*4,IF(AB122="annually",Inventory!$X$4:$X$550*1,IF(AB122="weekly",Inventory!$X$4:$X$550*52,IF(AB122="semiannually",Inventory!$X$4:$X$550*2," ")))))</f>
        <v> </v>
      </c>
      <c r="AE122" s="30"/>
      <c r="AF122" s="30"/>
      <c r="AG122" s="32"/>
      <c r="AH122" s="32"/>
      <c r="AI122" s="32"/>
      <c r="AJ122" s="30"/>
      <c r="AK122" s="30"/>
      <c r="AL122" s="33"/>
      <c r="AM122" s="34" t="b">
        <f>IF(J122 = "Lease",+PV(AL122/(AD122/Inventory!$X122),AD122,-AG122,0,IF(AC122="Beginning",1,0)))</f>
        <v>0</v>
      </c>
      <c r="AN122" s="30"/>
      <c r="AO122" s="34">
        <f t="shared" si="6"/>
        <v>0</v>
      </c>
    </row>
    <row r="123" ht="15.75" customHeight="1">
      <c r="A123" s="30"/>
      <c r="B123" s="31"/>
      <c r="C123" s="30"/>
      <c r="D123" s="30"/>
      <c r="E123" s="30"/>
      <c r="F123" s="30"/>
      <c r="G123" s="30"/>
      <c r="H123" s="30"/>
      <c r="I123" s="30"/>
      <c r="J123" s="30" t="str">
        <f t="shared" si="1"/>
        <v>Not a Lease</v>
      </c>
      <c r="K123" s="30"/>
      <c r="L123" s="30"/>
      <c r="M123" s="30"/>
      <c r="N123" s="30"/>
      <c r="O123" s="30"/>
      <c r="P123" s="30"/>
      <c r="Q123" s="30"/>
      <c r="R123" s="30"/>
      <c r="S123" s="30"/>
      <c r="T123" s="30"/>
      <c r="U123" s="30"/>
      <c r="V123" s="30"/>
      <c r="W123" s="30"/>
      <c r="X123" s="30">
        <f t="shared" si="2"/>
        <v>0</v>
      </c>
      <c r="Y123" s="30" t="str">
        <f t="shared" si="3"/>
        <v/>
      </c>
      <c r="Z123" s="30">
        <f t="shared" si="4"/>
        <v>0</v>
      </c>
      <c r="AA123" s="30">
        <f t="shared" si="5"/>
        <v>0</v>
      </c>
      <c r="AB123" s="30"/>
      <c r="AC123" s="30"/>
      <c r="AD123" s="30" t="str">
        <f>IF(AB123="Monthly",Inventory!$X123*12,IF(AB123="quarterly",Inventory!$X$4:$X$550*4,IF(AB123="annually",Inventory!$X$4:$X$550*1,IF(AB123="weekly",Inventory!$X$4:$X$550*52,IF(AB123="semiannually",Inventory!$X$4:$X$550*2," ")))))</f>
        <v> </v>
      </c>
      <c r="AE123" s="30"/>
      <c r="AF123" s="30"/>
      <c r="AG123" s="32"/>
      <c r="AH123" s="32"/>
      <c r="AI123" s="32"/>
      <c r="AJ123" s="30"/>
      <c r="AK123" s="30"/>
      <c r="AL123" s="33"/>
      <c r="AM123" s="34" t="b">
        <f>IF(J123 = "Lease",+PV(AL123/(AD123/Inventory!$X123),AD123,-AG123,0,IF(AC123="Beginning",1,0)))</f>
        <v>0</v>
      </c>
      <c r="AN123" s="30"/>
      <c r="AO123" s="34">
        <f t="shared" si="6"/>
        <v>0</v>
      </c>
    </row>
    <row r="124" ht="15.75" customHeight="1">
      <c r="A124" s="30"/>
      <c r="B124" s="31"/>
      <c r="C124" s="30"/>
      <c r="D124" s="30"/>
      <c r="E124" s="30"/>
      <c r="F124" s="30"/>
      <c r="G124" s="30"/>
      <c r="H124" s="30"/>
      <c r="I124" s="30"/>
      <c r="J124" s="30" t="str">
        <f t="shared" si="1"/>
        <v>Not a Lease</v>
      </c>
      <c r="K124" s="30"/>
      <c r="L124" s="30"/>
      <c r="M124" s="30"/>
      <c r="N124" s="30"/>
      <c r="O124" s="30"/>
      <c r="P124" s="30"/>
      <c r="Q124" s="30"/>
      <c r="R124" s="30"/>
      <c r="S124" s="30"/>
      <c r="T124" s="30"/>
      <c r="U124" s="30"/>
      <c r="V124" s="30"/>
      <c r="W124" s="30"/>
      <c r="X124" s="30">
        <f t="shared" si="2"/>
        <v>0</v>
      </c>
      <c r="Y124" s="30" t="str">
        <f t="shared" si="3"/>
        <v/>
      </c>
      <c r="Z124" s="30">
        <f t="shared" si="4"/>
        <v>0</v>
      </c>
      <c r="AA124" s="30">
        <f t="shared" si="5"/>
        <v>0</v>
      </c>
      <c r="AB124" s="30"/>
      <c r="AC124" s="30"/>
      <c r="AD124" s="30" t="str">
        <f>IF(AB124="Monthly",Inventory!$X124*12,IF(AB124="quarterly",Inventory!$X$4:$X$550*4,IF(AB124="annually",Inventory!$X$4:$X$550*1,IF(AB124="weekly",Inventory!$X$4:$X$550*52,IF(AB124="semiannually",Inventory!$X$4:$X$550*2," ")))))</f>
        <v> </v>
      </c>
      <c r="AE124" s="30"/>
      <c r="AF124" s="30"/>
      <c r="AG124" s="32"/>
      <c r="AH124" s="32"/>
      <c r="AI124" s="32"/>
      <c r="AJ124" s="30"/>
      <c r="AK124" s="30"/>
      <c r="AL124" s="33"/>
      <c r="AM124" s="34" t="b">
        <f>IF(J124 = "Lease",+PV(AL124/(AD124/Inventory!$X124),AD124,-AG124,0,IF(AC124="Beginning",1,0)))</f>
        <v>0</v>
      </c>
      <c r="AN124" s="30"/>
      <c r="AO124" s="34">
        <f t="shared" si="6"/>
        <v>0</v>
      </c>
    </row>
    <row r="125" ht="15.75" customHeight="1">
      <c r="A125" s="30"/>
      <c r="B125" s="31"/>
      <c r="C125" s="30"/>
      <c r="D125" s="30"/>
      <c r="E125" s="30"/>
      <c r="F125" s="30"/>
      <c r="G125" s="30"/>
      <c r="H125" s="30"/>
      <c r="I125" s="30"/>
      <c r="J125" s="30" t="str">
        <f t="shared" si="1"/>
        <v>Not a Lease</v>
      </c>
      <c r="K125" s="30"/>
      <c r="L125" s="30"/>
      <c r="M125" s="30"/>
      <c r="N125" s="30"/>
      <c r="O125" s="30"/>
      <c r="P125" s="30"/>
      <c r="Q125" s="30"/>
      <c r="R125" s="30"/>
      <c r="S125" s="30"/>
      <c r="T125" s="30"/>
      <c r="U125" s="30"/>
      <c r="V125" s="30"/>
      <c r="W125" s="30"/>
      <c r="X125" s="30">
        <f t="shared" si="2"/>
        <v>0</v>
      </c>
      <c r="Y125" s="30" t="str">
        <f t="shared" si="3"/>
        <v/>
      </c>
      <c r="Z125" s="30">
        <f t="shared" si="4"/>
        <v>0</v>
      </c>
      <c r="AA125" s="30">
        <f t="shared" si="5"/>
        <v>0</v>
      </c>
      <c r="AB125" s="30"/>
      <c r="AC125" s="30"/>
      <c r="AD125" s="30" t="str">
        <f>IF(AB125="Monthly",Inventory!$X125*12,IF(AB125="quarterly",Inventory!$X$4:$X$550*4,IF(AB125="annually",Inventory!$X$4:$X$550*1,IF(AB125="weekly",Inventory!$X$4:$X$550*52,IF(AB125="semiannually",Inventory!$X$4:$X$550*2," ")))))</f>
        <v> </v>
      </c>
      <c r="AE125" s="30"/>
      <c r="AF125" s="30"/>
      <c r="AG125" s="32"/>
      <c r="AH125" s="32"/>
      <c r="AI125" s="32"/>
      <c r="AJ125" s="30"/>
      <c r="AK125" s="30"/>
      <c r="AL125" s="33"/>
      <c r="AM125" s="34" t="b">
        <f>IF(J125 = "Lease",+PV(AL125/(AD125/Inventory!$X125),AD125,-AG125,0,IF(AC125="Beginning",1,0)))</f>
        <v>0</v>
      </c>
      <c r="AN125" s="30"/>
      <c r="AO125" s="34">
        <f t="shared" si="6"/>
        <v>0</v>
      </c>
    </row>
    <row r="126" ht="15.75" customHeight="1">
      <c r="A126" s="30"/>
      <c r="B126" s="31"/>
      <c r="C126" s="30"/>
      <c r="D126" s="30"/>
      <c r="E126" s="30"/>
      <c r="F126" s="30"/>
      <c r="G126" s="30"/>
      <c r="H126" s="30"/>
      <c r="I126" s="30"/>
      <c r="J126" s="30" t="str">
        <f t="shared" si="1"/>
        <v>Not a Lease</v>
      </c>
      <c r="K126" s="30"/>
      <c r="L126" s="30"/>
      <c r="M126" s="30"/>
      <c r="N126" s="30"/>
      <c r="O126" s="30"/>
      <c r="P126" s="30"/>
      <c r="Q126" s="30"/>
      <c r="R126" s="30"/>
      <c r="S126" s="30"/>
      <c r="T126" s="30"/>
      <c r="U126" s="30"/>
      <c r="V126" s="30"/>
      <c r="W126" s="30"/>
      <c r="X126" s="30">
        <f t="shared" si="2"/>
        <v>0</v>
      </c>
      <c r="Y126" s="30" t="str">
        <f t="shared" si="3"/>
        <v/>
      </c>
      <c r="Z126" s="30">
        <f t="shared" si="4"/>
        <v>0</v>
      </c>
      <c r="AA126" s="30">
        <f t="shared" si="5"/>
        <v>0</v>
      </c>
      <c r="AB126" s="30"/>
      <c r="AC126" s="30"/>
      <c r="AD126" s="30" t="str">
        <f>IF(AB126="Monthly",Inventory!$X126*12,IF(AB126="quarterly",Inventory!$X$4:$X$550*4,IF(AB126="annually",Inventory!$X$4:$X$550*1,IF(AB126="weekly",Inventory!$X$4:$X$550*52,IF(AB126="semiannually",Inventory!$X$4:$X$550*2," ")))))</f>
        <v> </v>
      </c>
      <c r="AE126" s="30"/>
      <c r="AF126" s="30"/>
      <c r="AG126" s="32"/>
      <c r="AH126" s="32"/>
      <c r="AI126" s="32"/>
      <c r="AJ126" s="30"/>
      <c r="AK126" s="30"/>
      <c r="AL126" s="33"/>
      <c r="AM126" s="34" t="b">
        <f>IF(J126 = "Lease",+PV(AL126/(AD126/Inventory!$X126),AD126,-AG126,0,IF(AC126="Beginning",1,0)))</f>
        <v>0</v>
      </c>
      <c r="AN126" s="30"/>
      <c r="AO126" s="34">
        <f t="shared" si="6"/>
        <v>0</v>
      </c>
    </row>
    <row r="127" ht="15.75" customHeight="1">
      <c r="A127" s="30"/>
      <c r="B127" s="31"/>
      <c r="C127" s="30"/>
      <c r="D127" s="30"/>
      <c r="E127" s="30"/>
      <c r="F127" s="30"/>
      <c r="G127" s="30"/>
      <c r="H127" s="30"/>
      <c r="I127" s="30"/>
      <c r="J127" s="30" t="str">
        <f t="shared" si="1"/>
        <v>Not a Lease</v>
      </c>
      <c r="K127" s="30"/>
      <c r="L127" s="30"/>
      <c r="M127" s="30"/>
      <c r="N127" s="30"/>
      <c r="O127" s="30"/>
      <c r="P127" s="30"/>
      <c r="Q127" s="30"/>
      <c r="R127" s="30"/>
      <c r="S127" s="30"/>
      <c r="T127" s="30"/>
      <c r="U127" s="30"/>
      <c r="V127" s="30"/>
      <c r="W127" s="30"/>
      <c r="X127" s="30">
        <f t="shared" si="2"/>
        <v>0</v>
      </c>
      <c r="Y127" s="30" t="str">
        <f t="shared" si="3"/>
        <v/>
      </c>
      <c r="Z127" s="30">
        <f t="shared" si="4"/>
        <v>0</v>
      </c>
      <c r="AA127" s="30">
        <f t="shared" si="5"/>
        <v>0</v>
      </c>
      <c r="AB127" s="30"/>
      <c r="AC127" s="30"/>
      <c r="AD127" s="30" t="str">
        <f>IF(AB127="Monthly",Inventory!$X127*12,IF(AB127="quarterly",Inventory!$X$4:$X$550*4,IF(AB127="annually",Inventory!$X$4:$X$550*1,IF(AB127="weekly",Inventory!$X$4:$X$550*52,IF(AB127="semiannually",Inventory!$X$4:$X$550*2," ")))))</f>
        <v> </v>
      </c>
      <c r="AE127" s="30"/>
      <c r="AF127" s="30"/>
      <c r="AG127" s="32"/>
      <c r="AH127" s="32"/>
      <c r="AI127" s="32"/>
      <c r="AJ127" s="30"/>
      <c r="AK127" s="30"/>
      <c r="AL127" s="33"/>
      <c r="AM127" s="34" t="b">
        <f>IF(J127 = "Lease",+PV(AL127/(AD127/Inventory!$X127),AD127,-AG127,0,IF(AC127="Beginning",1,0)))</f>
        <v>0</v>
      </c>
      <c r="AN127" s="30"/>
      <c r="AO127" s="34">
        <f t="shared" si="6"/>
        <v>0</v>
      </c>
    </row>
    <row r="128" ht="15.75" customHeight="1">
      <c r="A128" s="30"/>
      <c r="B128" s="31"/>
      <c r="C128" s="30"/>
      <c r="D128" s="30"/>
      <c r="E128" s="30"/>
      <c r="F128" s="30"/>
      <c r="G128" s="30"/>
      <c r="H128" s="30"/>
      <c r="I128" s="30"/>
      <c r="J128" s="30" t="str">
        <f t="shared" si="1"/>
        <v>Not a Lease</v>
      </c>
      <c r="K128" s="30"/>
      <c r="L128" s="30"/>
      <c r="M128" s="30"/>
      <c r="N128" s="30"/>
      <c r="O128" s="30"/>
      <c r="P128" s="30"/>
      <c r="Q128" s="30"/>
      <c r="R128" s="30"/>
      <c r="S128" s="30"/>
      <c r="T128" s="30"/>
      <c r="U128" s="30"/>
      <c r="V128" s="30"/>
      <c r="W128" s="30"/>
      <c r="X128" s="30">
        <f t="shared" si="2"/>
        <v>0</v>
      </c>
      <c r="Y128" s="30" t="str">
        <f t="shared" si="3"/>
        <v/>
      </c>
      <c r="Z128" s="30">
        <f t="shared" si="4"/>
        <v>0</v>
      </c>
      <c r="AA128" s="30">
        <f t="shared" si="5"/>
        <v>0</v>
      </c>
      <c r="AB128" s="30"/>
      <c r="AC128" s="30"/>
      <c r="AD128" s="30" t="str">
        <f>IF(AB128="Monthly",Inventory!$X128*12,IF(AB128="quarterly",Inventory!$X$4:$X$550*4,IF(AB128="annually",Inventory!$X$4:$X$550*1,IF(AB128="weekly",Inventory!$X$4:$X$550*52,IF(AB128="semiannually",Inventory!$X$4:$X$550*2," ")))))</f>
        <v> </v>
      </c>
      <c r="AE128" s="30"/>
      <c r="AF128" s="30"/>
      <c r="AG128" s="32"/>
      <c r="AH128" s="32"/>
      <c r="AI128" s="32"/>
      <c r="AJ128" s="30"/>
      <c r="AK128" s="30"/>
      <c r="AL128" s="33"/>
      <c r="AM128" s="34" t="b">
        <f>IF(J128 = "Lease",+PV(AL128/(AD128/Inventory!$X128),AD128,-AG128,0,IF(AC128="Beginning",1,0)))</f>
        <v>0</v>
      </c>
      <c r="AN128" s="30"/>
      <c r="AO128" s="34">
        <f t="shared" si="6"/>
        <v>0</v>
      </c>
    </row>
    <row r="129" ht="15.75" customHeight="1">
      <c r="A129" s="30"/>
      <c r="B129" s="31"/>
      <c r="C129" s="30"/>
      <c r="D129" s="30"/>
      <c r="E129" s="30"/>
      <c r="F129" s="30"/>
      <c r="G129" s="30"/>
      <c r="H129" s="30"/>
      <c r="I129" s="30"/>
      <c r="J129" s="30" t="str">
        <f t="shared" si="1"/>
        <v>Not a Lease</v>
      </c>
      <c r="K129" s="30"/>
      <c r="L129" s="30"/>
      <c r="M129" s="30"/>
      <c r="N129" s="30"/>
      <c r="O129" s="30"/>
      <c r="P129" s="30"/>
      <c r="Q129" s="30"/>
      <c r="R129" s="30"/>
      <c r="S129" s="30"/>
      <c r="T129" s="30"/>
      <c r="U129" s="30"/>
      <c r="V129" s="30"/>
      <c r="W129" s="30"/>
      <c r="X129" s="30">
        <f t="shared" si="2"/>
        <v>0</v>
      </c>
      <c r="Y129" s="30" t="str">
        <f t="shared" si="3"/>
        <v/>
      </c>
      <c r="Z129" s="30">
        <f t="shared" si="4"/>
        <v>0</v>
      </c>
      <c r="AA129" s="30">
        <f t="shared" si="5"/>
        <v>0</v>
      </c>
      <c r="AB129" s="30"/>
      <c r="AC129" s="30"/>
      <c r="AD129" s="30" t="str">
        <f>IF(AB129="Monthly",Inventory!$X129*12,IF(AB129="quarterly",Inventory!$X$4:$X$550*4,IF(AB129="annually",Inventory!$X$4:$X$550*1,IF(AB129="weekly",Inventory!$X$4:$X$550*52,IF(AB129="semiannually",Inventory!$X$4:$X$550*2," ")))))</f>
        <v> </v>
      </c>
      <c r="AE129" s="30"/>
      <c r="AF129" s="30"/>
      <c r="AG129" s="32"/>
      <c r="AH129" s="32"/>
      <c r="AI129" s="32"/>
      <c r="AJ129" s="30"/>
      <c r="AK129" s="30"/>
      <c r="AL129" s="33"/>
      <c r="AM129" s="34" t="b">
        <f>IF(J129 = "Lease",+PV(AL129/(AD129/Inventory!$X129),AD129,-AG129,0,IF(AC129="Beginning",1,0)))</f>
        <v>0</v>
      </c>
      <c r="AN129" s="30"/>
      <c r="AO129" s="34">
        <f t="shared" si="6"/>
        <v>0</v>
      </c>
    </row>
    <row r="130" ht="15.75" customHeight="1">
      <c r="A130" s="30"/>
      <c r="B130" s="31"/>
      <c r="C130" s="30"/>
      <c r="D130" s="30"/>
      <c r="E130" s="30"/>
      <c r="F130" s="30"/>
      <c r="G130" s="30"/>
      <c r="H130" s="30"/>
      <c r="I130" s="30"/>
      <c r="J130" s="30" t="str">
        <f t="shared" si="1"/>
        <v>Not a Lease</v>
      </c>
      <c r="K130" s="30"/>
      <c r="L130" s="30"/>
      <c r="M130" s="30"/>
      <c r="N130" s="30"/>
      <c r="O130" s="30"/>
      <c r="P130" s="30"/>
      <c r="Q130" s="30"/>
      <c r="R130" s="30"/>
      <c r="S130" s="30"/>
      <c r="T130" s="30"/>
      <c r="U130" s="30"/>
      <c r="V130" s="30"/>
      <c r="W130" s="30"/>
      <c r="X130" s="30">
        <f t="shared" si="2"/>
        <v>0</v>
      </c>
      <c r="Y130" s="30" t="str">
        <f t="shared" si="3"/>
        <v/>
      </c>
      <c r="Z130" s="30">
        <f t="shared" si="4"/>
        <v>0</v>
      </c>
      <c r="AA130" s="30">
        <f t="shared" si="5"/>
        <v>0</v>
      </c>
      <c r="AB130" s="30"/>
      <c r="AC130" s="30"/>
      <c r="AD130" s="30" t="str">
        <f>IF(AB130="Monthly",Inventory!$X130*12,IF(AB130="quarterly",Inventory!$X$4:$X$550*4,IF(AB130="annually",Inventory!$X$4:$X$550*1,IF(AB130="weekly",Inventory!$X$4:$X$550*52,IF(AB130="semiannually",Inventory!$X$4:$X$550*2," ")))))</f>
        <v> </v>
      </c>
      <c r="AE130" s="30"/>
      <c r="AF130" s="30"/>
      <c r="AG130" s="32"/>
      <c r="AH130" s="32"/>
      <c r="AI130" s="32"/>
      <c r="AJ130" s="30"/>
      <c r="AK130" s="30"/>
      <c r="AL130" s="33"/>
      <c r="AM130" s="34" t="b">
        <f>IF(J130 = "Lease",+PV(AL130/(AD130/Inventory!$X130),AD130,-AG130,0,IF(AC130="Beginning",1,0)))</f>
        <v>0</v>
      </c>
      <c r="AN130" s="30"/>
      <c r="AO130" s="34">
        <f t="shared" si="6"/>
        <v>0</v>
      </c>
    </row>
    <row r="131" ht="15.75" customHeight="1">
      <c r="A131" s="30"/>
      <c r="B131" s="31"/>
      <c r="C131" s="30"/>
      <c r="D131" s="30"/>
      <c r="E131" s="30"/>
      <c r="F131" s="30"/>
      <c r="G131" s="30"/>
      <c r="H131" s="30"/>
      <c r="I131" s="30"/>
      <c r="J131" s="30" t="str">
        <f t="shared" si="1"/>
        <v>Not a Lease</v>
      </c>
      <c r="K131" s="30"/>
      <c r="L131" s="30"/>
      <c r="M131" s="30"/>
      <c r="N131" s="30"/>
      <c r="O131" s="30"/>
      <c r="P131" s="30"/>
      <c r="Q131" s="30"/>
      <c r="R131" s="30"/>
      <c r="S131" s="30"/>
      <c r="T131" s="30"/>
      <c r="U131" s="30"/>
      <c r="V131" s="30"/>
      <c r="W131" s="30"/>
      <c r="X131" s="30">
        <f t="shared" si="2"/>
        <v>0</v>
      </c>
      <c r="Y131" s="30" t="str">
        <f t="shared" si="3"/>
        <v/>
      </c>
      <c r="Z131" s="30">
        <f t="shared" si="4"/>
        <v>0</v>
      </c>
      <c r="AA131" s="30">
        <f t="shared" si="5"/>
        <v>0</v>
      </c>
      <c r="AB131" s="30"/>
      <c r="AC131" s="30"/>
      <c r="AD131" s="30" t="str">
        <f>IF(AB131="Monthly",Inventory!$X131*12,IF(AB131="quarterly",Inventory!$X$4:$X$550*4,IF(AB131="annually",Inventory!$X$4:$X$550*1,IF(AB131="weekly",Inventory!$X$4:$X$550*52,IF(AB131="semiannually",Inventory!$X$4:$X$550*2," ")))))</f>
        <v> </v>
      </c>
      <c r="AE131" s="30"/>
      <c r="AF131" s="30"/>
      <c r="AG131" s="32"/>
      <c r="AH131" s="32"/>
      <c r="AI131" s="32"/>
      <c r="AJ131" s="30"/>
      <c r="AK131" s="30"/>
      <c r="AL131" s="33"/>
      <c r="AM131" s="34" t="b">
        <f>IF(J131 = "Lease",+PV(AL131/(AD131/Inventory!$X131),AD131,-AG131,0,IF(AC131="Beginning",1,0)))</f>
        <v>0</v>
      </c>
      <c r="AN131" s="30"/>
      <c r="AO131" s="34">
        <f t="shared" si="6"/>
        <v>0</v>
      </c>
    </row>
    <row r="132" ht="15.75" customHeight="1">
      <c r="A132" s="30"/>
      <c r="B132" s="31"/>
      <c r="C132" s="30"/>
      <c r="D132" s="30"/>
      <c r="E132" s="30"/>
      <c r="F132" s="30"/>
      <c r="G132" s="30"/>
      <c r="H132" s="30"/>
      <c r="I132" s="30"/>
      <c r="J132" s="30" t="str">
        <f t="shared" si="1"/>
        <v>Not a Lease</v>
      </c>
      <c r="K132" s="30"/>
      <c r="L132" s="30"/>
      <c r="M132" s="30"/>
      <c r="N132" s="30"/>
      <c r="O132" s="30"/>
      <c r="P132" s="30"/>
      <c r="Q132" s="30"/>
      <c r="R132" s="30"/>
      <c r="S132" s="30"/>
      <c r="T132" s="30"/>
      <c r="U132" s="30"/>
      <c r="V132" s="30"/>
      <c r="W132" s="30"/>
      <c r="X132" s="30">
        <f t="shared" si="2"/>
        <v>0</v>
      </c>
      <c r="Y132" s="30" t="str">
        <f t="shared" si="3"/>
        <v/>
      </c>
      <c r="Z132" s="30">
        <f t="shared" si="4"/>
        <v>0</v>
      </c>
      <c r="AA132" s="30">
        <f t="shared" si="5"/>
        <v>0</v>
      </c>
      <c r="AB132" s="30"/>
      <c r="AC132" s="30"/>
      <c r="AD132" s="30" t="str">
        <f>IF(AB132="Monthly",Inventory!$X132*12,IF(AB132="quarterly",Inventory!$X$4:$X$550*4,IF(AB132="annually",Inventory!$X$4:$X$550*1,IF(AB132="weekly",Inventory!$X$4:$X$550*52,IF(AB132="semiannually",Inventory!$X$4:$X$550*2," ")))))</f>
        <v> </v>
      </c>
      <c r="AE132" s="30"/>
      <c r="AF132" s="30"/>
      <c r="AG132" s="32"/>
      <c r="AH132" s="32"/>
      <c r="AI132" s="32"/>
      <c r="AJ132" s="30"/>
      <c r="AK132" s="30"/>
      <c r="AL132" s="33"/>
      <c r="AM132" s="34" t="b">
        <f>IF(J132 = "Lease",+PV(AL132/(AD132/Inventory!$X132),AD132,-AG132,0,IF(AC132="Beginning",1,0)))</f>
        <v>0</v>
      </c>
      <c r="AN132" s="30"/>
      <c r="AO132" s="34">
        <f t="shared" si="6"/>
        <v>0</v>
      </c>
    </row>
    <row r="133" ht="15.75" customHeight="1">
      <c r="A133" s="30"/>
      <c r="B133" s="31"/>
      <c r="C133" s="30"/>
      <c r="D133" s="30"/>
      <c r="E133" s="30"/>
      <c r="F133" s="30"/>
      <c r="G133" s="30"/>
      <c r="H133" s="30"/>
      <c r="I133" s="30"/>
      <c r="J133" s="30" t="str">
        <f t="shared" si="1"/>
        <v>Not a Lease</v>
      </c>
      <c r="K133" s="30"/>
      <c r="L133" s="30"/>
      <c r="M133" s="30"/>
      <c r="N133" s="30"/>
      <c r="O133" s="30"/>
      <c r="P133" s="30"/>
      <c r="Q133" s="30"/>
      <c r="R133" s="30"/>
      <c r="S133" s="30"/>
      <c r="T133" s="30"/>
      <c r="U133" s="30"/>
      <c r="V133" s="30"/>
      <c r="W133" s="30"/>
      <c r="X133" s="30">
        <f t="shared" si="2"/>
        <v>0</v>
      </c>
      <c r="Y133" s="30" t="str">
        <f t="shared" si="3"/>
        <v/>
      </c>
      <c r="Z133" s="30">
        <f t="shared" si="4"/>
        <v>0</v>
      </c>
      <c r="AA133" s="30">
        <f t="shared" si="5"/>
        <v>0</v>
      </c>
      <c r="AB133" s="30"/>
      <c r="AC133" s="30"/>
      <c r="AD133" s="30" t="str">
        <f>IF(AB133="Monthly",Inventory!$X133*12,IF(AB133="quarterly",Inventory!$X$4:$X$550*4,IF(AB133="annually",Inventory!$X$4:$X$550*1,IF(AB133="weekly",Inventory!$X$4:$X$550*52,IF(AB133="semiannually",Inventory!$X$4:$X$550*2," ")))))</f>
        <v> </v>
      </c>
      <c r="AE133" s="30"/>
      <c r="AF133" s="30"/>
      <c r="AG133" s="32"/>
      <c r="AH133" s="32"/>
      <c r="AI133" s="32"/>
      <c r="AJ133" s="30"/>
      <c r="AK133" s="30"/>
      <c r="AL133" s="33"/>
      <c r="AM133" s="34" t="b">
        <f>IF(J133 = "Lease",+PV(AL133/(AD133/Inventory!$X133),AD133,-AG133,0,IF(AC133="Beginning",1,0)))</f>
        <v>0</v>
      </c>
      <c r="AN133" s="30"/>
      <c r="AO133" s="34">
        <f t="shared" si="6"/>
        <v>0</v>
      </c>
    </row>
    <row r="134" ht="15.75" customHeight="1">
      <c r="A134" s="30"/>
      <c r="B134" s="31"/>
      <c r="C134" s="30"/>
      <c r="D134" s="30"/>
      <c r="E134" s="30"/>
      <c r="F134" s="30"/>
      <c r="G134" s="30"/>
      <c r="H134" s="30"/>
      <c r="I134" s="30"/>
      <c r="J134" s="30" t="str">
        <f t="shared" si="1"/>
        <v>Not a Lease</v>
      </c>
      <c r="K134" s="30"/>
      <c r="L134" s="30"/>
      <c r="M134" s="30"/>
      <c r="N134" s="30"/>
      <c r="O134" s="30"/>
      <c r="P134" s="30"/>
      <c r="Q134" s="30"/>
      <c r="R134" s="30"/>
      <c r="S134" s="30"/>
      <c r="T134" s="30"/>
      <c r="U134" s="30"/>
      <c r="V134" s="30"/>
      <c r="W134" s="30"/>
      <c r="X134" s="30">
        <f t="shared" si="2"/>
        <v>0</v>
      </c>
      <c r="Y134" s="30" t="str">
        <f t="shared" si="3"/>
        <v/>
      </c>
      <c r="Z134" s="30">
        <f t="shared" si="4"/>
        <v>0</v>
      </c>
      <c r="AA134" s="30">
        <f t="shared" si="5"/>
        <v>0</v>
      </c>
      <c r="AB134" s="30"/>
      <c r="AC134" s="30"/>
      <c r="AD134" s="30" t="str">
        <f>IF(AB134="Monthly",Inventory!$X134*12,IF(AB134="quarterly",Inventory!$X$4:$X$550*4,IF(AB134="annually",Inventory!$X$4:$X$550*1,IF(AB134="weekly",Inventory!$X$4:$X$550*52,IF(AB134="semiannually",Inventory!$X$4:$X$550*2," ")))))</f>
        <v> </v>
      </c>
      <c r="AE134" s="30"/>
      <c r="AF134" s="30"/>
      <c r="AG134" s="32"/>
      <c r="AH134" s="32"/>
      <c r="AI134" s="32"/>
      <c r="AJ134" s="30"/>
      <c r="AK134" s="30"/>
      <c r="AL134" s="33"/>
      <c r="AM134" s="34" t="b">
        <f>IF(J134 = "Lease",+PV(AL134/(AD134/Inventory!$X134),AD134,-AG134,0,IF(AC134="Beginning",1,0)))</f>
        <v>0</v>
      </c>
      <c r="AN134" s="30"/>
      <c r="AO134" s="34">
        <f t="shared" si="6"/>
        <v>0</v>
      </c>
    </row>
    <row r="135" ht="15.75" customHeight="1">
      <c r="A135" s="30"/>
      <c r="B135" s="31"/>
      <c r="C135" s="30"/>
      <c r="D135" s="30"/>
      <c r="E135" s="30"/>
      <c r="F135" s="30"/>
      <c r="G135" s="30"/>
      <c r="H135" s="30"/>
      <c r="I135" s="30"/>
      <c r="J135" s="30" t="str">
        <f t="shared" si="1"/>
        <v>Not a Lease</v>
      </c>
      <c r="K135" s="30"/>
      <c r="L135" s="30"/>
      <c r="M135" s="30"/>
      <c r="N135" s="30"/>
      <c r="O135" s="30"/>
      <c r="P135" s="30"/>
      <c r="Q135" s="30"/>
      <c r="R135" s="30"/>
      <c r="S135" s="30"/>
      <c r="T135" s="30"/>
      <c r="U135" s="30"/>
      <c r="V135" s="30"/>
      <c r="W135" s="30"/>
      <c r="X135" s="30">
        <f t="shared" si="2"/>
        <v>0</v>
      </c>
      <c r="Y135" s="30" t="str">
        <f t="shared" si="3"/>
        <v/>
      </c>
      <c r="Z135" s="30">
        <f t="shared" si="4"/>
        <v>0</v>
      </c>
      <c r="AA135" s="30">
        <f t="shared" si="5"/>
        <v>0</v>
      </c>
      <c r="AB135" s="30"/>
      <c r="AC135" s="30"/>
      <c r="AD135" s="30" t="str">
        <f>IF(AB135="Monthly",Inventory!$X135*12,IF(AB135="quarterly",Inventory!$X$4:$X$550*4,IF(AB135="annually",Inventory!$X$4:$X$550*1,IF(AB135="weekly",Inventory!$X$4:$X$550*52,IF(AB135="semiannually",Inventory!$X$4:$X$550*2," ")))))</f>
        <v> </v>
      </c>
      <c r="AE135" s="30"/>
      <c r="AF135" s="30"/>
      <c r="AG135" s="32"/>
      <c r="AH135" s="32"/>
      <c r="AI135" s="32"/>
      <c r="AJ135" s="30"/>
      <c r="AK135" s="30"/>
      <c r="AL135" s="33"/>
      <c r="AM135" s="34" t="b">
        <f>IF(J135 = "Lease",+PV(AL135/(AD135/Inventory!$X135),AD135,-AG135,0,IF(AC135="Beginning",1,0)))</f>
        <v>0</v>
      </c>
      <c r="AN135" s="30"/>
      <c r="AO135" s="34">
        <f t="shared" si="6"/>
        <v>0</v>
      </c>
    </row>
    <row r="136" ht="15.75" customHeight="1">
      <c r="A136" s="30"/>
      <c r="B136" s="31"/>
      <c r="C136" s="30"/>
      <c r="D136" s="30"/>
      <c r="E136" s="30"/>
      <c r="F136" s="30"/>
      <c r="G136" s="30"/>
      <c r="H136" s="30"/>
      <c r="I136" s="30"/>
      <c r="J136" s="30" t="str">
        <f t="shared" si="1"/>
        <v>Not a Lease</v>
      </c>
      <c r="K136" s="30"/>
      <c r="L136" s="30"/>
      <c r="M136" s="30"/>
      <c r="N136" s="30"/>
      <c r="O136" s="30"/>
      <c r="P136" s="30"/>
      <c r="Q136" s="30"/>
      <c r="R136" s="30"/>
      <c r="S136" s="30"/>
      <c r="T136" s="30"/>
      <c r="U136" s="30"/>
      <c r="V136" s="30"/>
      <c r="W136" s="30"/>
      <c r="X136" s="30">
        <f t="shared" si="2"/>
        <v>0</v>
      </c>
      <c r="Y136" s="30" t="str">
        <f t="shared" si="3"/>
        <v/>
      </c>
      <c r="Z136" s="30">
        <f t="shared" si="4"/>
        <v>0</v>
      </c>
      <c r="AA136" s="30">
        <f t="shared" si="5"/>
        <v>0</v>
      </c>
      <c r="AB136" s="30"/>
      <c r="AC136" s="30"/>
      <c r="AD136" s="30" t="str">
        <f>IF(AB136="Monthly",Inventory!$X136*12,IF(AB136="quarterly",Inventory!$X$4:$X$550*4,IF(AB136="annually",Inventory!$X$4:$X$550*1,IF(AB136="weekly",Inventory!$X$4:$X$550*52,IF(AB136="semiannually",Inventory!$X$4:$X$550*2," ")))))</f>
        <v> </v>
      </c>
      <c r="AE136" s="30"/>
      <c r="AF136" s="30"/>
      <c r="AG136" s="32"/>
      <c r="AH136" s="32"/>
      <c r="AI136" s="32"/>
      <c r="AJ136" s="30"/>
      <c r="AK136" s="30"/>
      <c r="AL136" s="33"/>
      <c r="AM136" s="34" t="b">
        <f>IF(J136 = "Lease",+PV(AL136/(AD136/Inventory!$X136),AD136,-AG136,0,IF(AC136="Beginning",1,0)))</f>
        <v>0</v>
      </c>
      <c r="AN136" s="30"/>
      <c r="AO136" s="34">
        <f t="shared" si="6"/>
        <v>0</v>
      </c>
    </row>
    <row r="137" ht="15.75" customHeight="1">
      <c r="A137" s="30"/>
      <c r="B137" s="31"/>
      <c r="C137" s="30"/>
      <c r="D137" s="30"/>
      <c r="E137" s="30"/>
      <c r="F137" s="30"/>
      <c r="G137" s="30"/>
      <c r="H137" s="30"/>
      <c r="I137" s="30"/>
      <c r="J137" s="30" t="str">
        <f t="shared" si="1"/>
        <v>Not a Lease</v>
      </c>
      <c r="K137" s="30"/>
      <c r="L137" s="30"/>
      <c r="M137" s="30"/>
      <c r="N137" s="30"/>
      <c r="O137" s="30"/>
      <c r="P137" s="30"/>
      <c r="Q137" s="30"/>
      <c r="R137" s="30"/>
      <c r="S137" s="30"/>
      <c r="T137" s="30"/>
      <c r="U137" s="30"/>
      <c r="V137" s="30"/>
      <c r="W137" s="30"/>
      <c r="X137" s="30">
        <f t="shared" si="2"/>
        <v>0</v>
      </c>
      <c r="Y137" s="30" t="str">
        <f t="shared" si="3"/>
        <v/>
      </c>
      <c r="Z137" s="30">
        <f t="shared" si="4"/>
        <v>0</v>
      </c>
      <c r="AA137" s="30">
        <f t="shared" si="5"/>
        <v>0</v>
      </c>
      <c r="AB137" s="30"/>
      <c r="AC137" s="30"/>
      <c r="AD137" s="30" t="str">
        <f>IF(AB137="Monthly",Inventory!$X137*12,IF(AB137="quarterly",Inventory!$X$4:$X$550*4,IF(AB137="annually",Inventory!$X$4:$X$550*1,IF(AB137="weekly",Inventory!$X$4:$X$550*52,IF(AB137="semiannually",Inventory!$X$4:$X$550*2," ")))))</f>
        <v> </v>
      </c>
      <c r="AE137" s="30"/>
      <c r="AF137" s="30"/>
      <c r="AG137" s="32"/>
      <c r="AH137" s="32"/>
      <c r="AI137" s="32"/>
      <c r="AJ137" s="30"/>
      <c r="AK137" s="30"/>
      <c r="AL137" s="33"/>
      <c r="AM137" s="34" t="b">
        <f>IF(J137 = "Lease",+PV(AL137/(AD137/Inventory!$X137),AD137,-AG137,0,IF(AC137="Beginning",1,0)))</f>
        <v>0</v>
      </c>
      <c r="AN137" s="30"/>
      <c r="AO137" s="34">
        <f t="shared" si="6"/>
        <v>0</v>
      </c>
    </row>
    <row r="138" ht="15.75" customHeight="1">
      <c r="A138" s="30"/>
      <c r="B138" s="31"/>
      <c r="C138" s="30"/>
      <c r="D138" s="30"/>
      <c r="E138" s="30"/>
      <c r="F138" s="30"/>
      <c r="G138" s="30"/>
      <c r="H138" s="30"/>
      <c r="I138" s="30"/>
      <c r="J138" s="30" t="str">
        <f t="shared" si="1"/>
        <v>Not a Lease</v>
      </c>
      <c r="K138" s="30"/>
      <c r="L138" s="30"/>
      <c r="M138" s="30"/>
      <c r="N138" s="30"/>
      <c r="O138" s="30"/>
      <c r="P138" s="30"/>
      <c r="Q138" s="30"/>
      <c r="R138" s="30"/>
      <c r="S138" s="30"/>
      <c r="T138" s="30"/>
      <c r="U138" s="30"/>
      <c r="V138" s="30"/>
      <c r="W138" s="30"/>
      <c r="X138" s="30">
        <f t="shared" si="2"/>
        <v>0</v>
      </c>
      <c r="Y138" s="30" t="str">
        <f t="shared" si="3"/>
        <v/>
      </c>
      <c r="Z138" s="30">
        <f t="shared" si="4"/>
        <v>0</v>
      </c>
      <c r="AA138" s="30">
        <f t="shared" si="5"/>
        <v>0</v>
      </c>
      <c r="AB138" s="30"/>
      <c r="AC138" s="30"/>
      <c r="AD138" s="30" t="str">
        <f>IF(AB138="Monthly",Inventory!$X138*12,IF(AB138="quarterly",Inventory!$X$4:$X$550*4,IF(AB138="annually",Inventory!$X$4:$X$550*1,IF(AB138="weekly",Inventory!$X$4:$X$550*52,IF(AB138="semiannually",Inventory!$X$4:$X$550*2," ")))))</f>
        <v> </v>
      </c>
      <c r="AE138" s="30"/>
      <c r="AF138" s="30"/>
      <c r="AG138" s="32"/>
      <c r="AH138" s="32"/>
      <c r="AI138" s="32"/>
      <c r="AJ138" s="30"/>
      <c r="AK138" s="30"/>
      <c r="AL138" s="33"/>
      <c r="AM138" s="34" t="b">
        <f>IF(J138 = "Lease",+PV(AL138/(AD138/Inventory!$X138),AD138,-AG138,0,IF(AC138="Beginning",1,0)))</f>
        <v>0</v>
      </c>
      <c r="AN138" s="30"/>
      <c r="AO138" s="34">
        <f t="shared" si="6"/>
        <v>0</v>
      </c>
    </row>
    <row r="139" ht="15.75" customHeight="1">
      <c r="A139" s="30"/>
      <c r="B139" s="31"/>
      <c r="C139" s="30"/>
      <c r="D139" s="30"/>
      <c r="E139" s="30"/>
      <c r="F139" s="30"/>
      <c r="G139" s="30"/>
      <c r="H139" s="30"/>
      <c r="I139" s="30"/>
      <c r="J139" s="30" t="str">
        <f t="shared" si="1"/>
        <v>Not a Lease</v>
      </c>
      <c r="K139" s="30"/>
      <c r="L139" s="30"/>
      <c r="M139" s="30"/>
      <c r="N139" s="30"/>
      <c r="O139" s="30"/>
      <c r="P139" s="30"/>
      <c r="Q139" s="30"/>
      <c r="R139" s="30"/>
      <c r="S139" s="30"/>
      <c r="T139" s="30"/>
      <c r="U139" s="30"/>
      <c r="V139" s="30"/>
      <c r="W139" s="30"/>
      <c r="X139" s="30">
        <f t="shared" si="2"/>
        <v>0</v>
      </c>
      <c r="Y139" s="30" t="str">
        <f t="shared" si="3"/>
        <v/>
      </c>
      <c r="Z139" s="30">
        <f t="shared" si="4"/>
        <v>0</v>
      </c>
      <c r="AA139" s="30">
        <f t="shared" si="5"/>
        <v>0</v>
      </c>
      <c r="AB139" s="30"/>
      <c r="AC139" s="30"/>
      <c r="AD139" s="30" t="str">
        <f>IF(AB139="Monthly",Inventory!$X139*12,IF(AB139="quarterly",Inventory!$X$4:$X$550*4,IF(AB139="annually",Inventory!$X$4:$X$550*1,IF(AB139="weekly",Inventory!$X$4:$X$550*52,IF(AB139="semiannually",Inventory!$X$4:$X$550*2," ")))))</f>
        <v> </v>
      </c>
      <c r="AE139" s="30"/>
      <c r="AF139" s="30"/>
      <c r="AG139" s="32"/>
      <c r="AH139" s="32"/>
      <c r="AI139" s="32"/>
      <c r="AJ139" s="30"/>
      <c r="AK139" s="30"/>
      <c r="AL139" s="33"/>
      <c r="AM139" s="34" t="b">
        <f>IF(J139 = "Lease",+PV(AL139/(AD139/Inventory!$X139),AD139,-AG139,0,IF(AC139="Beginning",1,0)))</f>
        <v>0</v>
      </c>
      <c r="AN139" s="30"/>
      <c r="AO139" s="34">
        <f t="shared" si="6"/>
        <v>0</v>
      </c>
    </row>
    <row r="140" ht="15.75" customHeight="1">
      <c r="A140" s="30"/>
      <c r="B140" s="31"/>
      <c r="C140" s="30"/>
      <c r="D140" s="30"/>
      <c r="E140" s="30"/>
      <c r="F140" s="30"/>
      <c r="G140" s="30"/>
      <c r="H140" s="30"/>
      <c r="I140" s="30"/>
      <c r="J140" s="30" t="str">
        <f t="shared" si="1"/>
        <v>Not a Lease</v>
      </c>
      <c r="K140" s="30"/>
      <c r="L140" s="30"/>
      <c r="M140" s="30"/>
      <c r="N140" s="30"/>
      <c r="O140" s="30"/>
      <c r="P140" s="30"/>
      <c r="Q140" s="30"/>
      <c r="R140" s="30"/>
      <c r="S140" s="30"/>
      <c r="T140" s="30"/>
      <c r="U140" s="30"/>
      <c r="V140" s="30"/>
      <c r="W140" s="30"/>
      <c r="X140" s="30">
        <f t="shared" si="2"/>
        <v>0</v>
      </c>
      <c r="Y140" s="30" t="str">
        <f t="shared" si="3"/>
        <v/>
      </c>
      <c r="Z140" s="30">
        <f t="shared" si="4"/>
        <v>0</v>
      </c>
      <c r="AA140" s="30">
        <f t="shared" si="5"/>
        <v>0</v>
      </c>
      <c r="AB140" s="30"/>
      <c r="AC140" s="30"/>
      <c r="AD140" s="30" t="str">
        <f>IF(AB140="Monthly",Inventory!$X140*12,IF(AB140="quarterly",Inventory!$X$4:$X$550*4,IF(AB140="annually",Inventory!$X$4:$X$550*1,IF(AB140="weekly",Inventory!$X$4:$X$550*52,IF(AB140="semiannually",Inventory!$X$4:$X$550*2," ")))))</f>
        <v> </v>
      </c>
      <c r="AE140" s="30"/>
      <c r="AF140" s="30"/>
      <c r="AG140" s="32"/>
      <c r="AH140" s="32"/>
      <c r="AI140" s="32"/>
      <c r="AJ140" s="30"/>
      <c r="AK140" s="30"/>
      <c r="AL140" s="33"/>
      <c r="AM140" s="34" t="b">
        <f>IF(J140 = "Lease",+PV(AL140/(AD140/Inventory!$X140),AD140,-AG140,0,IF(AC140="Beginning",1,0)))</f>
        <v>0</v>
      </c>
      <c r="AN140" s="30"/>
      <c r="AO140" s="34">
        <f t="shared" si="6"/>
        <v>0</v>
      </c>
    </row>
    <row r="141" ht="15.75" customHeight="1">
      <c r="A141" s="30"/>
      <c r="B141" s="31"/>
      <c r="C141" s="30"/>
      <c r="D141" s="30"/>
      <c r="E141" s="30"/>
      <c r="F141" s="30"/>
      <c r="G141" s="30"/>
      <c r="H141" s="30"/>
      <c r="I141" s="30"/>
      <c r="J141" s="30" t="str">
        <f t="shared" si="1"/>
        <v>Not a Lease</v>
      </c>
      <c r="K141" s="30"/>
      <c r="L141" s="30"/>
      <c r="M141" s="30"/>
      <c r="N141" s="30"/>
      <c r="O141" s="30"/>
      <c r="P141" s="30"/>
      <c r="Q141" s="30"/>
      <c r="R141" s="30"/>
      <c r="S141" s="30"/>
      <c r="T141" s="30"/>
      <c r="U141" s="30"/>
      <c r="V141" s="30"/>
      <c r="W141" s="30"/>
      <c r="X141" s="30">
        <f t="shared" si="2"/>
        <v>0</v>
      </c>
      <c r="Y141" s="30" t="str">
        <f t="shared" si="3"/>
        <v/>
      </c>
      <c r="Z141" s="30">
        <f t="shared" si="4"/>
        <v>0</v>
      </c>
      <c r="AA141" s="30">
        <f t="shared" si="5"/>
        <v>0</v>
      </c>
      <c r="AB141" s="30"/>
      <c r="AC141" s="30"/>
      <c r="AD141" s="30" t="str">
        <f>IF(AB141="Monthly",Inventory!$X141*12,IF(AB141="quarterly",Inventory!$X$4:$X$550*4,IF(AB141="annually",Inventory!$X$4:$X$550*1,IF(AB141="weekly",Inventory!$X$4:$X$550*52,IF(AB141="semiannually",Inventory!$X$4:$X$550*2," ")))))</f>
        <v> </v>
      </c>
      <c r="AE141" s="30"/>
      <c r="AF141" s="30"/>
      <c r="AG141" s="32"/>
      <c r="AH141" s="32"/>
      <c r="AI141" s="32"/>
      <c r="AJ141" s="30"/>
      <c r="AK141" s="30"/>
      <c r="AL141" s="33"/>
      <c r="AM141" s="34" t="b">
        <f>IF(J141 = "Lease",+PV(AL141/(AD141/Inventory!$X141),AD141,-AG141,0,IF(AC141="Beginning",1,0)))</f>
        <v>0</v>
      </c>
      <c r="AN141" s="30"/>
      <c r="AO141" s="34">
        <f t="shared" si="6"/>
        <v>0</v>
      </c>
    </row>
    <row r="142" ht="15.75" customHeight="1">
      <c r="A142" s="30"/>
      <c r="B142" s="31"/>
      <c r="C142" s="30"/>
      <c r="D142" s="30"/>
      <c r="E142" s="30"/>
      <c r="F142" s="30"/>
      <c r="G142" s="30"/>
      <c r="H142" s="30"/>
      <c r="I142" s="30"/>
      <c r="J142" s="30" t="str">
        <f t="shared" si="1"/>
        <v>Not a Lease</v>
      </c>
      <c r="K142" s="30"/>
      <c r="L142" s="30"/>
      <c r="M142" s="30"/>
      <c r="N142" s="30"/>
      <c r="O142" s="30"/>
      <c r="P142" s="30"/>
      <c r="Q142" s="30"/>
      <c r="R142" s="30"/>
      <c r="S142" s="30"/>
      <c r="T142" s="30"/>
      <c r="U142" s="30"/>
      <c r="V142" s="30"/>
      <c r="W142" s="30"/>
      <c r="X142" s="30">
        <f t="shared" si="2"/>
        <v>0</v>
      </c>
      <c r="Y142" s="30" t="str">
        <f t="shared" si="3"/>
        <v/>
      </c>
      <c r="Z142" s="30">
        <f t="shared" si="4"/>
        <v>0</v>
      </c>
      <c r="AA142" s="30">
        <f t="shared" si="5"/>
        <v>0</v>
      </c>
      <c r="AB142" s="30"/>
      <c r="AC142" s="30"/>
      <c r="AD142" s="30" t="str">
        <f>IF(AB142="Monthly",Inventory!$X142*12,IF(AB142="quarterly",Inventory!$X$4:$X$550*4,IF(AB142="annually",Inventory!$X$4:$X$550*1,IF(AB142="weekly",Inventory!$X$4:$X$550*52,IF(AB142="semiannually",Inventory!$X$4:$X$550*2," ")))))</f>
        <v> </v>
      </c>
      <c r="AE142" s="30"/>
      <c r="AF142" s="30"/>
      <c r="AG142" s="32"/>
      <c r="AH142" s="32"/>
      <c r="AI142" s="32"/>
      <c r="AJ142" s="30"/>
      <c r="AK142" s="30"/>
      <c r="AL142" s="33"/>
      <c r="AM142" s="34" t="b">
        <f>IF(J142 = "Lease",+PV(AL142/(AD142/Inventory!$X142),AD142,-AG142,0,IF(AC142="Beginning",1,0)))</f>
        <v>0</v>
      </c>
      <c r="AN142" s="30"/>
      <c r="AO142" s="34">
        <f t="shared" si="6"/>
        <v>0</v>
      </c>
    </row>
    <row r="143" ht="15.75" customHeight="1">
      <c r="A143" s="30"/>
      <c r="B143" s="31"/>
      <c r="C143" s="30"/>
      <c r="D143" s="30"/>
      <c r="E143" s="30"/>
      <c r="F143" s="30"/>
      <c r="G143" s="30"/>
      <c r="H143" s="30"/>
      <c r="I143" s="30"/>
      <c r="J143" s="30" t="str">
        <f t="shared" si="1"/>
        <v>Not a Lease</v>
      </c>
      <c r="K143" s="30"/>
      <c r="L143" s="30"/>
      <c r="M143" s="30"/>
      <c r="N143" s="30"/>
      <c r="O143" s="30"/>
      <c r="P143" s="30"/>
      <c r="Q143" s="30"/>
      <c r="R143" s="30"/>
      <c r="S143" s="30"/>
      <c r="T143" s="30"/>
      <c r="U143" s="30"/>
      <c r="V143" s="30"/>
      <c r="W143" s="30"/>
      <c r="X143" s="30">
        <f t="shared" si="2"/>
        <v>0</v>
      </c>
      <c r="Y143" s="30" t="str">
        <f t="shared" si="3"/>
        <v/>
      </c>
      <c r="Z143" s="30">
        <f t="shared" si="4"/>
        <v>0</v>
      </c>
      <c r="AA143" s="30">
        <f t="shared" si="5"/>
        <v>0</v>
      </c>
      <c r="AB143" s="30"/>
      <c r="AC143" s="30"/>
      <c r="AD143" s="30" t="str">
        <f>IF(AB143="Monthly",Inventory!$X143*12,IF(AB143="quarterly",Inventory!$X$4:$X$550*4,IF(AB143="annually",Inventory!$X$4:$X$550*1,IF(AB143="weekly",Inventory!$X$4:$X$550*52,IF(AB143="semiannually",Inventory!$X$4:$X$550*2," ")))))</f>
        <v> </v>
      </c>
      <c r="AE143" s="30"/>
      <c r="AF143" s="30"/>
      <c r="AG143" s="32"/>
      <c r="AH143" s="32"/>
      <c r="AI143" s="32"/>
      <c r="AJ143" s="30"/>
      <c r="AK143" s="30"/>
      <c r="AL143" s="33"/>
      <c r="AM143" s="34" t="b">
        <f>IF(J143 = "Lease",+PV(AL143/(AD143/Inventory!$X143),AD143,-AG143,0,IF(AC143="Beginning",1,0)))</f>
        <v>0</v>
      </c>
      <c r="AN143" s="30"/>
      <c r="AO143" s="34">
        <f t="shared" si="6"/>
        <v>0</v>
      </c>
    </row>
    <row r="144" ht="15.75" customHeight="1">
      <c r="A144" s="30"/>
      <c r="B144" s="31"/>
      <c r="C144" s="30"/>
      <c r="D144" s="30"/>
      <c r="E144" s="30"/>
      <c r="F144" s="30"/>
      <c r="G144" s="30"/>
      <c r="H144" s="30"/>
      <c r="I144" s="30"/>
      <c r="J144" s="30" t="str">
        <f t="shared" si="1"/>
        <v>Not a Lease</v>
      </c>
      <c r="K144" s="30"/>
      <c r="L144" s="30"/>
      <c r="M144" s="30"/>
      <c r="N144" s="30"/>
      <c r="O144" s="30"/>
      <c r="P144" s="30"/>
      <c r="Q144" s="30"/>
      <c r="R144" s="30"/>
      <c r="S144" s="30"/>
      <c r="T144" s="30"/>
      <c r="U144" s="30"/>
      <c r="V144" s="30"/>
      <c r="W144" s="30"/>
      <c r="X144" s="30">
        <f t="shared" si="2"/>
        <v>0</v>
      </c>
      <c r="Y144" s="30" t="str">
        <f t="shared" si="3"/>
        <v/>
      </c>
      <c r="Z144" s="30">
        <f t="shared" si="4"/>
        <v>0</v>
      </c>
      <c r="AA144" s="30">
        <f t="shared" si="5"/>
        <v>0</v>
      </c>
      <c r="AB144" s="30"/>
      <c r="AC144" s="30"/>
      <c r="AD144" s="30" t="str">
        <f>IF(AB144="Monthly",Inventory!$X144*12,IF(AB144="quarterly",Inventory!$X$4:$X$550*4,IF(AB144="annually",Inventory!$X$4:$X$550*1,IF(AB144="weekly",Inventory!$X$4:$X$550*52,IF(AB144="semiannually",Inventory!$X$4:$X$550*2," ")))))</f>
        <v> </v>
      </c>
      <c r="AE144" s="30"/>
      <c r="AF144" s="30"/>
      <c r="AG144" s="32"/>
      <c r="AH144" s="32"/>
      <c r="AI144" s="32"/>
      <c r="AJ144" s="30"/>
      <c r="AK144" s="30"/>
      <c r="AL144" s="33"/>
      <c r="AM144" s="34" t="b">
        <f>IF(J144 = "Lease",+PV(AL144/(AD144/Inventory!$X144),AD144,-AG144,0,IF(AC144="Beginning",1,0)))</f>
        <v>0</v>
      </c>
      <c r="AN144" s="30"/>
      <c r="AO144" s="34">
        <f t="shared" si="6"/>
        <v>0</v>
      </c>
    </row>
    <row r="145" ht="15.75" customHeight="1">
      <c r="A145" s="30"/>
      <c r="B145" s="31"/>
      <c r="C145" s="30"/>
      <c r="D145" s="30"/>
      <c r="E145" s="30"/>
      <c r="F145" s="30"/>
      <c r="G145" s="30"/>
      <c r="H145" s="30"/>
      <c r="I145" s="30"/>
      <c r="J145" s="30" t="str">
        <f t="shared" si="1"/>
        <v>Not a Lease</v>
      </c>
      <c r="K145" s="30"/>
      <c r="L145" s="30"/>
      <c r="M145" s="30"/>
      <c r="N145" s="30"/>
      <c r="O145" s="30"/>
      <c r="P145" s="30"/>
      <c r="Q145" s="30"/>
      <c r="R145" s="30"/>
      <c r="S145" s="30"/>
      <c r="T145" s="30"/>
      <c r="U145" s="30"/>
      <c r="V145" s="30"/>
      <c r="W145" s="30"/>
      <c r="X145" s="30">
        <f t="shared" si="2"/>
        <v>0</v>
      </c>
      <c r="Y145" s="30" t="str">
        <f t="shared" si="3"/>
        <v/>
      </c>
      <c r="Z145" s="30">
        <f t="shared" si="4"/>
        <v>0</v>
      </c>
      <c r="AA145" s="30">
        <f t="shared" si="5"/>
        <v>0</v>
      </c>
      <c r="AB145" s="30"/>
      <c r="AC145" s="30"/>
      <c r="AD145" s="30" t="str">
        <f>IF(AB145="Monthly",Inventory!$X145*12,IF(AB145="quarterly",Inventory!$X$4:$X$550*4,IF(AB145="annually",Inventory!$X$4:$X$550*1,IF(AB145="weekly",Inventory!$X$4:$X$550*52,IF(AB145="semiannually",Inventory!$X$4:$X$550*2," ")))))</f>
        <v> </v>
      </c>
      <c r="AE145" s="30"/>
      <c r="AF145" s="30"/>
      <c r="AG145" s="32"/>
      <c r="AH145" s="32"/>
      <c r="AI145" s="32"/>
      <c r="AJ145" s="30"/>
      <c r="AK145" s="30"/>
      <c r="AL145" s="33"/>
      <c r="AM145" s="34" t="b">
        <f>IF(J145 = "Lease",+PV(AL145/(AD145/Inventory!$X145),AD145,-AG145,0,IF(AC145="Beginning",1,0)))</f>
        <v>0</v>
      </c>
      <c r="AN145" s="30"/>
      <c r="AO145" s="34">
        <f t="shared" si="6"/>
        <v>0</v>
      </c>
    </row>
    <row r="146" ht="15.75" customHeight="1">
      <c r="A146" s="30"/>
      <c r="B146" s="31"/>
      <c r="C146" s="30"/>
      <c r="D146" s="30"/>
      <c r="E146" s="30"/>
      <c r="F146" s="30"/>
      <c r="G146" s="30"/>
      <c r="H146" s="30"/>
      <c r="I146" s="30"/>
      <c r="J146" s="30" t="str">
        <f t="shared" si="1"/>
        <v>Not a Lease</v>
      </c>
      <c r="K146" s="30"/>
      <c r="L146" s="30"/>
      <c r="M146" s="30"/>
      <c r="N146" s="30"/>
      <c r="O146" s="30"/>
      <c r="P146" s="30"/>
      <c r="Q146" s="30"/>
      <c r="R146" s="30"/>
      <c r="S146" s="30"/>
      <c r="T146" s="30"/>
      <c r="U146" s="30"/>
      <c r="V146" s="30"/>
      <c r="W146" s="30"/>
      <c r="X146" s="30">
        <f t="shared" si="2"/>
        <v>0</v>
      </c>
      <c r="Y146" s="30" t="str">
        <f t="shared" si="3"/>
        <v/>
      </c>
      <c r="Z146" s="30">
        <f t="shared" si="4"/>
        <v>0</v>
      </c>
      <c r="AA146" s="30">
        <f t="shared" si="5"/>
        <v>0</v>
      </c>
      <c r="AB146" s="30"/>
      <c r="AC146" s="30"/>
      <c r="AD146" s="30" t="str">
        <f>IF(AB146="Monthly",Inventory!$X146*12,IF(AB146="quarterly",Inventory!$X$4:$X$550*4,IF(AB146="annually",Inventory!$X$4:$X$550*1,IF(AB146="weekly",Inventory!$X$4:$X$550*52,IF(AB146="semiannually",Inventory!$X$4:$X$550*2," ")))))</f>
        <v> </v>
      </c>
      <c r="AE146" s="30"/>
      <c r="AF146" s="30"/>
      <c r="AG146" s="32"/>
      <c r="AH146" s="32"/>
      <c r="AI146" s="32"/>
      <c r="AJ146" s="30"/>
      <c r="AK146" s="30"/>
      <c r="AL146" s="33"/>
      <c r="AM146" s="34" t="b">
        <f>IF(J146 = "Lease",+PV(AL146/(AD146/Inventory!$X146),AD146,-AG146,0,IF(AC146="Beginning",1,0)))</f>
        <v>0</v>
      </c>
      <c r="AN146" s="30"/>
      <c r="AO146" s="34">
        <f t="shared" si="6"/>
        <v>0</v>
      </c>
    </row>
    <row r="147" ht="15.75" customHeight="1">
      <c r="A147" s="30"/>
      <c r="B147" s="31"/>
      <c r="C147" s="30"/>
      <c r="D147" s="30"/>
      <c r="E147" s="30"/>
      <c r="F147" s="30"/>
      <c r="G147" s="30"/>
      <c r="H147" s="30"/>
      <c r="I147" s="30"/>
      <c r="J147" s="30" t="str">
        <f t="shared" si="1"/>
        <v>Not a Lease</v>
      </c>
      <c r="K147" s="30"/>
      <c r="L147" s="30"/>
      <c r="M147" s="30"/>
      <c r="N147" s="30"/>
      <c r="O147" s="30"/>
      <c r="P147" s="30"/>
      <c r="Q147" s="30"/>
      <c r="R147" s="30"/>
      <c r="S147" s="30"/>
      <c r="T147" s="30"/>
      <c r="U147" s="30"/>
      <c r="V147" s="30"/>
      <c r="W147" s="30"/>
      <c r="X147" s="30">
        <f t="shared" si="2"/>
        <v>0</v>
      </c>
      <c r="Y147" s="30" t="str">
        <f t="shared" si="3"/>
        <v/>
      </c>
      <c r="Z147" s="30">
        <f t="shared" si="4"/>
        <v>0</v>
      </c>
      <c r="AA147" s="30">
        <f t="shared" si="5"/>
        <v>0</v>
      </c>
      <c r="AB147" s="30"/>
      <c r="AC147" s="30"/>
      <c r="AD147" s="30" t="str">
        <f>IF(AB147="Monthly",Inventory!$X147*12,IF(AB147="quarterly",Inventory!$X$4:$X$550*4,IF(AB147="annually",Inventory!$X$4:$X$550*1,IF(AB147="weekly",Inventory!$X$4:$X$550*52,IF(AB147="semiannually",Inventory!$X$4:$X$550*2," ")))))</f>
        <v> </v>
      </c>
      <c r="AE147" s="30"/>
      <c r="AF147" s="30"/>
      <c r="AG147" s="32"/>
      <c r="AH147" s="32"/>
      <c r="AI147" s="32"/>
      <c r="AJ147" s="30"/>
      <c r="AK147" s="30"/>
      <c r="AL147" s="33"/>
      <c r="AM147" s="34" t="b">
        <f>IF(J147 = "Lease",+PV(AL147/(AD147/Inventory!$X147),AD147,-AG147,0,IF(AC147="Beginning",1,0)))</f>
        <v>0</v>
      </c>
      <c r="AN147" s="30"/>
      <c r="AO147" s="34">
        <f t="shared" si="6"/>
        <v>0</v>
      </c>
    </row>
    <row r="148" ht="15.75" customHeight="1">
      <c r="A148" s="30"/>
      <c r="B148" s="31"/>
      <c r="C148" s="30"/>
      <c r="D148" s="30"/>
      <c r="E148" s="30"/>
      <c r="F148" s="30"/>
      <c r="G148" s="30"/>
      <c r="H148" s="30"/>
      <c r="I148" s="30"/>
      <c r="J148" s="30" t="str">
        <f t="shared" si="1"/>
        <v>Not a Lease</v>
      </c>
      <c r="K148" s="30"/>
      <c r="L148" s="30"/>
      <c r="M148" s="30"/>
      <c r="N148" s="30"/>
      <c r="O148" s="30"/>
      <c r="P148" s="30"/>
      <c r="Q148" s="30"/>
      <c r="R148" s="30"/>
      <c r="S148" s="30"/>
      <c r="T148" s="30"/>
      <c r="U148" s="30"/>
      <c r="V148" s="30"/>
      <c r="W148" s="30"/>
      <c r="X148" s="30">
        <f t="shared" si="2"/>
        <v>0</v>
      </c>
      <c r="Y148" s="30" t="str">
        <f t="shared" si="3"/>
        <v/>
      </c>
      <c r="Z148" s="30">
        <f t="shared" si="4"/>
        <v>0</v>
      </c>
      <c r="AA148" s="30">
        <f t="shared" si="5"/>
        <v>0</v>
      </c>
      <c r="AB148" s="30"/>
      <c r="AC148" s="30"/>
      <c r="AD148" s="30" t="str">
        <f>IF(AB148="Monthly",Inventory!$X148*12,IF(AB148="quarterly",Inventory!$X$4:$X$550*4,IF(AB148="annually",Inventory!$X$4:$X$550*1,IF(AB148="weekly",Inventory!$X$4:$X$550*52,IF(AB148="semiannually",Inventory!$X$4:$X$550*2," ")))))</f>
        <v> </v>
      </c>
      <c r="AE148" s="30"/>
      <c r="AF148" s="30"/>
      <c r="AG148" s="32"/>
      <c r="AH148" s="32"/>
      <c r="AI148" s="32"/>
      <c r="AJ148" s="30"/>
      <c r="AK148" s="30"/>
      <c r="AL148" s="33"/>
      <c r="AM148" s="34" t="b">
        <f>IF(J148 = "Lease",+PV(AL148/(AD148/Inventory!$X148),AD148,-AG148,0,IF(AC148="Beginning",1,0)))</f>
        <v>0</v>
      </c>
      <c r="AN148" s="30"/>
      <c r="AO148" s="34">
        <f t="shared" si="6"/>
        <v>0</v>
      </c>
    </row>
    <row r="149" ht="15.75" customHeight="1">
      <c r="A149" s="30"/>
      <c r="B149" s="31"/>
      <c r="C149" s="30"/>
      <c r="D149" s="30"/>
      <c r="E149" s="30"/>
      <c r="F149" s="30"/>
      <c r="G149" s="30"/>
      <c r="H149" s="30"/>
      <c r="I149" s="30"/>
      <c r="J149" s="30" t="str">
        <f t="shared" si="1"/>
        <v>Not a Lease</v>
      </c>
      <c r="K149" s="30"/>
      <c r="L149" s="30"/>
      <c r="M149" s="30"/>
      <c r="N149" s="30"/>
      <c r="O149" s="30"/>
      <c r="P149" s="30"/>
      <c r="Q149" s="30"/>
      <c r="R149" s="30"/>
      <c r="S149" s="30"/>
      <c r="T149" s="30"/>
      <c r="U149" s="30"/>
      <c r="V149" s="30"/>
      <c r="W149" s="30"/>
      <c r="X149" s="30">
        <f t="shared" si="2"/>
        <v>0</v>
      </c>
      <c r="Y149" s="30" t="str">
        <f t="shared" si="3"/>
        <v/>
      </c>
      <c r="Z149" s="30">
        <f t="shared" si="4"/>
        <v>0</v>
      </c>
      <c r="AA149" s="30">
        <f t="shared" si="5"/>
        <v>0</v>
      </c>
      <c r="AB149" s="30"/>
      <c r="AC149" s="30"/>
      <c r="AD149" s="30" t="str">
        <f>IF(AB149="Monthly",Inventory!$X149*12,IF(AB149="quarterly",Inventory!$X$4:$X$550*4,IF(AB149="annually",Inventory!$X$4:$X$550*1,IF(AB149="weekly",Inventory!$X$4:$X$550*52,IF(AB149="semiannually",Inventory!$X$4:$X$550*2," ")))))</f>
        <v> </v>
      </c>
      <c r="AE149" s="30"/>
      <c r="AF149" s="30"/>
      <c r="AG149" s="32"/>
      <c r="AH149" s="32"/>
      <c r="AI149" s="32"/>
      <c r="AJ149" s="30"/>
      <c r="AK149" s="30"/>
      <c r="AL149" s="33"/>
      <c r="AM149" s="34" t="b">
        <f>IF(J149 = "Lease",+PV(AL149/(AD149/Inventory!$X149),AD149,-AG149,0,IF(AC149="Beginning",1,0)))</f>
        <v>0</v>
      </c>
      <c r="AN149" s="30"/>
      <c r="AO149" s="34">
        <f t="shared" si="6"/>
        <v>0</v>
      </c>
    </row>
    <row r="150" ht="15.75" customHeight="1">
      <c r="A150" s="30"/>
      <c r="B150" s="31"/>
      <c r="C150" s="30"/>
      <c r="D150" s="30"/>
      <c r="E150" s="30"/>
      <c r="F150" s="30"/>
      <c r="G150" s="30"/>
      <c r="H150" s="30"/>
      <c r="I150" s="30"/>
      <c r="J150" s="30" t="str">
        <f t="shared" si="1"/>
        <v>Not a Lease</v>
      </c>
      <c r="K150" s="30"/>
      <c r="L150" s="30"/>
      <c r="M150" s="30"/>
      <c r="N150" s="30"/>
      <c r="O150" s="30"/>
      <c r="P150" s="30"/>
      <c r="Q150" s="30"/>
      <c r="R150" s="30"/>
      <c r="S150" s="30"/>
      <c r="T150" s="30"/>
      <c r="U150" s="30"/>
      <c r="V150" s="30"/>
      <c r="W150" s="30"/>
      <c r="X150" s="30">
        <f t="shared" si="2"/>
        <v>0</v>
      </c>
      <c r="Y150" s="30" t="str">
        <f t="shared" si="3"/>
        <v/>
      </c>
      <c r="Z150" s="30">
        <f t="shared" si="4"/>
        <v>0</v>
      </c>
      <c r="AA150" s="30">
        <f t="shared" si="5"/>
        <v>0</v>
      </c>
      <c r="AB150" s="30"/>
      <c r="AC150" s="30"/>
      <c r="AD150" s="30" t="str">
        <f>IF(AB150="Monthly",Inventory!$X150*12,IF(AB150="quarterly",Inventory!$X$4:$X$550*4,IF(AB150="annually",Inventory!$X$4:$X$550*1,IF(AB150="weekly",Inventory!$X$4:$X$550*52,IF(AB150="semiannually",Inventory!$X$4:$X$550*2," ")))))</f>
        <v> </v>
      </c>
      <c r="AE150" s="30"/>
      <c r="AF150" s="30"/>
      <c r="AG150" s="32"/>
      <c r="AH150" s="32"/>
      <c r="AI150" s="32"/>
      <c r="AJ150" s="30"/>
      <c r="AK150" s="30"/>
      <c r="AL150" s="33"/>
      <c r="AM150" s="34" t="b">
        <f>IF(J150 = "Lease",+PV(AL150/(AD150/Inventory!$X150),AD150,-AG150,0,IF(AC150="Beginning",1,0)))</f>
        <v>0</v>
      </c>
      <c r="AN150" s="30"/>
      <c r="AO150" s="34">
        <f t="shared" si="6"/>
        <v>0</v>
      </c>
    </row>
    <row r="151" ht="15.75" customHeight="1">
      <c r="A151" s="30"/>
      <c r="B151" s="31"/>
      <c r="C151" s="30"/>
      <c r="D151" s="30"/>
      <c r="E151" s="30"/>
      <c r="F151" s="30"/>
      <c r="G151" s="30"/>
      <c r="H151" s="30"/>
      <c r="I151" s="30"/>
      <c r="J151" s="30" t="str">
        <f t="shared" si="1"/>
        <v>Not a Lease</v>
      </c>
      <c r="K151" s="30"/>
      <c r="L151" s="30"/>
      <c r="M151" s="30"/>
      <c r="N151" s="30"/>
      <c r="O151" s="30"/>
      <c r="P151" s="30"/>
      <c r="Q151" s="30"/>
      <c r="R151" s="30"/>
      <c r="S151" s="30"/>
      <c r="T151" s="30"/>
      <c r="U151" s="30"/>
      <c r="V151" s="30"/>
      <c r="W151" s="30"/>
      <c r="X151" s="30">
        <f t="shared" si="2"/>
        <v>0</v>
      </c>
      <c r="Y151" s="30" t="str">
        <f t="shared" si="3"/>
        <v/>
      </c>
      <c r="Z151" s="30">
        <f t="shared" si="4"/>
        <v>0</v>
      </c>
      <c r="AA151" s="30">
        <f t="shared" si="5"/>
        <v>0</v>
      </c>
      <c r="AB151" s="30"/>
      <c r="AC151" s="30"/>
      <c r="AD151" s="30" t="str">
        <f>IF(AB151="Monthly",Inventory!$X151*12,IF(AB151="quarterly",Inventory!$X$4:$X$550*4,IF(AB151="annually",Inventory!$X$4:$X$550*1,IF(AB151="weekly",Inventory!$X$4:$X$550*52,IF(AB151="semiannually",Inventory!$X$4:$X$550*2," ")))))</f>
        <v> </v>
      </c>
      <c r="AE151" s="30"/>
      <c r="AF151" s="30"/>
      <c r="AG151" s="32"/>
      <c r="AH151" s="32"/>
      <c r="AI151" s="32"/>
      <c r="AJ151" s="30"/>
      <c r="AK151" s="30"/>
      <c r="AL151" s="33"/>
      <c r="AM151" s="34" t="b">
        <f>IF(J151 = "Lease",+PV(AL151/(AD151/Inventory!$X151),AD151,-AG151,0,IF(AC151="Beginning",1,0)))</f>
        <v>0</v>
      </c>
      <c r="AN151" s="30"/>
      <c r="AO151" s="34">
        <f t="shared" si="6"/>
        <v>0</v>
      </c>
    </row>
    <row r="152" ht="15.75" customHeight="1">
      <c r="A152" s="30"/>
      <c r="B152" s="31"/>
      <c r="C152" s="30"/>
      <c r="D152" s="30"/>
      <c r="E152" s="30"/>
      <c r="F152" s="30"/>
      <c r="G152" s="30"/>
      <c r="H152" s="30"/>
      <c r="I152" s="30"/>
      <c r="J152" s="30" t="str">
        <f t="shared" si="1"/>
        <v>Not a Lease</v>
      </c>
      <c r="K152" s="30"/>
      <c r="L152" s="30"/>
      <c r="M152" s="30"/>
      <c r="N152" s="30"/>
      <c r="O152" s="30"/>
      <c r="P152" s="30"/>
      <c r="Q152" s="30"/>
      <c r="R152" s="30"/>
      <c r="S152" s="30"/>
      <c r="T152" s="30"/>
      <c r="U152" s="30"/>
      <c r="V152" s="30"/>
      <c r="W152" s="30"/>
      <c r="X152" s="30">
        <f t="shared" si="2"/>
        <v>0</v>
      </c>
      <c r="Y152" s="30" t="str">
        <f t="shared" si="3"/>
        <v/>
      </c>
      <c r="Z152" s="30">
        <f t="shared" si="4"/>
        <v>0</v>
      </c>
      <c r="AA152" s="30">
        <f t="shared" si="5"/>
        <v>0</v>
      </c>
      <c r="AB152" s="30"/>
      <c r="AC152" s="30"/>
      <c r="AD152" s="30" t="str">
        <f>IF(AB152="Monthly",Inventory!$X152*12,IF(AB152="quarterly",Inventory!$X$4:$X$550*4,IF(AB152="annually",Inventory!$X$4:$X$550*1,IF(AB152="weekly",Inventory!$X$4:$X$550*52,IF(AB152="semiannually",Inventory!$X$4:$X$550*2," ")))))</f>
        <v> </v>
      </c>
      <c r="AE152" s="30"/>
      <c r="AF152" s="30"/>
      <c r="AG152" s="32"/>
      <c r="AH152" s="32"/>
      <c r="AI152" s="32"/>
      <c r="AJ152" s="30"/>
      <c r="AK152" s="30"/>
      <c r="AL152" s="33"/>
      <c r="AM152" s="34" t="b">
        <f>IF(J152 = "Lease",+PV(AL152/(AD152/Inventory!$X152),AD152,-AG152,0,IF(AC152="Beginning",1,0)))</f>
        <v>0</v>
      </c>
      <c r="AN152" s="30"/>
      <c r="AO152" s="34">
        <f t="shared" si="6"/>
        <v>0</v>
      </c>
    </row>
    <row r="153" ht="15.75" customHeight="1">
      <c r="A153" s="30"/>
      <c r="B153" s="31"/>
      <c r="C153" s="30"/>
      <c r="D153" s="30"/>
      <c r="E153" s="30"/>
      <c r="F153" s="30"/>
      <c r="G153" s="30"/>
      <c r="H153" s="30"/>
      <c r="I153" s="30"/>
      <c r="J153" s="30" t="str">
        <f t="shared" si="1"/>
        <v>Not a Lease</v>
      </c>
      <c r="K153" s="30"/>
      <c r="L153" s="30"/>
      <c r="M153" s="30"/>
      <c r="N153" s="30"/>
      <c r="O153" s="30"/>
      <c r="P153" s="30"/>
      <c r="Q153" s="30"/>
      <c r="R153" s="30"/>
      <c r="S153" s="30"/>
      <c r="T153" s="30"/>
      <c r="U153" s="30"/>
      <c r="V153" s="30"/>
      <c r="W153" s="30"/>
      <c r="X153" s="30">
        <f t="shared" si="2"/>
        <v>0</v>
      </c>
      <c r="Y153" s="30" t="str">
        <f t="shared" si="3"/>
        <v/>
      </c>
      <c r="Z153" s="30">
        <f t="shared" si="4"/>
        <v>0</v>
      </c>
      <c r="AA153" s="30">
        <f t="shared" si="5"/>
        <v>0</v>
      </c>
      <c r="AB153" s="30"/>
      <c r="AC153" s="30"/>
      <c r="AD153" s="30" t="str">
        <f>IF(AB153="Monthly",Inventory!$X153*12,IF(AB153="quarterly",Inventory!$X$4:$X$550*4,IF(AB153="annually",Inventory!$X$4:$X$550*1,IF(AB153="weekly",Inventory!$X$4:$X$550*52,IF(AB153="semiannually",Inventory!$X$4:$X$550*2," ")))))</f>
        <v> </v>
      </c>
      <c r="AE153" s="30"/>
      <c r="AF153" s="30"/>
      <c r="AG153" s="32"/>
      <c r="AH153" s="32"/>
      <c r="AI153" s="32"/>
      <c r="AJ153" s="30"/>
      <c r="AK153" s="30"/>
      <c r="AL153" s="33"/>
      <c r="AM153" s="34" t="b">
        <f>IF(J153 = "Lease",+PV(AL153/(AD153/Inventory!$X153),AD153,-AG153,0,IF(AC153="Beginning",1,0)))</f>
        <v>0</v>
      </c>
      <c r="AN153" s="30"/>
      <c r="AO153" s="34">
        <f t="shared" si="6"/>
        <v>0</v>
      </c>
    </row>
    <row r="154" ht="15.75" customHeight="1">
      <c r="A154" s="30"/>
      <c r="B154" s="31"/>
      <c r="C154" s="30"/>
      <c r="D154" s="30"/>
      <c r="E154" s="30"/>
      <c r="F154" s="30"/>
      <c r="G154" s="30"/>
      <c r="H154" s="30"/>
      <c r="I154" s="30"/>
      <c r="J154" s="30" t="str">
        <f t="shared" si="1"/>
        <v>Not a Lease</v>
      </c>
      <c r="K154" s="30"/>
      <c r="L154" s="30"/>
      <c r="M154" s="30"/>
      <c r="N154" s="30"/>
      <c r="O154" s="30"/>
      <c r="P154" s="30"/>
      <c r="Q154" s="30"/>
      <c r="R154" s="30"/>
      <c r="S154" s="30"/>
      <c r="T154" s="30"/>
      <c r="U154" s="30"/>
      <c r="V154" s="30"/>
      <c r="W154" s="30"/>
      <c r="X154" s="30">
        <f t="shared" si="2"/>
        <v>0</v>
      </c>
      <c r="Y154" s="30" t="str">
        <f t="shared" si="3"/>
        <v/>
      </c>
      <c r="Z154" s="30">
        <f t="shared" si="4"/>
        <v>0</v>
      </c>
      <c r="AA154" s="30">
        <f t="shared" si="5"/>
        <v>0</v>
      </c>
      <c r="AB154" s="30"/>
      <c r="AC154" s="30"/>
      <c r="AD154" s="30" t="str">
        <f>IF(AB154="Monthly",Inventory!$X154*12,IF(AB154="quarterly",Inventory!$X$4:$X$550*4,IF(AB154="annually",Inventory!$X$4:$X$550*1,IF(AB154="weekly",Inventory!$X$4:$X$550*52,IF(AB154="semiannually",Inventory!$X$4:$X$550*2," ")))))</f>
        <v> </v>
      </c>
      <c r="AE154" s="30"/>
      <c r="AF154" s="30"/>
      <c r="AG154" s="32"/>
      <c r="AH154" s="32"/>
      <c r="AI154" s="32"/>
      <c r="AJ154" s="30"/>
      <c r="AK154" s="30"/>
      <c r="AL154" s="33"/>
      <c r="AM154" s="34" t="b">
        <f>IF(J154 = "Lease",+PV(AL154/(AD154/Inventory!$X154),AD154,-AG154,0,IF(AC154="Beginning",1,0)))</f>
        <v>0</v>
      </c>
      <c r="AN154" s="30"/>
      <c r="AO154" s="34">
        <f t="shared" si="6"/>
        <v>0</v>
      </c>
    </row>
    <row r="155" ht="15.75" customHeight="1">
      <c r="A155" s="30"/>
      <c r="B155" s="31"/>
      <c r="C155" s="30"/>
      <c r="D155" s="30"/>
      <c r="E155" s="30"/>
      <c r="F155" s="30"/>
      <c r="G155" s="30"/>
      <c r="H155" s="30"/>
      <c r="I155" s="30"/>
      <c r="J155" s="30" t="str">
        <f t="shared" si="1"/>
        <v>Not a Lease</v>
      </c>
      <c r="K155" s="30"/>
      <c r="L155" s="30"/>
      <c r="M155" s="30"/>
      <c r="N155" s="30"/>
      <c r="O155" s="30"/>
      <c r="P155" s="30"/>
      <c r="Q155" s="30"/>
      <c r="R155" s="30"/>
      <c r="S155" s="30"/>
      <c r="T155" s="30"/>
      <c r="U155" s="30"/>
      <c r="V155" s="30"/>
      <c r="W155" s="30"/>
      <c r="X155" s="30">
        <f t="shared" si="2"/>
        <v>0</v>
      </c>
      <c r="Y155" s="30" t="str">
        <f t="shared" si="3"/>
        <v/>
      </c>
      <c r="Z155" s="30">
        <f t="shared" si="4"/>
        <v>0</v>
      </c>
      <c r="AA155" s="30">
        <f t="shared" si="5"/>
        <v>0</v>
      </c>
      <c r="AB155" s="30"/>
      <c r="AC155" s="30"/>
      <c r="AD155" s="30" t="str">
        <f>IF(AB155="Monthly",Inventory!$X155*12,IF(AB155="quarterly",Inventory!$X$4:$X$550*4,IF(AB155="annually",Inventory!$X$4:$X$550*1,IF(AB155="weekly",Inventory!$X$4:$X$550*52,IF(AB155="semiannually",Inventory!$X$4:$X$550*2," ")))))</f>
        <v> </v>
      </c>
      <c r="AE155" s="30"/>
      <c r="AF155" s="30"/>
      <c r="AG155" s="32"/>
      <c r="AH155" s="32"/>
      <c r="AI155" s="32"/>
      <c r="AJ155" s="30"/>
      <c r="AK155" s="30"/>
      <c r="AL155" s="33"/>
      <c r="AM155" s="34" t="b">
        <f>IF(J155 = "Lease",+PV(AL155/(AD155/Inventory!$X155),AD155,-AG155,0,IF(AC155="Beginning",1,0)))</f>
        <v>0</v>
      </c>
      <c r="AN155" s="30"/>
      <c r="AO155" s="34">
        <f t="shared" si="6"/>
        <v>0</v>
      </c>
    </row>
    <row r="156" ht="15.75" customHeight="1">
      <c r="A156" s="30"/>
      <c r="B156" s="31"/>
      <c r="C156" s="30"/>
      <c r="D156" s="30"/>
      <c r="E156" s="30"/>
      <c r="F156" s="30"/>
      <c r="G156" s="30"/>
      <c r="H156" s="30"/>
      <c r="I156" s="30"/>
      <c r="J156" s="30" t="str">
        <f t="shared" si="1"/>
        <v>Not a Lease</v>
      </c>
      <c r="K156" s="30"/>
      <c r="L156" s="30"/>
      <c r="M156" s="30"/>
      <c r="N156" s="30"/>
      <c r="O156" s="30"/>
      <c r="P156" s="30"/>
      <c r="Q156" s="30"/>
      <c r="R156" s="30"/>
      <c r="S156" s="30"/>
      <c r="T156" s="30"/>
      <c r="U156" s="30"/>
      <c r="V156" s="30"/>
      <c r="W156" s="30"/>
      <c r="X156" s="30">
        <f t="shared" si="2"/>
        <v>0</v>
      </c>
      <c r="Y156" s="30" t="str">
        <f t="shared" si="3"/>
        <v/>
      </c>
      <c r="Z156" s="30">
        <f t="shared" si="4"/>
        <v>0</v>
      </c>
      <c r="AA156" s="30">
        <f t="shared" si="5"/>
        <v>0</v>
      </c>
      <c r="AB156" s="30"/>
      <c r="AC156" s="30"/>
      <c r="AD156" s="30" t="str">
        <f>IF(AB156="Monthly",Inventory!$X156*12,IF(AB156="quarterly",Inventory!$X$4:$X$550*4,IF(AB156="annually",Inventory!$X$4:$X$550*1,IF(AB156="weekly",Inventory!$X$4:$X$550*52,IF(AB156="semiannually",Inventory!$X$4:$X$550*2," ")))))</f>
        <v> </v>
      </c>
      <c r="AE156" s="30"/>
      <c r="AF156" s="30"/>
      <c r="AG156" s="32"/>
      <c r="AH156" s="32"/>
      <c r="AI156" s="32"/>
      <c r="AJ156" s="30"/>
      <c r="AK156" s="30"/>
      <c r="AL156" s="33"/>
      <c r="AM156" s="34" t="b">
        <f>IF(J156 = "Lease",+PV(AL156/(AD156/Inventory!$X156),AD156,-AG156,0,IF(AC156="Beginning",1,0)))</f>
        <v>0</v>
      </c>
      <c r="AN156" s="30"/>
      <c r="AO156" s="34">
        <f t="shared" si="6"/>
        <v>0</v>
      </c>
    </row>
    <row r="157" ht="15.75" customHeight="1">
      <c r="A157" s="30"/>
      <c r="B157" s="31"/>
      <c r="C157" s="30"/>
      <c r="D157" s="30"/>
      <c r="E157" s="30"/>
      <c r="F157" s="30"/>
      <c r="G157" s="30"/>
      <c r="H157" s="30"/>
      <c r="I157" s="30"/>
      <c r="J157" s="30" t="str">
        <f t="shared" si="1"/>
        <v>Not a Lease</v>
      </c>
      <c r="K157" s="30"/>
      <c r="L157" s="30"/>
      <c r="M157" s="30"/>
      <c r="N157" s="30"/>
      <c r="O157" s="30"/>
      <c r="P157" s="30"/>
      <c r="Q157" s="30"/>
      <c r="R157" s="30"/>
      <c r="S157" s="30"/>
      <c r="T157" s="30"/>
      <c r="U157" s="30"/>
      <c r="V157" s="30"/>
      <c r="W157" s="30"/>
      <c r="X157" s="30">
        <f t="shared" si="2"/>
        <v>0</v>
      </c>
      <c r="Y157" s="30" t="str">
        <f t="shared" si="3"/>
        <v/>
      </c>
      <c r="Z157" s="30">
        <f t="shared" si="4"/>
        <v>0</v>
      </c>
      <c r="AA157" s="30">
        <f t="shared" si="5"/>
        <v>0</v>
      </c>
      <c r="AB157" s="30"/>
      <c r="AC157" s="30"/>
      <c r="AD157" s="30" t="str">
        <f>IF(AB157="Monthly",Inventory!$X157*12,IF(AB157="quarterly",Inventory!$X$4:$X$550*4,IF(AB157="annually",Inventory!$X$4:$X$550*1,IF(AB157="weekly",Inventory!$X$4:$X$550*52,IF(AB157="semiannually",Inventory!$X$4:$X$550*2," ")))))</f>
        <v> </v>
      </c>
      <c r="AE157" s="30"/>
      <c r="AF157" s="30"/>
      <c r="AG157" s="32"/>
      <c r="AH157" s="32"/>
      <c r="AI157" s="32"/>
      <c r="AJ157" s="30"/>
      <c r="AK157" s="30"/>
      <c r="AL157" s="33"/>
      <c r="AM157" s="34" t="b">
        <f>IF(J157 = "Lease",+PV(AL157/(AD157/Inventory!$X157),AD157,-AG157,0,IF(AC157="Beginning",1,0)))</f>
        <v>0</v>
      </c>
      <c r="AN157" s="30"/>
      <c r="AO157" s="34">
        <f t="shared" si="6"/>
        <v>0</v>
      </c>
    </row>
    <row r="158" ht="15.75" customHeight="1">
      <c r="A158" s="30"/>
      <c r="B158" s="31"/>
      <c r="C158" s="30"/>
      <c r="D158" s="30"/>
      <c r="E158" s="30"/>
      <c r="F158" s="30"/>
      <c r="G158" s="30"/>
      <c r="H158" s="30"/>
      <c r="I158" s="30"/>
      <c r="J158" s="30" t="str">
        <f t="shared" si="1"/>
        <v>Not a Lease</v>
      </c>
      <c r="K158" s="30"/>
      <c r="L158" s="30"/>
      <c r="M158" s="30"/>
      <c r="N158" s="30"/>
      <c r="O158" s="30"/>
      <c r="P158" s="30"/>
      <c r="Q158" s="30"/>
      <c r="R158" s="30"/>
      <c r="S158" s="30"/>
      <c r="T158" s="30"/>
      <c r="U158" s="30"/>
      <c r="V158" s="30"/>
      <c r="W158" s="30"/>
      <c r="X158" s="30">
        <f t="shared" si="2"/>
        <v>0</v>
      </c>
      <c r="Y158" s="30" t="str">
        <f t="shared" si="3"/>
        <v/>
      </c>
      <c r="Z158" s="30">
        <f t="shared" si="4"/>
        <v>0</v>
      </c>
      <c r="AA158" s="30">
        <f t="shared" si="5"/>
        <v>0</v>
      </c>
      <c r="AB158" s="30"/>
      <c r="AC158" s="30"/>
      <c r="AD158" s="30" t="str">
        <f>IF(AB158="Monthly",Inventory!$X158*12,IF(AB158="quarterly",Inventory!$X$4:$X$550*4,IF(AB158="annually",Inventory!$X$4:$X$550*1,IF(AB158="weekly",Inventory!$X$4:$X$550*52,IF(AB158="semiannually",Inventory!$X$4:$X$550*2," ")))))</f>
        <v> </v>
      </c>
      <c r="AE158" s="30"/>
      <c r="AF158" s="30"/>
      <c r="AG158" s="32"/>
      <c r="AH158" s="32"/>
      <c r="AI158" s="32"/>
      <c r="AJ158" s="30"/>
      <c r="AK158" s="30"/>
      <c r="AL158" s="33"/>
      <c r="AM158" s="34" t="b">
        <f>IF(J158 = "Lease",+PV(AL158/(AD158/Inventory!$X158),AD158,-AG158,0,IF(AC158="Beginning",1,0)))</f>
        <v>0</v>
      </c>
      <c r="AN158" s="30"/>
      <c r="AO158" s="34">
        <f t="shared" si="6"/>
        <v>0</v>
      </c>
    </row>
    <row r="159" ht="15.75" customHeight="1">
      <c r="A159" s="30"/>
      <c r="B159" s="31"/>
      <c r="C159" s="30"/>
      <c r="D159" s="30"/>
      <c r="E159" s="30"/>
      <c r="F159" s="30"/>
      <c r="G159" s="30"/>
      <c r="H159" s="30"/>
      <c r="I159" s="30"/>
      <c r="J159" s="30" t="str">
        <f t="shared" si="1"/>
        <v>Not a Lease</v>
      </c>
      <c r="K159" s="30"/>
      <c r="L159" s="30"/>
      <c r="M159" s="30"/>
      <c r="N159" s="30"/>
      <c r="O159" s="30"/>
      <c r="P159" s="30"/>
      <c r="Q159" s="30"/>
      <c r="R159" s="30"/>
      <c r="S159" s="30"/>
      <c r="T159" s="30"/>
      <c r="U159" s="30"/>
      <c r="V159" s="30"/>
      <c r="W159" s="30"/>
      <c r="X159" s="30">
        <f t="shared" si="2"/>
        <v>0</v>
      </c>
      <c r="Y159" s="30" t="str">
        <f t="shared" si="3"/>
        <v/>
      </c>
      <c r="Z159" s="30">
        <f t="shared" si="4"/>
        <v>0</v>
      </c>
      <c r="AA159" s="30">
        <f t="shared" si="5"/>
        <v>0</v>
      </c>
      <c r="AB159" s="30"/>
      <c r="AC159" s="30"/>
      <c r="AD159" s="30" t="str">
        <f>IF(AB159="Monthly",Inventory!$X159*12,IF(AB159="quarterly",Inventory!$X$4:$X$550*4,IF(AB159="annually",Inventory!$X$4:$X$550*1,IF(AB159="weekly",Inventory!$X$4:$X$550*52,IF(AB159="semiannually",Inventory!$X$4:$X$550*2," ")))))</f>
        <v> </v>
      </c>
      <c r="AE159" s="30"/>
      <c r="AF159" s="30"/>
      <c r="AG159" s="32"/>
      <c r="AH159" s="32"/>
      <c r="AI159" s="32"/>
      <c r="AJ159" s="30"/>
      <c r="AK159" s="30"/>
      <c r="AL159" s="33"/>
      <c r="AM159" s="34" t="b">
        <f>IF(J159 = "Lease",+PV(AL159/(AD159/Inventory!$X159),AD159,-AG159,0,IF(AC159="Beginning",1,0)))</f>
        <v>0</v>
      </c>
      <c r="AN159" s="30"/>
      <c r="AO159" s="34">
        <f t="shared" si="6"/>
        <v>0</v>
      </c>
    </row>
    <row r="160" ht="15.75" customHeight="1">
      <c r="A160" s="30"/>
      <c r="B160" s="31"/>
      <c r="C160" s="30"/>
      <c r="D160" s="30"/>
      <c r="E160" s="30"/>
      <c r="F160" s="30"/>
      <c r="G160" s="30"/>
      <c r="H160" s="30"/>
      <c r="I160" s="30"/>
      <c r="J160" s="30" t="str">
        <f t="shared" si="1"/>
        <v>Not a Lease</v>
      </c>
      <c r="K160" s="30"/>
      <c r="L160" s="30"/>
      <c r="M160" s="30"/>
      <c r="N160" s="30"/>
      <c r="O160" s="30"/>
      <c r="P160" s="30"/>
      <c r="Q160" s="30"/>
      <c r="R160" s="30"/>
      <c r="S160" s="30"/>
      <c r="T160" s="30"/>
      <c r="U160" s="30"/>
      <c r="V160" s="30"/>
      <c r="W160" s="30"/>
      <c r="X160" s="30">
        <f t="shared" si="2"/>
        <v>0</v>
      </c>
      <c r="Y160" s="30" t="str">
        <f t="shared" si="3"/>
        <v/>
      </c>
      <c r="Z160" s="30">
        <f t="shared" si="4"/>
        <v>0</v>
      </c>
      <c r="AA160" s="30">
        <f t="shared" si="5"/>
        <v>0</v>
      </c>
      <c r="AB160" s="30"/>
      <c r="AC160" s="30"/>
      <c r="AD160" s="30" t="str">
        <f>IF(AB160="Monthly",Inventory!$X160*12,IF(AB160="quarterly",Inventory!$X$4:$X$550*4,IF(AB160="annually",Inventory!$X$4:$X$550*1,IF(AB160="weekly",Inventory!$X$4:$X$550*52,IF(AB160="semiannually",Inventory!$X$4:$X$550*2," ")))))</f>
        <v> </v>
      </c>
      <c r="AE160" s="30"/>
      <c r="AF160" s="30"/>
      <c r="AG160" s="32"/>
      <c r="AH160" s="32"/>
      <c r="AI160" s="32"/>
      <c r="AJ160" s="30"/>
      <c r="AK160" s="30"/>
      <c r="AL160" s="33"/>
      <c r="AM160" s="34" t="b">
        <f>IF(J160 = "Lease",+PV(AL160/(AD160/Inventory!$X160),AD160,-AG160,0,IF(AC160="Beginning",1,0)))</f>
        <v>0</v>
      </c>
      <c r="AN160" s="30"/>
      <c r="AO160" s="34">
        <f t="shared" si="6"/>
        <v>0</v>
      </c>
    </row>
    <row r="161" ht="15.75" customHeight="1">
      <c r="A161" s="30"/>
      <c r="B161" s="31"/>
      <c r="C161" s="30"/>
      <c r="D161" s="30"/>
      <c r="E161" s="30"/>
      <c r="F161" s="30"/>
      <c r="G161" s="30"/>
      <c r="H161" s="30"/>
      <c r="I161" s="30"/>
      <c r="J161" s="30" t="str">
        <f t="shared" si="1"/>
        <v>Not a Lease</v>
      </c>
      <c r="K161" s="30"/>
      <c r="L161" s="30"/>
      <c r="M161" s="30"/>
      <c r="N161" s="30"/>
      <c r="O161" s="30"/>
      <c r="P161" s="30"/>
      <c r="Q161" s="30"/>
      <c r="R161" s="30"/>
      <c r="S161" s="30"/>
      <c r="T161" s="30"/>
      <c r="U161" s="30"/>
      <c r="V161" s="30"/>
      <c r="W161" s="30"/>
      <c r="X161" s="30">
        <f t="shared" si="2"/>
        <v>0</v>
      </c>
      <c r="Y161" s="30" t="str">
        <f t="shared" si="3"/>
        <v/>
      </c>
      <c r="Z161" s="30">
        <f t="shared" si="4"/>
        <v>0</v>
      </c>
      <c r="AA161" s="30">
        <f t="shared" si="5"/>
        <v>0</v>
      </c>
      <c r="AB161" s="30"/>
      <c r="AC161" s="30"/>
      <c r="AD161" s="30" t="str">
        <f>IF(AB161="Monthly",Inventory!$X161*12,IF(AB161="quarterly",Inventory!$X$4:$X$550*4,IF(AB161="annually",Inventory!$X$4:$X$550*1,IF(AB161="weekly",Inventory!$X$4:$X$550*52,IF(AB161="semiannually",Inventory!$X$4:$X$550*2," ")))))</f>
        <v> </v>
      </c>
      <c r="AE161" s="30"/>
      <c r="AF161" s="30"/>
      <c r="AG161" s="32"/>
      <c r="AH161" s="32"/>
      <c r="AI161" s="32"/>
      <c r="AJ161" s="30"/>
      <c r="AK161" s="30"/>
      <c r="AL161" s="33"/>
      <c r="AM161" s="34" t="b">
        <f>IF(J161 = "Lease",+PV(AL161/(AD161/Inventory!$X161),AD161,-AG161,0,IF(AC161="Beginning",1,0)))</f>
        <v>0</v>
      </c>
      <c r="AN161" s="30"/>
      <c r="AO161" s="34">
        <f t="shared" si="6"/>
        <v>0</v>
      </c>
    </row>
    <row r="162" ht="15.75" customHeight="1">
      <c r="A162" s="30"/>
      <c r="B162" s="31"/>
      <c r="C162" s="30"/>
      <c r="D162" s="30"/>
      <c r="E162" s="30"/>
      <c r="F162" s="30"/>
      <c r="G162" s="30"/>
      <c r="H162" s="30"/>
      <c r="I162" s="30"/>
      <c r="J162" s="30" t="str">
        <f t="shared" si="1"/>
        <v>Not a Lease</v>
      </c>
      <c r="K162" s="30"/>
      <c r="L162" s="30"/>
      <c r="M162" s="30"/>
      <c r="N162" s="30"/>
      <c r="O162" s="30"/>
      <c r="P162" s="30"/>
      <c r="Q162" s="30"/>
      <c r="R162" s="30"/>
      <c r="S162" s="30"/>
      <c r="T162" s="30"/>
      <c r="U162" s="30"/>
      <c r="V162" s="30"/>
      <c r="W162" s="30"/>
      <c r="X162" s="30">
        <f t="shared" si="2"/>
        <v>0</v>
      </c>
      <c r="Y162" s="30" t="str">
        <f t="shared" si="3"/>
        <v/>
      </c>
      <c r="Z162" s="30">
        <f t="shared" si="4"/>
        <v>0</v>
      </c>
      <c r="AA162" s="30">
        <f t="shared" si="5"/>
        <v>0</v>
      </c>
      <c r="AB162" s="30"/>
      <c r="AC162" s="30"/>
      <c r="AD162" s="30" t="str">
        <f>IF(AB162="Monthly",Inventory!$X162*12,IF(AB162="quarterly",Inventory!$X$4:$X$550*4,IF(AB162="annually",Inventory!$X$4:$X$550*1,IF(AB162="weekly",Inventory!$X$4:$X$550*52,IF(AB162="semiannually",Inventory!$X$4:$X$550*2," ")))))</f>
        <v> </v>
      </c>
      <c r="AE162" s="30"/>
      <c r="AF162" s="30"/>
      <c r="AG162" s="32"/>
      <c r="AH162" s="32"/>
      <c r="AI162" s="32"/>
      <c r="AJ162" s="30"/>
      <c r="AK162" s="30"/>
      <c r="AL162" s="33"/>
      <c r="AM162" s="34" t="b">
        <f>IF(J162 = "Lease",+PV(AL162/(AD162/Inventory!$X162),AD162,-AG162,0,IF(AC162="Beginning",1,0)))</f>
        <v>0</v>
      </c>
      <c r="AN162" s="30"/>
      <c r="AO162" s="34">
        <f t="shared" si="6"/>
        <v>0</v>
      </c>
    </row>
    <row r="163" ht="15.75" customHeight="1">
      <c r="A163" s="30"/>
      <c r="B163" s="31"/>
      <c r="C163" s="30"/>
      <c r="D163" s="30"/>
      <c r="E163" s="30"/>
      <c r="F163" s="30"/>
      <c r="G163" s="30"/>
      <c r="H163" s="30"/>
      <c r="I163" s="30"/>
      <c r="J163" s="30" t="str">
        <f t="shared" si="1"/>
        <v>Not a Lease</v>
      </c>
      <c r="K163" s="30"/>
      <c r="L163" s="30"/>
      <c r="M163" s="30"/>
      <c r="N163" s="30"/>
      <c r="O163" s="30"/>
      <c r="P163" s="30"/>
      <c r="Q163" s="30"/>
      <c r="R163" s="30"/>
      <c r="S163" s="30"/>
      <c r="T163" s="30"/>
      <c r="U163" s="30"/>
      <c r="V163" s="30"/>
      <c r="W163" s="30"/>
      <c r="X163" s="30">
        <f t="shared" si="2"/>
        <v>0</v>
      </c>
      <c r="Y163" s="30" t="str">
        <f t="shared" si="3"/>
        <v/>
      </c>
      <c r="Z163" s="30">
        <f t="shared" si="4"/>
        <v>0</v>
      </c>
      <c r="AA163" s="30">
        <f t="shared" si="5"/>
        <v>0</v>
      </c>
      <c r="AB163" s="30"/>
      <c r="AC163" s="30"/>
      <c r="AD163" s="30" t="str">
        <f>IF(AB163="Monthly",Inventory!$X163*12,IF(AB163="quarterly",Inventory!$X$4:$X$550*4,IF(AB163="annually",Inventory!$X$4:$X$550*1,IF(AB163="weekly",Inventory!$X$4:$X$550*52,IF(AB163="semiannually",Inventory!$X$4:$X$550*2," ")))))</f>
        <v> </v>
      </c>
      <c r="AE163" s="30"/>
      <c r="AF163" s="30"/>
      <c r="AG163" s="32"/>
      <c r="AH163" s="32"/>
      <c r="AI163" s="32"/>
      <c r="AJ163" s="30"/>
      <c r="AK163" s="30"/>
      <c r="AL163" s="33"/>
      <c r="AM163" s="34" t="b">
        <f>IF(J163 = "Lease",+PV(AL163/(AD163/Inventory!$X163),AD163,-AG163,0,IF(AC163="Beginning",1,0)))</f>
        <v>0</v>
      </c>
      <c r="AN163" s="30"/>
      <c r="AO163" s="34">
        <f t="shared" si="6"/>
        <v>0</v>
      </c>
    </row>
    <row r="164" ht="15.75" customHeight="1">
      <c r="A164" s="30"/>
      <c r="B164" s="31"/>
      <c r="C164" s="30"/>
      <c r="D164" s="30"/>
      <c r="E164" s="30"/>
      <c r="F164" s="30"/>
      <c r="G164" s="30"/>
      <c r="H164" s="30"/>
      <c r="I164" s="30"/>
      <c r="J164" s="30" t="str">
        <f t="shared" si="1"/>
        <v>Not a Lease</v>
      </c>
      <c r="K164" s="30"/>
      <c r="L164" s="30"/>
      <c r="M164" s="30"/>
      <c r="N164" s="30"/>
      <c r="O164" s="30"/>
      <c r="P164" s="30"/>
      <c r="Q164" s="30"/>
      <c r="R164" s="30"/>
      <c r="S164" s="30"/>
      <c r="T164" s="30"/>
      <c r="U164" s="30"/>
      <c r="V164" s="30"/>
      <c r="W164" s="30"/>
      <c r="X164" s="30">
        <f t="shared" si="2"/>
        <v>0</v>
      </c>
      <c r="Y164" s="30" t="str">
        <f t="shared" si="3"/>
        <v/>
      </c>
      <c r="Z164" s="30">
        <f t="shared" si="4"/>
        <v>0</v>
      </c>
      <c r="AA164" s="30">
        <f t="shared" si="5"/>
        <v>0</v>
      </c>
      <c r="AB164" s="30"/>
      <c r="AC164" s="30"/>
      <c r="AD164" s="30" t="str">
        <f>IF(AB164="Monthly",Inventory!$X164*12,IF(AB164="quarterly",Inventory!$X$4:$X$550*4,IF(AB164="annually",Inventory!$X$4:$X$550*1,IF(AB164="weekly",Inventory!$X$4:$X$550*52,IF(AB164="semiannually",Inventory!$X$4:$X$550*2," ")))))</f>
        <v> </v>
      </c>
      <c r="AE164" s="30"/>
      <c r="AF164" s="30"/>
      <c r="AG164" s="32"/>
      <c r="AH164" s="32"/>
      <c r="AI164" s="32"/>
      <c r="AJ164" s="30"/>
      <c r="AK164" s="30"/>
      <c r="AL164" s="33"/>
      <c r="AM164" s="34" t="b">
        <f>IF(J164 = "Lease",+PV(AL164/(AD164/Inventory!$X164),AD164,-AG164,0,IF(AC164="Beginning",1,0)))</f>
        <v>0</v>
      </c>
      <c r="AN164" s="30"/>
      <c r="AO164" s="34">
        <f t="shared" si="6"/>
        <v>0</v>
      </c>
    </row>
    <row r="165" ht="15.75" customHeight="1">
      <c r="A165" s="30"/>
      <c r="B165" s="31"/>
      <c r="C165" s="30"/>
      <c r="D165" s="30"/>
      <c r="E165" s="30"/>
      <c r="F165" s="30"/>
      <c r="G165" s="30"/>
      <c r="H165" s="30"/>
      <c r="I165" s="30"/>
      <c r="J165" s="30" t="str">
        <f t="shared" si="1"/>
        <v>Not a Lease</v>
      </c>
      <c r="K165" s="30"/>
      <c r="L165" s="30"/>
      <c r="M165" s="30"/>
      <c r="N165" s="30"/>
      <c r="O165" s="30"/>
      <c r="P165" s="30"/>
      <c r="Q165" s="30"/>
      <c r="R165" s="30"/>
      <c r="S165" s="30"/>
      <c r="T165" s="30"/>
      <c r="U165" s="30"/>
      <c r="V165" s="30"/>
      <c r="W165" s="30"/>
      <c r="X165" s="30">
        <f t="shared" si="2"/>
        <v>0</v>
      </c>
      <c r="Y165" s="30" t="str">
        <f t="shared" si="3"/>
        <v/>
      </c>
      <c r="Z165" s="30">
        <f t="shared" si="4"/>
        <v>0</v>
      </c>
      <c r="AA165" s="30">
        <f t="shared" si="5"/>
        <v>0</v>
      </c>
      <c r="AB165" s="30"/>
      <c r="AC165" s="30"/>
      <c r="AD165" s="30" t="str">
        <f>IF(AB165="Monthly",Inventory!$X165*12,IF(AB165="quarterly",Inventory!$X$4:$X$550*4,IF(AB165="annually",Inventory!$X$4:$X$550*1,IF(AB165="weekly",Inventory!$X$4:$X$550*52,IF(AB165="semiannually",Inventory!$X$4:$X$550*2," ")))))</f>
        <v> </v>
      </c>
      <c r="AE165" s="30"/>
      <c r="AF165" s="30"/>
      <c r="AG165" s="32"/>
      <c r="AH165" s="32"/>
      <c r="AI165" s="32"/>
      <c r="AJ165" s="30"/>
      <c r="AK165" s="30"/>
      <c r="AL165" s="33"/>
      <c r="AM165" s="34" t="b">
        <f>IF(J165 = "Lease",+PV(AL165/(AD165/Inventory!$X165),AD165,-AG165,0,IF(AC165="Beginning",1,0)))</f>
        <v>0</v>
      </c>
      <c r="AN165" s="30"/>
      <c r="AO165" s="34">
        <f t="shared" si="6"/>
        <v>0</v>
      </c>
    </row>
    <row r="166" ht="15.75" customHeight="1">
      <c r="A166" s="30"/>
      <c r="B166" s="31"/>
      <c r="C166" s="30"/>
      <c r="D166" s="30"/>
      <c r="E166" s="30"/>
      <c r="F166" s="30"/>
      <c r="G166" s="30"/>
      <c r="H166" s="30"/>
      <c r="I166" s="30"/>
      <c r="J166" s="30" t="str">
        <f t="shared" si="1"/>
        <v>Not a Lease</v>
      </c>
      <c r="K166" s="30"/>
      <c r="L166" s="30"/>
      <c r="M166" s="30"/>
      <c r="N166" s="30"/>
      <c r="O166" s="30"/>
      <c r="P166" s="30"/>
      <c r="Q166" s="30"/>
      <c r="R166" s="30"/>
      <c r="S166" s="30"/>
      <c r="T166" s="30"/>
      <c r="U166" s="30"/>
      <c r="V166" s="30"/>
      <c r="W166" s="30"/>
      <c r="X166" s="30">
        <f t="shared" si="2"/>
        <v>0</v>
      </c>
      <c r="Y166" s="30" t="str">
        <f t="shared" si="3"/>
        <v/>
      </c>
      <c r="Z166" s="30">
        <f t="shared" si="4"/>
        <v>0</v>
      </c>
      <c r="AA166" s="30">
        <f t="shared" si="5"/>
        <v>0</v>
      </c>
      <c r="AB166" s="30"/>
      <c r="AC166" s="30"/>
      <c r="AD166" s="30" t="str">
        <f>IF(AB166="Monthly",Inventory!$X166*12,IF(AB166="quarterly",Inventory!$X$4:$X$550*4,IF(AB166="annually",Inventory!$X$4:$X$550*1,IF(AB166="weekly",Inventory!$X$4:$X$550*52,IF(AB166="semiannually",Inventory!$X$4:$X$550*2," ")))))</f>
        <v> </v>
      </c>
      <c r="AE166" s="30"/>
      <c r="AF166" s="30"/>
      <c r="AG166" s="32"/>
      <c r="AH166" s="32"/>
      <c r="AI166" s="32"/>
      <c r="AJ166" s="30"/>
      <c r="AK166" s="30"/>
      <c r="AL166" s="33"/>
      <c r="AM166" s="34" t="b">
        <f>IF(J166 = "Lease",+PV(AL166/(AD166/Inventory!$X166),AD166,-AG166,0,IF(AC166="Beginning",1,0)))</f>
        <v>0</v>
      </c>
      <c r="AN166" s="30"/>
      <c r="AO166" s="34">
        <f t="shared" si="6"/>
        <v>0</v>
      </c>
    </row>
    <row r="167" ht="15.75" customHeight="1">
      <c r="A167" s="30"/>
      <c r="B167" s="31"/>
      <c r="C167" s="30"/>
      <c r="D167" s="30"/>
      <c r="E167" s="30"/>
      <c r="F167" s="30"/>
      <c r="G167" s="30"/>
      <c r="H167" s="30"/>
      <c r="I167" s="30"/>
      <c r="J167" s="30" t="str">
        <f t="shared" si="1"/>
        <v>Not a Lease</v>
      </c>
      <c r="K167" s="30"/>
      <c r="L167" s="30"/>
      <c r="M167" s="30"/>
      <c r="N167" s="30"/>
      <c r="O167" s="30"/>
      <c r="P167" s="30"/>
      <c r="Q167" s="30"/>
      <c r="R167" s="30"/>
      <c r="S167" s="30"/>
      <c r="T167" s="30"/>
      <c r="U167" s="30"/>
      <c r="V167" s="30"/>
      <c r="W167" s="30"/>
      <c r="X167" s="30">
        <f t="shared" si="2"/>
        <v>0</v>
      </c>
      <c r="Y167" s="30" t="str">
        <f t="shared" si="3"/>
        <v/>
      </c>
      <c r="Z167" s="30">
        <f t="shared" si="4"/>
        <v>0</v>
      </c>
      <c r="AA167" s="30">
        <f t="shared" si="5"/>
        <v>0</v>
      </c>
      <c r="AB167" s="30"/>
      <c r="AC167" s="30"/>
      <c r="AD167" s="30" t="str">
        <f>IF(AB167="Monthly",Inventory!$X167*12,IF(AB167="quarterly",Inventory!$X$4:$X$550*4,IF(AB167="annually",Inventory!$X$4:$X$550*1,IF(AB167="weekly",Inventory!$X$4:$X$550*52,IF(AB167="semiannually",Inventory!$X$4:$X$550*2," ")))))</f>
        <v> </v>
      </c>
      <c r="AE167" s="30"/>
      <c r="AF167" s="30"/>
      <c r="AG167" s="32"/>
      <c r="AH167" s="32"/>
      <c r="AI167" s="32"/>
      <c r="AJ167" s="30"/>
      <c r="AK167" s="30"/>
      <c r="AL167" s="33"/>
      <c r="AM167" s="34" t="b">
        <f>IF(J167 = "Lease",+PV(AL167/(AD167/Inventory!$X167),AD167,-AG167,0,IF(AC167="Beginning",1,0)))</f>
        <v>0</v>
      </c>
      <c r="AN167" s="30"/>
      <c r="AO167" s="34">
        <f t="shared" si="6"/>
        <v>0</v>
      </c>
    </row>
    <row r="168" ht="15.75" customHeight="1">
      <c r="A168" s="30"/>
      <c r="B168" s="31"/>
      <c r="C168" s="30"/>
      <c r="D168" s="30"/>
      <c r="E168" s="30"/>
      <c r="F168" s="30"/>
      <c r="G168" s="30"/>
      <c r="H168" s="30"/>
      <c r="I168" s="30"/>
      <c r="J168" s="30" t="str">
        <f t="shared" si="1"/>
        <v>Not a Lease</v>
      </c>
      <c r="K168" s="30"/>
      <c r="L168" s="30"/>
      <c r="M168" s="30"/>
      <c r="N168" s="30"/>
      <c r="O168" s="30"/>
      <c r="P168" s="30"/>
      <c r="Q168" s="30"/>
      <c r="R168" s="30"/>
      <c r="S168" s="30"/>
      <c r="T168" s="30"/>
      <c r="U168" s="30"/>
      <c r="V168" s="30"/>
      <c r="W168" s="30"/>
      <c r="X168" s="30">
        <f t="shared" si="2"/>
        <v>0</v>
      </c>
      <c r="Y168" s="30" t="str">
        <f t="shared" si="3"/>
        <v/>
      </c>
      <c r="Z168" s="30">
        <f t="shared" si="4"/>
        <v>0</v>
      </c>
      <c r="AA168" s="30">
        <f t="shared" si="5"/>
        <v>0</v>
      </c>
      <c r="AB168" s="30"/>
      <c r="AC168" s="30"/>
      <c r="AD168" s="30" t="str">
        <f>IF(AB168="Monthly",Inventory!$X168*12,IF(AB168="quarterly",Inventory!$X$4:$X$550*4,IF(AB168="annually",Inventory!$X$4:$X$550*1,IF(AB168="weekly",Inventory!$X$4:$X$550*52,IF(AB168="semiannually",Inventory!$X$4:$X$550*2," ")))))</f>
        <v> </v>
      </c>
      <c r="AE168" s="30"/>
      <c r="AF168" s="30"/>
      <c r="AG168" s="32"/>
      <c r="AH168" s="32"/>
      <c r="AI168" s="32"/>
      <c r="AJ168" s="30"/>
      <c r="AK168" s="30"/>
      <c r="AL168" s="33"/>
      <c r="AM168" s="34" t="b">
        <f>IF(J168 = "Lease",+PV(AL168/(AD168/Inventory!$X168),AD168,-AG168,0,IF(AC168="Beginning",1,0)))</f>
        <v>0</v>
      </c>
      <c r="AN168" s="30"/>
      <c r="AO168" s="34">
        <f t="shared" si="6"/>
        <v>0</v>
      </c>
    </row>
    <row r="169" ht="15.75" customHeight="1">
      <c r="A169" s="30"/>
      <c r="B169" s="31"/>
      <c r="C169" s="30"/>
      <c r="D169" s="30"/>
      <c r="E169" s="30"/>
      <c r="F169" s="30"/>
      <c r="G169" s="30"/>
      <c r="H169" s="30"/>
      <c r="I169" s="30"/>
      <c r="J169" s="30" t="str">
        <f t="shared" si="1"/>
        <v>Not a Lease</v>
      </c>
      <c r="K169" s="30"/>
      <c r="L169" s="30"/>
      <c r="M169" s="30"/>
      <c r="N169" s="30"/>
      <c r="O169" s="30"/>
      <c r="P169" s="30"/>
      <c r="Q169" s="30"/>
      <c r="R169" s="30"/>
      <c r="S169" s="30"/>
      <c r="T169" s="30"/>
      <c r="U169" s="30"/>
      <c r="V169" s="30"/>
      <c r="W169" s="30"/>
      <c r="X169" s="30">
        <f t="shared" si="2"/>
        <v>0</v>
      </c>
      <c r="Y169" s="30" t="str">
        <f t="shared" si="3"/>
        <v/>
      </c>
      <c r="Z169" s="30">
        <f t="shared" si="4"/>
        <v>0</v>
      </c>
      <c r="AA169" s="30">
        <f t="shared" si="5"/>
        <v>0</v>
      </c>
      <c r="AB169" s="30"/>
      <c r="AC169" s="30"/>
      <c r="AD169" s="30" t="str">
        <f>IF(AB169="Monthly",Inventory!$X169*12,IF(AB169="quarterly",Inventory!$X$4:$X$550*4,IF(AB169="annually",Inventory!$X$4:$X$550*1,IF(AB169="weekly",Inventory!$X$4:$X$550*52,IF(AB169="semiannually",Inventory!$X$4:$X$550*2," ")))))</f>
        <v> </v>
      </c>
      <c r="AE169" s="30"/>
      <c r="AF169" s="30"/>
      <c r="AG169" s="32"/>
      <c r="AH169" s="32"/>
      <c r="AI169" s="32"/>
      <c r="AJ169" s="30"/>
      <c r="AK169" s="30"/>
      <c r="AL169" s="33"/>
      <c r="AM169" s="34" t="b">
        <f>IF(J169 = "Lease",+PV(AL169/(AD169/Inventory!$X169),AD169,-AG169,0,IF(AC169="Beginning",1,0)))</f>
        <v>0</v>
      </c>
      <c r="AN169" s="30"/>
      <c r="AO169" s="34">
        <f t="shared" si="6"/>
        <v>0</v>
      </c>
    </row>
    <row r="170" ht="15.75" customHeight="1">
      <c r="A170" s="30"/>
      <c r="B170" s="31"/>
      <c r="C170" s="30"/>
      <c r="D170" s="30"/>
      <c r="E170" s="30"/>
      <c r="F170" s="30"/>
      <c r="G170" s="30"/>
      <c r="H170" s="30"/>
      <c r="I170" s="30"/>
      <c r="J170" s="30" t="str">
        <f t="shared" si="1"/>
        <v>Not a Lease</v>
      </c>
      <c r="K170" s="30"/>
      <c r="L170" s="30"/>
      <c r="M170" s="30"/>
      <c r="N170" s="30"/>
      <c r="O170" s="30"/>
      <c r="P170" s="30"/>
      <c r="Q170" s="30"/>
      <c r="R170" s="30"/>
      <c r="S170" s="30"/>
      <c r="T170" s="30"/>
      <c r="U170" s="30"/>
      <c r="V170" s="30"/>
      <c r="W170" s="30"/>
      <c r="X170" s="30">
        <f t="shared" si="2"/>
        <v>0</v>
      </c>
      <c r="Y170" s="30" t="str">
        <f t="shared" si="3"/>
        <v/>
      </c>
      <c r="Z170" s="30">
        <f t="shared" si="4"/>
        <v>0</v>
      </c>
      <c r="AA170" s="30">
        <f t="shared" si="5"/>
        <v>0</v>
      </c>
      <c r="AB170" s="30"/>
      <c r="AC170" s="30"/>
      <c r="AD170" s="30" t="str">
        <f>IF(AB170="Monthly",Inventory!$X170*12,IF(AB170="quarterly",Inventory!$X$4:$X$550*4,IF(AB170="annually",Inventory!$X$4:$X$550*1,IF(AB170="weekly",Inventory!$X$4:$X$550*52,IF(AB170="semiannually",Inventory!$X$4:$X$550*2," ")))))</f>
        <v> </v>
      </c>
      <c r="AE170" s="30"/>
      <c r="AF170" s="30"/>
      <c r="AG170" s="32"/>
      <c r="AH170" s="32"/>
      <c r="AI170" s="32"/>
      <c r="AJ170" s="30"/>
      <c r="AK170" s="30"/>
      <c r="AL170" s="33"/>
      <c r="AM170" s="34" t="b">
        <f>IF(J170 = "Lease",+PV(AL170/(AD170/Inventory!$X170),AD170,-AG170,0,IF(AC170="Beginning",1,0)))</f>
        <v>0</v>
      </c>
      <c r="AN170" s="30"/>
      <c r="AO170" s="34">
        <f t="shared" si="6"/>
        <v>0</v>
      </c>
    </row>
    <row r="171" ht="15.75" customHeight="1">
      <c r="A171" s="30"/>
      <c r="B171" s="31"/>
      <c r="C171" s="30"/>
      <c r="D171" s="30"/>
      <c r="E171" s="30"/>
      <c r="F171" s="30"/>
      <c r="G171" s="30"/>
      <c r="H171" s="30"/>
      <c r="I171" s="30"/>
      <c r="J171" s="30" t="str">
        <f t="shared" si="1"/>
        <v>Not a Lease</v>
      </c>
      <c r="K171" s="30"/>
      <c r="L171" s="30"/>
      <c r="M171" s="30"/>
      <c r="N171" s="30"/>
      <c r="O171" s="30"/>
      <c r="P171" s="30"/>
      <c r="Q171" s="30"/>
      <c r="R171" s="30"/>
      <c r="S171" s="30"/>
      <c r="T171" s="30"/>
      <c r="U171" s="30"/>
      <c r="V171" s="30"/>
      <c r="W171" s="30"/>
      <c r="X171" s="30">
        <f t="shared" si="2"/>
        <v>0</v>
      </c>
      <c r="Y171" s="30" t="str">
        <f t="shared" si="3"/>
        <v/>
      </c>
      <c r="Z171" s="30">
        <f t="shared" si="4"/>
        <v>0</v>
      </c>
      <c r="AA171" s="30">
        <f t="shared" si="5"/>
        <v>0</v>
      </c>
      <c r="AB171" s="30"/>
      <c r="AC171" s="30"/>
      <c r="AD171" s="30" t="str">
        <f>IF(AB171="Monthly",Inventory!$X171*12,IF(AB171="quarterly",Inventory!$X$4:$X$550*4,IF(AB171="annually",Inventory!$X$4:$X$550*1,IF(AB171="weekly",Inventory!$X$4:$X$550*52,IF(AB171="semiannually",Inventory!$X$4:$X$550*2," ")))))</f>
        <v> </v>
      </c>
      <c r="AE171" s="30"/>
      <c r="AF171" s="30"/>
      <c r="AG171" s="32"/>
      <c r="AH171" s="32"/>
      <c r="AI171" s="32"/>
      <c r="AJ171" s="30"/>
      <c r="AK171" s="30"/>
      <c r="AL171" s="33"/>
      <c r="AM171" s="34" t="b">
        <f>IF(J171 = "Lease",+PV(AL171/(AD171/Inventory!$X171),AD171,-AG171,0,IF(AC171="Beginning",1,0)))</f>
        <v>0</v>
      </c>
      <c r="AN171" s="30"/>
      <c r="AO171" s="34">
        <f t="shared" si="6"/>
        <v>0</v>
      </c>
    </row>
    <row r="172" ht="15.75" customHeight="1">
      <c r="A172" s="30"/>
      <c r="B172" s="31"/>
      <c r="C172" s="30"/>
      <c r="D172" s="30"/>
      <c r="E172" s="30"/>
      <c r="F172" s="30"/>
      <c r="G172" s="30"/>
      <c r="H172" s="30"/>
      <c r="I172" s="30"/>
      <c r="J172" s="30" t="str">
        <f t="shared" si="1"/>
        <v>Not a Lease</v>
      </c>
      <c r="K172" s="30"/>
      <c r="L172" s="30"/>
      <c r="M172" s="30"/>
      <c r="N172" s="30"/>
      <c r="O172" s="30"/>
      <c r="P172" s="30"/>
      <c r="Q172" s="30"/>
      <c r="R172" s="30"/>
      <c r="S172" s="30"/>
      <c r="T172" s="30"/>
      <c r="U172" s="30"/>
      <c r="V172" s="30"/>
      <c r="W172" s="30"/>
      <c r="X172" s="30">
        <f t="shared" si="2"/>
        <v>0</v>
      </c>
      <c r="Y172" s="30" t="str">
        <f t="shared" si="3"/>
        <v/>
      </c>
      <c r="Z172" s="30">
        <f t="shared" si="4"/>
        <v>0</v>
      </c>
      <c r="AA172" s="30">
        <f t="shared" si="5"/>
        <v>0</v>
      </c>
      <c r="AB172" s="30"/>
      <c r="AC172" s="30"/>
      <c r="AD172" s="30" t="str">
        <f>IF(AB172="Monthly",Inventory!$X172*12,IF(AB172="quarterly",Inventory!$X$4:$X$550*4,IF(AB172="annually",Inventory!$X$4:$X$550*1,IF(AB172="weekly",Inventory!$X$4:$X$550*52,IF(AB172="semiannually",Inventory!$X$4:$X$550*2," ")))))</f>
        <v> </v>
      </c>
      <c r="AE172" s="30"/>
      <c r="AF172" s="30"/>
      <c r="AG172" s="32"/>
      <c r="AH172" s="32"/>
      <c r="AI172" s="32"/>
      <c r="AJ172" s="30"/>
      <c r="AK172" s="30"/>
      <c r="AL172" s="33"/>
      <c r="AM172" s="34" t="b">
        <f>IF(J172 = "Lease",+PV(AL172/(AD172/Inventory!$X172),AD172,-AG172,0,IF(AC172="Beginning",1,0)))</f>
        <v>0</v>
      </c>
      <c r="AN172" s="30"/>
      <c r="AO172" s="34">
        <f t="shared" si="6"/>
        <v>0</v>
      </c>
    </row>
    <row r="173" ht="15.75" customHeight="1">
      <c r="A173" s="30"/>
      <c r="B173" s="31"/>
      <c r="C173" s="30"/>
      <c r="D173" s="30"/>
      <c r="E173" s="30"/>
      <c r="F173" s="30"/>
      <c r="G173" s="30"/>
      <c r="H173" s="30"/>
      <c r="I173" s="30"/>
      <c r="J173" s="30" t="str">
        <f t="shared" si="1"/>
        <v>Not a Lease</v>
      </c>
      <c r="K173" s="30"/>
      <c r="L173" s="30"/>
      <c r="M173" s="30"/>
      <c r="N173" s="30"/>
      <c r="O173" s="30"/>
      <c r="P173" s="30"/>
      <c r="Q173" s="30"/>
      <c r="R173" s="30"/>
      <c r="S173" s="30"/>
      <c r="T173" s="30"/>
      <c r="U173" s="30"/>
      <c r="V173" s="30"/>
      <c r="W173" s="30"/>
      <c r="X173" s="30">
        <f t="shared" si="2"/>
        <v>0</v>
      </c>
      <c r="Y173" s="30" t="str">
        <f t="shared" si="3"/>
        <v/>
      </c>
      <c r="Z173" s="30">
        <f t="shared" si="4"/>
        <v>0</v>
      </c>
      <c r="AA173" s="30">
        <f t="shared" si="5"/>
        <v>0</v>
      </c>
      <c r="AB173" s="30"/>
      <c r="AC173" s="30"/>
      <c r="AD173" s="30" t="str">
        <f>IF(AB173="Monthly",Inventory!$X173*12,IF(AB173="quarterly",Inventory!$X$4:$X$550*4,IF(AB173="annually",Inventory!$X$4:$X$550*1,IF(AB173="weekly",Inventory!$X$4:$X$550*52,IF(AB173="semiannually",Inventory!$X$4:$X$550*2," ")))))</f>
        <v> </v>
      </c>
      <c r="AE173" s="30"/>
      <c r="AF173" s="30"/>
      <c r="AG173" s="32"/>
      <c r="AH173" s="32"/>
      <c r="AI173" s="32"/>
      <c r="AJ173" s="30"/>
      <c r="AK173" s="30"/>
      <c r="AL173" s="33"/>
      <c r="AM173" s="34" t="b">
        <f>IF(J173 = "Lease",+PV(AL173/(AD173/Inventory!$X173),AD173,-AG173,0,IF(AC173="Beginning",1,0)))</f>
        <v>0</v>
      </c>
      <c r="AN173" s="30"/>
      <c r="AO173" s="34">
        <f t="shared" si="6"/>
        <v>0</v>
      </c>
    </row>
    <row r="174" ht="15.75" customHeight="1">
      <c r="A174" s="30"/>
      <c r="B174" s="31"/>
      <c r="C174" s="30"/>
      <c r="D174" s="30"/>
      <c r="E174" s="30"/>
      <c r="F174" s="30"/>
      <c r="G174" s="30"/>
      <c r="H174" s="30"/>
      <c r="I174" s="30"/>
      <c r="J174" s="30" t="str">
        <f t="shared" si="1"/>
        <v>Not a Lease</v>
      </c>
      <c r="K174" s="30"/>
      <c r="L174" s="30"/>
      <c r="M174" s="30"/>
      <c r="N174" s="30"/>
      <c r="O174" s="30"/>
      <c r="P174" s="30"/>
      <c r="Q174" s="30"/>
      <c r="R174" s="30"/>
      <c r="S174" s="30"/>
      <c r="T174" s="30"/>
      <c r="U174" s="30"/>
      <c r="V174" s="30"/>
      <c r="W174" s="30"/>
      <c r="X174" s="30">
        <f t="shared" si="2"/>
        <v>0</v>
      </c>
      <c r="Y174" s="30" t="str">
        <f t="shared" si="3"/>
        <v/>
      </c>
      <c r="Z174" s="30">
        <f t="shared" si="4"/>
        <v>0</v>
      </c>
      <c r="AA174" s="30">
        <f t="shared" si="5"/>
        <v>0</v>
      </c>
      <c r="AB174" s="30"/>
      <c r="AC174" s="30"/>
      <c r="AD174" s="30" t="str">
        <f>IF(AB174="Monthly",Inventory!$X174*12,IF(AB174="quarterly",Inventory!$X$4:$X$550*4,IF(AB174="annually",Inventory!$X$4:$X$550*1,IF(AB174="weekly",Inventory!$X$4:$X$550*52,IF(AB174="semiannually",Inventory!$X$4:$X$550*2," ")))))</f>
        <v> </v>
      </c>
      <c r="AE174" s="30"/>
      <c r="AF174" s="30"/>
      <c r="AG174" s="32"/>
      <c r="AH174" s="32"/>
      <c r="AI174" s="32"/>
      <c r="AJ174" s="30"/>
      <c r="AK174" s="30"/>
      <c r="AL174" s="33"/>
      <c r="AM174" s="34" t="b">
        <f>IF(J174 = "Lease",+PV(AL174/(AD174/Inventory!$X174),AD174,-AG174,0,IF(AC174="Beginning",1,0)))</f>
        <v>0</v>
      </c>
      <c r="AN174" s="30"/>
      <c r="AO174" s="34">
        <f t="shared" si="6"/>
        <v>0</v>
      </c>
    </row>
    <row r="175" ht="15.75" customHeight="1">
      <c r="A175" s="30"/>
      <c r="B175" s="31"/>
      <c r="C175" s="30"/>
      <c r="D175" s="30"/>
      <c r="E175" s="30"/>
      <c r="F175" s="30"/>
      <c r="G175" s="30"/>
      <c r="H175" s="30"/>
      <c r="I175" s="30"/>
      <c r="J175" s="30" t="str">
        <f t="shared" si="1"/>
        <v>Not a Lease</v>
      </c>
      <c r="K175" s="30"/>
      <c r="L175" s="30"/>
      <c r="M175" s="30"/>
      <c r="N175" s="30"/>
      <c r="O175" s="30"/>
      <c r="P175" s="30"/>
      <c r="Q175" s="30"/>
      <c r="R175" s="30"/>
      <c r="S175" s="30"/>
      <c r="T175" s="30"/>
      <c r="U175" s="30"/>
      <c r="V175" s="30"/>
      <c r="W175" s="30"/>
      <c r="X175" s="30">
        <f t="shared" si="2"/>
        <v>0</v>
      </c>
      <c r="Y175" s="30" t="str">
        <f t="shared" si="3"/>
        <v/>
      </c>
      <c r="Z175" s="30">
        <f t="shared" si="4"/>
        <v>0</v>
      </c>
      <c r="AA175" s="30">
        <f t="shared" si="5"/>
        <v>0</v>
      </c>
      <c r="AB175" s="30"/>
      <c r="AC175" s="30"/>
      <c r="AD175" s="30" t="str">
        <f>IF(AB175="Monthly",Inventory!$X175*12,IF(AB175="quarterly",Inventory!$X$4:$X$550*4,IF(AB175="annually",Inventory!$X$4:$X$550*1,IF(AB175="weekly",Inventory!$X$4:$X$550*52,IF(AB175="semiannually",Inventory!$X$4:$X$550*2," ")))))</f>
        <v> </v>
      </c>
      <c r="AE175" s="30"/>
      <c r="AF175" s="30"/>
      <c r="AG175" s="32"/>
      <c r="AH175" s="32"/>
      <c r="AI175" s="32"/>
      <c r="AJ175" s="30"/>
      <c r="AK175" s="30"/>
      <c r="AL175" s="33"/>
      <c r="AM175" s="34" t="b">
        <f>IF(J175 = "Lease",+PV(AL175/(AD175/Inventory!$X175),AD175,-AG175,0,IF(AC175="Beginning",1,0)))</f>
        <v>0</v>
      </c>
      <c r="AN175" s="30"/>
      <c r="AO175" s="34">
        <f t="shared" si="6"/>
        <v>0</v>
      </c>
    </row>
    <row r="176" ht="15.75" customHeight="1">
      <c r="A176" s="30"/>
      <c r="B176" s="31"/>
      <c r="C176" s="30"/>
      <c r="D176" s="30"/>
      <c r="E176" s="30"/>
      <c r="F176" s="30"/>
      <c r="G176" s="30"/>
      <c r="H176" s="30"/>
      <c r="I176" s="30"/>
      <c r="J176" s="30" t="str">
        <f t="shared" si="1"/>
        <v>Not a Lease</v>
      </c>
      <c r="K176" s="30"/>
      <c r="L176" s="30"/>
      <c r="M176" s="30"/>
      <c r="N176" s="30"/>
      <c r="O176" s="30"/>
      <c r="P176" s="30"/>
      <c r="Q176" s="30"/>
      <c r="R176" s="30"/>
      <c r="S176" s="30"/>
      <c r="T176" s="30"/>
      <c r="U176" s="30"/>
      <c r="V176" s="30"/>
      <c r="W176" s="30"/>
      <c r="X176" s="30">
        <f t="shared" si="2"/>
        <v>0</v>
      </c>
      <c r="Y176" s="30" t="str">
        <f t="shared" si="3"/>
        <v/>
      </c>
      <c r="Z176" s="30">
        <f t="shared" si="4"/>
        <v>0</v>
      </c>
      <c r="AA176" s="30">
        <f t="shared" si="5"/>
        <v>0</v>
      </c>
      <c r="AB176" s="30"/>
      <c r="AC176" s="30"/>
      <c r="AD176" s="30" t="str">
        <f>IF(AB176="Monthly",Inventory!$X176*12,IF(AB176="quarterly",Inventory!$X$4:$X$550*4,IF(AB176="annually",Inventory!$X$4:$X$550*1,IF(AB176="weekly",Inventory!$X$4:$X$550*52,IF(AB176="semiannually",Inventory!$X$4:$X$550*2," ")))))</f>
        <v> </v>
      </c>
      <c r="AE176" s="30"/>
      <c r="AF176" s="30"/>
      <c r="AG176" s="32"/>
      <c r="AH176" s="32"/>
      <c r="AI176" s="32"/>
      <c r="AJ176" s="30"/>
      <c r="AK176" s="30"/>
      <c r="AL176" s="33"/>
      <c r="AM176" s="34" t="b">
        <f>IF(J176 = "Lease",+PV(AL176/(AD176/Inventory!$X176),AD176,-AG176,0,IF(AC176="Beginning",1,0)))</f>
        <v>0</v>
      </c>
      <c r="AN176" s="30"/>
      <c r="AO176" s="34">
        <f t="shared" si="6"/>
        <v>0</v>
      </c>
    </row>
    <row r="177" ht="15.75" customHeight="1">
      <c r="A177" s="30"/>
      <c r="B177" s="31"/>
      <c r="C177" s="30"/>
      <c r="D177" s="30"/>
      <c r="E177" s="30"/>
      <c r="F177" s="30"/>
      <c r="G177" s="30"/>
      <c r="H177" s="30"/>
      <c r="I177" s="30"/>
      <c r="J177" s="30" t="str">
        <f t="shared" si="1"/>
        <v>Not a Lease</v>
      </c>
      <c r="K177" s="30"/>
      <c r="L177" s="30"/>
      <c r="M177" s="30"/>
      <c r="N177" s="30"/>
      <c r="O177" s="30"/>
      <c r="P177" s="30"/>
      <c r="Q177" s="30"/>
      <c r="R177" s="30"/>
      <c r="S177" s="30"/>
      <c r="T177" s="30"/>
      <c r="U177" s="30"/>
      <c r="V177" s="30"/>
      <c r="W177" s="30"/>
      <c r="X177" s="30">
        <f t="shared" si="2"/>
        <v>0</v>
      </c>
      <c r="Y177" s="30" t="str">
        <f t="shared" si="3"/>
        <v/>
      </c>
      <c r="Z177" s="30">
        <f t="shared" si="4"/>
        <v>0</v>
      </c>
      <c r="AA177" s="30">
        <f t="shared" si="5"/>
        <v>0</v>
      </c>
      <c r="AB177" s="30"/>
      <c r="AC177" s="30"/>
      <c r="AD177" s="30" t="str">
        <f>IF(AB177="Monthly",Inventory!$X177*12,IF(AB177="quarterly",Inventory!$X$4:$X$550*4,IF(AB177="annually",Inventory!$X$4:$X$550*1,IF(AB177="weekly",Inventory!$X$4:$X$550*52,IF(AB177="semiannually",Inventory!$X$4:$X$550*2," ")))))</f>
        <v> </v>
      </c>
      <c r="AE177" s="30"/>
      <c r="AF177" s="30"/>
      <c r="AG177" s="32"/>
      <c r="AH177" s="32"/>
      <c r="AI177" s="32"/>
      <c r="AJ177" s="30"/>
      <c r="AK177" s="30"/>
      <c r="AL177" s="33"/>
      <c r="AM177" s="34" t="b">
        <f>IF(J177 = "Lease",+PV(AL177/(AD177/Inventory!$X177),AD177,-AG177,0,IF(AC177="Beginning",1,0)))</f>
        <v>0</v>
      </c>
      <c r="AN177" s="30"/>
      <c r="AO177" s="34">
        <f t="shared" si="6"/>
        <v>0</v>
      </c>
    </row>
    <row r="178" ht="15.75" customHeight="1">
      <c r="A178" s="30"/>
      <c r="B178" s="31"/>
      <c r="C178" s="30"/>
      <c r="D178" s="30"/>
      <c r="E178" s="30"/>
      <c r="F178" s="30"/>
      <c r="G178" s="30"/>
      <c r="H178" s="30"/>
      <c r="I178" s="30"/>
      <c r="J178" s="30" t="str">
        <f t="shared" si="1"/>
        <v>Not a Lease</v>
      </c>
      <c r="K178" s="30"/>
      <c r="L178" s="30"/>
      <c r="M178" s="30"/>
      <c r="N178" s="30"/>
      <c r="O178" s="30"/>
      <c r="P178" s="30"/>
      <c r="Q178" s="30"/>
      <c r="R178" s="30"/>
      <c r="S178" s="30"/>
      <c r="T178" s="30"/>
      <c r="U178" s="30"/>
      <c r="V178" s="30"/>
      <c r="W178" s="30"/>
      <c r="X178" s="30">
        <f t="shared" si="2"/>
        <v>0</v>
      </c>
      <c r="Y178" s="30" t="str">
        <f t="shared" si="3"/>
        <v/>
      </c>
      <c r="Z178" s="30">
        <f t="shared" si="4"/>
        <v>0</v>
      </c>
      <c r="AA178" s="30">
        <f t="shared" si="5"/>
        <v>0</v>
      </c>
      <c r="AB178" s="30"/>
      <c r="AC178" s="30"/>
      <c r="AD178" s="30" t="str">
        <f>IF(AB178="Monthly",Inventory!$X178*12,IF(AB178="quarterly",Inventory!$X$4:$X$550*4,IF(AB178="annually",Inventory!$X$4:$X$550*1,IF(AB178="weekly",Inventory!$X$4:$X$550*52,IF(AB178="semiannually",Inventory!$X$4:$X$550*2," ")))))</f>
        <v> </v>
      </c>
      <c r="AE178" s="30"/>
      <c r="AF178" s="30"/>
      <c r="AG178" s="32"/>
      <c r="AH178" s="32"/>
      <c r="AI178" s="32"/>
      <c r="AJ178" s="30"/>
      <c r="AK178" s="30"/>
      <c r="AL178" s="33"/>
      <c r="AM178" s="34" t="b">
        <f>IF(J178 = "Lease",+PV(AL178/(AD178/Inventory!$X178),AD178,-AG178,0,IF(AC178="Beginning",1,0)))</f>
        <v>0</v>
      </c>
      <c r="AN178" s="30"/>
      <c r="AO178" s="34">
        <f t="shared" si="6"/>
        <v>0</v>
      </c>
    </row>
    <row r="179" ht="15.75" customHeight="1">
      <c r="A179" s="30"/>
      <c r="B179" s="31"/>
      <c r="C179" s="30"/>
      <c r="D179" s="30"/>
      <c r="E179" s="30"/>
      <c r="F179" s="30"/>
      <c r="G179" s="30"/>
      <c r="H179" s="30"/>
      <c r="I179" s="30"/>
      <c r="J179" s="30" t="str">
        <f t="shared" si="1"/>
        <v>Not a Lease</v>
      </c>
      <c r="K179" s="30"/>
      <c r="L179" s="30"/>
      <c r="M179" s="30"/>
      <c r="N179" s="30"/>
      <c r="O179" s="30"/>
      <c r="P179" s="30"/>
      <c r="Q179" s="30"/>
      <c r="R179" s="30"/>
      <c r="S179" s="30"/>
      <c r="T179" s="30"/>
      <c r="U179" s="30"/>
      <c r="V179" s="30"/>
      <c r="W179" s="30"/>
      <c r="X179" s="30">
        <f t="shared" si="2"/>
        <v>0</v>
      </c>
      <c r="Y179" s="30" t="str">
        <f t="shared" si="3"/>
        <v/>
      </c>
      <c r="Z179" s="30">
        <f t="shared" si="4"/>
        <v>0</v>
      </c>
      <c r="AA179" s="30">
        <f t="shared" si="5"/>
        <v>0</v>
      </c>
      <c r="AB179" s="30"/>
      <c r="AC179" s="30"/>
      <c r="AD179" s="30" t="str">
        <f>IF(AB179="Monthly",Inventory!$X179*12,IF(AB179="quarterly",Inventory!$X$4:$X$550*4,IF(AB179="annually",Inventory!$X$4:$X$550*1,IF(AB179="weekly",Inventory!$X$4:$X$550*52,IF(AB179="semiannually",Inventory!$X$4:$X$550*2," ")))))</f>
        <v> </v>
      </c>
      <c r="AE179" s="30"/>
      <c r="AF179" s="30"/>
      <c r="AG179" s="32"/>
      <c r="AH179" s="32"/>
      <c r="AI179" s="32"/>
      <c r="AJ179" s="30"/>
      <c r="AK179" s="30"/>
      <c r="AL179" s="33"/>
      <c r="AM179" s="34" t="b">
        <f>IF(J179 = "Lease",+PV(AL179/(AD179/Inventory!$X179),AD179,-AG179,0,IF(AC179="Beginning",1,0)))</f>
        <v>0</v>
      </c>
      <c r="AN179" s="30"/>
      <c r="AO179" s="34">
        <f t="shared" si="6"/>
        <v>0</v>
      </c>
    </row>
    <row r="180" ht="15.75" customHeight="1">
      <c r="A180" s="30"/>
      <c r="B180" s="31"/>
      <c r="C180" s="30"/>
      <c r="D180" s="30"/>
      <c r="E180" s="30"/>
      <c r="F180" s="30"/>
      <c r="G180" s="30"/>
      <c r="H180" s="30"/>
      <c r="I180" s="30"/>
      <c r="J180" s="30" t="str">
        <f t="shared" si="1"/>
        <v>Not a Lease</v>
      </c>
      <c r="K180" s="30"/>
      <c r="L180" s="30"/>
      <c r="M180" s="30"/>
      <c r="N180" s="30"/>
      <c r="O180" s="30"/>
      <c r="P180" s="30"/>
      <c r="Q180" s="30"/>
      <c r="R180" s="30"/>
      <c r="S180" s="30"/>
      <c r="T180" s="30"/>
      <c r="U180" s="30"/>
      <c r="V180" s="30"/>
      <c r="W180" s="30"/>
      <c r="X180" s="30">
        <f t="shared" si="2"/>
        <v>0</v>
      </c>
      <c r="Y180" s="30" t="str">
        <f t="shared" si="3"/>
        <v/>
      </c>
      <c r="Z180" s="30">
        <f t="shared" si="4"/>
        <v>0</v>
      </c>
      <c r="AA180" s="30">
        <f t="shared" si="5"/>
        <v>0</v>
      </c>
      <c r="AB180" s="30"/>
      <c r="AC180" s="30"/>
      <c r="AD180" s="30" t="str">
        <f>IF(AB180="Monthly",Inventory!$X180*12,IF(AB180="quarterly",Inventory!$X$4:$X$550*4,IF(AB180="annually",Inventory!$X$4:$X$550*1,IF(AB180="weekly",Inventory!$X$4:$X$550*52,IF(AB180="semiannually",Inventory!$X$4:$X$550*2," ")))))</f>
        <v> </v>
      </c>
      <c r="AE180" s="30"/>
      <c r="AF180" s="30"/>
      <c r="AG180" s="32"/>
      <c r="AH180" s="32"/>
      <c r="AI180" s="32"/>
      <c r="AJ180" s="30"/>
      <c r="AK180" s="30"/>
      <c r="AL180" s="33"/>
      <c r="AM180" s="34" t="b">
        <f>IF(J180 = "Lease",+PV(AL180/(AD180/Inventory!$X180),AD180,-AG180,0,IF(AC180="Beginning",1,0)))</f>
        <v>0</v>
      </c>
      <c r="AN180" s="30"/>
      <c r="AO180" s="34">
        <f t="shared" si="6"/>
        <v>0</v>
      </c>
    </row>
    <row r="181" ht="15.75" customHeight="1">
      <c r="A181" s="30"/>
      <c r="B181" s="31"/>
      <c r="C181" s="30"/>
      <c r="D181" s="30"/>
      <c r="E181" s="30"/>
      <c r="F181" s="30"/>
      <c r="G181" s="30"/>
      <c r="H181" s="30"/>
      <c r="I181" s="30"/>
      <c r="J181" s="30" t="str">
        <f t="shared" si="1"/>
        <v>Not a Lease</v>
      </c>
      <c r="K181" s="30"/>
      <c r="L181" s="30"/>
      <c r="M181" s="30"/>
      <c r="N181" s="30"/>
      <c r="O181" s="30"/>
      <c r="P181" s="30"/>
      <c r="Q181" s="30"/>
      <c r="R181" s="30"/>
      <c r="S181" s="30"/>
      <c r="T181" s="30"/>
      <c r="U181" s="30"/>
      <c r="V181" s="30"/>
      <c r="W181" s="30"/>
      <c r="X181" s="30">
        <f t="shared" si="2"/>
        <v>0</v>
      </c>
      <c r="Y181" s="30" t="str">
        <f t="shared" si="3"/>
        <v/>
      </c>
      <c r="Z181" s="30">
        <f t="shared" si="4"/>
        <v>0</v>
      </c>
      <c r="AA181" s="30">
        <f t="shared" si="5"/>
        <v>0</v>
      </c>
      <c r="AB181" s="30"/>
      <c r="AC181" s="30"/>
      <c r="AD181" s="30" t="str">
        <f>IF(AB181="Monthly",Inventory!$X181*12,IF(AB181="quarterly",Inventory!$X$4:$X$550*4,IF(AB181="annually",Inventory!$X$4:$X$550*1,IF(AB181="weekly",Inventory!$X$4:$X$550*52,IF(AB181="semiannually",Inventory!$X$4:$X$550*2," ")))))</f>
        <v> </v>
      </c>
      <c r="AE181" s="30"/>
      <c r="AF181" s="30"/>
      <c r="AG181" s="32"/>
      <c r="AH181" s="32"/>
      <c r="AI181" s="32"/>
      <c r="AJ181" s="30"/>
      <c r="AK181" s="30"/>
      <c r="AL181" s="33"/>
      <c r="AM181" s="34" t="b">
        <f>IF(J181 = "Lease",+PV(AL181/(AD181/Inventory!$X181),AD181,-AG181,0,IF(AC181="Beginning",1,0)))</f>
        <v>0</v>
      </c>
      <c r="AN181" s="30"/>
      <c r="AO181" s="34">
        <f t="shared" si="6"/>
        <v>0</v>
      </c>
    </row>
    <row r="182" ht="15.75" customHeight="1">
      <c r="A182" s="30"/>
      <c r="B182" s="31"/>
      <c r="C182" s="30"/>
      <c r="D182" s="30"/>
      <c r="E182" s="30"/>
      <c r="F182" s="30"/>
      <c r="G182" s="30"/>
      <c r="H182" s="30"/>
      <c r="I182" s="30"/>
      <c r="J182" s="30" t="str">
        <f t="shared" si="1"/>
        <v>Not a Lease</v>
      </c>
      <c r="K182" s="30"/>
      <c r="L182" s="30"/>
      <c r="M182" s="30"/>
      <c r="N182" s="30"/>
      <c r="O182" s="30"/>
      <c r="P182" s="30"/>
      <c r="Q182" s="30"/>
      <c r="R182" s="30"/>
      <c r="S182" s="30"/>
      <c r="T182" s="30"/>
      <c r="U182" s="30"/>
      <c r="V182" s="30"/>
      <c r="W182" s="30"/>
      <c r="X182" s="30">
        <f t="shared" si="2"/>
        <v>0</v>
      </c>
      <c r="Y182" s="30" t="str">
        <f t="shared" si="3"/>
        <v/>
      </c>
      <c r="Z182" s="30">
        <f t="shared" si="4"/>
        <v>0</v>
      </c>
      <c r="AA182" s="30">
        <f t="shared" si="5"/>
        <v>0</v>
      </c>
      <c r="AB182" s="30"/>
      <c r="AC182" s="30"/>
      <c r="AD182" s="30" t="str">
        <f>IF(AB182="Monthly",Inventory!$X182*12,IF(AB182="quarterly",Inventory!$X$4:$X$550*4,IF(AB182="annually",Inventory!$X$4:$X$550*1,IF(AB182="weekly",Inventory!$X$4:$X$550*52,IF(AB182="semiannually",Inventory!$X$4:$X$550*2," ")))))</f>
        <v> </v>
      </c>
      <c r="AE182" s="30"/>
      <c r="AF182" s="30"/>
      <c r="AG182" s="32"/>
      <c r="AH182" s="32"/>
      <c r="AI182" s="32"/>
      <c r="AJ182" s="30"/>
      <c r="AK182" s="30"/>
      <c r="AL182" s="33"/>
      <c r="AM182" s="34" t="b">
        <f>IF(J182 = "Lease",+PV(AL182/(AD182/Inventory!$X182),AD182,-AG182,0,IF(AC182="Beginning",1,0)))</f>
        <v>0</v>
      </c>
      <c r="AN182" s="30"/>
      <c r="AO182" s="34">
        <f t="shared" si="6"/>
        <v>0</v>
      </c>
    </row>
    <row r="183" ht="15.75" customHeight="1">
      <c r="A183" s="30"/>
      <c r="B183" s="31"/>
      <c r="C183" s="30"/>
      <c r="D183" s="30"/>
      <c r="E183" s="30"/>
      <c r="F183" s="30"/>
      <c r="G183" s="30"/>
      <c r="H183" s="30"/>
      <c r="I183" s="30"/>
      <c r="J183" s="30" t="str">
        <f t="shared" si="1"/>
        <v>Not a Lease</v>
      </c>
      <c r="K183" s="30"/>
      <c r="L183" s="30"/>
      <c r="M183" s="30"/>
      <c r="N183" s="30"/>
      <c r="O183" s="30"/>
      <c r="P183" s="30"/>
      <c r="Q183" s="30"/>
      <c r="R183" s="30"/>
      <c r="S183" s="30"/>
      <c r="T183" s="30"/>
      <c r="U183" s="30"/>
      <c r="V183" s="30"/>
      <c r="W183" s="30"/>
      <c r="X183" s="30">
        <f t="shared" si="2"/>
        <v>0</v>
      </c>
      <c r="Y183" s="30" t="str">
        <f t="shared" si="3"/>
        <v/>
      </c>
      <c r="Z183" s="30">
        <f t="shared" si="4"/>
        <v>0</v>
      </c>
      <c r="AA183" s="30">
        <f t="shared" si="5"/>
        <v>0</v>
      </c>
      <c r="AB183" s="30"/>
      <c r="AC183" s="30"/>
      <c r="AD183" s="30" t="str">
        <f>IF(AB183="Monthly",Inventory!$X183*12,IF(AB183="quarterly",Inventory!$X$4:$X$550*4,IF(AB183="annually",Inventory!$X$4:$X$550*1,IF(AB183="weekly",Inventory!$X$4:$X$550*52,IF(AB183="semiannually",Inventory!$X$4:$X$550*2," ")))))</f>
        <v> </v>
      </c>
      <c r="AE183" s="30"/>
      <c r="AF183" s="30"/>
      <c r="AG183" s="32"/>
      <c r="AH183" s="32"/>
      <c r="AI183" s="32"/>
      <c r="AJ183" s="30"/>
      <c r="AK183" s="30"/>
      <c r="AL183" s="33"/>
      <c r="AM183" s="34" t="b">
        <f>IF(J183 = "Lease",+PV(AL183/(AD183/Inventory!$X183),AD183,-AG183,0,IF(AC183="Beginning",1,0)))</f>
        <v>0</v>
      </c>
      <c r="AN183" s="30"/>
      <c r="AO183" s="34">
        <f t="shared" si="6"/>
        <v>0</v>
      </c>
    </row>
    <row r="184" ht="15.75" customHeight="1">
      <c r="A184" s="30"/>
      <c r="B184" s="31"/>
      <c r="C184" s="30"/>
      <c r="D184" s="30"/>
      <c r="E184" s="30"/>
      <c r="F184" s="30"/>
      <c r="G184" s="30"/>
      <c r="H184" s="30"/>
      <c r="I184" s="30"/>
      <c r="J184" s="30" t="str">
        <f t="shared" si="1"/>
        <v>Not a Lease</v>
      </c>
      <c r="K184" s="30"/>
      <c r="L184" s="30"/>
      <c r="M184" s="30"/>
      <c r="N184" s="30"/>
      <c r="O184" s="30"/>
      <c r="P184" s="30"/>
      <c r="Q184" s="30"/>
      <c r="R184" s="30"/>
      <c r="S184" s="30"/>
      <c r="T184" s="30"/>
      <c r="U184" s="30"/>
      <c r="V184" s="30"/>
      <c r="W184" s="30"/>
      <c r="X184" s="30">
        <f t="shared" si="2"/>
        <v>0</v>
      </c>
      <c r="Y184" s="30" t="str">
        <f t="shared" si="3"/>
        <v/>
      </c>
      <c r="Z184" s="30">
        <f t="shared" si="4"/>
        <v>0</v>
      </c>
      <c r="AA184" s="30">
        <f t="shared" si="5"/>
        <v>0</v>
      </c>
      <c r="AB184" s="30"/>
      <c r="AC184" s="30"/>
      <c r="AD184" s="30" t="str">
        <f>IF(AB184="Monthly",Inventory!$X184*12,IF(AB184="quarterly",Inventory!$X$4:$X$550*4,IF(AB184="annually",Inventory!$X$4:$X$550*1,IF(AB184="weekly",Inventory!$X$4:$X$550*52,IF(AB184="semiannually",Inventory!$X$4:$X$550*2," ")))))</f>
        <v> </v>
      </c>
      <c r="AE184" s="30"/>
      <c r="AF184" s="30"/>
      <c r="AG184" s="32"/>
      <c r="AH184" s="32"/>
      <c r="AI184" s="32"/>
      <c r="AJ184" s="30"/>
      <c r="AK184" s="30"/>
      <c r="AL184" s="33"/>
      <c r="AM184" s="34" t="b">
        <f>IF(J184 = "Lease",+PV(AL184/(AD184/Inventory!$X184),AD184,-AG184,0,IF(AC184="Beginning",1,0)))</f>
        <v>0</v>
      </c>
      <c r="AN184" s="30"/>
      <c r="AO184" s="34">
        <f t="shared" si="6"/>
        <v>0</v>
      </c>
    </row>
    <row r="185" ht="15.75" customHeight="1">
      <c r="A185" s="30"/>
      <c r="B185" s="31"/>
      <c r="C185" s="30"/>
      <c r="D185" s="30"/>
      <c r="E185" s="30"/>
      <c r="F185" s="30"/>
      <c r="G185" s="30"/>
      <c r="H185" s="30"/>
      <c r="I185" s="30"/>
      <c r="J185" s="30" t="str">
        <f t="shared" si="1"/>
        <v>Not a Lease</v>
      </c>
      <c r="K185" s="30"/>
      <c r="L185" s="30"/>
      <c r="M185" s="30"/>
      <c r="N185" s="30"/>
      <c r="O185" s="30"/>
      <c r="P185" s="30"/>
      <c r="Q185" s="30"/>
      <c r="R185" s="30"/>
      <c r="S185" s="30"/>
      <c r="T185" s="30"/>
      <c r="U185" s="30"/>
      <c r="V185" s="30"/>
      <c r="W185" s="30"/>
      <c r="X185" s="30">
        <f t="shared" si="2"/>
        <v>0</v>
      </c>
      <c r="Y185" s="30" t="str">
        <f t="shared" si="3"/>
        <v/>
      </c>
      <c r="Z185" s="30">
        <f t="shared" si="4"/>
        <v>0</v>
      </c>
      <c r="AA185" s="30">
        <f t="shared" si="5"/>
        <v>0</v>
      </c>
      <c r="AB185" s="30"/>
      <c r="AC185" s="30"/>
      <c r="AD185" s="30" t="str">
        <f>IF(AB185="Monthly",Inventory!$X185*12,IF(AB185="quarterly",Inventory!$X$4:$X$550*4,IF(AB185="annually",Inventory!$X$4:$X$550*1,IF(AB185="weekly",Inventory!$X$4:$X$550*52,IF(AB185="semiannually",Inventory!$X$4:$X$550*2," ")))))</f>
        <v> </v>
      </c>
      <c r="AE185" s="30"/>
      <c r="AF185" s="30"/>
      <c r="AG185" s="32"/>
      <c r="AH185" s="32"/>
      <c r="AI185" s="32"/>
      <c r="AJ185" s="30"/>
      <c r="AK185" s="30"/>
      <c r="AL185" s="33"/>
      <c r="AM185" s="34" t="b">
        <f>IF(J185 = "Lease",+PV(AL185/(AD185/Inventory!$X185),AD185,-AG185,0,IF(AC185="Beginning",1,0)))</f>
        <v>0</v>
      </c>
      <c r="AN185" s="30"/>
      <c r="AO185" s="34">
        <f t="shared" si="6"/>
        <v>0</v>
      </c>
    </row>
    <row r="186" ht="15.75" customHeight="1">
      <c r="A186" s="30"/>
      <c r="B186" s="31"/>
      <c r="C186" s="30"/>
      <c r="D186" s="30"/>
      <c r="E186" s="30"/>
      <c r="F186" s="30"/>
      <c r="G186" s="30"/>
      <c r="H186" s="30"/>
      <c r="I186" s="30"/>
      <c r="J186" s="30" t="str">
        <f t="shared" si="1"/>
        <v>Not a Lease</v>
      </c>
      <c r="K186" s="30"/>
      <c r="L186" s="30"/>
      <c r="M186" s="30"/>
      <c r="N186" s="30"/>
      <c r="O186" s="30"/>
      <c r="P186" s="30"/>
      <c r="Q186" s="30"/>
      <c r="R186" s="30"/>
      <c r="S186" s="30"/>
      <c r="T186" s="30"/>
      <c r="U186" s="30"/>
      <c r="V186" s="30"/>
      <c r="W186" s="30"/>
      <c r="X186" s="30">
        <f t="shared" si="2"/>
        <v>0</v>
      </c>
      <c r="Y186" s="30" t="str">
        <f t="shared" si="3"/>
        <v/>
      </c>
      <c r="Z186" s="30">
        <f t="shared" si="4"/>
        <v>0</v>
      </c>
      <c r="AA186" s="30">
        <f t="shared" si="5"/>
        <v>0</v>
      </c>
      <c r="AB186" s="30"/>
      <c r="AC186" s="30"/>
      <c r="AD186" s="30" t="str">
        <f>IF(AB186="Monthly",Inventory!$X186*12,IF(AB186="quarterly",Inventory!$X$4:$X$550*4,IF(AB186="annually",Inventory!$X$4:$X$550*1,IF(AB186="weekly",Inventory!$X$4:$X$550*52,IF(AB186="semiannually",Inventory!$X$4:$X$550*2," ")))))</f>
        <v> </v>
      </c>
      <c r="AE186" s="30"/>
      <c r="AF186" s="30"/>
      <c r="AG186" s="32"/>
      <c r="AH186" s="32"/>
      <c r="AI186" s="32"/>
      <c r="AJ186" s="30"/>
      <c r="AK186" s="30"/>
      <c r="AL186" s="33"/>
      <c r="AM186" s="34" t="b">
        <f>IF(J186 = "Lease",+PV(AL186/(AD186/Inventory!$X186),AD186,-AG186,0,IF(AC186="Beginning",1,0)))</f>
        <v>0</v>
      </c>
      <c r="AN186" s="30"/>
      <c r="AO186" s="34">
        <f t="shared" si="6"/>
        <v>0</v>
      </c>
    </row>
    <row r="187" ht="15.75" customHeight="1">
      <c r="A187" s="30"/>
      <c r="B187" s="31"/>
      <c r="C187" s="30"/>
      <c r="D187" s="30"/>
      <c r="E187" s="30"/>
      <c r="F187" s="30"/>
      <c r="G187" s="30"/>
      <c r="H187" s="30"/>
      <c r="I187" s="30"/>
      <c r="J187" s="30" t="str">
        <f t="shared" si="1"/>
        <v>Not a Lease</v>
      </c>
      <c r="K187" s="30"/>
      <c r="L187" s="30"/>
      <c r="M187" s="30"/>
      <c r="N187" s="30"/>
      <c r="O187" s="30"/>
      <c r="P187" s="30"/>
      <c r="Q187" s="30"/>
      <c r="R187" s="30"/>
      <c r="S187" s="30"/>
      <c r="T187" s="30"/>
      <c r="U187" s="30"/>
      <c r="V187" s="30"/>
      <c r="W187" s="30"/>
      <c r="X187" s="30">
        <f t="shared" si="2"/>
        <v>0</v>
      </c>
      <c r="Y187" s="30" t="str">
        <f t="shared" si="3"/>
        <v/>
      </c>
      <c r="Z187" s="30">
        <f t="shared" si="4"/>
        <v>0</v>
      </c>
      <c r="AA187" s="30">
        <f t="shared" si="5"/>
        <v>0</v>
      </c>
      <c r="AB187" s="30"/>
      <c r="AC187" s="30"/>
      <c r="AD187" s="30" t="str">
        <f>IF(AB187="Monthly",Inventory!$X187*12,IF(AB187="quarterly",Inventory!$X$4:$X$550*4,IF(AB187="annually",Inventory!$X$4:$X$550*1,IF(AB187="weekly",Inventory!$X$4:$X$550*52,IF(AB187="semiannually",Inventory!$X$4:$X$550*2," ")))))</f>
        <v> </v>
      </c>
      <c r="AE187" s="30"/>
      <c r="AF187" s="30"/>
      <c r="AG187" s="32"/>
      <c r="AH187" s="32"/>
      <c r="AI187" s="32"/>
      <c r="AJ187" s="30"/>
      <c r="AK187" s="30"/>
      <c r="AL187" s="33"/>
      <c r="AM187" s="34" t="b">
        <f>IF(J187 = "Lease",+PV(AL187/(AD187/Inventory!$X187),AD187,-AG187,0,IF(AC187="Beginning",1,0)))</f>
        <v>0</v>
      </c>
      <c r="AN187" s="30"/>
      <c r="AO187" s="34">
        <f t="shared" si="6"/>
        <v>0</v>
      </c>
    </row>
    <row r="188" ht="15.75" customHeight="1">
      <c r="A188" s="30"/>
      <c r="B188" s="31"/>
      <c r="C188" s="30"/>
      <c r="D188" s="30"/>
      <c r="E188" s="30"/>
      <c r="F188" s="30"/>
      <c r="G188" s="30"/>
      <c r="H188" s="30"/>
      <c r="I188" s="30"/>
      <c r="J188" s="30" t="str">
        <f t="shared" si="1"/>
        <v>Not a Lease</v>
      </c>
      <c r="K188" s="30"/>
      <c r="L188" s="30"/>
      <c r="M188" s="30"/>
      <c r="N188" s="30"/>
      <c r="O188" s="30"/>
      <c r="P188" s="30"/>
      <c r="Q188" s="30"/>
      <c r="R188" s="30"/>
      <c r="S188" s="30"/>
      <c r="T188" s="30"/>
      <c r="U188" s="30"/>
      <c r="V188" s="30"/>
      <c r="W188" s="30"/>
      <c r="X188" s="30">
        <f t="shared" si="2"/>
        <v>0</v>
      </c>
      <c r="Y188" s="30" t="str">
        <f t="shared" si="3"/>
        <v/>
      </c>
      <c r="Z188" s="30">
        <f t="shared" si="4"/>
        <v>0</v>
      </c>
      <c r="AA188" s="30">
        <f t="shared" si="5"/>
        <v>0</v>
      </c>
      <c r="AB188" s="30"/>
      <c r="AC188" s="30"/>
      <c r="AD188" s="30" t="str">
        <f>IF(AB188="Monthly",Inventory!$X188*12,IF(AB188="quarterly",Inventory!$X$4:$X$550*4,IF(AB188="annually",Inventory!$X$4:$X$550*1,IF(AB188="weekly",Inventory!$X$4:$X$550*52,IF(AB188="semiannually",Inventory!$X$4:$X$550*2," ")))))</f>
        <v> </v>
      </c>
      <c r="AE188" s="30"/>
      <c r="AF188" s="30"/>
      <c r="AG188" s="32"/>
      <c r="AH188" s="32"/>
      <c r="AI188" s="32"/>
      <c r="AJ188" s="30"/>
      <c r="AK188" s="30"/>
      <c r="AL188" s="33"/>
      <c r="AM188" s="34" t="b">
        <f>IF(J188 = "Lease",+PV(AL188/(AD188/Inventory!$X188),AD188,-AG188,0,IF(AC188="Beginning",1,0)))</f>
        <v>0</v>
      </c>
      <c r="AN188" s="30"/>
      <c r="AO188" s="34">
        <f t="shared" si="6"/>
        <v>0</v>
      </c>
    </row>
    <row r="189" ht="15.75" customHeight="1">
      <c r="A189" s="30"/>
      <c r="B189" s="31"/>
      <c r="C189" s="30"/>
      <c r="D189" s="30"/>
      <c r="E189" s="30"/>
      <c r="F189" s="30"/>
      <c r="G189" s="30"/>
      <c r="H189" s="30"/>
      <c r="I189" s="30"/>
      <c r="J189" s="30" t="str">
        <f t="shared" si="1"/>
        <v>Not a Lease</v>
      </c>
      <c r="K189" s="30"/>
      <c r="L189" s="30"/>
      <c r="M189" s="30"/>
      <c r="N189" s="30"/>
      <c r="O189" s="30"/>
      <c r="P189" s="30"/>
      <c r="Q189" s="30"/>
      <c r="R189" s="30"/>
      <c r="S189" s="30"/>
      <c r="T189" s="30"/>
      <c r="U189" s="30"/>
      <c r="V189" s="30"/>
      <c r="W189" s="30"/>
      <c r="X189" s="30">
        <f t="shared" si="2"/>
        <v>0</v>
      </c>
      <c r="Y189" s="30" t="str">
        <f t="shared" si="3"/>
        <v/>
      </c>
      <c r="Z189" s="30">
        <f t="shared" si="4"/>
        <v>0</v>
      </c>
      <c r="AA189" s="30">
        <f t="shared" si="5"/>
        <v>0</v>
      </c>
      <c r="AB189" s="30"/>
      <c r="AC189" s="30"/>
      <c r="AD189" s="30" t="str">
        <f>IF(AB189="Monthly",Inventory!$X189*12,IF(AB189="quarterly",Inventory!$X$4:$X$550*4,IF(AB189="annually",Inventory!$X$4:$X$550*1,IF(AB189="weekly",Inventory!$X$4:$X$550*52,IF(AB189="semiannually",Inventory!$X$4:$X$550*2," ")))))</f>
        <v> </v>
      </c>
      <c r="AE189" s="30"/>
      <c r="AF189" s="30"/>
      <c r="AG189" s="32"/>
      <c r="AH189" s="32"/>
      <c r="AI189" s="32"/>
      <c r="AJ189" s="30"/>
      <c r="AK189" s="30"/>
      <c r="AL189" s="33"/>
      <c r="AM189" s="34" t="b">
        <f>IF(J189 = "Lease",+PV(AL189/(AD189/Inventory!$X189),AD189,-AG189,0,IF(AC189="Beginning",1,0)))</f>
        <v>0</v>
      </c>
      <c r="AN189" s="30"/>
      <c r="AO189" s="34">
        <f t="shared" si="6"/>
        <v>0</v>
      </c>
    </row>
    <row r="190" ht="15.75" customHeight="1">
      <c r="A190" s="30"/>
      <c r="B190" s="31"/>
      <c r="C190" s="30"/>
      <c r="D190" s="30"/>
      <c r="E190" s="30"/>
      <c r="F190" s="30"/>
      <c r="G190" s="30"/>
      <c r="H190" s="30"/>
      <c r="I190" s="30"/>
      <c r="J190" s="30" t="str">
        <f t="shared" si="1"/>
        <v>Not a Lease</v>
      </c>
      <c r="K190" s="30"/>
      <c r="L190" s="30"/>
      <c r="M190" s="30"/>
      <c r="N190" s="30"/>
      <c r="O190" s="30"/>
      <c r="P190" s="30"/>
      <c r="Q190" s="30"/>
      <c r="R190" s="30"/>
      <c r="S190" s="30"/>
      <c r="T190" s="30"/>
      <c r="U190" s="30"/>
      <c r="V190" s="30"/>
      <c r="W190" s="30"/>
      <c r="X190" s="30">
        <f t="shared" si="2"/>
        <v>0</v>
      </c>
      <c r="Y190" s="30" t="str">
        <f t="shared" si="3"/>
        <v/>
      </c>
      <c r="Z190" s="30">
        <f t="shared" si="4"/>
        <v>0</v>
      </c>
      <c r="AA190" s="30">
        <f t="shared" si="5"/>
        <v>0</v>
      </c>
      <c r="AB190" s="30"/>
      <c r="AC190" s="30"/>
      <c r="AD190" s="30" t="str">
        <f>IF(AB190="Monthly",Inventory!$X190*12,IF(AB190="quarterly",Inventory!$X$4:$X$550*4,IF(AB190="annually",Inventory!$X$4:$X$550*1,IF(AB190="weekly",Inventory!$X$4:$X$550*52,IF(AB190="semiannually",Inventory!$X$4:$X$550*2," ")))))</f>
        <v> </v>
      </c>
      <c r="AE190" s="30"/>
      <c r="AF190" s="30"/>
      <c r="AG190" s="32"/>
      <c r="AH190" s="32"/>
      <c r="AI190" s="32"/>
      <c r="AJ190" s="30"/>
      <c r="AK190" s="30"/>
      <c r="AL190" s="33"/>
      <c r="AM190" s="34" t="b">
        <f>IF(J190 = "Lease",+PV(AL190/(AD190/Inventory!$X190),AD190,-AG190,0,IF(AC190="Beginning",1,0)))</f>
        <v>0</v>
      </c>
      <c r="AN190" s="30"/>
      <c r="AO190" s="34">
        <f t="shared" si="6"/>
        <v>0</v>
      </c>
    </row>
    <row r="191" ht="15.75" customHeight="1">
      <c r="A191" s="30"/>
      <c r="B191" s="31"/>
      <c r="C191" s="30"/>
      <c r="D191" s="30"/>
      <c r="E191" s="30"/>
      <c r="F191" s="30"/>
      <c r="G191" s="30"/>
      <c r="H191" s="30"/>
      <c r="I191" s="30"/>
      <c r="J191" s="30" t="str">
        <f t="shared" si="1"/>
        <v>Not a Lease</v>
      </c>
      <c r="K191" s="30"/>
      <c r="L191" s="30"/>
      <c r="M191" s="30"/>
      <c r="N191" s="30"/>
      <c r="O191" s="30"/>
      <c r="P191" s="30"/>
      <c r="Q191" s="30"/>
      <c r="R191" s="30"/>
      <c r="S191" s="30"/>
      <c r="T191" s="30"/>
      <c r="U191" s="30"/>
      <c r="V191" s="30"/>
      <c r="W191" s="30"/>
      <c r="X191" s="30">
        <f t="shared" si="2"/>
        <v>0</v>
      </c>
      <c r="Y191" s="30" t="str">
        <f t="shared" si="3"/>
        <v/>
      </c>
      <c r="Z191" s="30">
        <f t="shared" si="4"/>
        <v>0</v>
      </c>
      <c r="AA191" s="30">
        <f t="shared" si="5"/>
        <v>0</v>
      </c>
      <c r="AB191" s="30"/>
      <c r="AC191" s="30"/>
      <c r="AD191" s="30" t="str">
        <f>IF(AB191="Monthly",Inventory!$X191*12,IF(AB191="quarterly",Inventory!$X$4:$X$550*4,IF(AB191="annually",Inventory!$X$4:$X$550*1,IF(AB191="weekly",Inventory!$X$4:$X$550*52,IF(AB191="semiannually",Inventory!$X$4:$X$550*2," ")))))</f>
        <v> </v>
      </c>
      <c r="AE191" s="30"/>
      <c r="AF191" s="30"/>
      <c r="AG191" s="32"/>
      <c r="AH191" s="32"/>
      <c r="AI191" s="32"/>
      <c r="AJ191" s="30"/>
      <c r="AK191" s="30"/>
      <c r="AL191" s="33"/>
      <c r="AM191" s="34" t="b">
        <f>IF(J191 = "Lease",+PV(AL191/(AD191/Inventory!$X191),AD191,-AG191,0,IF(AC191="Beginning",1,0)))</f>
        <v>0</v>
      </c>
      <c r="AN191" s="30"/>
      <c r="AO191" s="34">
        <f t="shared" si="6"/>
        <v>0</v>
      </c>
    </row>
    <row r="192" ht="15.75" customHeight="1">
      <c r="A192" s="30"/>
      <c r="B192" s="31"/>
      <c r="C192" s="30"/>
      <c r="D192" s="30"/>
      <c r="E192" s="30"/>
      <c r="F192" s="30"/>
      <c r="G192" s="30"/>
      <c r="H192" s="30"/>
      <c r="I192" s="30"/>
      <c r="J192" s="30" t="str">
        <f t="shared" si="1"/>
        <v>Not a Lease</v>
      </c>
      <c r="K192" s="30"/>
      <c r="L192" s="30"/>
      <c r="M192" s="30"/>
      <c r="N192" s="30"/>
      <c r="O192" s="30"/>
      <c r="P192" s="30"/>
      <c r="Q192" s="30"/>
      <c r="R192" s="30"/>
      <c r="S192" s="30"/>
      <c r="T192" s="30"/>
      <c r="U192" s="30"/>
      <c r="V192" s="30"/>
      <c r="W192" s="30"/>
      <c r="X192" s="30">
        <f t="shared" si="2"/>
        <v>0</v>
      </c>
      <c r="Y192" s="30" t="str">
        <f t="shared" si="3"/>
        <v/>
      </c>
      <c r="Z192" s="30">
        <f t="shared" si="4"/>
        <v>0</v>
      </c>
      <c r="AA192" s="30">
        <f t="shared" si="5"/>
        <v>0</v>
      </c>
      <c r="AB192" s="30"/>
      <c r="AC192" s="30"/>
      <c r="AD192" s="30" t="str">
        <f>IF(AB192="Monthly",Inventory!$X192*12,IF(AB192="quarterly",Inventory!$X$4:$X$550*4,IF(AB192="annually",Inventory!$X$4:$X$550*1,IF(AB192="weekly",Inventory!$X$4:$X$550*52,IF(AB192="semiannually",Inventory!$X$4:$X$550*2," ")))))</f>
        <v> </v>
      </c>
      <c r="AE192" s="30"/>
      <c r="AF192" s="30"/>
      <c r="AG192" s="32"/>
      <c r="AH192" s="32"/>
      <c r="AI192" s="32"/>
      <c r="AJ192" s="30"/>
      <c r="AK192" s="30"/>
      <c r="AL192" s="33"/>
      <c r="AM192" s="34" t="b">
        <f>IF(J192 = "Lease",+PV(AL192/(AD192/Inventory!$X192),AD192,-AG192,0,IF(AC192="Beginning",1,0)))</f>
        <v>0</v>
      </c>
      <c r="AN192" s="30"/>
      <c r="AO192" s="34">
        <f t="shared" si="6"/>
        <v>0</v>
      </c>
    </row>
    <row r="193" ht="15.75" customHeight="1">
      <c r="A193" s="30"/>
      <c r="B193" s="31"/>
      <c r="C193" s="30"/>
      <c r="D193" s="30"/>
      <c r="E193" s="30"/>
      <c r="F193" s="30"/>
      <c r="G193" s="30"/>
      <c r="H193" s="30"/>
      <c r="I193" s="30"/>
      <c r="J193" s="30" t="str">
        <f t="shared" si="1"/>
        <v>Not a Lease</v>
      </c>
      <c r="K193" s="30"/>
      <c r="L193" s="30"/>
      <c r="M193" s="30"/>
      <c r="N193" s="30"/>
      <c r="O193" s="30"/>
      <c r="P193" s="30"/>
      <c r="Q193" s="30"/>
      <c r="R193" s="30"/>
      <c r="S193" s="30"/>
      <c r="T193" s="30"/>
      <c r="U193" s="30"/>
      <c r="V193" s="30"/>
      <c r="W193" s="30"/>
      <c r="X193" s="30">
        <f t="shared" si="2"/>
        <v>0</v>
      </c>
      <c r="Y193" s="30" t="str">
        <f t="shared" si="3"/>
        <v/>
      </c>
      <c r="Z193" s="30">
        <f t="shared" si="4"/>
        <v>0</v>
      </c>
      <c r="AA193" s="30">
        <f t="shared" si="5"/>
        <v>0</v>
      </c>
      <c r="AB193" s="30"/>
      <c r="AC193" s="30"/>
      <c r="AD193" s="30" t="str">
        <f>IF(AB193="Monthly",Inventory!$X193*12,IF(AB193="quarterly",Inventory!$X$4:$X$550*4,IF(AB193="annually",Inventory!$X$4:$X$550*1,IF(AB193="weekly",Inventory!$X$4:$X$550*52,IF(AB193="semiannually",Inventory!$X$4:$X$550*2," ")))))</f>
        <v> </v>
      </c>
      <c r="AE193" s="30"/>
      <c r="AF193" s="30"/>
      <c r="AG193" s="32"/>
      <c r="AH193" s="32"/>
      <c r="AI193" s="32"/>
      <c r="AJ193" s="30"/>
      <c r="AK193" s="30"/>
      <c r="AL193" s="33"/>
      <c r="AM193" s="34" t="b">
        <f>IF(J193 = "Lease",+PV(AL193/(AD193/Inventory!$X193),AD193,-AG193,0,IF(AC193="Beginning",1,0)))</f>
        <v>0</v>
      </c>
      <c r="AN193" s="30"/>
      <c r="AO193" s="34">
        <f t="shared" si="6"/>
        <v>0</v>
      </c>
    </row>
    <row r="194" ht="15.75" customHeight="1">
      <c r="A194" s="30"/>
      <c r="B194" s="31"/>
      <c r="C194" s="30"/>
      <c r="D194" s="30"/>
      <c r="E194" s="30"/>
      <c r="F194" s="30"/>
      <c r="G194" s="30"/>
      <c r="H194" s="30"/>
      <c r="I194" s="30"/>
      <c r="J194" s="30" t="str">
        <f t="shared" si="1"/>
        <v>Not a Lease</v>
      </c>
      <c r="K194" s="30"/>
      <c r="L194" s="30"/>
      <c r="M194" s="30"/>
      <c r="N194" s="30"/>
      <c r="O194" s="30"/>
      <c r="P194" s="30"/>
      <c r="Q194" s="30"/>
      <c r="R194" s="30"/>
      <c r="S194" s="30"/>
      <c r="T194" s="30"/>
      <c r="U194" s="30"/>
      <c r="V194" s="30"/>
      <c r="W194" s="30"/>
      <c r="X194" s="30">
        <f t="shared" si="2"/>
        <v>0</v>
      </c>
      <c r="Y194" s="30" t="str">
        <f t="shared" si="3"/>
        <v/>
      </c>
      <c r="Z194" s="30">
        <f t="shared" si="4"/>
        <v>0</v>
      </c>
      <c r="AA194" s="30">
        <f t="shared" si="5"/>
        <v>0</v>
      </c>
      <c r="AB194" s="30"/>
      <c r="AC194" s="30"/>
      <c r="AD194" s="30" t="str">
        <f>IF(AB194="Monthly",Inventory!$X194*12,IF(AB194="quarterly",Inventory!$X$4:$X$550*4,IF(AB194="annually",Inventory!$X$4:$X$550*1,IF(AB194="weekly",Inventory!$X$4:$X$550*52,IF(AB194="semiannually",Inventory!$X$4:$X$550*2," ")))))</f>
        <v> </v>
      </c>
      <c r="AE194" s="30"/>
      <c r="AF194" s="30"/>
      <c r="AG194" s="32"/>
      <c r="AH194" s="32"/>
      <c r="AI194" s="32"/>
      <c r="AJ194" s="30"/>
      <c r="AK194" s="30"/>
      <c r="AL194" s="33"/>
      <c r="AM194" s="34" t="b">
        <f>IF(J194 = "Lease",+PV(AL194/(AD194/Inventory!$X194),AD194,-AG194,0,IF(AC194="Beginning",1,0)))</f>
        <v>0</v>
      </c>
      <c r="AN194" s="30"/>
      <c r="AO194" s="34">
        <f t="shared" si="6"/>
        <v>0</v>
      </c>
    </row>
    <row r="195" ht="15.75" customHeight="1">
      <c r="A195" s="30"/>
      <c r="B195" s="31"/>
      <c r="C195" s="30"/>
      <c r="D195" s="30"/>
      <c r="E195" s="30"/>
      <c r="F195" s="30"/>
      <c r="G195" s="30"/>
      <c r="H195" s="30"/>
      <c r="I195" s="30"/>
      <c r="J195" s="30" t="str">
        <f t="shared" si="1"/>
        <v>Not a Lease</v>
      </c>
      <c r="K195" s="30"/>
      <c r="L195" s="30"/>
      <c r="M195" s="30"/>
      <c r="N195" s="30"/>
      <c r="O195" s="30"/>
      <c r="P195" s="30"/>
      <c r="Q195" s="30"/>
      <c r="R195" s="30"/>
      <c r="S195" s="30"/>
      <c r="T195" s="30"/>
      <c r="U195" s="30"/>
      <c r="V195" s="30"/>
      <c r="W195" s="30"/>
      <c r="X195" s="30">
        <f t="shared" si="2"/>
        <v>0</v>
      </c>
      <c r="Y195" s="30" t="str">
        <f t="shared" si="3"/>
        <v/>
      </c>
      <c r="Z195" s="30">
        <f t="shared" si="4"/>
        <v>0</v>
      </c>
      <c r="AA195" s="30">
        <f t="shared" si="5"/>
        <v>0</v>
      </c>
      <c r="AB195" s="30"/>
      <c r="AC195" s="30"/>
      <c r="AD195" s="30" t="str">
        <f>IF(AB195="Monthly",Inventory!$X195*12,IF(AB195="quarterly",Inventory!$X$4:$X$550*4,IF(AB195="annually",Inventory!$X$4:$X$550*1,IF(AB195="weekly",Inventory!$X$4:$X$550*52,IF(AB195="semiannually",Inventory!$X$4:$X$550*2," ")))))</f>
        <v> </v>
      </c>
      <c r="AE195" s="30"/>
      <c r="AF195" s="30"/>
      <c r="AG195" s="32"/>
      <c r="AH195" s="32"/>
      <c r="AI195" s="32"/>
      <c r="AJ195" s="30"/>
      <c r="AK195" s="30"/>
      <c r="AL195" s="33"/>
      <c r="AM195" s="34" t="b">
        <f>IF(J195 = "Lease",+PV(AL195/(AD195/Inventory!$X195),AD195,-AG195,0,IF(AC195="Beginning",1,0)))</f>
        <v>0</v>
      </c>
      <c r="AN195" s="30"/>
      <c r="AO195" s="34">
        <f t="shared" si="6"/>
        <v>0</v>
      </c>
    </row>
    <row r="196" ht="15.75" customHeight="1">
      <c r="A196" s="30"/>
      <c r="B196" s="31"/>
      <c r="C196" s="30"/>
      <c r="D196" s="30"/>
      <c r="E196" s="30"/>
      <c r="F196" s="30"/>
      <c r="G196" s="30"/>
      <c r="H196" s="30"/>
      <c r="I196" s="30"/>
      <c r="J196" s="30" t="str">
        <f t="shared" si="1"/>
        <v>Not a Lease</v>
      </c>
      <c r="K196" s="30"/>
      <c r="L196" s="30"/>
      <c r="M196" s="30"/>
      <c r="N196" s="30"/>
      <c r="O196" s="30"/>
      <c r="P196" s="30"/>
      <c r="Q196" s="30"/>
      <c r="R196" s="30"/>
      <c r="S196" s="30"/>
      <c r="T196" s="30"/>
      <c r="U196" s="30"/>
      <c r="V196" s="30"/>
      <c r="W196" s="30"/>
      <c r="X196" s="30">
        <f t="shared" si="2"/>
        <v>0</v>
      </c>
      <c r="Y196" s="30" t="str">
        <f t="shared" si="3"/>
        <v/>
      </c>
      <c r="Z196" s="30">
        <f t="shared" si="4"/>
        <v>0</v>
      </c>
      <c r="AA196" s="30">
        <f t="shared" si="5"/>
        <v>0</v>
      </c>
      <c r="AB196" s="30"/>
      <c r="AC196" s="30"/>
      <c r="AD196" s="30" t="str">
        <f>IF(AB196="Monthly",Inventory!$X196*12,IF(AB196="quarterly",Inventory!$X$4:$X$550*4,IF(AB196="annually",Inventory!$X$4:$X$550*1,IF(AB196="weekly",Inventory!$X$4:$X$550*52,IF(AB196="semiannually",Inventory!$X$4:$X$550*2," ")))))</f>
        <v> </v>
      </c>
      <c r="AE196" s="30"/>
      <c r="AF196" s="30"/>
      <c r="AG196" s="32"/>
      <c r="AH196" s="32"/>
      <c r="AI196" s="32"/>
      <c r="AJ196" s="30"/>
      <c r="AK196" s="30"/>
      <c r="AL196" s="33"/>
      <c r="AM196" s="34" t="b">
        <f>IF(J196 = "Lease",+PV(AL196/(AD196/Inventory!$X196),AD196,-AG196,0,IF(AC196="Beginning",1,0)))</f>
        <v>0</v>
      </c>
      <c r="AN196" s="30"/>
      <c r="AO196" s="34">
        <f t="shared" si="6"/>
        <v>0</v>
      </c>
    </row>
    <row r="197" ht="15.75" customHeight="1">
      <c r="A197" s="30"/>
      <c r="B197" s="31"/>
      <c r="C197" s="30"/>
      <c r="D197" s="30"/>
      <c r="E197" s="30"/>
      <c r="F197" s="30"/>
      <c r="G197" s="30"/>
      <c r="H197" s="30"/>
      <c r="I197" s="30"/>
      <c r="J197" s="30" t="str">
        <f t="shared" si="1"/>
        <v>Not a Lease</v>
      </c>
      <c r="K197" s="30"/>
      <c r="L197" s="30"/>
      <c r="M197" s="30"/>
      <c r="N197" s="30"/>
      <c r="O197" s="30"/>
      <c r="P197" s="30"/>
      <c r="Q197" s="30"/>
      <c r="R197" s="30"/>
      <c r="S197" s="30"/>
      <c r="T197" s="30"/>
      <c r="U197" s="30"/>
      <c r="V197" s="30"/>
      <c r="W197" s="30"/>
      <c r="X197" s="30">
        <f t="shared" si="2"/>
        <v>0</v>
      </c>
      <c r="Y197" s="30" t="str">
        <f t="shared" si="3"/>
        <v/>
      </c>
      <c r="Z197" s="30">
        <f t="shared" si="4"/>
        <v>0</v>
      </c>
      <c r="AA197" s="30">
        <f t="shared" si="5"/>
        <v>0</v>
      </c>
      <c r="AB197" s="30"/>
      <c r="AC197" s="30"/>
      <c r="AD197" s="30" t="str">
        <f>IF(AB197="Monthly",Inventory!$X197*12,IF(AB197="quarterly",Inventory!$X$4:$X$550*4,IF(AB197="annually",Inventory!$X$4:$X$550*1,IF(AB197="weekly",Inventory!$X$4:$X$550*52,IF(AB197="semiannually",Inventory!$X$4:$X$550*2," ")))))</f>
        <v> </v>
      </c>
      <c r="AE197" s="30"/>
      <c r="AF197" s="30"/>
      <c r="AG197" s="32"/>
      <c r="AH197" s="32"/>
      <c r="AI197" s="32"/>
      <c r="AJ197" s="30"/>
      <c r="AK197" s="30"/>
      <c r="AL197" s="33"/>
      <c r="AM197" s="34" t="b">
        <f>IF(J197 = "Lease",+PV(AL197/(AD197/Inventory!$X197),AD197,-AG197,0,IF(AC197="Beginning",1,0)))</f>
        <v>0</v>
      </c>
      <c r="AN197" s="30"/>
      <c r="AO197" s="34">
        <f t="shared" si="6"/>
        <v>0</v>
      </c>
    </row>
    <row r="198" ht="15.75" customHeight="1">
      <c r="A198" s="30"/>
      <c r="B198" s="31"/>
      <c r="C198" s="30"/>
      <c r="D198" s="30"/>
      <c r="E198" s="30"/>
      <c r="F198" s="30"/>
      <c r="G198" s="30"/>
      <c r="H198" s="30"/>
      <c r="I198" s="30"/>
      <c r="J198" s="30" t="str">
        <f t="shared" si="1"/>
        <v>Not a Lease</v>
      </c>
      <c r="K198" s="30"/>
      <c r="L198" s="30"/>
      <c r="M198" s="30"/>
      <c r="N198" s="30"/>
      <c r="O198" s="30"/>
      <c r="P198" s="30"/>
      <c r="Q198" s="30"/>
      <c r="R198" s="30"/>
      <c r="S198" s="30"/>
      <c r="T198" s="30"/>
      <c r="U198" s="30"/>
      <c r="V198" s="30"/>
      <c r="W198" s="30"/>
      <c r="X198" s="30">
        <f t="shared" si="2"/>
        <v>0</v>
      </c>
      <c r="Y198" s="30" t="str">
        <f t="shared" si="3"/>
        <v/>
      </c>
      <c r="Z198" s="30">
        <f t="shared" si="4"/>
        <v>0</v>
      </c>
      <c r="AA198" s="30">
        <f t="shared" si="5"/>
        <v>0</v>
      </c>
      <c r="AB198" s="30"/>
      <c r="AC198" s="30"/>
      <c r="AD198" s="30" t="str">
        <f>IF(AB198="Monthly",Inventory!$X198*12,IF(AB198="quarterly",Inventory!$X$4:$X$550*4,IF(AB198="annually",Inventory!$X$4:$X$550*1,IF(AB198="weekly",Inventory!$X$4:$X$550*52,IF(AB198="semiannually",Inventory!$X$4:$X$550*2," ")))))</f>
        <v> </v>
      </c>
      <c r="AE198" s="30"/>
      <c r="AF198" s="30"/>
      <c r="AG198" s="32"/>
      <c r="AH198" s="32"/>
      <c r="AI198" s="32"/>
      <c r="AJ198" s="30"/>
      <c r="AK198" s="30"/>
      <c r="AL198" s="33"/>
      <c r="AM198" s="34" t="b">
        <f>IF(J198 = "Lease",+PV(AL198/(AD198/Inventory!$X198),AD198,-AG198,0,IF(AC198="Beginning",1,0)))</f>
        <v>0</v>
      </c>
      <c r="AN198" s="30"/>
      <c r="AO198" s="34">
        <f t="shared" si="6"/>
        <v>0</v>
      </c>
    </row>
    <row r="199" ht="15.75" customHeight="1">
      <c r="A199" s="30"/>
      <c r="B199" s="31"/>
      <c r="C199" s="30"/>
      <c r="D199" s="30"/>
      <c r="E199" s="30"/>
      <c r="F199" s="30"/>
      <c r="G199" s="30"/>
      <c r="H199" s="30"/>
      <c r="I199" s="30"/>
      <c r="J199" s="30" t="str">
        <f t="shared" si="1"/>
        <v>Not a Lease</v>
      </c>
      <c r="K199" s="30"/>
      <c r="L199" s="30"/>
      <c r="M199" s="30"/>
      <c r="N199" s="30"/>
      <c r="O199" s="30"/>
      <c r="P199" s="30"/>
      <c r="Q199" s="30"/>
      <c r="R199" s="30"/>
      <c r="S199" s="30"/>
      <c r="T199" s="30"/>
      <c r="U199" s="30"/>
      <c r="V199" s="30"/>
      <c r="W199" s="30"/>
      <c r="X199" s="30">
        <f t="shared" si="2"/>
        <v>0</v>
      </c>
      <c r="Y199" s="30" t="str">
        <f t="shared" si="3"/>
        <v/>
      </c>
      <c r="Z199" s="30">
        <f t="shared" si="4"/>
        <v>0</v>
      </c>
      <c r="AA199" s="30">
        <f t="shared" si="5"/>
        <v>0</v>
      </c>
      <c r="AB199" s="30"/>
      <c r="AC199" s="30"/>
      <c r="AD199" s="30" t="str">
        <f>IF(AB199="Monthly",Inventory!$X199*12,IF(AB199="quarterly",Inventory!$X$4:$X$550*4,IF(AB199="annually",Inventory!$X$4:$X$550*1,IF(AB199="weekly",Inventory!$X$4:$X$550*52,IF(AB199="semiannually",Inventory!$X$4:$X$550*2," ")))))</f>
        <v> </v>
      </c>
      <c r="AE199" s="30"/>
      <c r="AF199" s="30"/>
      <c r="AG199" s="32"/>
      <c r="AH199" s="32"/>
      <c r="AI199" s="32"/>
      <c r="AJ199" s="30"/>
      <c r="AK199" s="30"/>
      <c r="AL199" s="33"/>
      <c r="AM199" s="34" t="b">
        <f>IF(J199 = "Lease",+PV(AL199/(AD199/Inventory!$X199),AD199,-AG199,0,IF(AC199="Beginning",1,0)))</f>
        <v>0</v>
      </c>
      <c r="AN199" s="30"/>
      <c r="AO199" s="34">
        <f t="shared" si="6"/>
        <v>0</v>
      </c>
    </row>
    <row r="200" ht="15.75" customHeight="1">
      <c r="A200" s="30"/>
      <c r="B200" s="31"/>
      <c r="C200" s="30"/>
      <c r="D200" s="30"/>
      <c r="E200" s="30"/>
      <c r="F200" s="30"/>
      <c r="G200" s="30"/>
      <c r="H200" s="30"/>
      <c r="I200" s="30"/>
      <c r="J200" s="30" t="str">
        <f t="shared" si="1"/>
        <v>Not a Lease</v>
      </c>
      <c r="K200" s="30"/>
      <c r="L200" s="30"/>
      <c r="M200" s="30"/>
      <c r="N200" s="30"/>
      <c r="O200" s="30"/>
      <c r="P200" s="30"/>
      <c r="Q200" s="30"/>
      <c r="R200" s="30"/>
      <c r="S200" s="30"/>
      <c r="T200" s="30"/>
      <c r="U200" s="30"/>
      <c r="V200" s="30"/>
      <c r="W200" s="30"/>
      <c r="X200" s="30">
        <f t="shared" si="2"/>
        <v>0</v>
      </c>
      <c r="Y200" s="30" t="str">
        <f t="shared" si="3"/>
        <v/>
      </c>
      <c r="Z200" s="30">
        <f t="shared" si="4"/>
        <v>0</v>
      </c>
      <c r="AA200" s="30">
        <f t="shared" si="5"/>
        <v>0</v>
      </c>
      <c r="AB200" s="30"/>
      <c r="AC200" s="30"/>
      <c r="AD200" s="30" t="str">
        <f>IF(AB200="Monthly",Inventory!$X200*12,IF(AB200="quarterly",Inventory!$X$4:$X$550*4,IF(AB200="annually",Inventory!$X$4:$X$550*1,IF(AB200="weekly",Inventory!$X$4:$X$550*52,IF(AB200="semiannually",Inventory!$X$4:$X$550*2," ")))))</f>
        <v> </v>
      </c>
      <c r="AE200" s="30"/>
      <c r="AF200" s="30"/>
      <c r="AG200" s="32"/>
      <c r="AH200" s="32"/>
      <c r="AI200" s="32"/>
      <c r="AJ200" s="30"/>
      <c r="AK200" s="30"/>
      <c r="AL200" s="33"/>
      <c r="AM200" s="34" t="b">
        <f>IF(J200 = "Lease",+PV(AL200/(AD200/Inventory!$X200),AD200,-AG200,0,IF(AC200="Beginning",1,0)))</f>
        <v>0</v>
      </c>
      <c r="AN200" s="30"/>
      <c r="AO200" s="34">
        <f t="shared" si="6"/>
        <v>0</v>
      </c>
    </row>
    <row r="201" ht="15.75" customHeight="1">
      <c r="A201" s="30"/>
      <c r="B201" s="31"/>
      <c r="C201" s="30"/>
      <c r="D201" s="30"/>
      <c r="E201" s="30"/>
      <c r="F201" s="30"/>
      <c r="G201" s="30"/>
      <c r="H201" s="30"/>
      <c r="I201" s="30"/>
      <c r="J201" s="30" t="str">
        <f t="shared" si="1"/>
        <v>Not a Lease</v>
      </c>
      <c r="K201" s="30"/>
      <c r="L201" s="30"/>
      <c r="M201" s="30"/>
      <c r="N201" s="30"/>
      <c r="O201" s="30"/>
      <c r="P201" s="30"/>
      <c r="Q201" s="30"/>
      <c r="R201" s="30"/>
      <c r="S201" s="30"/>
      <c r="T201" s="30"/>
      <c r="U201" s="30"/>
      <c r="V201" s="30"/>
      <c r="W201" s="30"/>
      <c r="X201" s="30">
        <f t="shared" si="2"/>
        <v>0</v>
      </c>
      <c r="Y201" s="30" t="str">
        <f t="shared" si="3"/>
        <v/>
      </c>
      <c r="Z201" s="30">
        <f t="shared" si="4"/>
        <v>0</v>
      </c>
      <c r="AA201" s="30">
        <f t="shared" si="5"/>
        <v>0</v>
      </c>
      <c r="AB201" s="30"/>
      <c r="AC201" s="30"/>
      <c r="AD201" s="30" t="str">
        <f>IF(AB201="Monthly",Inventory!$X201*12,IF(AB201="quarterly",Inventory!$X$4:$X$550*4,IF(AB201="annually",Inventory!$X$4:$X$550*1,IF(AB201="weekly",Inventory!$X$4:$X$550*52,IF(AB201="semiannually",Inventory!$X$4:$X$550*2," ")))))</f>
        <v> </v>
      </c>
      <c r="AE201" s="30"/>
      <c r="AF201" s="30"/>
      <c r="AG201" s="32"/>
      <c r="AH201" s="32"/>
      <c r="AI201" s="32"/>
      <c r="AJ201" s="30"/>
      <c r="AK201" s="30"/>
      <c r="AL201" s="33"/>
      <c r="AM201" s="34" t="b">
        <f>IF(J201 = "Lease",+PV(AL201/(AD201/Inventory!$X201),AD201,-AG201,0,IF(AC201="Beginning",1,0)))</f>
        <v>0</v>
      </c>
      <c r="AN201" s="30"/>
      <c r="AO201" s="34">
        <f t="shared" si="6"/>
        <v>0</v>
      </c>
    </row>
    <row r="202" ht="15.75" customHeight="1">
      <c r="A202" s="30"/>
      <c r="B202" s="31"/>
      <c r="C202" s="30"/>
      <c r="D202" s="30"/>
      <c r="E202" s="30"/>
      <c r="F202" s="30"/>
      <c r="G202" s="30"/>
      <c r="H202" s="30"/>
      <c r="I202" s="30"/>
      <c r="J202" s="30" t="str">
        <f t="shared" si="1"/>
        <v>Not a Lease</v>
      </c>
      <c r="K202" s="30"/>
      <c r="L202" s="30"/>
      <c r="M202" s="30"/>
      <c r="N202" s="30"/>
      <c r="O202" s="30"/>
      <c r="P202" s="30"/>
      <c r="Q202" s="30"/>
      <c r="R202" s="30"/>
      <c r="S202" s="30"/>
      <c r="T202" s="30"/>
      <c r="U202" s="30"/>
      <c r="V202" s="30"/>
      <c r="W202" s="30"/>
      <c r="X202" s="30">
        <f t="shared" si="2"/>
        <v>0</v>
      </c>
      <c r="Y202" s="30" t="str">
        <f t="shared" si="3"/>
        <v/>
      </c>
      <c r="Z202" s="30">
        <f t="shared" si="4"/>
        <v>0</v>
      </c>
      <c r="AA202" s="30">
        <f t="shared" si="5"/>
        <v>0</v>
      </c>
      <c r="AB202" s="30"/>
      <c r="AC202" s="30"/>
      <c r="AD202" s="30" t="str">
        <f>IF(AB202="Monthly",Inventory!$X202*12,IF(AB202="quarterly",Inventory!$X$4:$X$550*4,IF(AB202="annually",Inventory!$X$4:$X$550*1,IF(AB202="weekly",Inventory!$X$4:$X$550*52,IF(AB202="semiannually",Inventory!$X$4:$X$550*2," ")))))</f>
        <v> </v>
      </c>
      <c r="AE202" s="30"/>
      <c r="AF202" s="30"/>
      <c r="AG202" s="32"/>
      <c r="AH202" s="32"/>
      <c r="AI202" s="32"/>
      <c r="AJ202" s="30"/>
      <c r="AK202" s="30"/>
      <c r="AL202" s="33"/>
      <c r="AM202" s="34" t="b">
        <f>IF(J202 = "Lease",+PV(AL202/(AD202/Inventory!$X202),AD202,-AG202,0,IF(AC202="Beginning",1,0)))</f>
        <v>0</v>
      </c>
      <c r="AN202" s="30"/>
      <c r="AO202" s="34">
        <f t="shared" si="6"/>
        <v>0</v>
      </c>
    </row>
    <row r="203" ht="15.75" customHeight="1">
      <c r="A203" s="30"/>
      <c r="B203" s="31"/>
      <c r="C203" s="30"/>
      <c r="D203" s="30"/>
      <c r="E203" s="30"/>
      <c r="F203" s="30"/>
      <c r="G203" s="30"/>
      <c r="H203" s="30"/>
      <c r="I203" s="30"/>
      <c r="J203" s="30" t="str">
        <f t="shared" si="1"/>
        <v>Not a Lease</v>
      </c>
      <c r="K203" s="30"/>
      <c r="L203" s="30"/>
      <c r="M203" s="30"/>
      <c r="N203" s="30"/>
      <c r="O203" s="30"/>
      <c r="P203" s="30"/>
      <c r="Q203" s="30"/>
      <c r="R203" s="30"/>
      <c r="S203" s="30"/>
      <c r="T203" s="30"/>
      <c r="U203" s="30"/>
      <c r="V203" s="30"/>
      <c r="W203" s="30"/>
      <c r="X203" s="30">
        <f t="shared" si="2"/>
        <v>0</v>
      </c>
      <c r="Y203" s="30" t="str">
        <f t="shared" si="3"/>
        <v/>
      </c>
      <c r="Z203" s="30">
        <f t="shared" si="4"/>
        <v>0</v>
      </c>
      <c r="AA203" s="30">
        <f t="shared" si="5"/>
        <v>0</v>
      </c>
      <c r="AB203" s="30"/>
      <c r="AC203" s="30"/>
      <c r="AD203" s="30" t="str">
        <f>IF(AB203="Monthly",Inventory!$X203*12,IF(AB203="quarterly",Inventory!$X$4:$X$550*4,IF(AB203="annually",Inventory!$X$4:$X$550*1,IF(AB203="weekly",Inventory!$X$4:$X$550*52,IF(AB203="semiannually",Inventory!$X$4:$X$550*2," ")))))</f>
        <v> </v>
      </c>
      <c r="AE203" s="30"/>
      <c r="AF203" s="30"/>
      <c r="AG203" s="32"/>
      <c r="AH203" s="32"/>
      <c r="AI203" s="32"/>
      <c r="AJ203" s="30"/>
      <c r="AK203" s="30"/>
      <c r="AL203" s="33"/>
      <c r="AM203" s="34" t="b">
        <f>IF(J203 = "Lease",+PV(AL203/(AD203/Inventory!$X203),AD203,-AG203,0,IF(AC203="Beginning",1,0)))</f>
        <v>0</v>
      </c>
      <c r="AN203" s="30"/>
      <c r="AO203" s="34">
        <f t="shared" si="6"/>
        <v>0</v>
      </c>
    </row>
    <row r="204" ht="15.75" customHeight="1">
      <c r="A204" s="30"/>
      <c r="B204" s="31"/>
      <c r="C204" s="30"/>
      <c r="D204" s="30"/>
      <c r="E204" s="30"/>
      <c r="F204" s="30"/>
      <c r="G204" s="30"/>
      <c r="H204" s="30"/>
      <c r="I204" s="30"/>
      <c r="J204" s="30" t="str">
        <f t="shared" si="1"/>
        <v>Not a Lease</v>
      </c>
      <c r="K204" s="30"/>
      <c r="L204" s="30"/>
      <c r="M204" s="30"/>
      <c r="N204" s="30"/>
      <c r="O204" s="30"/>
      <c r="P204" s="30"/>
      <c r="Q204" s="30"/>
      <c r="R204" s="30"/>
      <c r="S204" s="30"/>
      <c r="T204" s="30"/>
      <c r="U204" s="30"/>
      <c r="V204" s="30"/>
      <c r="W204" s="30"/>
      <c r="X204" s="30">
        <f t="shared" si="2"/>
        <v>0</v>
      </c>
      <c r="Y204" s="30" t="str">
        <f t="shared" si="3"/>
        <v/>
      </c>
      <c r="Z204" s="30">
        <f t="shared" si="4"/>
        <v>0</v>
      </c>
      <c r="AA204" s="30">
        <f t="shared" si="5"/>
        <v>0</v>
      </c>
      <c r="AB204" s="30"/>
      <c r="AC204" s="30"/>
      <c r="AD204" s="30" t="str">
        <f>IF(AB204="Monthly",Inventory!$X204*12,IF(AB204="quarterly",Inventory!$X$4:$X$550*4,IF(AB204="annually",Inventory!$X$4:$X$550*1,IF(AB204="weekly",Inventory!$X$4:$X$550*52,IF(AB204="semiannually",Inventory!$X$4:$X$550*2," ")))))</f>
        <v> </v>
      </c>
      <c r="AE204" s="30"/>
      <c r="AF204" s="30"/>
      <c r="AG204" s="32"/>
      <c r="AH204" s="32"/>
      <c r="AI204" s="32"/>
      <c r="AJ204" s="30"/>
      <c r="AK204" s="30"/>
      <c r="AL204" s="33"/>
      <c r="AM204" s="34" t="b">
        <f>IF(J204 = "Lease",+PV(AL204/(AD204/Inventory!$X204),AD204,-AG204,0,IF(AC204="Beginning",1,0)))</f>
        <v>0</v>
      </c>
      <c r="AN204" s="30"/>
      <c r="AO204" s="34">
        <f t="shared" si="6"/>
        <v>0</v>
      </c>
    </row>
    <row r="205" ht="15.75" customHeight="1">
      <c r="A205" s="30"/>
      <c r="B205" s="31"/>
      <c r="C205" s="30"/>
      <c r="D205" s="30"/>
      <c r="E205" s="30"/>
      <c r="F205" s="30"/>
      <c r="G205" s="30"/>
      <c r="H205" s="30"/>
      <c r="I205" s="30"/>
      <c r="J205" s="30" t="str">
        <f t="shared" si="1"/>
        <v>Not a Lease</v>
      </c>
      <c r="K205" s="30"/>
      <c r="L205" s="30"/>
      <c r="M205" s="30"/>
      <c r="N205" s="30"/>
      <c r="O205" s="30"/>
      <c r="P205" s="30"/>
      <c r="Q205" s="30"/>
      <c r="R205" s="30"/>
      <c r="S205" s="30"/>
      <c r="T205" s="30"/>
      <c r="U205" s="30"/>
      <c r="V205" s="30"/>
      <c r="W205" s="30"/>
      <c r="X205" s="30">
        <f t="shared" si="2"/>
        <v>0</v>
      </c>
      <c r="Y205" s="30" t="str">
        <f t="shared" si="3"/>
        <v/>
      </c>
      <c r="Z205" s="30">
        <f t="shared" si="4"/>
        <v>0</v>
      </c>
      <c r="AA205" s="30">
        <f t="shared" si="5"/>
        <v>0</v>
      </c>
      <c r="AB205" s="30"/>
      <c r="AC205" s="30"/>
      <c r="AD205" s="30" t="str">
        <f>IF(AB205="Monthly",Inventory!$X205*12,IF(AB205="quarterly",Inventory!$X$4:$X$550*4,IF(AB205="annually",Inventory!$X$4:$X$550*1,IF(AB205="weekly",Inventory!$X$4:$X$550*52,IF(AB205="semiannually",Inventory!$X$4:$X$550*2," ")))))</f>
        <v> </v>
      </c>
      <c r="AE205" s="30"/>
      <c r="AF205" s="30"/>
      <c r="AG205" s="32"/>
      <c r="AH205" s="32"/>
      <c r="AI205" s="32"/>
      <c r="AJ205" s="30"/>
      <c r="AK205" s="30"/>
      <c r="AL205" s="33"/>
      <c r="AM205" s="34" t="b">
        <f>IF(J205 = "Lease",+PV(AL205/(AD205/Inventory!$X205),AD205,-AG205,0,IF(AC205="Beginning",1,0)))</f>
        <v>0</v>
      </c>
      <c r="AN205" s="30"/>
      <c r="AO205" s="34">
        <f t="shared" si="6"/>
        <v>0</v>
      </c>
    </row>
    <row r="206" ht="15.75" customHeight="1">
      <c r="A206" s="30"/>
      <c r="B206" s="31"/>
      <c r="C206" s="30"/>
      <c r="D206" s="30"/>
      <c r="E206" s="30"/>
      <c r="F206" s="30"/>
      <c r="G206" s="30"/>
      <c r="H206" s="30"/>
      <c r="I206" s="30"/>
      <c r="J206" s="30" t="str">
        <f t="shared" si="1"/>
        <v>Not a Lease</v>
      </c>
      <c r="K206" s="30"/>
      <c r="L206" s="30"/>
      <c r="M206" s="30"/>
      <c r="N206" s="30"/>
      <c r="O206" s="30"/>
      <c r="P206" s="30"/>
      <c r="Q206" s="30"/>
      <c r="R206" s="30"/>
      <c r="S206" s="30"/>
      <c r="T206" s="30"/>
      <c r="U206" s="30"/>
      <c r="V206" s="30"/>
      <c r="W206" s="30"/>
      <c r="X206" s="30">
        <f t="shared" si="2"/>
        <v>0</v>
      </c>
      <c r="Y206" s="30" t="str">
        <f t="shared" si="3"/>
        <v/>
      </c>
      <c r="Z206" s="30">
        <f t="shared" si="4"/>
        <v>0</v>
      </c>
      <c r="AA206" s="30">
        <f t="shared" si="5"/>
        <v>0</v>
      </c>
      <c r="AB206" s="30"/>
      <c r="AC206" s="30"/>
      <c r="AD206" s="30" t="str">
        <f>IF(AB206="Monthly",Inventory!$X206*12,IF(AB206="quarterly",Inventory!$X$4:$X$550*4,IF(AB206="annually",Inventory!$X$4:$X$550*1,IF(AB206="weekly",Inventory!$X$4:$X$550*52,IF(AB206="semiannually",Inventory!$X$4:$X$550*2," ")))))</f>
        <v> </v>
      </c>
      <c r="AE206" s="30"/>
      <c r="AF206" s="30"/>
      <c r="AG206" s="32"/>
      <c r="AH206" s="32"/>
      <c r="AI206" s="32"/>
      <c r="AJ206" s="30"/>
      <c r="AK206" s="30"/>
      <c r="AL206" s="33"/>
      <c r="AM206" s="34" t="b">
        <f>IF(J206 = "Lease",+PV(AL206/(AD206/Inventory!$X206),AD206,-AG206,0,IF(AC206="Beginning",1,0)))</f>
        <v>0</v>
      </c>
      <c r="AN206" s="30"/>
      <c r="AO206" s="34">
        <f t="shared" si="6"/>
        <v>0</v>
      </c>
    </row>
    <row r="207" ht="15.75" customHeight="1">
      <c r="A207" s="30"/>
      <c r="B207" s="31"/>
      <c r="C207" s="30"/>
      <c r="D207" s="30"/>
      <c r="E207" s="30"/>
      <c r="F207" s="30"/>
      <c r="G207" s="30"/>
      <c r="H207" s="30"/>
      <c r="I207" s="30"/>
      <c r="J207" s="30" t="str">
        <f t="shared" si="1"/>
        <v>Not a Lease</v>
      </c>
      <c r="K207" s="30"/>
      <c r="L207" s="30"/>
      <c r="M207" s="30"/>
      <c r="N207" s="30"/>
      <c r="O207" s="30"/>
      <c r="P207" s="30"/>
      <c r="Q207" s="30"/>
      <c r="R207" s="30"/>
      <c r="S207" s="30"/>
      <c r="T207" s="30"/>
      <c r="U207" s="30"/>
      <c r="V207" s="30"/>
      <c r="W207" s="30"/>
      <c r="X207" s="30">
        <f t="shared" si="2"/>
        <v>0</v>
      </c>
      <c r="Y207" s="30" t="str">
        <f t="shared" si="3"/>
        <v/>
      </c>
      <c r="Z207" s="30">
        <f t="shared" si="4"/>
        <v>0</v>
      </c>
      <c r="AA207" s="30">
        <f t="shared" si="5"/>
        <v>0</v>
      </c>
      <c r="AB207" s="30"/>
      <c r="AC207" s="30"/>
      <c r="AD207" s="30" t="str">
        <f>IF(AB207="Monthly",Inventory!$X207*12,IF(AB207="quarterly",Inventory!$X$4:$X$550*4,IF(AB207="annually",Inventory!$X$4:$X$550*1,IF(AB207="weekly",Inventory!$X$4:$X$550*52,IF(AB207="semiannually",Inventory!$X$4:$X$550*2," ")))))</f>
        <v> </v>
      </c>
      <c r="AE207" s="30"/>
      <c r="AF207" s="30"/>
      <c r="AG207" s="32"/>
      <c r="AH207" s="32"/>
      <c r="AI207" s="32"/>
      <c r="AJ207" s="30"/>
      <c r="AK207" s="30"/>
      <c r="AL207" s="33"/>
      <c r="AM207" s="34" t="b">
        <f>IF(J207 = "Lease",+PV(AL207/(AD207/Inventory!$X207),AD207,-AG207,0,IF(AC207="Beginning",1,0)))</f>
        <v>0</v>
      </c>
      <c r="AN207" s="30"/>
      <c r="AO207" s="34">
        <f t="shared" si="6"/>
        <v>0</v>
      </c>
    </row>
    <row r="208" ht="15.75" customHeight="1">
      <c r="A208" s="30"/>
      <c r="B208" s="31"/>
      <c r="C208" s="30"/>
      <c r="D208" s="30"/>
      <c r="E208" s="30"/>
      <c r="F208" s="30"/>
      <c r="G208" s="30"/>
      <c r="H208" s="30"/>
      <c r="I208" s="30"/>
      <c r="J208" s="30" t="str">
        <f t="shared" si="1"/>
        <v>Not a Lease</v>
      </c>
      <c r="K208" s="30"/>
      <c r="L208" s="30"/>
      <c r="M208" s="30"/>
      <c r="N208" s="30"/>
      <c r="O208" s="30"/>
      <c r="P208" s="30"/>
      <c r="Q208" s="30"/>
      <c r="R208" s="30"/>
      <c r="S208" s="30"/>
      <c r="T208" s="30"/>
      <c r="U208" s="30"/>
      <c r="V208" s="30"/>
      <c r="W208" s="30"/>
      <c r="X208" s="30">
        <f t="shared" si="2"/>
        <v>0</v>
      </c>
      <c r="Y208" s="30" t="str">
        <f t="shared" si="3"/>
        <v/>
      </c>
      <c r="Z208" s="30">
        <f t="shared" si="4"/>
        <v>0</v>
      </c>
      <c r="AA208" s="30">
        <f t="shared" si="5"/>
        <v>0</v>
      </c>
      <c r="AB208" s="30"/>
      <c r="AC208" s="30"/>
      <c r="AD208" s="30" t="str">
        <f>IF(AB208="Monthly",Inventory!$X208*12,IF(AB208="quarterly",Inventory!$X$4:$X$550*4,IF(AB208="annually",Inventory!$X$4:$X$550*1,IF(AB208="weekly",Inventory!$X$4:$X$550*52,IF(AB208="semiannually",Inventory!$X$4:$X$550*2," ")))))</f>
        <v> </v>
      </c>
      <c r="AE208" s="30"/>
      <c r="AF208" s="30"/>
      <c r="AG208" s="32"/>
      <c r="AH208" s="32"/>
      <c r="AI208" s="32"/>
      <c r="AJ208" s="30"/>
      <c r="AK208" s="30"/>
      <c r="AL208" s="33"/>
      <c r="AM208" s="34" t="b">
        <f>IF(J208 = "Lease",+PV(AL208/(AD208/Inventory!$X208),AD208,-AG208,0,IF(AC208="Beginning",1,0)))</f>
        <v>0</v>
      </c>
      <c r="AN208" s="30"/>
      <c r="AO208" s="34">
        <f t="shared" si="6"/>
        <v>0</v>
      </c>
    </row>
    <row r="209" ht="15.75" customHeight="1">
      <c r="A209" s="30"/>
      <c r="B209" s="31"/>
      <c r="C209" s="30"/>
      <c r="D209" s="30"/>
      <c r="E209" s="30"/>
      <c r="F209" s="30"/>
      <c r="G209" s="30"/>
      <c r="H209" s="30"/>
      <c r="I209" s="30"/>
      <c r="J209" s="30" t="str">
        <f t="shared" si="1"/>
        <v>Not a Lease</v>
      </c>
      <c r="K209" s="30"/>
      <c r="L209" s="30"/>
      <c r="M209" s="30"/>
      <c r="N209" s="30"/>
      <c r="O209" s="30"/>
      <c r="P209" s="30"/>
      <c r="Q209" s="30"/>
      <c r="R209" s="30"/>
      <c r="S209" s="30"/>
      <c r="T209" s="30"/>
      <c r="U209" s="30"/>
      <c r="V209" s="30"/>
      <c r="W209" s="30"/>
      <c r="X209" s="30">
        <f t="shared" si="2"/>
        <v>0</v>
      </c>
      <c r="Y209" s="30" t="str">
        <f t="shared" si="3"/>
        <v/>
      </c>
      <c r="Z209" s="30">
        <f t="shared" si="4"/>
        <v>0</v>
      </c>
      <c r="AA209" s="30">
        <f t="shared" si="5"/>
        <v>0</v>
      </c>
      <c r="AB209" s="30"/>
      <c r="AC209" s="30"/>
      <c r="AD209" s="30" t="str">
        <f>IF(AB209="Monthly",Inventory!$X209*12,IF(AB209="quarterly",Inventory!$X$4:$X$550*4,IF(AB209="annually",Inventory!$X$4:$X$550*1,IF(AB209="weekly",Inventory!$X$4:$X$550*52,IF(AB209="semiannually",Inventory!$X$4:$X$550*2," ")))))</f>
        <v> </v>
      </c>
      <c r="AE209" s="30"/>
      <c r="AF209" s="30"/>
      <c r="AG209" s="32"/>
      <c r="AH209" s="32"/>
      <c r="AI209" s="32"/>
      <c r="AJ209" s="30"/>
      <c r="AK209" s="30"/>
      <c r="AL209" s="33"/>
      <c r="AM209" s="34" t="b">
        <f>IF(J209 = "Lease",+PV(AL209/(AD209/Inventory!$X209),AD209,-AG209,0,IF(AC209="Beginning",1,0)))</f>
        <v>0</v>
      </c>
      <c r="AN209" s="30"/>
      <c r="AO209" s="34">
        <f t="shared" si="6"/>
        <v>0</v>
      </c>
    </row>
    <row r="210" ht="15.75" customHeight="1">
      <c r="A210" s="30"/>
      <c r="B210" s="31"/>
      <c r="C210" s="30"/>
      <c r="D210" s="30"/>
      <c r="E210" s="30"/>
      <c r="F210" s="30"/>
      <c r="G210" s="30"/>
      <c r="H210" s="30"/>
      <c r="I210" s="30"/>
      <c r="J210" s="30" t="str">
        <f t="shared" si="1"/>
        <v>Not a Lease</v>
      </c>
      <c r="K210" s="30"/>
      <c r="L210" s="30"/>
      <c r="M210" s="30"/>
      <c r="N210" s="30"/>
      <c r="O210" s="30"/>
      <c r="P210" s="30"/>
      <c r="Q210" s="30"/>
      <c r="R210" s="30"/>
      <c r="S210" s="30"/>
      <c r="T210" s="30"/>
      <c r="U210" s="30"/>
      <c r="V210" s="30"/>
      <c r="W210" s="30"/>
      <c r="X210" s="30">
        <f t="shared" si="2"/>
        <v>0</v>
      </c>
      <c r="Y210" s="30" t="str">
        <f t="shared" si="3"/>
        <v/>
      </c>
      <c r="Z210" s="30">
        <f t="shared" si="4"/>
        <v>0</v>
      </c>
      <c r="AA210" s="30">
        <f t="shared" si="5"/>
        <v>0</v>
      </c>
      <c r="AB210" s="30"/>
      <c r="AC210" s="30"/>
      <c r="AD210" s="30" t="str">
        <f>IF(AB210="Monthly",Inventory!$X210*12,IF(AB210="quarterly",Inventory!$X$4:$X$550*4,IF(AB210="annually",Inventory!$X$4:$X$550*1,IF(AB210="weekly",Inventory!$X$4:$X$550*52,IF(AB210="semiannually",Inventory!$X$4:$X$550*2," ")))))</f>
        <v> </v>
      </c>
      <c r="AE210" s="30"/>
      <c r="AF210" s="30"/>
      <c r="AG210" s="32"/>
      <c r="AH210" s="32"/>
      <c r="AI210" s="32"/>
      <c r="AJ210" s="30"/>
      <c r="AK210" s="30"/>
      <c r="AL210" s="33"/>
      <c r="AM210" s="34" t="b">
        <f>IF(J210 = "Lease",+PV(AL210/(AD210/Inventory!$X210),AD210,-AG210,0,IF(AC210="Beginning",1,0)))</f>
        <v>0</v>
      </c>
      <c r="AN210" s="30"/>
      <c r="AO210" s="34">
        <f t="shared" si="6"/>
        <v>0</v>
      </c>
    </row>
    <row r="211" ht="15.75" customHeight="1">
      <c r="A211" s="30"/>
      <c r="B211" s="31"/>
      <c r="C211" s="30"/>
      <c r="D211" s="30"/>
      <c r="E211" s="30"/>
      <c r="F211" s="30"/>
      <c r="G211" s="30"/>
      <c r="H211" s="30"/>
      <c r="I211" s="30"/>
      <c r="J211" s="30" t="str">
        <f t="shared" si="1"/>
        <v>Not a Lease</v>
      </c>
      <c r="K211" s="30"/>
      <c r="L211" s="30"/>
      <c r="M211" s="30"/>
      <c r="N211" s="30"/>
      <c r="O211" s="30"/>
      <c r="P211" s="30"/>
      <c r="Q211" s="30"/>
      <c r="R211" s="30"/>
      <c r="S211" s="30"/>
      <c r="T211" s="30"/>
      <c r="U211" s="30"/>
      <c r="V211" s="30"/>
      <c r="W211" s="30"/>
      <c r="X211" s="30">
        <f t="shared" si="2"/>
        <v>0</v>
      </c>
      <c r="Y211" s="30" t="str">
        <f t="shared" si="3"/>
        <v/>
      </c>
      <c r="Z211" s="30">
        <f t="shared" si="4"/>
        <v>0</v>
      </c>
      <c r="AA211" s="30">
        <f t="shared" si="5"/>
        <v>0</v>
      </c>
      <c r="AB211" s="30"/>
      <c r="AC211" s="30"/>
      <c r="AD211" s="30" t="str">
        <f>IF(AB211="Monthly",Inventory!$X211*12,IF(AB211="quarterly",Inventory!$X$4:$X$550*4,IF(AB211="annually",Inventory!$X$4:$X$550*1,IF(AB211="weekly",Inventory!$X$4:$X$550*52,IF(AB211="semiannually",Inventory!$X$4:$X$550*2," ")))))</f>
        <v> </v>
      </c>
      <c r="AE211" s="30"/>
      <c r="AF211" s="30"/>
      <c r="AG211" s="32"/>
      <c r="AH211" s="32"/>
      <c r="AI211" s="32"/>
      <c r="AJ211" s="30"/>
      <c r="AK211" s="30"/>
      <c r="AL211" s="33"/>
      <c r="AM211" s="34" t="b">
        <f>IF(J211 = "Lease",+PV(AL211/(AD211/Inventory!$X211),AD211,-AG211,0,IF(AC211="Beginning",1,0)))</f>
        <v>0</v>
      </c>
      <c r="AN211" s="30"/>
      <c r="AO211" s="34">
        <f t="shared" si="6"/>
        <v>0</v>
      </c>
    </row>
    <row r="212" ht="15.75" customHeight="1">
      <c r="A212" s="30"/>
      <c r="B212" s="31"/>
      <c r="C212" s="30"/>
      <c r="D212" s="30"/>
      <c r="E212" s="30"/>
      <c r="F212" s="30"/>
      <c r="G212" s="30"/>
      <c r="H212" s="30"/>
      <c r="I212" s="30"/>
      <c r="J212" s="30" t="str">
        <f t="shared" si="1"/>
        <v>Not a Lease</v>
      </c>
      <c r="K212" s="30"/>
      <c r="L212" s="30"/>
      <c r="M212" s="30"/>
      <c r="N212" s="30"/>
      <c r="O212" s="30"/>
      <c r="P212" s="30"/>
      <c r="Q212" s="30"/>
      <c r="R212" s="30"/>
      <c r="S212" s="30"/>
      <c r="T212" s="30"/>
      <c r="U212" s="30"/>
      <c r="V212" s="30"/>
      <c r="W212" s="30"/>
      <c r="X212" s="30">
        <f t="shared" si="2"/>
        <v>0</v>
      </c>
      <c r="Y212" s="30" t="str">
        <f t="shared" si="3"/>
        <v/>
      </c>
      <c r="Z212" s="30">
        <f t="shared" si="4"/>
        <v>0</v>
      </c>
      <c r="AA212" s="30">
        <f t="shared" si="5"/>
        <v>0</v>
      </c>
      <c r="AB212" s="30"/>
      <c r="AC212" s="30"/>
      <c r="AD212" s="30" t="str">
        <f>IF(AB212="Monthly",Inventory!$X212*12,IF(AB212="quarterly",Inventory!$X$4:$X$550*4,IF(AB212="annually",Inventory!$X$4:$X$550*1,IF(AB212="weekly",Inventory!$X$4:$X$550*52,IF(AB212="semiannually",Inventory!$X$4:$X$550*2," ")))))</f>
        <v> </v>
      </c>
      <c r="AE212" s="30"/>
      <c r="AF212" s="30"/>
      <c r="AG212" s="32"/>
      <c r="AH212" s="32"/>
      <c r="AI212" s="32"/>
      <c r="AJ212" s="30"/>
      <c r="AK212" s="30"/>
      <c r="AL212" s="33"/>
      <c r="AM212" s="34" t="b">
        <f>IF(J212 = "Lease",+PV(AL212/(AD212/Inventory!$X212),AD212,-AG212,0,IF(AC212="Beginning",1,0)))</f>
        <v>0</v>
      </c>
      <c r="AN212" s="30"/>
      <c r="AO212" s="34">
        <f t="shared" si="6"/>
        <v>0</v>
      </c>
    </row>
    <row r="213" ht="15.75" customHeight="1">
      <c r="A213" s="30"/>
      <c r="B213" s="31"/>
      <c r="C213" s="30"/>
      <c r="D213" s="30"/>
      <c r="E213" s="30"/>
      <c r="F213" s="30"/>
      <c r="G213" s="30"/>
      <c r="H213" s="30"/>
      <c r="I213" s="30"/>
      <c r="J213" s="30" t="str">
        <f t="shared" si="1"/>
        <v>Not a Lease</v>
      </c>
      <c r="K213" s="30"/>
      <c r="L213" s="30"/>
      <c r="M213" s="30"/>
      <c r="N213" s="30"/>
      <c r="O213" s="30"/>
      <c r="P213" s="30"/>
      <c r="Q213" s="30"/>
      <c r="R213" s="30"/>
      <c r="S213" s="30"/>
      <c r="T213" s="30"/>
      <c r="U213" s="30"/>
      <c r="V213" s="30"/>
      <c r="W213" s="30"/>
      <c r="X213" s="30">
        <f t="shared" si="2"/>
        <v>0</v>
      </c>
      <c r="Y213" s="30" t="str">
        <f t="shared" si="3"/>
        <v/>
      </c>
      <c r="Z213" s="30">
        <f t="shared" si="4"/>
        <v>0</v>
      </c>
      <c r="AA213" s="30">
        <f t="shared" si="5"/>
        <v>0</v>
      </c>
      <c r="AB213" s="30"/>
      <c r="AC213" s="30"/>
      <c r="AD213" s="30" t="str">
        <f>IF(AB213="Monthly",Inventory!$X213*12,IF(AB213="quarterly",Inventory!$X$4:$X$550*4,IF(AB213="annually",Inventory!$X$4:$X$550*1,IF(AB213="weekly",Inventory!$X$4:$X$550*52,IF(AB213="semiannually",Inventory!$X$4:$X$550*2," ")))))</f>
        <v> </v>
      </c>
      <c r="AE213" s="30"/>
      <c r="AF213" s="30"/>
      <c r="AG213" s="32"/>
      <c r="AH213" s="32"/>
      <c r="AI213" s="32"/>
      <c r="AJ213" s="30"/>
      <c r="AK213" s="30"/>
      <c r="AL213" s="33"/>
      <c r="AM213" s="34" t="b">
        <f>IF(J213 = "Lease",+PV(AL213/(AD213/Inventory!$X213),AD213,-AG213,0,IF(AC213="Beginning",1,0)))</f>
        <v>0</v>
      </c>
      <c r="AN213" s="30"/>
      <c r="AO213" s="34">
        <f t="shared" si="6"/>
        <v>0</v>
      </c>
    </row>
    <row r="214" ht="15.75" customHeight="1">
      <c r="A214" s="30"/>
      <c r="B214" s="31"/>
      <c r="C214" s="30"/>
      <c r="D214" s="30"/>
      <c r="E214" s="30"/>
      <c r="F214" s="30"/>
      <c r="G214" s="30"/>
      <c r="H214" s="30"/>
      <c r="I214" s="30"/>
      <c r="J214" s="30" t="str">
        <f t="shared" si="1"/>
        <v>Not a Lease</v>
      </c>
      <c r="K214" s="30"/>
      <c r="L214" s="30"/>
      <c r="M214" s="30"/>
      <c r="N214" s="30"/>
      <c r="O214" s="30"/>
      <c r="P214" s="30"/>
      <c r="Q214" s="30"/>
      <c r="R214" s="30"/>
      <c r="S214" s="30"/>
      <c r="T214" s="30"/>
      <c r="U214" s="30"/>
      <c r="V214" s="30"/>
      <c r="W214" s="30"/>
      <c r="X214" s="30">
        <f t="shared" si="2"/>
        <v>0</v>
      </c>
      <c r="Y214" s="30" t="str">
        <f t="shared" si="3"/>
        <v/>
      </c>
      <c r="Z214" s="30">
        <f t="shared" si="4"/>
        <v>0</v>
      </c>
      <c r="AA214" s="30">
        <f t="shared" si="5"/>
        <v>0</v>
      </c>
      <c r="AB214" s="30"/>
      <c r="AC214" s="30"/>
      <c r="AD214" s="30" t="str">
        <f>IF(AB214="Monthly",Inventory!$X214*12,IF(AB214="quarterly",Inventory!$X$4:$X$550*4,IF(AB214="annually",Inventory!$X$4:$X$550*1,IF(AB214="weekly",Inventory!$X$4:$X$550*52,IF(AB214="semiannually",Inventory!$X$4:$X$550*2," ")))))</f>
        <v> </v>
      </c>
      <c r="AE214" s="30"/>
      <c r="AF214" s="30"/>
      <c r="AG214" s="32"/>
      <c r="AH214" s="32"/>
      <c r="AI214" s="32"/>
      <c r="AJ214" s="30"/>
      <c r="AK214" s="30"/>
      <c r="AL214" s="33"/>
      <c r="AM214" s="34" t="b">
        <f>IF(J214 = "Lease",+PV(AL214/(AD214/Inventory!$X214),AD214,-AG214,0,IF(AC214="Beginning",1,0)))</f>
        <v>0</v>
      </c>
      <c r="AN214" s="30"/>
      <c r="AO214" s="34">
        <f t="shared" si="6"/>
        <v>0</v>
      </c>
    </row>
    <row r="215" ht="15.75" customHeight="1">
      <c r="A215" s="30"/>
      <c r="B215" s="31"/>
      <c r="C215" s="30"/>
      <c r="D215" s="30"/>
      <c r="E215" s="30"/>
      <c r="F215" s="30"/>
      <c r="G215" s="30"/>
      <c r="H215" s="30"/>
      <c r="I215" s="30"/>
      <c r="J215" s="30" t="str">
        <f t="shared" si="1"/>
        <v>Not a Lease</v>
      </c>
      <c r="K215" s="30"/>
      <c r="L215" s="30"/>
      <c r="M215" s="30"/>
      <c r="N215" s="30"/>
      <c r="O215" s="30"/>
      <c r="P215" s="30"/>
      <c r="Q215" s="30"/>
      <c r="R215" s="30"/>
      <c r="S215" s="30"/>
      <c r="T215" s="30"/>
      <c r="U215" s="30"/>
      <c r="V215" s="30"/>
      <c r="W215" s="30"/>
      <c r="X215" s="30">
        <f t="shared" si="2"/>
        <v>0</v>
      </c>
      <c r="Y215" s="30" t="str">
        <f t="shared" si="3"/>
        <v/>
      </c>
      <c r="Z215" s="30">
        <f t="shared" si="4"/>
        <v>0</v>
      </c>
      <c r="AA215" s="30">
        <f t="shared" si="5"/>
        <v>0</v>
      </c>
      <c r="AB215" s="30"/>
      <c r="AC215" s="30"/>
      <c r="AD215" s="30" t="str">
        <f>IF(AB215="Monthly",Inventory!$X215*12,IF(AB215="quarterly",Inventory!$X$4:$X$550*4,IF(AB215="annually",Inventory!$X$4:$X$550*1,IF(AB215="weekly",Inventory!$X$4:$X$550*52,IF(AB215="semiannually",Inventory!$X$4:$X$550*2," ")))))</f>
        <v> </v>
      </c>
      <c r="AE215" s="30"/>
      <c r="AF215" s="30"/>
      <c r="AG215" s="32"/>
      <c r="AH215" s="32"/>
      <c r="AI215" s="32"/>
      <c r="AJ215" s="30"/>
      <c r="AK215" s="30"/>
      <c r="AL215" s="33"/>
      <c r="AM215" s="34" t="b">
        <f>IF(J215 = "Lease",+PV(AL215/(AD215/Inventory!$X215),AD215,-AG215,0,IF(AC215="Beginning",1,0)))</f>
        <v>0</v>
      </c>
      <c r="AN215" s="30"/>
      <c r="AO215" s="34">
        <f t="shared" si="6"/>
        <v>0</v>
      </c>
    </row>
    <row r="216" ht="15.75" customHeight="1">
      <c r="A216" s="30"/>
      <c r="B216" s="31"/>
      <c r="C216" s="30"/>
      <c r="D216" s="30"/>
      <c r="E216" s="30"/>
      <c r="F216" s="30"/>
      <c r="G216" s="30"/>
      <c r="H216" s="30"/>
      <c r="I216" s="30"/>
      <c r="J216" s="30" t="str">
        <f t="shared" si="1"/>
        <v>Not a Lease</v>
      </c>
      <c r="K216" s="30"/>
      <c r="L216" s="30"/>
      <c r="M216" s="30"/>
      <c r="N216" s="30"/>
      <c r="O216" s="30"/>
      <c r="P216" s="30"/>
      <c r="Q216" s="30"/>
      <c r="R216" s="30"/>
      <c r="S216" s="30"/>
      <c r="T216" s="30"/>
      <c r="U216" s="30"/>
      <c r="V216" s="30"/>
      <c r="W216" s="30"/>
      <c r="X216" s="30">
        <f t="shared" si="2"/>
        <v>0</v>
      </c>
      <c r="Y216" s="30" t="str">
        <f t="shared" si="3"/>
        <v/>
      </c>
      <c r="Z216" s="30">
        <f t="shared" si="4"/>
        <v>0</v>
      </c>
      <c r="AA216" s="30">
        <f t="shared" si="5"/>
        <v>0</v>
      </c>
      <c r="AB216" s="30"/>
      <c r="AC216" s="30"/>
      <c r="AD216" s="30" t="str">
        <f>IF(AB216="Monthly",Inventory!$X216*12,IF(AB216="quarterly",Inventory!$X$4:$X$550*4,IF(AB216="annually",Inventory!$X$4:$X$550*1,IF(AB216="weekly",Inventory!$X$4:$X$550*52,IF(AB216="semiannually",Inventory!$X$4:$X$550*2," ")))))</f>
        <v> </v>
      </c>
      <c r="AE216" s="30"/>
      <c r="AF216" s="30"/>
      <c r="AG216" s="32"/>
      <c r="AH216" s="32"/>
      <c r="AI216" s="32"/>
      <c r="AJ216" s="30"/>
      <c r="AK216" s="30"/>
      <c r="AL216" s="33"/>
      <c r="AM216" s="34" t="b">
        <f>IF(J216 = "Lease",+PV(AL216/(AD216/Inventory!$X216),AD216,-AG216,0,IF(AC216="Beginning",1,0)))</f>
        <v>0</v>
      </c>
      <c r="AN216" s="30"/>
      <c r="AO216" s="34">
        <f t="shared" si="6"/>
        <v>0</v>
      </c>
    </row>
    <row r="217" ht="15.75" customHeight="1">
      <c r="A217" s="30"/>
      <c r="B217" s="31"/>
      <c r="C217" s="30"/>
      <c r="D217" s="30"/>
      <c r="E217" s="30"/>
      <c r="F217" s="30"/>
      <c r="G217" s="30"/>
      <c r="H217" s="30"/>
      <c r="I217" s="30"/>
      <c r="J217" s="30" t="str">
        <f t="shared" si="1"/>
        <v>Not a Lease</v>
      </c>
      <c r="K217" s="30"/>
      <c r="L217" s="30"/>
      <c r="M217" s="30"/>
      <c r="N217" s="30"/>
      <c r="O217" s="30"/>
      <c r="P217" s="30"/>
      <c r="Q217" s="30"/>
      <c r="R217" s="30"/>
      <c r="S217" s="30"/>
      <c r="T217" s="30"/>
      <c r="U217" s="30"/>
      <c r="V217" s="30"/>
      <c r="W217" s="30"/>
      <c r="X217" s="30">
        <f t="shared" si="2"/>
        <v>0</v>
      </c>
      <c r="Y217" s="30" t="str">
        <f t="shared" si="3"/>
        <v/>
      </c>
      <c r="Z217" s="30">
        <f t="shared" si="4"/>
        <v>0</v>
      </c>
      <c r="AA217" s="30">
        <f t="shared" si="5"/>
        <v>0</v>
      </c>
      <c r="AB217" s="30"/>
      <c r="AC217" s="30"/>
      <c r="AD217" s="30" t="str">
        <f>IF(AB217="Monthly",Inventory!$X217*12,IF(AB217="quarterly",Inventory!$X$4:$X$550*4,IF(AB217="annually",Inventory!$X$4:$X$550*1,IF(AB217="weekly",Inventory!$X$4:$X$550*52,IF(AB217="semiannually",Inventory!$X$4:$X$550*2," ")))))</f>
        <v> </v>
      </c>
      <c r="AE217" s="30"/>
      <c r="AF217" s="30"/>
      <c r="AG217" s="32"/>
      <c r="AH217" s="32"/>
      <c r="AI217" s="32"/>
      <c r="AJ217" s="30"/>
      <c r="AK217" s="30"/>
      <c r="AL217" s="33"/>
      <c r="AM217" s="34" t="b">
        <f>IF(J217 = "Lease",+PV(AL217/(AD217/Inventory!$X217),AD217,-AG217,0,IF(AC217="Beginning",1,0)))</f>
        <v>0</v>
      </c>
      <c r="AN217" s="30"/>
      <c r="AO217" s="34">
        <f t="shared" si="6"/>
        <v>0</v>
      </c>
    </row>
    <row r="218" ht="15.75" customHeight="1">
      <c r="A218" s="30"/>
      <c r="B218" s="31"/>
      <c r="C218" s="30"/>
      <c r="D218" s="30"/>
      <c r="E218" s="30"/>
      <c r="F218" s="30"/>
      <c r="G218" s="30"/>
      <c r="H218" s="30"/>
      <c r="I218" s="30"/>
      <c r="J218" s="30" t="str">
        <f t="shared" si="1"/>
        <v>Not a Lease</v>
      </c>
      <c r="K218" s="30"/>
      <c r="L218" s="30"/>
      <c r="M218" s="30"/>
      <c r="N218" s="30"/>
      <c r="O218" s="30"/>
      <c r="P218" s="30"/>
      <c r="Q218" s="30"/>
      <c r="R218" s="30"/>
      <c r="S218" s="30"/>
      <c r="T218" s="30"/>
      <c r="U218" s="30"/>
      <c r="V218" s="30"/>
      <c r="W218" s="30"/>
      <c r="X218" s="30">
        <f t="shared" si="2"/>
        <v>0</v>
      </c>
      <c r="Y218" s="30" t="str">
        <f t="shared" si="3"/>
        <v/>
      </c>
      <c r="Z218" s="30">
        <f t="shared" si="4"/>
        <v>0</v>
      </c>
      <c r="AA218" s="30">
        <f t="shared" si="5"/>
        <v>0</v>
      </c>
      <c r="AB218" s="30"/>
      <c r="AC218" s="30"/>
      <c r="AD218" s="30" t="str">
        <f>IF(AB218="Monthly",Inventory!$X218*12,IF(AB218="quarterly",Inventory!$X$4:$X$550*4,IF(AB218="annually",Inventory!$X$4:$X$550*1,IF(AB218="weekly",Inventory!$X$4:$X$550*52,IF(AB218="semiannually",Inventory!$X$4:$X$550*2," ")))))</f>
        <v> </v>
      </c>
      <c r="AE218" s="30"/>
      <c r="AF218" s="30"/>
      <c r="AG218" s="32"/>
      <c r="AH218" s="32"/>
      <c r="AI218" s="32"/>
      <c r="AJ218" s="30"/>
      <c r="AK218" s="30"/>
      <c r="AL218" s="33"/>
      <c r="AM218" s="34" t="b">
        <f>IF(J218 = "Lease",+PV(AL218/(AD218/Inventory!$X218),AD218,-AG218,0,IF(AC218="Beginning",1,0)))</f>
        <v>0</v>
      </c>
      <c r="AN218" s="30"/>
      <c r="AO218" s="34">
        <f t="shared" si="6"/>
        <v>0</v>
      </c>
    </row>
    <row r="219" ht="15.75" customHeight="1">
      <c r="A219" s="30"/>
      <c r="B219" s="31"/>
      <c r="C219" s="30"/>
      <c r="D219" s="30"/>
      <c r="E219" s="30"/>
      <c r="F219" s="30"/>
      <c r="G219" s="30"/>
      <c r="H219" s="30"/>
      <c r="I219" s="30"/>
      <c r="J219" s="30" t="str">
        <f t="shared" si="1"/>
        <v>Not a Lease</v>
      </c>
      <c r="K219" s="30"/>
      <c r="L219" s="30"/>
      <c r="M219" s="30"/>
      <c r="N219" s="30"/>
      <c r="O219" s="30"/>
      <c r="P219" s="30"/>
      <c r="Q219" s="30"/>
      <c r="R219" s="30"/>
      <c r="S219" s="30"/>
      <c r="T219" s="30"/>
      <c r="U219" s="30"/>
      <c r="V219" s="30"/>
      <c r="W219" s="30"/>
      <c r="X219" s="30">
        <f t="shared" si="2"/>
        <v>0</v>
      </c>
      <c r="Y219" s="30" t="str">
        <f t="shared" si="3"/>
        <v/>
      </c>
      <c r="Z219" s="30">
        <f t="shared" si="4"/>
        <v>0</v>
      </c>
      <c r="AA219" s="30">
        <f t="shared" si="5"/>
        <v>0</v>
      </c>
      <c r="AB219" s="30"/>
      <c r="AC219" s="30"/>
      <c r="AD219" s="30" t="str">
        <f>IF(AB219="Monthly",Inventory!$X219*12,IF(AB219="quarterly",Inventory!$X$4:$X$550*4,IF(AB219="annually",Inventory!$X$4:$X$550*1,IF(AB219="weekly",Inventory!$X$4:$X$550*52,IF(AB219="semiannually",Inventory!$X$4:$X$550*2," ")))))</f>
        <v> </v>
      </c>
      <c r="AE219" s="30"/>
      <c r="AF219" s="30"/>
      <c r="AG219" s="32"/>
      <c r="AH219" s="32"/>
      <c r="AI219" s="32"/>
      <c r="AJ219" s="30"/>
      <c r="AK219" s="30"/>
      <c r="AL219" s="33"/>
      <c r="AM219" s="34" t="b">
        <f>IF(J219 = "Lease",+PV(AL219/(AD219/Inventory!$X219),AD219,-AG219,0,IF(AC219="Beginning",1,0)))</f>
        <v>0</v>
      </c>
      <c r="AN219" s="30"/>
      <c r="AO219" s="34">
        <f t="shared" si="6"/>
        <v>0</v>
      </c>
    </row>
    <row r="220" ht="15.75" customHeight="1">
      <c r="A220" s="30"/>
      <c r="B220" s="31"/>
      <c r="C220" s="30"/>
      <c r="D220" s="30"/>
      <c r="E220" s="30"/>
      <c r="F220" s="30"/>
      <c r="G220" s="30"/>
      <c r="H220" s="30"/>
      <c r="I220" s="30"/>
      <c r="J220" s="30" t="str">
        <f t="shared" si="1"/>
        <v>Not a Lease</v>
      </c>
      <c r="K220" s="30"/>
      <c r="L220" s="30"/>
      <c r="M220" s="30"/>
      <c r="N220" s="30"/>
      <c r="O220" s="30"/>
      <c r="P220" s="30"/>
      <c r="Q220" s="30"/>
      <c r="R220" s="30"/>
      <c r="S220" s="30"/>
      <c r="T220" s="30"/>
      <c r="U220" s="30"/>
      <c r="V220" s="30"/>
      <c r="W220" s="30"/>
      <c r="X220" s="30">
        <f t="shared" si="2"/>
        <v>0</v>
      </c>
      <c r="Y220" s="30" t="str">
        <f t="shared" si="3"/>
        <v/>
      </c>
      <c r="Z220" s="30">
        <f t="shared" si="4"/>
        <v>0</v>
      </c>
      <c r="AA220" s="30">
        <f t="shared" si="5"/>
        <v>0</v>
      </c>
      <c r="AB220" s="30"/>
      <c r="AC220" s="30"/>
      <c r="AD220" s="30" t="str">
        <f>IF(AB220="Monthly",Inventory!$X220*12,IF(AB220="quarterly",Inventory!$X$4:$X$550*4,IF(AB220="annually",Inventory!$X$4:$X$550*1,IF(AB220="weekly",Inventory!$X$4:$X$550*52,IF(AB220="semiannually",Inventory!$X$4:$X$550*2," ")))))</f>
        <v> </v>
      </c>
      <c r="AE220" s="30"/>
      <c r="AF220" s="30"/>
      <c r="AG220" s="32"/>
      <c r="AH220" s="32"/>
      <c r="AI220" s="32"/>
      <c r="AJ220" s="30"/>
      <c r="AK220" s="30"/>
      <c r="AL220" s="33"/>
      <c r="AM220" s="34" t="b">
        <f>IF(J220 = "Lease",+PV(AL220/(AD220/Inventory!$X220),AD220,-AG220,0,IF(AC220="Beginning",1,0)))</f>
        <v>0</v>
      </c>
      <c r="AN220" s="30"/>
      <c r="AO220" s="34">
        <f t="shared" si="6"/>
        <v>0</v>
      </c>
    </row>
    <row r="221" ht="15.75" customHeight="1">
      <c r="A221" s="30"/>
      <c r="B221" s="31"/>
      <c r="C221" s="30"/>
      <c r="D221" s="30"/>
      <c r="E221" s="30"/>
      <c r="F221" s="30"/>
      <c r="G221" s="30"/>
      <c r="H221" s="30"/>
      <c r="I221" s="30"/>
      <c r="J221" s="30" t="str">
        <f t="shared" si="1"/>
        <v>Not a Lease</v>
      </c>
      <c r="K221" s="30"/>
      <c r="L221" s="30"/>
      <c r="M221" s="30"/>
      <c r="N221" s="30"/>
      <c r="O221" s="30"/>
      <c r="P221" s="30"/>
      <c r="Q221" s="30"/>
      <c r="R221" s="30"/>
      <c r="S221" s="30"/>
      <c r="T221" s="30"/>
      <c r="U221" s="30"/>
      <c r="V221" s="30"/>
      <c r="W221" s="30"/>
      <c r="X221" s="30">
        <f t="shared" si="2"/>
        <v>0</v>
      </c>
      <c r="Y221" s="30" t="str">
        <f t="shared" si="3"/>
        <v/>
      </c>
      <c r="Z221" s="30">
        <f t="shared" si="4"/>
        <v>0</v>
      </c>
      <c r="AA221" s="30">
        <f t="shared" si="5"/>
        <v>0</v>
      </c>
      <c r="AB221" s="30"/>
      <c r="AC221" s="30"/>
      <c r="AD221" s="30" t="str">
        <f>IF(AB221="Monthly",Inventory!$X221*12,IF(AB221="quarterly",Inventory!$X$4:$X$550*4,IF(AB221="annually",Inventory!$X$4:$X$550*1,IF(AB221="weekly",Inventory!$X$4:$X$550*52,IF(AB221="semiannually",Inventory!$X$4:$X$550*2," ")))))</f>
        <v> </v>
      </c>
      <c r="AE221" s="30"/>
      <c r="AF221" s="30"/>
      <c r="AG221" s="32"/>
      <c r="AH221" s="32"/>
      <c r="AI221" s="32"/>
      <c r="AJ221" s="30"/>
      <c r="AK221" s="30"/>
      <c r="AL221" s="33"/>
      <c r="AM221" s="34" t="b">
        <f>IF(J221 = "Lease",+PV(AL221/(AD221/Inventory!$X221),AD221,-AG221,0,IF(AC221="Beginning",1,0)))</f>
        <v>0</v>
      </c>
      <c r="AN221" s="30"/>
      <c r="AO221" s="34">
        <f t="shared" si="6"/>
        <v>0</v>
      </c>
    </row>
    <row r="222" ht="15.75" customHeight="1">
      <c r="A222" s="30"/>
      <c r="B222" s="31"/>
      <c r="C222" s="30"/>
      <c r="D222" s="30"/>
      <c r="E222" s="30"/>
      <c r="F222" s="30"/>
      <c r="G222" s="30"/>
      <c r="H222" s="30"/>
      <c r="I222" s="30"/>
      <c r="J222" s="30" t="str">
        <f t="shared" si="1"/>
        <v>Not a Lease</v>
      </c>
      <c r="K222" s="30"/>
      <c r="L222" s="30"/>
      <c r="M222" s="30"/>
      <c r="N222" s="30"/>
      <c r="O222" s="30"/>
      <c r="P222" s="30"/>
      <c r="Q222" s="30"/>
      <c r="R222" s="30"/>
      <c r="S222" s="30"/>
      <c r="T222" s="30"/>
      <c r="U222" s="30"/>
      <c r="V222" s="30"/>
      <c r="W222" s="30"/>
      <c r="X222" s="30">
        <f t="shared" si="2"/>
        <v>0</v>
      </c>
      <c r="Y222" s="30" t="str">
        <f t="shared" si="3"/>
        <v/>
      </c>
      <c r="Z222" s="30">
        <f t="shared" si="4"/>
        <v>0</v>
      </c>
      <c r="AA222" s="30">
        <f t="shared" si="5"/>
        <v>0</v>
      </c>
      <c r="AB222" s="30"/>
      <c r="AC222" s="30"/>
      <c r="AD222" s="30" t="str">
        <f>IF(AB222="Monthly",Inventory!$X222*12,IF(AB222="quarterly",Inventory!$X$4:$X$550*4,IF(AB222="annually",Inventory!$X$4:$X$550*1,IF(AB222="weekly",Inventory!$X$4:$X$550*52,IF(AB222="semiannually",Inventory!$X$4:$X$550*2," ")))))</f>
        <v> </v>
      </c>
      <c r="AE222" s="30"/>
      <c r="AF222" s="30"/>
      <c r="AG222" s="32"/>
      <c r="AH222" s="32"/>
      <c r="AI222" s="32"/>
      <c r="AJ222" s="30"/>
      <c r="AK222" s="30"/>
      <c r="AL222" s="33"/>
      <c r="AM222" s="34" t="b">
        <f>IF(J222 = "Lease",+PV(AL222/(AD222/Inventory!$X222),AD222,-AG222,0,IF(AC222="Beginning",1,0)))</f>
        <v>0</v>
      </c>
      <c r="AN222" s="30"/>
      <c r="AO222" s="34">
        <f t="shared" si="6"/>
        <v>0</v>
      </c>
    </row>
    <row r="223" ht="15.75" customHeight="1">
      <c r="A223" s="30"/>
      <c r="B223" s="31"/>
      <c r="C223" s="30"/>
      <c r="D223" s="30"/>
      <c r="E223" s="30"/>
      <c r="F223" s="30"/>
      <c r="G223" s="30"/>
      <c r="H223" s="30"/>
      <c r="I223" s="30"/>
      <c r="J223" s="30" t="str">
        <f t="shared" si="1"/>
        <v>Not a Lease</v>
      </c>
      <c r="K223" s="30"/>
      <c r="L223" s="30"/>
      <c r="M223" s="30"/>
      <c r="N223" s="30"/>
      <c r="O223" s="30"/>
      <c r="P223" s="30"/>
      <c r="Q223" s="30"/>
      <c r="R223" s="30"/>
      <c r="S223" s="30"/>
      <c r="T223" s="30"/>
      <c r="U223" s="30"/>
      <c r="V223" s="30"/>
      <c r="W223" s="30"/>
      <c r="X223" s="30">
        <f t="shared" si="2"/>
        <v>0</v>
      </c>
      <c r="Y223" s="30" t="str">
        <f t="shared" si="3"/>
        <v/>
      </c>
      <c r="Z223" s="30">
        <f t="shared" si="4"/>
        <v>0</v>
      </c>
      <c r="AA223" s="30">
        <f t="shared" si="5"/>
        <v>0</v>
      </c>
      <c r="AB223" s="30"/>
      <c r="AC223" s="30"/>
      <c r="AD223" s="30" t="str">
        <f>IF(AB223="Monthly",Inventory!$X223*12,IF(AB223="quarterly",Inventory!$X$4:$X$550*4,IF(AB223="annually",Inventory!$X$4:$X$550*1,IF(AB223="weekly",Inventory!$X$4:$X$550*52,IF(AB223="semiannually",Inventory!$X$4:$X$550*2," ")))))</f>
        <v> </v>
      </c>
      <c r="AE223" s="30"/>
      <c r="AF223" s="30"/>
      <c r="AG223" s="32"/>
      <c r="AH223" s="32"/>
      <c r="AI223" s="32"/>
      <c r="AJ223" s="30"/>
      <c r="AK223" s="30"/>
      <c r="AL223" s="33"/>
      <c r="AM223" s="34" t="b">
        <f>IF(J223 = "Lease",+PV(AL223/(AD223/Inventory!$X223),AD223,-AG223,0,IF(AC223="Beginning",1,0)))</f>
        <v>0</v>
      </c>
      <c r="AN223" s="30"/>
      <c r="AO223" s="34">
        <f t="shared" si="6"/>
        <v>0</v>
      </c>
    </row>
    <row r="224" ht="15.75" customHeight="1">
      <c r="A224" s="30"/>
      <c r="B224" s="31"/>
      <c r="C224" s="30"/>
      <c r="D224" s="30"/>
      <c r="E224" s="30"/>
      <c r="F224" s="30"/>
      <c r="G224" s="30"/>
      <c r="H224" s="30"/>
      <c r="I224" s="30"/>
      <c r="J224" s="30" t="str">
        <f t="shared" si="1"/>
        <v>Not a Lease</v>
      </c>
      <c r="K224" s="30"/>
      <c r="L224" s="30"/>
      <c r="M224" s="30"/>
      <c r="N224" s="30"/>
      <c r="O224" s="30"/>
      <c r="P224" s="30"/>
      <c r="Q224" s="30"/>
      <c r="R224" s="30"/>
      <c r="S224" s="30"/>
      <c r="T224" s="30"/>
      <c r="U224" s="30"/>
      <c r="V224" s="30"/>
      <c r="W224" s="30"/>
      <c r="X224" s="30">
        <f t="shared" si="2"/>
        <v>0</v>
      </c>
      <c r="Y224" s="30" t="str">
        <f t="shared" si="3"/>
        <v/>
      </c>
      <c r="Z224" s="30">
        <f t="shared" si="4"/>
        <v>0</v>
      </c>
      <c r="AA224" s="30">
        <f t="shared" si="5"/>
        <v>0</v>
      </c>
      <c r="AB224" s="30"/>
      <c r="AC224" s="30"/>
      <c r="AD224" s="30" t="str">
        <f>IF(AB224="Monthly",Inventory!$X224*12,IF(AB224="quarterly",Inventory!$X$4:$X$550*4,IF(AB224="annually",Inventory!$X$4:$X$550*1,IF(AB224="weekly",Inventory!$X$4:$X$550*52,IF(AB224="semiannually",Inventory!$X$4:$X$550*2," ")))))</f>
        <v> </v>
      </c>
      <c r="AE224" s="30"/>
      <c r="AF224" s="30"/>
      <c r="AG224" s="32"/>
      <c r="AH224" s="32"/>
      <c r="AI224" s="32"/>
      <c r="AJ224" s="30"/>
      <c r="AK224" s="30"/>
      <c r="AL224" s="33"/>
      <c r="AM224" s="34" t="b">
        <f>IF(J224 = "Lease",+PV(AL224/(AD224/Inventory!$X224),AD224,-AG224,0,IF(AC224="Beginning",1,0)))</f>
        <v>0</v>
      </c>
      <c r="AN224" s="30"/>
      <c r="AO224" s="34">
        <f t="shared" si="6"/>
        <v>0</v>
      </c>
    </row>
    <row r="225" ht="15.75" customHeight="1">
      <c r="A225" s="30"/>
      <c r="B225" s="31"/>
      <c r="C225" s="30"/>
      <c r="D225" s="30"/>
      <c r="E225" s="30"/>
      <c r="F225" s="30"/>
      <c r="G225" s="30"/>
      <c r="H225" s="30"/>
      <c r="I225" s="30"/>
      <c r="J225" s="30" t="str">
        <f t="shared" si="1"/>
        <v>Not a Lease</v>
      </c>
      <c r="K225" s="30"/>
      <c r="L225" s="30"/>
      <c r="M225" s="30"/>
      <c r="N225" s="30"/>
      <c r="O225" s="30"/>
      <c r="P225" s="30"/>
      <c r="Q225" s="30"/>
      <c r="R225" s="30"/>
      <c r="S225" s="30"/>
      <c r="T225" s="30"/>
      <c r="U225" s="30"/>
      <c r="V225" s="30"/>
      <c r="W225" s="30"/>
      <c r="X225" s="30">
        <f t="shared" si="2"/>
        <v>0</v>
      </c>
      <c r="Y225" s="30" t="str">
        <f t="shared" si="3"/>
        <v/>
      </c>
      <c r="Z225" s="30">
        <f t="shared" si="4"/>
        <v>0</v>
      </c>
      <c r="AA225" s="30">
        <f t="shared" si="5"/>
        <v>0</v>
      </c>
      <c r="AB225" s="30"/>
      <c r="AC225" s="30"/>
      <c r="AD225" s="30" t="str">
        <f>IF(AB225="Monthly",Inventory!$X225*12,IF(AB225="quarterly",Inventory!$X$4:$X$550*4,IF(AB225="annually",Inventory!$X$4:$X$550*1,IF(AB225="weekly",Inventory!$X$4:$X$550*52,IF(AB225="semiannually",Inventory!$X$4:$X$550*2," ")))))</f>
        <v> </v>
      </c>
      <c r="AE225" s="30"/>
      <c r="AF225" s="30"/>
      <c r="AG225" s="32"/>
      <c r="AH225" s="32"/>
      <c r="AI225" s="32"/>
      <c r="AJ225" s="30"/>
      <c r="AK225" s="30"/>
      <c r="AL225" s="33"/>
      <c r="AM225" s="34" t="b">
        <f>IF(J225 = "Lease",+PV(AL225/(AD225/Inventory!$X225),AD225,-AG225,0,IF(AC225="Beginning",1,0)))</f>
        <v>0</v>
      </c>
      <c r="AN225" s="30"/>
      <c r="AO225" s="34">
        <f t="shared" si="6"/>
        <v>0</v>
      </c>
    </row>
    <row r="226" ht="15.75" customHeight="1">
      <c r="A226" s="30"/>
      <c r="B226" s="31"/>
      <c r="C226" s="30"/>
      <c r="D226" s="30"/>
      <c r="E226" s="30"/>
      <c r="F226" s="30"/>
      <c r="G226" s="30"/>
      <c r="H226" s="30"/>
      <c r="I226" s="30"/>
      <c r="J226" s="30" t="str">
        <f t="shared" si="1"/>
        <v>Not a Lease</v>
      </c>
      <c r="K226" s="30"/>
      <c r="L226" s="30"/>
      <c r="M226" s="30"/>
      <c r="N226" s="30"/>
      <c r="O226" s="30"/>
      <c r="P226" s="30"/>
      <c r="Q226" s="30"/>
      <c r="R226" s="30"/>
      <c r="S226" s="30"/>
      <c r="T226" s="30"/>
      <c r="U226" s="30"/>
      <c r="V226" s="30"/>
      <c r="W226" s="30"/>
      <c r="X226" s="30">
        <f t="shared" si="2"/>
        <v>0</v>
      </c>
      <c r="Y226" s="30" t="str">
        <f t="shared" si="3"/>
        <v/>
      </c>
      <c r="Z226" s="30">
        <f t="shared" si="4"/>
        <v>0</v>
      </c>
      <c r="AA226" s="30">
        <f t="shared" si="5"/>
        <v>0</v>
      </c>
      <c r="AB226" s="30"/>
      <c r="AC226" s="30"/>
      <c r="AD226" s="30" t="str">
        <f>IF(AB226="Monthly",Inventory!$X226*12,IF(AB226="quarterly",Inventory!$X$4:$X$550*4,IF(AB226="annually",Inventory!$X$4:$X$550*1,IF(AB226="weekly",Inventory!$X$4:$X$550*52,IF(AB226="semiannually",Inventory!$X$4:$X$550*2," ")))))</f>
        <v> </v>
      </c>
      <c r="AE226" s="30"/>
      <c r="AF226" s="30"/>
      <c r="AG226" s="32"/>
      <c r="AH226" s="32"/>
      <c r="AI226" s="32"/>
      <c r="AJ226" s="30"/>
      <c r="AK226" s="30"/>
      <c r="AL226" s="33"/>
      <c r="AM226" s="34" t="b">
        <f>IF(J226 = "Lease",+PV(AL226/(AD226/Inventory!$X226),AD226,-AG226,0,IF(AC226="Beginning",1,0)))</f>
        <v>0</v>
      </c>
      <c r="AN226" s="30"/>
      <c r="AO226" s="34">
        <f t="shared" si="6"/>
        <v>0</v>
      </c>
    </row>
    <row r="227" ht="15.75" customHeight="1">
      <c r="A227" s="30"/>
      <c r="B227" s="31"/>
      <c r="C227" s="30"/>
      <c r="D227" s="30"/>
      <c r="E227" s="30"/>
      <c r="F227" s="30"/>
      <c r="G227" s="30"/>
      <c r="H227" s="30"/>
      <c r="I227" s="30"/>
      <c r="J227" s="30" t="str">
        <f t="shared" si="1"/>
        <v>Not a Lease</v>
      </c>
      <c r="K227" s="30"/>
      <c r="L227" s="30"/>
      <c r="M227" s="30"/>
      <c r="N227" s="30"/>
      <c r="O227" s="30"/>
      <c r="P227" s="30"/>
      <c r="Q227" s="30"/>
      <c r="R227" s="30"/>
      <c r="S227" s="30"/>
      <c r="T227" s="30"/>
      <c r="U227" s="30"/>
      <c r="V227" s="30"/>
      <c r="W227" s="30"/>
      <c r="X227" s="30">
        <f t="shared" si="2"/>
        <v>0</v>
      </c>
      <c r="Y227" s="30" t="str">
        <f t="shared" si="3"/>
        <v/>
      </c>
      <c r="Z227" s="30">
        <f t="shared" si="4"/>
        <v>0</v>
      </c>
      <c r="AA227" s="30">
        <f t="shared" si="5"/>
        <v>0</v>
      </c>
      <c r="AB227" s="30"/>
      <c r="AC227" s="30"/>
      <c r="AD227" s="30" t="str">
        <f>IF(AB227="Monthly",Inventory!$X227*12,IF(AB227="quarterly",Inventory!$X$4:$X$550*4,IF(AB227="annually",Inventory!$X$4:$X$550*1,IF(AB227="weekly",Inventory!$X$4:$X$550*52,IF(AB227="semiannually",Inventory!$X$4:$X$550*2," ")))))</f>
        <v> </v>
      </c>
      <c r="AE227" s="30"/>
      <c r="AF227" s="30"/>
      <c r="AG227" s="32"/>
      <c r="AH227" s="32"/>
      <c r="AI227" s="32"/>
      <c r="AJ227" s="30"/>
      <c r="AK227" s="30"/>
      <c r="AL227" s="33"/>
      <c r="AM227" s="34" t="b">
        <f>IF(J227 = "Lease",+PV(AL227/(AD227/Inventory!$X227),AD227,-AG227,0,IF(AC227="Beginning",1,0)))</f>
        <v>0</v>
      </c>
      <c r="AN227" s="30"/>
      <c r="AO227" s="34">
        <f t="shared" si="6"/>
        <v>0</v>
      </c>
    </row>
    <row r="228" ht="15.75" customHeight="1">
      <c r="A228" s="30"/>
      <c r="B228" s="31"/>
      <c r="C228" s="30"/>
      <c r="D228" s="30"/>
      <c r="E228" s="30"/>
      <c r="F228" s="30"/>
      <c r="G228" s="30"/>
      <c r="H228" s="30"/>
      <c r="I228" s="30"/>
      <c r="J228" s="30" t="str">
        <f t="shared" si="1"/>
        <v>Not a Lease</v>
      </c>
      <c r="K228" s="30"/>
      <c r="L228" s="30"/>
      <c r="M228" s="30"/>
      <c r="N228" s="30"/>
      <c r="O228" s="30"/>
      <c r="P228" s="30"/>
      <c r="Q228" s="30"/>
      <c r="R228" s="30"/>
      <c r="S228" s="30"/>
      <c r="T228" s="30"/>
      <c r="U228" s="30"/>
      <c r="V228" s="30"/>
      <c r="W228" s="30"/>
      <c r="X228" s="30">
        <f t="shared" si="2"/>
        <v>0</v>
      </c>
      <c r="Y228" s="30" t="str">
        <f t="shared" si="3"/>
        <v/>
      </c>
      <c r="Z228" s="30">
        <f t="shared" si="4"/>
        <v>0</v>
      </c>
      <c r="AA228" s="30">
        <f t="shared" si="5"/>
        <v>0</v>
      </c>
      <c r="AB228" s="30"/>
      <c r="AC228" s="30"/>
      <c r="AD228" s="30" t="str">
        <f>IF(AB228="Monthly",Inventory!$X228*12,IF(AB228="quarterly",Inventory!$X$4:$X$550*4,IF(AB228="annually",Inventory!$X$4:$X$550*1,IF(AB228="weekly",Inventory!$X$4:$X$550*52,IF(AB228="semiannually",Inventory!$X$4:$X$550*2," ")))))</f>
        <v> </v>
      </c>
      <c r="AE228" s="30"/>
      <c r="AF228" s="30"/>
      <c r="AG228" s="32"/>
      <c r="AH228" s="32"/>
      <c r="AI228" s="32"/>
      <c r="AJ228" s="30"/>
      <c r="AK228" s="30"/>
      <c r="AL228" s="33"/>
      <c r="AM228" s="34" t="b">
        <f>IF(J228 = "Lease",+PV(AL228/(AD228/Inventory!$X228),AD228,-AG228,0,IF(AC228="Beginning",1,0)))</f>
        <v>0</v>
      </c>
      <c r="AN228" s="30"/>
      <c r="AO228" s="34">
        <f t="shared" si="6"/>
        <v>0</v>
      </c>
    </row>
    <row r="229" ht="15.75" customHeight="1">
      <c r="A229" s="30"/>
      <c r="B229" s="31"/>
      <c r="C229" s="30"/>
      <c r="D229" s="30"/>
      <c r="E229" s="30"/>
      <c r="F229" s="30"/>
      <c r="G229" s="30"/>
      <c r="H229" s="30"/>
      <c r="I229" s="30"/>
      <c r="J229" s="30" t="str">
        <f t="shared" si="1"/>
        <v>Not a Lease</v>
      </c>
      <c r="K229" s="30"/>
      <c r="L229" s="30"/>
      <c r="M229" s="30"/>
      <c r="N229" s="30"/>
      <c r="O229" s="30"/>
      <c r="P229" s="30"/>
      <c r="Q229" s="30"/>
      <c r="R229" s="30"/>
      <c r="S229" s="30"/>
      <c r="T229" s="30"/>
      <c r="U229" s="30"/>
      <c r="V229" s="30"/>
      <c r="W229" s="30"/>
      <c r="X229" s="30">
        <f t="shared" si="2"/>
        <v>0</v>
      </c>
      <c r="Y229" s="30" t="str">
        <f t="shared" si="3"/>
        <v/>
      </c>
      <c r="Z229" s="30">
        <f t="shared" si="4"/>
        <v>0</v>
      </c>
      <c r="AA229" s="30">
        <f t="shared" si="5"/>
        <v>0</v>
      </c>
      <c r="AB229" s="30"/>
      <c r="AC229" s="30"/>
      <c r="AD229" s="30" t="str">
        <f>IF(AB229="Monthly",Inventory!$X229*12,IF(AB229="quarterly",Inventory!$X$4:$X$550*4,IF(AB229="annually",Inventory!$X$4:$X$550*1,IF(AB229="weekly",Inventory!$X$4:$X$550*52,IF(AB229="semiannually",Inventory!$X$4:$X$550*2," ")))))</f>
        <v> </v>
      </c>
      <c r="AE229" s="30"/>
      <c r="AF229" s="30"/>
      <c r="AG229" s="32"/>
      <c r="AH229" s="32"/>
      <c r="AI229" s="32"/>
      <c r="AJ229" s="30"/>
      <c r="AK229" s="30"/>
      <c r="AL229" s="33"/>
      <c r="AM229" s="34" t="b">
        <f>IF(J229 = "Lease",+PV(AL229/(AD229/Inventory!$X229),AD229,-AG229,0,IF(AC229="Beginning",1,0)))</f>
        <v>0</v>
      </c>
      <c r="AN229" s="30"/>
      <c r="AO229" s="34">
        <f t="shared" si="6"/>
        <v>0</v>
      </c>
    </row>
    <row r="230" ht="15.75" customHeight="1">
      <c r="A230" s="30"/>
      <c r="B230" s="31"/>
      <c r="C230" s="30"/>
      <c r="D230" s="30"/>
      <c r="E230" s="30"/>
      <c r="F230" s="30"/>
      <c r="G230" s="30"/>
      <c r="H230" s="30"/>
      <c r="I230" s="30"/>
      <c r="J230" s="30" t="str">
        <f t="shared" si="1"/>
        <v>Not a Lease</v>
      </c>
      <c r="K230" s="30"/>
      <c r="L230" s="30"/>
      <c r="M230" s="30"/>
      <c r="N230" s="30"/>
      <c r="O230" s="30"/>
      <c r="P230" s="30"/>
      <c r="Q230" s="30"/>
      <c r="R230" s="30"/>
      <c r="S230" s="30"/>
      <c r="T230" s="30"/>
      <c r="U230" s="30"/>
      <c r="V230" s="30"/>
      <c r="W230" s="30"/>
      <c r="X230" s="30">
        <f t="shared" si="2"/>
        <v>0</v>
      </c>
      <c r="Y230" s="30" t="str">
        <f t="shared" si="3"/>
        <v/>
      </c>
      <c r="Z230" s="30">
        <f t="shared" si="4"/>
        <v>0</v>
      </c>
      <c r="AA230" s="30">
        <f t="shared" si="5"/>
        <v>0</v>
      </c>
      <c r="AB230" s="30"/>
      <c r="AC230" s="30"/>
      <c r="AD230" s="30" t="str">
        <f>IF(AB230="Monthly",Inventory!$X230*12,IF(AB230="quarterly",Inventory!$X$4:$X$550*4,IF(AB230="annually",Inventory!$X$4:$X$550*1,IF(AB230="weekly",Inventory!$X$4:$X$550*52,IF(AB230="semiannually",Inventory!$X$4:$X$550*2," ")))))</f>
        <v> </v>
      </c>
      <c r="AE230" s="30"/>
      <c r="AF230" s="30"/>
      <c r="AG230" s="32"/>
      <c r="AH230" s="32"/>
      <c r="AI230" s="32"/>
      <c r="AJ230" s="30"/>
      <c r="AK230" s="30"/>
      <c r="AL230" s="33"/>
      <c r="AM230" s="34" t="b">
        <f>IF(J230 = "Lease",+PV(AL230/(AD230/Inventory!$X230),AD230,-AG230,0,IF(AC230="Beginning",1,0)))</f>
        <v>0</v>
      </c>
      <c r="AN230" s="30"/>
      <c r="AO230" s="34">
        <f t="shared" si="6"/>
        <v>0</v>
      </c>
    </row>
    <row r="231" ht="15.75" customHeight="1">
      <c r="A231" s="30"/>
      <c r="B231" s="31"/>
      <c r="C231" s="30"/>
      <c r="D231" s="30"/>
      <c r="E231" s="30"/>
      <c r="F231" s="30"/>
      <c r="G231" s="30"/>
      <c r="H231" s="30"/>
      <c r="I231" s="30"/>
      <c r="J231" s="30" t="str">
        <f t="shared" si="1"/>
        <v>Not a Lease</v>
      </c>
      <c r="K231" s="30"/>
      <c r="L231" s="30"/>
      <c r="M231" s="30"/>
      <c r="N231" s="30"/>
      <c r="O231" s="30"/>
      <c r="P231" s="30"/>
      <c r="Q231" s="30"/>
      <c r="R231" s="30"/>
      <c r="S231" s="30"/>
      <c r="T231" s="30"/>
      <c r="U231" s="30"/>
      <c r="V231" s="30"/>
      <c r="W231" s="30"/>
      <c r="X231" s="30">
        <f t="shared" si="2"/>
        <v>0</v>
      </c>
      <c r="Y231" s="30" t="str">
        <f t="shared" si="3"/>
        <v/>
      </c>
      <c r="Z231" s="30">
        <f t="shared" si="4"/>
        <v>0</v>
      </c>
      <c r="AA231" s="30">
        <f t="shared" si="5"/>
        <v>0</v>
      </c>
      <c r="AB231" s="30"/>
      <c r="AC231" s="30"/>
      <c r="AD231" s="30" t="str">
        <f>IF(AB231="Monthly",Inventory!$X231*12,IF(AB231="quarterly",Inventory!$X$4:$X$550*4,IF(AB231="annually",Inventory!$X$4:$X$550*1,IF(AB231="weekly",Inventory!$X$4:$X$550*52,IF(AB231="semiannually",Inventory!$X$4:$X$550*2," ")))))</f>
        <v> </v>
      </c>
      <c r="AE231" s="30"/>
      <c r="AF231" s="30"/>
      <c r="AG231" s="32"/>
      <c r="AH231" s="32"/>
      <c r="AI231" s="32"/>
      <c r="AJ231" s="30"/>
      <c r="AK231" s="30"/>
      <c r="AL231" s="33"/>
      <c r="AM231" s="34" t="b">
        <f>IF(J231 = "Lease",+PV(AL231/(AD231/Inventory!$X231),AD231,-AG231,0,IF(AC231="Beginning",1,0)))</f>
        <v>0</v>
      </c>
      <c r="AN231" s="30"/>
      <c r="AO231" s="34">
        <f t="shared" si="6"/>
        <v>0</v>
      </c>
    </row>
    <row r="232" ht="15.75" customHeight="1">
      <c r="A232" s="30"/>
      <c r="B232" s="31"/>
      <c r="C232" s="30"/>
      <c r="D232" s="30"/>
      <c r="E232" s="30"/>
      <c r="F232" s="30"/>
      <c r="G232" s="30"/>
      <c r="H232" s="30"/>
      <c r="I232" s="30"/>
      <c r="J232" s="30" t="str">
        <f t="shared" si="1"/>
        <v>Not a Lease</v>
      </c>
      <c r="K232" s="30"/>
      <c r="L232" s="30"/>
      <c r="M232" s="30"/>
      <c r="N232" s="30"/>
      <c r="O232" s="30"/>
      <c r="P232" s="30"/>
      <c r="Q232" s="30"/>
      <c r="R232" s="30"/>
      <c r="S232" s="30"/>
      <c r="T232" s="30"/>
      <c r="U232" s="30"/>
      <c r="V232" s="30"/>
      <c r="W232" s="30"/>
      <c r="X232" s="30">
        <f t="shared" si="2"/>
        <v>0</v>
      </c>
      <c r="Y232" s="30" t="str">
        <f t="shared" si="3"/>
        <v/>
      </c>
      <c r="Z232" s="30">
        <f t="shared" si="4"/>
        <v>0</v>
      </c>
      <c r="AA232" s="30">
        <f t="shared" si="5"/>
        <v>0</v>
      </c>
      <c r="AB232" s="30"/>
      <c r="AC232" s="30"/>
      <c r="AD232" s="30" t="str">
        <f>IF(AB232="Monthly",Inventory!$X232*12,IF(AB232="quarterly",Inventory!$X$4:$X$550*4,IF(AB232="annually",Inventory!$X$4:$X$550*1,IF(AB232="weekly",Inventory!$X$4:$X$550*52,IF(AB232="semiannually",Inventory!$X$4:$X$550*2," ")))))</f>
        <v> </v>
      </c>
      <c r="AE232" s="30"/>
      <c r="AF232" s="30"/>
      <c r="AG232" s="32"/>
      <c r="AH232" s="32"/>
      <c r="AI232" s="32"/>
      <c r="AJ232" s="30"/>
      <c r="AK232" s="30"/>
      <c r="AL232" s="33"/>
      <c r="AM232" s="34" t="b">
        <f>IF(J232 = "Lease",+PV(AL232/(AD232/Inventory!$X232),AD232,-AG232,0,IF(AC232="Beginning",1,0)))</f>
        <v>0</v>
      </c>
      <c r="AN232" s="30"/>
      <c r="AO232" s="34">
        <f t="shared" si="6"/>
        <v>0</v>
      </c>
    </row>
    <row r="233" ht="15.75" customHeight="1">
      <c r="A233" s="30"/>
      <c r="B233" s="31"/>
      <c r="C233" s="30"/>
      <c r="D233" s="30"/>
      <c r="E233" s="30"/>
      <c r="F233" s="30"/>
      <c r="G233" s="30"/>
      <c r="H233" s="30"/>
      <c r="I233" s="30"/>
      <c r="J233" s="30" t="str">
        <f t="shared" si="1"/>
        <v>Not a Lease</v>
      </c>
      <c r="K233" s="30"/>
      <c r="L233" s="30"/>
      <c r="M233" s="30"/>
      <c r="N233" s="30"/>
      <c r="O233" s="30"/>
      <c r="P233" s="30"/>
      <c r="Q233" s="30"/>
      <c r="R233" s="30"/>
      <c r="S233" s="30"/>
      <c r="T233" s="30"/>
      <c r="U233" s="30"/>
      <c r="V233" s="30"/>
      <c r="W233" s="30"/>
      <c r="X233" s="30">
        <f t="shared" si="2"/>
        <v>0</v>
      </c>
      <c r="Y233" s="30" t="str">
        <f t="shared" si="3"/>
        <v/>
      </c>
      <c r="Z233" s="30">
        <f t="shared" si="4"/>
        <v>0</v>
      </c>
      <c r="AA233" s="30">
        <f t="shared" si="5"/>
        <v>0</v>
      </c>
      <c r="AB233" s="30"/>
      <c r="AC233" s="30"/>
      <c r="AD233" s="30" t="str">
        <f>IF(AB233="Monthly",Inventory!$X233*12,IF(AB233="quarterly",Inventory!$X$4:$X$550*4,IF(AB233="annually",Inventory!$X$4:$X$550*1,IF(AB233="weekly",Inventory!$X$4:$X$550*52,IF(AB233="semiannually",Inventory!$X$4:$X$550*2," ")))))</f>
        <v> </v>
      </c>
      <c r="AE233" s="30"/>
      <c r="AF233" s="30"/>
      <c r="AG233" s="32"/>
      <c r="AH233" s="32"/>
      <c r="AI233" s="32"/>
      <c r="AJ233" s="30"/>
      <c r="AK233" s="30"/>
      <c r="AL233" s="33"/>
      <c r="AM233" s="34" t="b">
        <f>IF(J233 = "Lease",+PV(AL233/(AD233/Inventory!$X233),AD233,-AG233,0,IF(AC233="Beginning",1,0)))</f>
        <v>0</v>
      </c>
      <c r="AN233" s="30"/>
      <c r="AO233" s="34">
        <f t="shared" si="6"/>
        <v>0</v>
      </c>
    </row>
    <row r="234" ht="15.75" customHeight="1">
      <c r="A234" s="30"/>
      <c r="B234" s="31"/>
      <c r="C234" s="30"/>
      <c r="D234" s="30"/>
      <c r="E234" s="30"/>
      <c r="F234" s="30"/>
      <c r="G234" s="30"/>
      <c r="H234" s="30"/>
      <c r="I234" s="30"/>
      <c r="J234" s="30" t="str">
        <f t="shared" si="1"/>
        <v>Not a Lease</v>
      </c>
      <c r="K234" s="30"/>
      <c r="L234" s="30"/>
      <c r="M234" s="30"/>
      <c r="N234" s="30"/>
      <c r="O234" s="30"/>
      <c r="P234" s="30"/>
      <c r="Q234" s="30"/>
      <c r="R234" s="30"/>
      <c r="S234" s="30"/>
      <c r="T234" s="30"/>
      <c r="U234" s="30"/>
      <c r="V234" s="30"/>
      <c r="W234" s="30"/>
      <c r="X234" s="30">
        <f t="shared" si="2"/>
        <v>0</v>
      </c>
      <c r="Y234" s="30" t="str">
        <f t="shared" si="3"/>
        <v/>
      </c>
      <c r="Z234" s="30">
        <f t="shared" si="4"/>
        <v>0</v>
      </c>
      <c r="AA234" s="30">
        <f t="shared" si="5"/>
        <v>0</v>
      </c>
      <c r="AB234" s="30"/>
      <c r="AC234" s="30"/>
      <c r="AD234" s="30" t="str">
        <f>IF(AB234="Monthly",Inventory!$X234*12,IF(AB234="quarterly",Inventory!$X$4:$X$550*4,IF(AB234="annually",Inventory!$X$4:$X$550*1,IF(AB234="weekly",Inventory!$X$4:$X$550*52,IF(AB234="semiannually",Inventory!$X$4:$X$550*2," ")))))</f>
        <v> </v>
      </c>
      <c r="AE234" s="30"/>
      <c r="AF234" s="30"/>
      <c r="AG234" s="32"/>
      <c r="AH234" s="32"/>
      <c r="AI234" s="32"/>
      <c r="AJ234" s="30"/>
      <c r="AK234" s="30"/>
      <c r="AL234" s="33"/>
      <c r="AM234" s="34" t="b">
        <f>IF(J234 = "Lease",+PV(AL234/(AD234/Inventory!$X234),AD234,-AG234,0,IF(AC234="Beginning",1,0)))</f>
        <v>0</v>
      </c>
      <c r="AN234" s="30"/>
      <c r="AO234" s="34">
        <f t="shared" si="6"/>
        <v>0</v>
      </c>
    </row>
    <row r="235" ht="15.75" customHeight="1">
      <c r="A235" s="30"/>
      <c r="B235" s="31"/>
      <c r="C235" s="30"/>
      <c r="D235" s="30"/>
      <c r="E235" s="30"/>
      <c r="F235" s="30"/>
      <c r="G235" s="30"/>
      <c r="H235" s="30"/>
      <c r="I235" s="30"/>
      <c r="J235" s="30" t="str">
        <f t="shared" si="1"/>
        <v>Not a Lease</v>
      </c>
      <c r="K235" s="30"/>
      <c r="L235" s="30"/>
      <c r="M235" s="30"/>
      <c r="N235" s="30"/>
      <c r="O235" s="30"/>
      <c r="P235" s="30"/>
      <c r="Q235" s="30"/>
      <c r="R235" s="30"/>
      <c r="S235" s="30"/>
      <c r="T235" s="30"/>
      <c r="U235" s="30"/>
      <c r="V235" s="30"/>
      <c r="W235" s="30"/>
      <c r="X235" s="30">
        <f t="shared" si="2"/>
        <v>0</v>
      </c>
      <c r="Y235" s="30" t="str">
        <f t="shared" si="3"/>
        <v/>
      </c>
      <c r="Z235" s="30">
        <f t="shared" si="4"/>
        <v>0</v>
      </c>
      <c r="AA235" s="30">
        <f t="shared" si="5"/>
        <v>0</v>
      </c>
      <c r="AB235" s="30"/>
      <c r="AC235" s="30"/>
      <c r="AD235" s="30" t="str">
        <f>IF(AB235="Monthly",Inventory!$X235*12,IF(AB235="quarterly",Inventory!$X$4:$X$550*4,IF(AB235="annually",Inventory!$X$4:$X$550*1,IF(AB235="weekly",Inventory!$X$4:$X$550*52,IF(AB235="semiannually",Inventory!$X$4:$X$550*2," ")))))</f>
        <v> </v>
      </c>
      <c r="AE235" s="30"/>
      <c r="AF235" s="30"/>
      <c r="AG235" s="32"/>
      <c r="AH235" s="32"/>
      <c r="AI235" s="32"/>
      <c r="AJ235" s="30"/>
      <c r="AK235" s="30"/>
      <c r="AL235" s="33"/>
      <c r="AM235" s="34" t="b">
        <f>IF(J235 = "Lease",+PV(AL235/(AD235/Inventory!$X235),AD235,-AG235,0,IF(AC235="Beginning",1,0)))</f>
        <v>0</v>
      </c>
      <c r="AN235" s="30"/>
      <c r="AO235" s="34">
        <f t="shared" si="6"/>
        <v>0</v>
      </c>
    </row>
    <row r="236" ht="15.75" customHeight="1">
      <c r="A236" s="30"/>
      <c r="B236" s="31"/>
      <c r="C236" s="30"/>
      <c r="D236" s="30"/>
      <c r="E236" s="30"/>
      <c r="F236" s="30"/>
      <c r="G236" s="30"/>
      <c r="H236" s="30"/>
      <c r="I236" s="30"/>
      <c r="J236" s="30" t="str">
        <f t="shared" si="1"/>
        <v>Not a Lease</v>
      </c>
      <c r="K236" s="30"/>
      <c r="L236" s="30"/>
      <c r="M236" s="30"/>
      <c r="N236" s="30"/>
      <c r="O236" s="30"/>
      <c r="P236" s="30"/>
      <c r="Q236" s="30"/>
      <c r="R236" s="30"/>
      <c r="S236" s="30"/>
      <c r="T236" s="30"/>
      <c r="U236" s="30"/>
      <c r="V236" s="30"/>
      <c r="W236" s="30"/>
      <c r="X236" s="30">
        <f t="shared" si="2"/>
        <v>0</v>
      </c>
      <c r="Y236" s="30" t="str">
        <f t="shared" si="3"/>
        <v/>
      </c>
      <c r="Z236" s="30">
        <f t="shared" si="4"/>
        <v>0</v>
      </c>
      <c r="AA236" s="30">
        <f t="shared" si="5"/>
        <v>0</v>
      </c>
      <c r="AB236" s="30"/>
      <c r="AC236" s="30"/>
      <c r="AD236" s="30" t="str">
        <f>IF(AB236="Monthly",Inventory!$X236*12,IF(AB236="quarterly",Inventory!$X$4:$X$550*4,IF(AB236="annually",Inventory!$X$4:$X$550*1,IF(AB236="weekly",Inventory!$X$4:$X$550*52,IF(AB236="semiannually",Inventory!$X$4:$X$550*2," ")))))</f>
        <v> </v>
      </c>
      <c r="AE236" s="30"/>
      <c r="AF236" s="30"/>
      <c r="AG236" s="32"/>
      <c r="AH236" s="32"/>
      <c r="AI236" s="32"/>
      <c r="AJ236" s="30"/>
      <c r="AK236" s="30"/>
      <c r="AL236" s="33"/>
      <c r="AM236" s="34" t="b">
        <f>IF(J236 = "Lease",+PV(AL236/(AD236/Inventory!$X236),AD236,-AG236,0,IF(AC236="Beginning",1,0)))</f>
        <v>0</v>
      </c>
      <c r="AN236" s="30"/>
      <c r="AO236" s="34">
        <f t="shared" si="6"/>
        <v>0</v>
      </c>
    </row>
    <row r="237" ht="15.75" customHeight="1">
      <c r="A237" s="30"/>
      <c r="B237" s="31"/>
      <c r="C237" s="30"/>
      <c r="D237" s="30"/>
      <c r="E237" s="30"/>
      <c r="F237" s="30"/>
      <c r="G237" s="30"/>
      <c r="H237" s="30"/>
      <c r="I237" s="30"/>
      <c r="J237" s="30" t="str">
        <f t="shared" si="1"/>
        <v>Not a Lease</v>
      </c>
      <c r="K237" s="30"/>
      <c r="L237" s="30"/>
      <c r="M237" s="30"/>
      <c r="N237" s="30"/>
      <c r="O237" s="30"/>
      <c r="P237" s="30"/>
      <c r="Q237" s="30"/>
      <c r="R237" s="30"/>
      <c r="S237" s="30"/>
      <c r="T237" s="30"/>
      <c r="U237" s="30"/>
      <c r="V237" s="30"/>
      <c r="W237" s="30"/>
      <c r="X237" s="30">
        <f t="shared" si="2"/>
        <v>0</v>
      </c>
      <c r="Y237" s="30" t="str">
        <f t="shared" si="3"/>
        <v/>
      </c>
      <c r="Z237" s="30">
        <f t="shared" si="4"/>
        <v>0</v>
      </c>
      <c r="AA237" s="30">
        <f t="shared" si="5"/>
        <v>0</v>
      </c>
      <c r="AB237" s="30"/>
      <c r="AC237" s="30"/>
      <c r="AD237" s="30" t="str">
        <f>IF(AB237="Monthly",Inventory!$X237*12,IF(AB237="quarterly",Inventory!$X$4:$X$550*4,IF(AB237="annually",Inventory!$X$4:$X$550*1,IF(AB237="weekly",Inventory!$X$4:$X$550*52,IF(AB237="semiannually",Inventory!$X$4:$X$550*2," ")))))</f>
        <v> </v>
      </c>
      <c r="AE237" s="30"/>
      <c r="AF237" s="30"/>
      <c r="AG237" s="32"/>
      <c r="AH237" s="32"/>
      <c r="AI237" s="32"/>
      <c r="AJ237" s="30"/>
      <c r="AK237" s="30"/>
      <c r="AL237" s="33"/>
      <c r="AM237" s="34" t="b">
        <f>IF(J237 = "Lease",+PV(AL237/(AD237/Inventory!$X237),AD237,-AG237,0,IF(AC237="Beginning",1,0)))</f>
        <v>0</v>
      </c>
      <c r="AN237" s="30"/>
      <c r="AO237" s="34">
        <f t="shared" si="6"/>
        <v>0</v>
      </c>
    </row>
    <row r="238" ht="15.75" customHeight="1">
      <c r="A238" s="30"/>
      <c r="B238" s="31"/>
      <c r="C238" s="30"/>
      <c r="D238" s="30"/>
      <c r="E238" s="30"/>
      <c r="F238" s="30"/>
      <c r="G238" s="30"/>
      <c r="H238" s="30"/>
      <c r="I238" s="30"/>
      <c r="J238" s="30" t="str">
        <f t="shared" si="1"/>
        <v>Not a Lease</v>
      </c>
      <c r="K238" s="30"/>
      <c r="L238" s="30"/>
      <c r="M238" s="30"/>
      <c r="N238" s="30"/>
      <c r="O238" s="30"/>
      <c r="P238" s="30"/>
      <c r="Q238" s="30"/>
      <c r="R238" s="30"/>
      <c r="S238" s="30"/>
      <c r="T238" s="30"/>
      <c r="U238" s="30"/>
      <c r="V238" s="30"/>
      <c r="W238" s="30"/>
      <c r="X238" s="30">
        <f t="shared" si="2"/>
        <v>0</v>
      </c>
      <c r="Y238" s="30" t="str">
        <f t="shared" si="3"/>
        <v/>
      </c>
      <c r="Z238" s="30">
        <f t="shared" si="4"/>
        <v>0</v>
      </c>
      <c r="AA238" s="30">
        <f t="shared" si="5"/>
        <v>0</v>
      </c>
      <c r="AB238" s="30"/>
      <c r="AC238" s="30"/>
      <c r="AD238" s="30" t="str">
        <f>IF(AB238="Monthly",Inventory!$X238*12,IF(AB238="quarterly",Inventory!$X$4:$X$550*4,IF(AB238="annually",Inventory!$X$4:$X$550*1,IF(AB238="weekly",Inventory!$X$4:$X$550*52,IF(AB238="semiannually",Inventory!$X$4:$X$550*2," ")))))</f>
        <v> </v>
      </c>
      <c r="AE238" s="30"/>
      <c r="AF238" s="30"/>
      <c r="AG238" s="32"/>
      <c r="AH238" s="32"/>
      <c r="AI238" s="32"/>
      <c r="AJ238" s="30"/>
      <c r="AK238" s="30"/>
      <c r="AL238" s="33"/>
      <c r="AM238" s="34" t="b">
        <f>IF(J238 = "Lease",+PV(AL238/(AD238/Inventory!$X238),AD238,-AG238,0,IF(AC238="Beginning",1,0)))</f>
        <v>0</v>
      </c>
      <c r="AN238" s="30"/>
      <c r="AO238" s="34">
        <f t="shared" si="6"/>
        <v>0</v>
      </c>
    </row>
    <row r="239" ht="15.75" customHeight="1">
      <c r="A239" s="30"/>
      <c r="B239" s="31"/>
      <c r="C239" s="30"/>
      <c r="D239" s="30"/>
      <c r="E239" s="30"/>
      <c r="F239" s="30"/>
      <c r="G239" s="30"/>
      <c r="H239" s="30"/>
      <c r="I239" s="30"/>
      <c r="J239" s="30" t="str">
        <f t="shared" si="1"/>
        <v>Not a Lease</v>
      </c>
      <c r="K239" s="30"/>
      <c r="L239" s="30"/>
      <c r="M239" s="30"/>
      <c r="N239" s="30"/>
      <c r="O239" s="30"/>
      <c r="P239" s="30"/>
      <c r="Q239" s="30"/>
      <c r="R239" s="30"/>
      <c r="S239" s="30"/>
      <c r="T239" s="30"/>
      <c r="U239" s="30"/>
      <c r="V239" s="30"/>
      <c r="W239" s="30"/>
      <c r="X239" s="30">
        <f t="shared" si="2"/>
        <v>0</v>
      </c>
      <c r="Y239" s="30" t="str">
        <f t="shared" si="3"/>
        <v/>
      </c>
      <c r="Z239" s="30">
        <f t="shared" si="4"/>
        <v>0</v>
      </c>
      <c r="AA239" s="30">
        <f t="shared" si="5"/>
        <v>0</v>
      </c>
      <c r="AB239" s="30"/>
      <c r="AC239" s="30"/>
      <c r="AD239" s="30" t="str">
        <f>IF(AB239="Monthly",Inventory!$X239*12,IF(AB239="quarterly",Inventory!$X$4:$X$550*4,IF(AB239="annually",Inventory!$X$4:$X$550*1,IF(AB239="weekly",Inventory!$X$4:$X$550*52,IF(AB239="semiannually",Inventory!$X$4:$X$550*2," ")))))</f>
        <v> </v>
      </c>
      <c r="AE239" s="30"/>
      <c r="AF239" s="30"/>
      <c r="AG239" s="32"/>
      <c r="AH239" s="32"/>
      <c r="AI239" s="32"/>
      <c r="AJ239" s="30"/>
      <c r="AK239" s="30"/>
      <c r="AL239" s="33"/>
      <c r="AM239" s="34" t="b">
        <f>IF(J239 = "Lease",+PV(AL239/(AD239/Inventory!$X239),AD239,-AG239,0,IF(AC239="Beginning",1,0)))</f>
        <v>0</v>
      </c>
      <c r="AN239" s="30"/>
      <c r="AO239" s="34">
        <f t="shared" si="6"/>
        <v>0</v>
      </c>
    </row>
    <row r="240" ht="15.75" customHeight="1">
      <c r="A240" s="30"/>
      <c r="B240" s="31"/>
      <c r="C240" s="30"/>
      <c r="D240" s="30"/>
      <c r="E240" s="30"/>
      <c r="F240" s="30"/>
      <c r="G240" s="30"/>
      <c r="H240" s="30"/>
      <c r="I240" s="30"/>
      <c r="J240" s="30" t="str">
        <f t="shared" si="1"/>
        <v>Not a Lease</v>
      </c>
      <c r="K240" s="30"/>
      <c r="L240" s="30"/>
      <c r="M240" s="30"/>
      <c r="N240" s="30"/>
      <c r="O240" s="30"/>
      <c r="P240" s="30"/>
      <c r="Q240" s="30"/>
      <c r="R240" s="30"/>
      <c r="S240" s="30"/>
      <c r="T240" s="30"/>
      <c r="U240" s="30"/>
      <c r="V240" s="30"/>
      <c r="W240" s="30"/>
      <c r="X240" s="30">
        <f t="shared" si="2"/>
        <v>0</v>
      </c>
      <c r="Y240" s="30" t="str">
        <f t="shared" si="3"/>
        <v/>
      </c>
      <c r="Z240" s="30">
        <f t="shared" si="4"/>
        <v>0</v>
      </c>
      <c r="AA240" s="30">
        <f t="shared" si="5"/>
        <v>0</v>
      </c>
      <c r="AB240" s="30"/>
      <c r="AC240" s="30"/>
      <c r="AD240" s="30" t="str">
        <f>IF(AB240="Monthly",Inventory!$X240*12,IF(AB240="quarterly",Inventory!$X$4:$X$550*4,IF(AB240="annually",Inventory!$X$4:$X$550*1,IF(AB240="weekly",Inventory!$X$4:$X$550*52,IF(AB240="semiannually",Inventory!$X$4:$X$550*2," ")))))</f>
        <v> </v>
      </c>
      <c r="AE240" s="30"/>
      <c r="AF240" s="30"/>
      <c r="AG240" s="32"/>
      <c r="AH240" s="32"/>
      <c r="AI240" s="32"/>
      <c r="AJ240" s="30"/>
      <c r="AK240" s="30"/>
      <c r="AL240" s="33"/>
      <c r="AM240" s="34" t="b">
        <f>IF(J240 = "Lease",+PV(AL240/(AD240/Inventory!$X240),AD240,-AG240,0,IF(AC240="Beginning",1,0)))</f>
        <v>0</v>
      </c>
      <c r="AN240" s="30"/>
      <c r="AO240" s="34">
        <f t="shared" si="6"/>
        <v>0</v>
      </c>
    </row>
    <row r="241" ht="15.75" customHeight="1">
      <c r="A241" s="30"/>
      <c r="B241" s="31"/>
      <c r="C241" s="30"/>
      <c r="D241" s="30"/>
      <c r="E241" s="30"/>
      <c r="F241" s="30"/>
      <c r="G241" s="30"/>
      <c r="H241" s="30"/>
      <c r="I241" s="30"/>
      <c r="J241" s="30" t="str">
        <f t="shared" si="1"/>
        <v>Not a Lease</v>
      </c>
      <c r="K241" s="30"/>
      <c r="L241" s="30"/>
      <c r="M241" s="30"/>
      <c r="N241" s="30"/>
      <c r="O241" s="30"/>
      <c r="P241" s="30"/>
      <c r="Q241" s="30"/>
      <c r="R241" s="30"/>
      <c r="S241" s="30"/>
      <c r="T241" s="30"/>
      <c r="U241" s="30"/>
      <c r="V241" s="30"/>
      <c r="W241" s="30"/>
      <c r="X241" s="30">
        <f t="shared" si="2"/>
        <v>0</v>
      </c>
      <c r="Y241" s="30" t="str">
        <f t="shared" si="3"/>
        <v/>
      </c>
      <c r="Z241" s="30">
        <f t="shared" si="4"/>
        <v>0</v>
      </c>
      <c r="AA241" s="30">
        <f t="shared" si="5"/>
        <v>0</v>
      </c>
      <c r="AB241" s="30"/>
      <c r="AC241" s="30"/>
      <c r="AD241" s="30" t="str">
        <f>IF(AB241="Monthly",Inventory!$X241*12,IF(AB241="quarterly",Inventory!$X$4:$X$550*4,IF(AB241="annually",Inventory!$X$4:$X$550*1,IF(AB241="weekly",Inventory!$X$4:$X$550*52,IF(AB241="semiannually",Inventory!$X$4:$X$550*2," ")))))</f>
        <v> </v>
      </c>
      <c r="AE241" s="30"/>
      <c r="AF241" s="30"/>
      <c r="AG241" s="32"/>
      <c r="AH241" s="32"/>
      <c r="AI241" s="32"/>
      <c r="AJ241" s="30"/>
      <c r="AK241" s="30"/>
      <c r="AL241" s="33"/>
      <c r="AM241" s="34" t="b">
        <f>IF(J241 = "Lease",+PV(AL241/(AD241/Inventory!$X241),AD241,-AG241,0,IF(AC241="Beginning",1,0)))</f>
        <v>0</v>
      </c>
      <c r="AN241" s="30"/>
      <c r="AO241" s="34">
        <f t="shared" si="6"/>
        <v>0</v>
      </c>
    </row>
    <row r="242" ht="15.75" customHeight="1">
      <c r="A242" s="30"/>
      <c r="B242" s="31"/>
      <c r="C242" s="30"/>
      <c r="D242" s="30"/>
      <c r="E242" s="30"/>
      <c r="F242" s="30"/>
      <c r="G242" s="30"/>
      <c r="H242" s="30"/>
      <c r="I242" s="30"/>
      <c r="J242" s="30" t="str">
        <f t="shared" si="1"/>
        <v>Not a Lease</v>
      </c>
      <c r="K242" s="30"/>
      <c r="L242" s="30"/>
      <c r="M242" s="30"/>
      <c r="N242" s="30"/>
      <c r="O242" s="30"/>
      <c r="P242" s="30"/>
      <c r="Q242" s="30"/>
      <c r="R242" s="30"/>
      <c r="S242" s="30"/>
      <c r="T242" s="30"/>
      <c r="U242" s="30"/>
      <c r="V242" s="30"/>
      <c r="W242" s="30"/>
      <c r="X242" s="30">
        <f t="shared" si="2"/>
        <v>0</v>
      </c>
      <c r="Y242" s="30" t="str">
        <f t="shared" si="3"/>
        <v/>
      </c>
      <c r="Z242" s="30">
        <f t="shared" si="4"/>
        <v>0</v>
      </c>
      <c r="AA242" s="30">
        <f t="shared" si="5"/>
        <v>0</v>
      </c>
      <c r="AB242" s="30"/>
      <c r="AC242" s="30"/>
      <c r="AD242" s="30" t="str">
        <f>IF(AB242="Monthly",Inventory!$X242*12,IF(AB242="quarterly",Inventory!$X$4:$X$550*4,IF(AB242="annually",Inventory!$X$4:$X$550*1,IF(AB242="weekly",Inventory!$X$4:$X$550*52,IF(AB242="semiannually",Inventory!$X$4:$X$550*2," ")))))</f>
        <v> </v>
      </c>
      <c r="AE242" s="30"/>
      <c r="AF242" s="30"/>
      <c r="AG242" s="32"/>
      <c r="AH242" s="32"/>
      <c r="AI242" s="32"/>
      <c r="AJ242" s="30"/>
      <c r="AK242" s="30"/>
      <c r="AL242" s="33"/>
      <c r="AM242" s="34" t="b">
        <f>IF(J242 = "Lease",+PV(AL242/(AD242/Inventory!$X242),AD242,-AG242,0,IF(AC242="Beginning",1,0)))</f>
        <v>0</v>
      </c>
      <c r="AN242" s="30"/>
      <c r="AO242" s="34">
        <f t="shared" si="6"/>
        <v>0</v>
      </c>
    </row>
    <row r="243" ht="15.75" customHeight="1">
      <c r="A243" s="30"/>
      <c r="B243" s="31"/>
      <c r="C243" s="30"/>
      <c r="D243" s="30"/>
      <c r="E243" s="30"/>
      <c r="F243" s="30"/>
      <c r="G243" s="30"/>
      <c r="H243" s="30"/>
      <c r="I243" s="30"/>
      <c r="J243" s="30" t="str">
        <f t="shared" si="1"/>
        <v>Not a Lease</v>
      </c>
      <c r="K243" s="30"/>
      <c r="L243" s="30"/>
      <c r="M243" s="30"/>
      <c r="N243" s="30"/>
      <c r="O243" s="30"/>
      <c r="P243" s="30"/>
      <c r="Q243" s="30"/>
      <c r="R243" s="30"/>
      <c r="S243" s="30"/>
      <c r="T243" s="30"/>
      <c r="U243" s="30"/>
      <c r="V243" s="30"/>
      <c r="W243" s="30"/>
      <c r="X243" s="30">
        <f t="shared" si="2"/>
        <v>0</v>
      </c>
      <c r="Y243" s="30" t="str">
        <f t="shared" si="3"/>
        <v/>
      </c>
      <c r="Z243" s="30">
        <f t="shared" si="4"/>
        <v>0</v>
      </c>
      <c r="AA243" s="30">
        <f t="shared" si="5"/>
        <v>0</v>
      </c>
      <c r="AB243" s="30"/>
      <c r="AC243" s="30"/>
      <c r="AD243" s="30" t="str">
        <f>IF(AB243="Monthly",Inventory!$X243*12,IF(AB243="quarterly",Inventory!$X$4:$X$550*4,IF(AB243="annually",Inventory!$X$4:$X$550*1,IF(AB243="weekly",Inventory!$X$4:$X$550*52,IF(AB243="semiannually",Inventory!$X$4:$X$550*2," ")))))</f>
        <v> </v>
      </c>
      <c r="AE243" s="30"/>
      <c r="AF243" s="30"/>
      <c r="AG243" s="32"/>
      <c r="AH243" s="32"/>
      <c r="AI243" s="32"/>
      <c r="AJ243" s="30"/>
      <c r="AK243" s="30"/>
      <c r="AL243" s="33"/>
      <c r="AM243" s="34" t="b">
        <f>IF(J243 = "Lease",+PV(AL243/(AD243/Inventory!$X243),AD243,-AG243,0,IF(AC243="Beginning",1,0)))</f>
        <v>0</v>
      </c>
      <c r="AN243" s="30"/>
      <c r="AO243" s="34">
        <f t="shared" si="6"/>
        <v>0</v>
      </c>
    </row>
    <row r="244" ht="15.75" customHeight="1">
      <c r="A244" s="30"/>
      <c r="B244" s="31"/>
      <c r="C244" s="30"/>
      <c r="D244" s="30"/>
      <c r="E244" s="30"/>
      <c r="F244" s="30"/>
      <c r="G244" s="30"/>
      <c r="H244" s="30"/>
      <c r="I244" s="30"/>
      <c r="J244" s="30" t="str">
        <f t="shared" si="1"/>
        <v>Not a Lease</v>
      </c>
      <c r="K244" s="30"/>
      <c r="L244" s="30"/>
      <c r="M244" s="30"/>
      <c r="N244" s="30"/>
      <c r="O244" s="30"/>
      <c r="P244" s="30"/>
      <c r="Q244" s="30"/>
      <c r="R244" s="30"/>
      <c r="S244" s="30"/>
      <c r="T244" s="30"/>
      <c r="U244" s="30"/>
      <c r="V244" s="30"/>
      <c r="W244" s="30"/>
      <c r="X244" s="30">
        <f t="shared" si="2"/>
        <v>0</v>
      </c>
      <c r="Y244" s="30" t="str">
        <f t="shared" si="3"/>
        <v/>
      </c>
      <c r="Z244" s="30">
        <f t="shared" si="4"/>
        <v>0</v>
      </c>
      <c r="AA244" s="30">
        <f t="shared" si="5"/>
        <v>0</v>
      </c>
      <c r="AB244" s="30"/>
      <c r="AC244" s="30"/>
      <c r="AD244" s="30" t="str">
        <f>IF(AB244="Monthly",Inventory!$X244*12,IF(AB244="quarterly",Inventory!$X$4:$X$550*4,IF(AB244="annually",Inventory!$X$4:$X$550*1,IF(AB244="weekly",Inventory!$X$4:$X$550*52,IF(AB244="semiannually",Inventory!$X$4:$X$550*2," ")))))</f>
        <v> </v>
      </c>
      <c r="AE244" s="30"/>
      <c r="AF244" s="30"/>
      <c r="AG244" s="32"/>
      <c r="AH244" s="32"/>
      <c r="AI244" s="32"/>
      <c r="AJ244" s="30"/>
      <c r="AK244" s="30"/>
      <c r="AL244" s="33"/>
      <c r="AM244" s="34" t="b">
        <f>IF(J244 = "Lease",+PV(AL244/(AD244/Inventory!$X244),AD244,-AG244,0,IF(AC244="Beginning",1,0)))</f>
        <v>0</v>
      </c>
      <c r="AN244" s="30"/>
      <c r="AO244" s="34">
        <f t="shared" si="6"/>
        <v>0</v>
      </c>
    </row>
    <row r="245" ht="15.75" customHeight="1">
      <c r="A245" s="30"/>
      <c r="B245" s="31"/>
      <c r="C245" s="30"/>
      <c r="D245" s="30"/>
      <c r="E245" s="30"/>
      <c r="F245" s="30"/>
      <c r="G245" s="30"/>
      <c r="H245" s="30"/>
      <c r="I245" s="30"/>
      <c r="J245" s="30" t="str">
        <f t="shared" si="1"/>
        <v>Not a Lease</v>
      </c>
      <c r="K245" s="30"/>
      <c r="L245" s="30"/>
      <c r="M245" s="30"/>
      <c r="N245" s="30"/>
      <c r="O245" s="30"/>
      <c r="P245" s="30"/>
      <c r="Q245" s="30"/>
      <c r="R245" s="30"/>
      <c r="S245" s="30"/>
      <c r="T245" s="30"/>
      <c r="U245" s="30"/>
      <c r="V245" s="30"/>
      <c r="W245" s="30"/>
      <c r="X245" s="30">
        <f t="shared" si="2"/>
        <v>0</v>
      </c>
      <c r="Y245" s="30" t="str">
        <f t="shared" si="3"/>
        <v/>
      </c>
      <c r="Z245" s="30">
        <f t="shared" si="4"/>
        <v>0</v>
      </c>
      <c r="AA245" s="30">
        <f t="shared" si="5"/>
        <v>0</v>
      </c>
      <c r="AB245" s="30"/>
      <c r="AC245" s="30"/>
      <c r="AD245" s="30" t="str">
        <f>IF(AB245="Monthly",Inventory!$X245*12,IF(AB245="quarterly",Inventory!$X$4:$X$550*4,IF(AB245="annually",Inventory!$X$4:$X$550*1,IF(AB245="weekly",Inventory!$X$4:$X$550*52,IF(AB245="semiannually",Inventory!$X$4:$X$550*2," ")))))</f>
        <v> </v>
      </c>
      <c r="AE245" s="30"/>
      <c r="AF245" s="30"/>
      <c r="AG245" s="32"/>
      <c r="AH245" s="32"/>
      <c r="AI245" s="32"/>
      <c r="AJ245" s="30"/>
      <c r="AK245" s="30"/>
      <c r="AL245" s="33"/>
      <c r="AM245" s="34" t="b">
        <f>IF(J245 = "Lease",+PV(AL245/(AD245/Inventory!$X245),AD245,-AG245,0,IF(AC245="Beginning",1,0)))</f>
        <v>0</v>
      </c>
      <c r="AN245" s="30"/>
      <c r="AO245" s="34">
        <f t="shared" si="6"/>
        <v>0</v>
      </c>
    </row>
    <row r="246" ht="15.75" customHeight="1">
      <c r="A246" s="30"/>
      <c r="B246" s="31"/>
      <c r="C246" s="30"/>
      <c r="D246" s="30"/>
      <c r="E246" s="30"/>
      <c r="F246" s="30"/>
      <c r="G246" s="30"/>
      <c r="H246" s="30"/>
      <c r="I246" s="30"/>
      <c r="J246" s="30" t="str">
        <f t="shared" si="1"/>
        <v>Not a Lease</v>
      </c>
      <c r="K246" s="30"/>
      <c r="L246" s="30"/>
      <c r="M246" s="30"/>
      <c r="N246" s="30"/>
      <c r="O246" s="30"/>
      <c r="P246" s="30"/>
      <c r="Q246" s="30"/>
      <c r="R246" s="30"/>
      <c r="S246" s="30"/>
      <c r="T246" s="30"/>
      <c r="U246" s="30"/>
      <c r="V246" s="30"/>
      <c r="W246" s="30"/>
      <c r="X246" s="30">
        <f t="shared" si="2"/>
        <v>0</v>
      </c>
      <c r="Y246" s="30" t="str">
        <f t="shared" si="3"/>
        <v/>
      </c>
      <c r="Z246" s="30">
        <f t="shared" si="4"/>
        <v>0</v>
      </c>
      <c r="AA246" s="30">
        <f t="shared" si="5"/>
        <v>0</v>
      </c>
      <c r="AB246" s="30"/>
      <c r="AC246" s="30"/>
      <c r="AD246" s="30" t="str">
        <f>IF(AB246="Monthly",Inventory!$X246*12,IF(AB246="quarterly",Inventory!$X$4:$X$550*4,IF(AB246="annually",Inventory!$X$4:$X$550*1,IF(AB246="weekly",Inventory!$X$4:$X$550*52,IF(AB246="semiannually",Inventory!$X$4:$X$550*2," ")))))</f>
        <v> </v>
      </c>
      <c r="AE246" s="30"/>
      <c r="AF246" s="30"/>
      <c r="AG246" s="32"/>
      <c r="AH246" s="32"/>
      <c r="AI246" s="32"/>
      <c r="AJ246" s="30"/>
      <c r="AK246" s="30"/>
      <c r="AL246" s="33"/>
      <c r="AM246" s="34" t="b">
        <f>IF(J246 = "Lease",+PV(AL246/(AD246/Inventory!$X246),AD246,-AG246,0,IF(AC246="Beginning",1,0)))</f>
        <v>0</v>
      </c>
      <c r="AN246" s="30"/>
      <c r="AO246" s="34">
        <f t="shared" si="6"/>
        <v>0</v>
      </c>
    </row>
    <row r="247" ht="15.75" customHeight="1">
      <c r="A247" s="30"/>
      <c r="B247" s="31"/>
      <c r="C247" s="30"/>
      <c r="D247" s="30"/>
      <c r="E247" s="30"/>
      <c r="F247" s="30"/>
      <c r="G247" s="30"/>
      <c r="H247" s="30"/>
      <c r="I247" s="30"/>
      <c r="J247" s="30" t="str">
        <f t="shared" si="1"/>
        <v>Not a Lease</v>
      </c>
      <c r="K247" s="30"/>
      <c r="L247" s="30"/>
      <c r="M247" s="30"/>
      <c r="N247" s="30"/>
      <c r="O247" s="30"/>
      <c r="P247" s="30"/>
      <c r="Q247" s="30"/>
      <c r="R247" s="30"/>
      <c r="S247" s="30"/>
      <c r="T247" s="30"/>
      <c r="U247" s="30"/>
      <c r="V247" s="30"/>
      <c r="W247" s="30"/>
      <c r="X247" s="30">
        <f t="shared" si="2"/>
        <v>0</v>
      </c>
      <c r="Y247" s="30" t="str">
        <f t="shared" si="3"/>
        <v/>
      </c>
      <c r="Z247" s="30">
        <f t="shared" si="4"/>
        <v>0</v>
      </c>
      <c r="AA247" s="30">
        <f t="shared" si="5"/>
        <v>0</v>
      </c>
      <c r="AB247" s="30"/>
      <c r="AC247" s="30"/>
      <c r="AD247" s="30" t="str">
        <f>IF(AB247="Monthly",Inventory!$X247*12,IF(AB247="quarterly",Inventory!$X$4:$X$550*4,IF(AB247="annually",Inventory!$X$4:$X$550*1,IF(AB247="weekly",Inventory!$X$4:$X$550*52,IF(AB247="semiannually",Inventory!$X$4:$X$550*2," ")))))</f>
        <v> </v>
      </c>
      <c r="AE247" s="30"/>
      <c r="AF247" s="30"/>
      <c r="AG247" s="32"/>
      <c r="AH247" s="32"/>
      <c r="AI247" s="32"/>
      <c r="AJ247" s="30"/>
      <c r="AK247" s="30"/>
      <c r="AL247" s="33"/>
      <c r="AM247" s="34" t="b">
        <f>IF(J247 = "Lease",+PV(AL247/(AD247/Inventory!$X247),AD247,-AG247,0,IF(AC247="Beginning",1,0)))</f>
        <v>0</v>
      </c>
      <c r="AN247" s="30"/>
      <c r="AO247" s="34">
        <f t="shared" si="6"/>
        <v>0</v>
      </c>
    </row>
    <row r="248" ht="15.75" customHeight="1">
      <c r="A248" s="30"/>
      <c r="B248" s="31"/>
      <c r="C248" s="30"/>
      <c r="D248" s="30"/>
      <c r="E248" s="30"/>
      <c r="F248" s="30"/>
      <c r="G248" s="30"/>
      <c r="H248" s="30"/>
      <c r="I248" s="30"/>
      <c r="J248" s="30" t="str">
        <f t="shared" si="1"/>
        <v>Not a Lease</v>
      </c>
      <c r="K248" s="30"/>
      <c r="L248" s="30"/>
      <c r="M248" s="30"/>
      <c r="N248" s="30"/>
      <c r="O248" s="30"/>
      <c r="P248" s="30"/>
      <c r="Q248" s="30"/>
      <c r="R248" s="30"/>
      <c r="S248" s="30"/>
      <c r="T248" s="30"/>
      <c r="U248" s="30"/>
      <c r="V248" s="30"/>
      <c r="W248" s="30"/>
      <c r="X248" s="30">
        <f t="shared" si="2"/>
        <v>0</v>
      </c>
      <c r="Y248" s="30" t="str">
        <f t="shared" si="3"/>
        <v/>
      </c>
      <c r="Z248" s="30">
        <f t="shared" si="4"/>
        <v>0</v>
      </c>
      <c r="AA248" s="30">
        <f t="shared" si="5"/>
        <v>0</v>
      </c>
      <c r="AB248" s="30"/>
      <c r="AC248" s="30"/>
      <c r="AD248" s="30" t="str">
        <f>IF(AB248="Monthly",Inventory!$X248*12,IF(AB248="quarterly",Inventory!$X$4:$X$550*4,IF(AB248="annually",Inventory!$X$4:$X$550*1,IF(AB248="weekly",Inventory!$X$4:$X$550*52,IF(AB248="semiannually",Inventory!$X$4:$X$550*2," ")))))</f>
        <v> </v>
      </c>
      <c r="AE248" s="30"/>
      <c r="AF248" s="30"/>
      <c r="AG248" s="32"/>
      <c r="AH248" s="32"/>
      <c r="AI248" s="32"/>
      <c r="AJ248" s="30"/>
      <c r="AK248" s="30"/>
      <c r="AL248" s="33"/>
      <c r="AM248" s="34" t="b">
        <f>IF(J248 = "Lease",+PV(AL248/(AD248/Inventory!$X248),AD248,-AG248,0,IF(AC248="Beginning",1,0)))</f>
        <v>0</v>
      </c>
      <c r="AN248" s="30"/>
      <c r="AO248" s="34">
        <f t="shared" si="6"/>
        <v>0</v>
      </c>
    </row>
    <row r="249" ht="15.75" customHeight="1">
      <c r="A249" s="30"/>
      <c r="B249" s="31"/>
      <c r="C249" s="30"/>
      <c r="D249" s="30"/>
      <c r="E249" s="30"/>
      <c r="F249" s="30"/>
      <c r="G249" s="30"/>
      <c r="H249" s="30"/>
      <c r="I249" s="30"/>
      <c r="J249" s="30" t="str">
        <f t="shared" si="1"/>
        <v>Not a Lease</v>
      </c>
      <c r="K249" s="30"/>
      <c r="L249" s="30"/>
      <c r="M249" s="30"/>
      <c r="N249" s="30"/>
      <c r="O249" s="30"/>
      <c r="P249" s="30"/>
      <c r="Q249" s="30"/>
      <c r="R249" s="30"/>
      <c r="S249" s="30"/>
      <c r="T249" s="30"/>
      <c r="U249" s="30"/>
      <c r="V249" s="30"/>
      <c r="W249" s="30"/>
      <c r="X249" s="30">
        <f t="shared" si="2"/>
        <v>0</v>
      </c>
      <c r="Y249" s="30" t="str">
        <f t="shared" si="3"/>
        <v/>
      </c>
      <c r="Z249" s="30">
        <f t="shared" si="4"/>
        <v>0</v>
      </c>
      <c r="AA249" s="30">
        <f t="shared" si="5"/>
        <v>0</v>
      </c>
      <c r="AB249" s="30"/>
      <c r="AC249" s="30"/>
      <c r="AD249" s="30" t="str">
        <f>IF(AB249="Monthly",Inventory!$X249*12,IF(AB249="quarterly",Inventory!$X$4:$X$550*4,IF(AB249="annually",Inventory!$X$4:$X$550*1,IF(AB249="weekly",Inventory!$X$4:$X$550*52,IF(AB249="semiannually",Inventory!$X$4:$X$550*2," ")))))</f>
        <v> </v>
      </c>
      <c r="AE249" s="30"/>
      <c r="AF249" s="30"/>
      <c r="AG249" s="32"/>
      <c r="AH249" s="32"/>
      <c r="AI249" s="32"/>
      <c r="AJ249" s="30"/>
      <c r="AK249" s="30"/>
      <c r="AL249" s="33"/>
      <c r="AM249" s="34" t="b">
        <f>IF(J249 = "Lease",+PV(AL249/(AD249/Inventory!$X249),AD249,-AG249,0,IF(AC249="Beginning",1,0)))</f>
        <v>0</v>
      </c>
      <c r="AN249" s="30"/>
      <c r="AO249" s="34">
        <f t="shared" si="6"/>
        <v>0</v>
      </c>
    </row>
    <row r="250" ht="15.75" customHeight="1">
      <c r="A250" s="30"/>
      <c r="B250" s="31"/>
      <c r="C250" s="30"/>
      <c r="D250" s="30"/>
      <c r="E250" s="30"/>
      <c r="F250" s="30"/>
      <c r="G250" s="30"/>
      <c r="H250" s="30"/>
      <c r="I250" s="30"/>
      <c r="J250" s="30" t="str">
        <f t="shared" si="1"/>
        <v>Not a Lease</v>
      </c>
      <c r="K250" s="30"/>
      <c r="L250" s="30"/>
      <c r="M250" s="30"/>
      <c r="N250" s="30"/>
      <c r="O250" s="30"/>
      <c r="P250" s="30"/>
      <c r="Q250" s="30"/>
      <c r="R250" s="30"/>
      <c r="S250" s="30"/>
      <c r="T250" s="30"/>
      <c r="U250" s="30"/>
      <c r="V250" s="30"/>
      <c r="W250" s="30"/>
      <c r="X250" s="30">
        <f t="shared" si="2"/>
        <v>0</v>
      </c>
      <c r="Y250" s="30" t="str">
        <f t="shared" si="3"/>
        <v/>
      </c>
      <c r="Z250" s="30">
        <f t="shared" si="4"/>
        <v>0</v>
      </c>
      <c r="AA250" s="30">
        <f t="shared" si="5"/>
        <v>0</v>
      </c>
      <c r="AB250" s="30"/>
      <c r="AC250" s="30"/>
      <c r="AD250" s="30" t="str">
        <f>IF(AB250="Monthly",Inventory!$X250*12,IF(AB250="quarterly",Inventory!$X$4:$X$550*4,IF(AB250="annually",Inventory!$X$4:$X$550*1,IF(AB250="weekly",Inventory!$X$4:$X$550*52,IF(AB250="semiannually",Inventory!$X$4:$X$550*2," ")))))</f>
        <v> </v>
      </c>
      <c r="AE250" s="30"/>
      <c r="AF250" s="30"/>
      <c r="AG250" s="32"/>
      <c r="AH250" s="32"/>
      <c r="AI250" s="32"/>
      <c r="AJ250" s="30"/>
      <c r="AK250" s="30"/>
      <c r="AL250" s="33"/>
      <c r="AM250" s="34" t="b">
        <f>IF(J250 = "Lease",+PV(AL250/(AD250/Inventory!$X250),AD250,-AG250,0,IF(AC250="Beginning",1,0)))</f>
        <v>0</v>
      </c>
      <c r="AN250" s="30"/>
      <c r="AO250" s="34">
        <f t="shared" si="6"/>
        <v>0</v>
      </c>
    </row>
    <row r="251" ht="15.75" customHeight="1">
      <c r="A251" s="30"/>
      <c r="B251" s="31"/>
      <c r="C251" s="30"/>
      <c r="D251" s="30"/>
      <c r="E251" s="30"/>
      <c r="F251" s="30"/>
      <c r="G251" s="30"/>
      <c r="H251" s="30"/>
      <c r="I251" s="30"/>
      <c r="J251" s="30" t="str">
        <f t="shared" si="1"/>
        <v>Not a Lease</v>
      </c>
      <c r="K251" s="30"/>
      <c r="L251" s="30"/>
      <c r="M251" s="30"/>
      <c r="N251" s="30"/>
      <c r="O251" s="30"/>
      <c r="P251" s="30"/>
      <c r="Q251" s="30"/>
      <c r="R251" s="30"/>
      <c r="S251" s="30"/>
      <c r="T251" s="30"/>
      <c r="U251" s="30"/>
      <c r="V251" s="30"/>
      <c r="W251" s="30"/>
      <c r="X251" s="30">
        <f t="shared" si="2"/>
        <v>0</v>
      </c>
      <c r="Y251" s="30" t="str">
        <f t="shared" si="3"/>
        <v/>
      </c>
      <c r="Z251" s="30">
        <f t="shared" si="4"/>
        <v>0</v>
      </c>
      <c r="AA251" s="30">
        <f t="shared" si="5"/>
        <v>0</v>
      </c>
      <c r="AB251" s="30"/>
      <c r="AC251" s="30"/>
      <c r="AD251" s="30" t="str">
        <f>IF(AB251="Monthly",Inventory!$X251*12,IF(AB251="quarterly",Inventory!$X$4:$X$550*4,IF(AB251="annually",Inventory!$X$4:$X$550*1,IF(AB251="weekly",Inventory!$X$4:$X$550*52,IF(AB251="semiannually",Inventory!$X$4:$X$550*2," ")))))</f>
        <v> </v>
      </c>
      <c r="AE251" s="30"/>
      <c r="AF251" s="30"/>
      <c r="AG251" s="32"/>
      <c r="AH251" s="32"/>
      <c r="AI251" s="32"/>
      <c r="AJ251" s="30"/>
      <c r="AK251" s="30"/>
      <c r="AL251" s="33"/>
      <c r="AM251" s="34" t="b">
        <f>IF(J251 = "Lease",+PV(AL251/(AD251/Inventory!$X251),AD251,-AG251,0,IF(AC251="Beginning",1,0)))</f>
        <v>0</v>
      </c>
      <c r="AN251" s="30"/>
      <c r="AO251" s="34">
        <f t="shared" si="6"/>
        <v>0</v>
      </c>
    </row>
    <row r="252" ht="15.75" customHeight="1">
      <c r="A252" s="30"/>
      <c r="B252" s="31"/>
      <c r="C252" s="30"/>
      <c r="D252" s="30"/>
      <c r="E252" s="30"/>
      <c r="F252" s="30"/>
      <c r="G252" s="30"/>
      <c r="H252" s="30"/>
      <c r="I252" s="30"/>
      <c r="J252" s="30" t="str">
        <f t="shared" si="1"/>
        <v>Not a Lease</v>
      </c>
      <c r="K252" s="30"/>
      <c r="L252" s="30"/>
      <c r="M252" s="30"/>
      <c r="N252" s="30"/>
      <c r="O252" s="30"/>
      <c r="P252" s="30"/>
      <c r="Q252" s="30"/>
      <c r="R252" s="30"/>
      <c r="S252" s="30"/>
      <c r="T252" s="30"/>
      <c r="U252" s="30"/>
      <c r="V252" s="30"/>
      <c r="W252" s="30"/>
      <c r="X252" s="30">
        <f t="shared" si="2"/>
        <v>0</v>
      </c>
      <c r="Y252" s="30" t="str">
        <f t="shared" si="3"/>
        <v/>
      </c>
      <c r="Z252" s="30">
        <f t="shared" si="4"/>
        <v>0</v>
      </c>
      <c r="AA252" s="30">
        <f t="shared" si="5"/>
        <v>0</v>
      </c>
      <c r="AB252" s="30"/>
      <c r="AC252" s="30"/>
      <c r="AD252" s="30" t="str">
        <f>IF(AB252="Monthly",Inventory!$X252*12,IF(AB252="quarterly",Inventory!$X$4:$X$550*4,IF(AB252="annually",Inventory!$X$4:$X$550*1,IF(AB252="weekly",Inventory!$X$4:$X$550*52,IF(AB252="semiannually",Inventory!$X$4:$X$550*2," ")))))</f>
        <v> </v>
      </c>
      <c r="AE252" s="30"/>
      <c r="AF252" s="30"/>
      <c r="AG252" s="32"/>
      <c r="AH252" s="32"/>
      <c r="AI252" s="32"/>
      <c r="AJ252" s="30"/>
      <c r="AK252" s="30"/>
      <c r="AL252" s="33"/>
      <c r="AM252" s="34" t="b">
        <f>IF(J252 = "Lease",+PV(AL252/(AD252/Inventory!$X252),AD252,-AG252,0,IF(AC252="Beginning",1,0)))</f>
        <v>0</v>
      </c>
      <c r="AN252" s="30"/>
      <c r="AO252" s="34">
        <f t="shared" si="6"/>
        <v>0</v>
      </c>
    </row>
    <row r="253" ht="15.75" customHeight="1">
      <c r="A253" s="30"/>
      <c r="B253" s="31"/>
      <c r="C253" s="30"/>
      <c r="D253" s="30"/>
      <c r="E253" s="30"/>
      <c r="F253" s="30"/>
      <c r="G253" s="30"/>
      <c r="H253" s="30"/>
      <c r="I253" s="30"/>
      <c r="J253" s="30" t="str">
        <f t="shared" si="1"/>
        <v>Not a Lease</v>
      </c>
      <c r="K253" s="30"/>
      <c r="L253" s="30"/>
      <c r="M253" s="30"/>
      <c r="N253" s="30"/>
      <c r="O253" s="30"/>
      <c r="P253" s="30"/>
      <c r="Q253" s="30"/>
      <c r="R253" s="30"/>
      <c r="S253" s="30"/>
      <c r="T253" s="30"/>
      <c r="U253" s="30"/>
      <c r="V253" s="30"/>
      <c r="W253" s="30"/>
      <c r="X253" s="30">
        <f t="shared" si="2"/>
        <v>0</v>
      </c>
      <c r="Y253" s="30" t="str">
        <f t="shared" si="3"/>
        <v/>
      </c>
      <c r="Z253" s="30">
        <f t="shared" si="4"/>
        <v>0</v>
      </c>
      <c r="AA253" s="30">
        <f t="shared" si="5"/>
        <v>0</v>
      </c>
      <c r="AB253" s="30"/>
      <c r="AC253" s="30"/>
      <c r="AD253" s="30" t="str">
        <f>IF(AB253="Monthly",Inventory!$X253*12,IF(AB253="quarterly",Inventory!$X$4:$X$550*4,IF(AB253="annually",Inventory!$X$4:$X$550*1,IF(AB253="weekly",Inventory!$X$4:$X$550*52,IF(AB253="semiannually",Inventory!$X$4:$X$550*2," ")))))</f>
        <v> </v>
      </c>
      <c r="AE253" s="30"/>
      <c r="AF253" s="30"/>
      <c r="AG253" s="32"/>
      <c r="AH253" s="32"/>
      <c r="AI253" s="32"/>
      <c r="AJ253" s="30"/>
      <c r="AK253" s="30"/>
      <c r="AL253" s="33"/>
      <c r="AM253" s="34" t="b">
        <f>IF(J253 = "Lease",+PV(AL253/(AD253/Inventory!$X253),AD253,-AG253,0,IF(AC253="Beginning",1,0)))</f>
        <v>0</v>
      </c>
      <c r="AN253" s="30"/>
      <c r="AO253" s="34">
        <f t="shared" si="6"/>
        <v>0</v>
      </c>
    </row>
    <row r="254" ht="15.75" customHeight="1">
      <c r="A254" s="30"/>
      <c r="B254" s="31"/>
      <c r="C254" s="30"/>
      <c r="D254" s="30"/>
      <c r="E254" s="30"/>
      <c r="F254" s="30"/>
      <c r="G254" s="30"/>
      <c r="H254" s="30"/>
      <c r="I254" s="30"/>
      <c r="J254" s="30" t="str">
        <f t="shared" si="1"/>
        <v>Not a Lease</v>
      </c>
      <c r="K254" s="30"/>
      <c r="L254" s="30"/>
      <c r="M254" s="30"/>
      <c r="N254" s="30"/>
      <c r="O254" s="30"/>
      <c r="P254" s="30"/>
      <c r="Q254" s="30"/>
      <c r="R254" s="30"/>
      <c r="S254" s="30"/>
      <c r="T254" s="30"/>
      <c r="U254" s="30"/>
      <c r="V254" s="30"/>
      <c r="W254" s="30"/>
      <c r="X254" s="30">
        <f t="shared" si="2"/>
        <v>0</v>
      </c>
      <c r="Y254" s="30" t="str">
        <f t="shared" si="3"/>
        <v/>
      </c>
      <c r="Z254" s="30">
        <f t="shared" si="4"/>
        <v>0</v>
      </c>
      <c r="AA254" s="30">
        <f t="shared" si="5"/>
        <v>0</v>
      </c>
      <c r="AB254" s="30"/>
      <c r="AC254" s="30"/>
      <c r="AD254" s="30" t="str">
        <f>IF(AB254="Monthly",Inventory!$X254*12,IF(AB254="quarterly",Inventory!$X$4:$X$550*4,IF(AB254="annually",Inventory!$X$4:$X$550*1,IF(AB254="weekly",Inventory!$X$4:$X$550*52,IF(AB254="semiannually",Inventory!$X$4:$X$550*2," ")))))</f>
        <v> </v>
      </c>
      <c r="AE254" s="30"/>
      <c r="AF254" s="30"/>
      <c r="AG254" s="32"/>
      <c r="AH254" s="32"/>
      <c r="AI254" s="32"/>
      <c r="AJ254" s="30"/>
      <c r="AK254" s="30"/>
      <c r="AL254" s="33"/>
      <c r="AM254" s="34" t="b">
        <f>IF(J254 = "Lease",+PV(AL254/(AD254/Inventory!$X254),AD254,-AG254,0,IF(AC254="Beginning",1,0)))</f>
        <v>0</v>
      </c>
      <c r="AN254" s="30"/>
      <c r="AO254" s="34">
        <f t="shared" si="6"/>
        <v>0</v>
      </c>
    </row>
    <row r="255" ht="15.75" customHeight="1">
      <c r="A255" s="30"/>
      <c r="B255" s="31"/>
      <c r="C255" s="30"/>
      <c r="D255" s="30"/>
      <c r="E255" s="30"/>
      <c r="F255" s="30"/>
      <c r="G255" s="30"/>
      <c r="H255" s="30"/>
      <c r="I255" s="30"/>
      <c r="J255" s="30" t="str">
        <f t="shared" si="1"/>
        <v>Not a Lease</v>
      </c>
      <c r="K255" s="30"/>
      <c r="L255" s="30"/>
      <c r="M255" s="30"/>
      <c r="N255" s="30"/>
      <c r="O255" s="30"/>
      <c r="P255" s="30"/>
      <c r="Q255" s="30"/>
      <c r="R255" s="30"/>
      <c r="S255" s="30"/>
      <c r="T255" s="30"/>
      <c r="U255" s="30"/>
      <c r="V255" s="30"/>
      <c r="W255" s="30"/>
      <c r="X255" s="30">
        <f t="shared" si="2"/>
        <v>0</v>
      </c>
      <c r="Y255" s="30" t="str">
        <f t="shared" si="3"/>
        <v/>
      </c>
      <c r="Z255" s="30">
        <f t="shared" si="4"/>
        <v>0</v>
      </c>
      <c r="AA255" s="30">
        <f t="shared" si="5"/>
        <v>0</v>
      </c>
      <c r="AB255" s="30"/>
      <c r="AC255" s="30"/>
      <c r="AD255" s="30" t="str">
        <f>IF(AB255="Monthly",Inventory!$X255*12,IF(AB255="quarterly",Inventory!$X$4:$X$550*4,IF(AB255="annually",Inventory!$X$4:$X$550*1,IF(AB255="weekly",Inventory!$X$4:$X$550*52,IF(AB255="semiannually",Inventory!$X$4:$X$550*2," ")))))</f>
        <v> </v>
      </c>
      <c r="AE255" s="30"/>
      <c r="AF255" s="30"/>
      <c r="AG255" s="32"/>
      <c r="AH255" s="32"/>
      <c r="AI255" s="32"/>
      <c r="AJ255" s="30"/>
      <c r="AK255" s="30"/>
      <c r="AL255" s="33"/>
      <c r="AM255" s="34" t="b">
        <f>IF(J255 = "Lease",+PV(AL255/(AD255/Inventory!$X255),AD255,-AG255,0,IF(AC255="Beginning",1,0)))</f>
        <v>0</v>
      </c>
      <c r="AN255" s="30"/>
      <c r="AO255" s="34">
        <f t="shared" si="6"/>
        <v>0</v>
      </c>
    </row>
    <row r="256" ht="15.75" customHeight="1">
      <c r="A256" s="30"/>
      <c r="B256" s="31"/>
      <c r="C256" s="30"/>
      <c r="D256" s="30"/>
      <c r="E256" s="30"/>
      <c r="F256" s="30"/>
      <c r="G256" s="30"/>
      <c r="H256" s="30"/>
      <c r="I256" s="30"/>
      <c r="J256" s="30" t="str">
        <f t="shared" si="1"/>
        <v>Not a Lease</v>
      </c>
      <c r="K256" s="30"/>
      <c r="L256" s="30"/>
      <c r="M256" s="30"/>
      <c r="N256" s="30"/>
      <c r="O256" s="30"/>
      <c r="P256" s="30"/>
      <c r="Q256" s="30"/>
      <c r="R256" s="30"/>
      <c r="S256" s="30"/>
      <c r="T256" s="30"/>
      <c r="U256" s="30"/>
      <c r="V256" s="30"/>
      <c r="W256" s="30"/>
      <c r="X256" s="30">
        <f t="shared" si="2"/>
        <v>0</v>
      </c>
      <c r="Y256" s="30" t="str">
        <f t="shared" si="3"/>
        <v/>
      </c>
      <c r="Z256" s="30">
        <f t="shared" si="4"/>
        <v>0</v>
      </c>
      <c r="AA256" s="30">
        <f t="shared" si="5"/>
        <v>0</v>
      </c>
      <c r="AB256" s="30"/>
      <c r="AC256" s="30"/>
      <c r="AD256" s="30" t="str">
        <f>IF(AB256="Monthly",Inventory!$X256*12,IF(AB256="quarterly",Inventory!$X$4:$X$550*4,IF(AB256="annually",Inventory!$X$4:$X$550*1,IF(AB256="weekly",Inventory!$X$4:$X$550*52,IF(AB256="semiannually",Inventory!$X$4:$X$550*2," ")))))</f>
        <v> </v>
      </c>
      <c r="AE256" s="30"/>
      <c r="AF256" s="30"/>
      <c r="AG256" s="32"/>
      <c r="AH256" s="32"/>
      <c r="AI256" s="32"/>
      <c r="AJ256" s="30"/>
      <c r="AK256" s="30"/>
      <c r="AL256" s="33"/>
      <c r="AM256" s="34" t="b">
        <f>IF(J256 = "Lease",+PV(AL256/(AD256/Inventory!$X256),AD256,-AG256,0,IF(AC256="Beginning",1,0)))</f>
        <v>0</v>
      </c>
      <c r="AN256" s="30"/>
      <c r="AO256" s="34">
        <f t="shared" si="6"/>
        <v>0</v>
      </c>
    </row>
    <row r="257" ht="15.75" customHeight="1">
      <c r="A257" s="30"/>
      <c r="B257" s="31"/>
      <c r="C257" s="30"/>
      <c r="D257" s="30"/>
      <c r="E257" s="30"/>
      <c r="F257" s="30"/>
      <c r="G257" s="30"/>
      <c r="H257" s="30"/>
      <c r="I257" s="30"/>
      <c r="J257" s="30" t="str">
        <f t="shared" si="1"/>
        <v>Not a Lease</v>
      </c>
      <c r="K257" s="30"/>
      <c r="L257" s="30"/>
      <c r="M257" s="30"/>
      <c r="N257" s="30"/>
      <c r="O257" s="30"/>
      <c r="P257" s="30"/>
      <c r="Q257" s="30"/>
      <c r="R257" s="30"/>
      <c r="S257" s="30"/>
      <c r="T257" s="30"/>
      <c r="U257" s="30"/>
      <c r="V257" s="30"/>
      <c r="W257" s="30"/>
      <c r="X257" s="30">
        <f t="shared" si="2"/>
        <v>0</v>
      </c>
      <c r="Y257" s="30" t="str">
        <f t="shared" si="3"/>
        <v/>
      </c>
      <c r="Z257" s="30">
        <f t="shared" si="4"/>
        <v>0</v>
      </c>
      <c r="AA257" s="30">
        <f t="shared" si="5"/>
        <v>0</v>
      </c>
      <c r="AB257" s="30"/>
      <c r="AC257" s="30"/>
      <c r="AD257" s="30" t="str">
        <f>IF(AB257="Monthly",Inventory!$X257*12,IF(AB257="quarterly",Inventory!$X$4:$X$550*4,IF(AB257="annually",Inventory!$X$4:$X$550*1,IF(AB257="weekly",Inventory!$X$4:$X$550*52,IF(AB257="semiannually",Inventory!$X$4:$X$550*2," ")))))</f>
        <v> </v>
      </c>
      <c r="AE257" s="30"/>
      <c r="AF257" s="30"/>
      <c r="AG257" s="32"/>
      <c r="AH257" s="32"/>
      <c r="AI257" s="32"/>
      <c r="AJ257" s="30"/>
      <c r="AK257" s="30"/>
      <c r="AL257" s="33"/>
      <c r="AM257" s="34" t="b">
        <f>IF(J257 = "Lease",+PV(AL257/(AD257/Inventory!$X257),AD257,-AG257,0,IF(AC257="Beginning",1,0)))</f>
        <v>0</v>
      </c>
      <c r="AN257" s="30"/>
      <c r="AO257" s="34">
        <f t="shared" si="6"/>
        <v>0</v>
      </c>
    </row>
    <row r="258" ht="15.75" customHeight="1">
      <c r="A258" s="30"/>
      <c r="B258" s="31"/>
      <c r="C258" s="30"/>
      <c r="D258" s="30"/>
      <c r="E258" s="30"/>
      <c r="F258" s="30"/>
      <c r="G258" s="30"/>
      <c r="H258" s="30"/>
      <c r="I258" s="30"/>
      <c r="J258" s="30" t="str">
        <f t="shared" si="1"/>
        <v>Not a Lease</v>
      </c>
      <c r="K258" s="30"/>
      <c r="L258" s="30"/>
      <c r="M258" s="30"/>
      <c r="N258" s="30"/>
      <c r="O258" s="30"/>
      <c r="P258" s="30"/>
      <c r="Q258" s="30"/>
      <c r="R258" s="30"/>
      <c r="S258" s="30"/>
      <c r="T258" s="30"/>
      <c r="U258" s="30"/>
      <c r="V258" s="30"/>
      <c r="W258" s="30"/>
      <c r="X258" s="30">
        <f t="shared" si="2"/>
        <v>0</v>
      </c>
      <c r="Y258" s="30" t="str">
        <f t="shared" si="3"/>
        <v/>
      </c>
      <c r="Z258" s="30">
        <f t="shared" si="4"/>
        <v>0</v>
      </c>
      <c r="AA258" s="30">
        <f t="shared" si="5"/>
        <v>0</v>
      </c>
      <c r="AB258" s="30"/>
      <c r="AC258" s="30"/>
      <c r="AD258" s="30" t="str">
        <f>IF(AB258="Monthly",Inventory!$X258*12,IF(AB258="quarterly",Inventory!$X$4:$X$550*4,IF(AB258="annually",Inventory!$X$4:$X$550*1,IF(AB258="weekly",Inventory!$X$4:$X$550*52,IF(AB258="semiannually",Inventory!$X$4:$X$550*2," ")))))</f>
        <v> </v>
      </c>
      <c r="AE258" s="30"/>
      <c r="AF258" s="30"/>
      <c r="AG258" s="32"/>
      <c r="AH258" s="32"/>
      <c r="AI258" s="32"/>
      <c r="AJ258" s="30"/>
      <c r="AK258" s="30"/>
      <c r="AL258" s="33"/>
      <c r="AM258" s="34" t="b">
        <f>IF(J258 = "Lease",+PV(AL258/(AD258/Inventory!$X258),AD258,-AG258,0,IF(AC258="Beginning",1,0)))</f>
        <v>0</v>
      </c>
      <c r="AN258" s="30"/>
      <c r="AO258" s="34">
        <f t="shared" si="6"/>
        <v>0</v>
      </c>
    </row>
    <row r="259" ht="15.75" customHeight="1">
      <c r="A259" s="30"/>
      <c r="B259" s="31"/>
      <c r="C259" s="30"/>
      <c r="D259" s="30"/>
      <c r="E259" s="30"/>
      <c r="F259" s="30"/>
      <c r="G259" s="30"/>
      <c r="H259" s="30"/>
      <c r="I259" s="30"/>
      <c r="J259" s="30" t="str">
        <f t="shared" si="1"/>
        <v>Not a Lease</v>
      </c>
      <c r="K259" s="30"/>
      <c r="L259" s="30"/>
      <c r="M259" s="30"/>
      <c r="N259" s="30"/>
      <c r="O259" s="30"/>
      <c r="P259" s="30"/>
      <c r="Q259" s="30"/>
      <c r="R259" s="30"/>
      <c r="S259" s="30"/>
      <c r="T259" s="30"/>
      <c r="U259" s="30"/>
      <c r="V259" s="30"/>
      <c r="W259" s="30"/>
      <c r="X259" s="30">
        <f t="shared" si="2"/>
        <v>0</v>
      </c>
      <c r="Y259" s="30" t="str">
        <f t="shared" si="3"/>
        <v/>
      </c>
      <c r="Z259" s="30">
        <f t="shared" si="4"/>
        <v>0</v>
      </c>
      <c r="AA259" s="30">
        <f t="shared" si="5"/>
        <v>0</v>
      </c>
      <c r="AB259" s="30"/>
      <c r="AC259" s="30"/>
      <c r="AD259" s="30" t="str">
        <f>IF(AB259="Monthly",Inventory!$X259*12,IF(AB259="quarterly",Inventory!$X$4:$X$550*4,IF(AB259="annually",Inventory!$X$4:$X$550*1,IF(AB259="weekly",Inventory!$X$4:$X$550*52,IF(AB259="semiannually",Inventory!$X$4:$X$550*2," ")))))</f>
        <v> </v>
      </c>
      <c r="AE259" s="30"/>
      <c r="AF259" s="30"/>
      <c r="AG259" s="32"/>
      <c r="AH259" s="32"/>
      <c r="AI259" s="32"/>
      <c r="AJ259" s="30"/>
      <c r="AK259" s="30"/>
      <c r="AL259" s="33"/>
      <c r="AM259" s="34" t="b">
        <f>IF(J259 = "Lease",+PV(AL259/(AD259/Inventory!$X259),AD259,-AG259,0,IF(AC259="Beginning",1,0)))</f>
        <v>0</v>
      </c>
      <c r="AN259" s="30"/>
      <c r="AO259" s="34">
        <f t="shared" si="6"/>
        <v>0</v>
      </c>
    </row>
    <row r="260" ht="15.75" customHeight="1">
      <c r="A260" s="30"/>
      <c r="B260" s="31"/>
      <c r="C260" s="30"/>
      <c r="D260" s="30"/>
      <c r="E260" s="30"/>
      <c r="F260" s="30"/>
      <c r="G260" s="30"/>
      <c r="H260" s="30"/>
      <c r="I260" s="30"/>
      <c r="J260" s="30" t="str">
        <f t="shared" si="1"/>
        <v>Not a Lease</v>
      </c>
      <c r="K260" s="30"/>
      <c r="L260" s="30"/>
      <c r="M260" s="30"/>
      <c r="N260" s="30"/>
      <c r="O260" s="30"/>
      <c r="P260" s="30"/>
      <c r="Q260" s="30"/>
      <c r="R260" s="30"/>
      <c r="S260" s="30"/>
      <c r="T260" s="30"/>
      <c r="U260" s="30"/>
      <c r="V260" s="30"/>
      <c r="W260" s="30"/>
      <c r="X260" s="30">
        <f t="shared" si="2"/>
        <v>0</v>
      </c>
      <c r="Y260" s="30" t="str">
        <f t="shared" si="3"/>
        <v/>
      </c>
      <c r="Z260" s="30">
        <f t="shared" si="4"/>
        <v>0</v>
      </c>
      <c r="AA260" s="30">
        <f t="shared" si="5"/>
        <v>0</v>
      </c>
      <c r="AB260" s="30"/>
      <c r="AC260" s="30"/>
      <c r="AD260" s="30" t="str">
        <f>IF(AB260="Monthly",Inventory!$X260*12,IF(AB260="quarterly",Inventory!$X$4:$X$550*4,IF(AB260="annually",Inventory!$X$4:$X$550*1,IF(AB260="weekly",Inventory!$X$4:$X$550*52,IF(AB260="semiannually",Inventory!$X$4:$X$550*2," ")))))</f>
        <v> </v>
      </c>
      <c r="AE260" s="30"/>
      <c r="AF260" s="30"/>
      <c r="AG260" s="32"/>
      <c r="AH260" s="32"/>
      <c r="AI260" s="32"/>
      <c r="AJ260" s="30"/>
      <c r="AK260" s="30"/>
      <c r="AL260" s="33"/>
      <c r="AM260" s="34" t="b">
        <f>IF(J260 = "Lease",+PV(AL260/(AD260/Inventory!$X260),AD260,-AG260,0,IF(AC260="Beginning",1,0)))</f>
        <v>0</v>
      </c>
      <c r="AN260" s="30"/>
      <c r="AO260" s="34">
        <f t="shared" si="6"/>
        <v>0</v>
      </c>
    </row>
    <row r="261" ht="15.75" customHeight="1">
      <c r="A261" s="30"/>
      <c r="B261" s="31"/>
      <c r="C261" s="30"/>
      <c r="D261" s="30"/>
      <c r="E261" s="30"/>
      <c r="F261" s="30"/>
      <c r="G261" s="30"/>
      <c r="H261" s="30"/>
      <c r="I261" s="30"/>
      <c r="J261" s="30" t="str">
        <f t="shared" si="1"/>
        <v>Not a Lease</v>
      </c>
      <c r="K261" s="30"/>
      <c r="L261" s="30"/>
      <c r="M261" s="30"/>
      <c r="N261" s="30"/>
      <c r="O261" s="30"/>
      <c r="P261" s="30"/>
      <c r="Q261" s="30"/>
      <c r="R261" s="30"/>
      <c r="S261" s="30"/>
      <c r="T261" s="30"/>
      <c r="U261" s="30"/>
      <c r="V261" s="30"/>
      <c r="W261" s="30"/>
      <c r="X261" s="30">
        <f t="shared" si="2"/>
        <v>0</v>
      </c>
      <c r="Y261" s="30" t="str">
        <f t="shared" si="3"/>
        <v/>
      </c>
      <c r="Z261" s="30">
        <f t="shared" si="4"/>
        <v>0</v>
      </c>
      <c r="AA261" s="30">
        <f t="shared" si="5"/>
        <v>0</v>
      </c>
      <c r="AB261" s="30"/>
      <c r="AC261" s="30"/>
      <c r="AD261" s="30" t="str">
        <f>IF(AB261="Monthly",Inventory!$X261*12,IF(AB261="quarterly",Inventory!$X$4:$X$550*4,IF(AB261="annually",Inventory!$X$4:$X$550*1,IF(AB261="weekly",Inventory!$X$4:$X$550*52,IF(AB261="semiannually",Inventory!$X$4:$X$550*2," ")))))</f>
        <v> </v>
      </c>
      <c r="AE261" s="30"/>
      <c r="AF261" s="30"/>
      <c r="AG261" s="32"/>
      <c r="AH261" s="32"/>
      <c r="AI261" s="32"/>
      <c r="AJ261" s="30"/>
      <c r="AK261" s="30"/>
      <c r="AL261" s="33"/>
      <c r="AM261" s="34" t="b">
        <f>IF(J261 = "Lease",+PV(AL261/(AD261/Inventory!$X261),AD261,-AG261,0,IF(AC261="Beginning",1,0)))</f>
        <v>0</v>
      </c>
      <c r="AN261" s="30"/>
      <c r="AO261" s="34">
        <f t="shared" si="6"/>
        <v>0</v>
      </c>
    </row>
    <row r="262" ht="15.75" customHeight="1">
      <c r="A262" s="30"/>
      <c r="B262" s="31"/>
      <c r="C262" s="30"/>
      <c r="D262" s="30"/>
      <c r="E262" s="30"/>
      <c r="F262" s="30"/>
      <c r="G262" s="30"/>
      <c r="H262" s="30"/>
      <c r="I262" s="30"/>
      <c r="J262" s="30" t="str">
        <f t="shared" si="1"/>
        <v>Not a Lease</v>
      </c>
      <c r="K262" s="30"/>
      <c r="L262" s="30"/>
      <c r="M262" s="30"/>
      <c r="N262" s="30"/>
      <c r="O262" s="30"/>
      <c r="P262" s="30"/>
      <c r="Q262" s="30"/>
      <c r="R262" s="30"/>
      <c r="S262" s="30"/>
      <c r="T262" s="30"/>
      <c r="U262" s="30"/>
      <c r="V262" s="30"/>
      <c r="W262" s="30"/>
      <c r="X262" s="30">
        <f t="shared" si="2"/>
        <v>0</v>
      </c>
      <c r="Y262" s="30" t="str">
        <f t="shared" si="3"/>
        <v/>
      </c>
      <c r="Z262" s="30">
        <f t="shared" si="4"/>
        <v>0</v>
      </c>
      <c r="AA262" s="30">
        <f t="shared" si="5"/>
        <v>0</v>
      </c>
      <c r="AB262" s="30"/>
      <c r="AC262" s="30"/>
      <c r="AD262" s="30" t="str">
        <f>IF(AB262="Monthly",Inventory!$X262*12,IF(AB262="quarterly",Inventory!$X$4:$X$550*4,IF(AB262="annually",Inventory!$X$4:$X$550*1,IF(AB262="weekly",Inventory!$X$4:$X$550*52,IF(AB262="semiannually",Inventory!$X$4:$X$550*2," ")))))</f>
        <v> </v>
      </c>
      <c r="AE262" s="30"/>
      <c r="AF262" s="30"/>
      <c r="AG262" s="32"/>
      <c r="AH262" s="32"/>
      <c r="AI262" s="32"/>
      <c r="AJ262" s="30"/>
      <c r="AK262" s="30"/>
      <c r="AL262" s="33"/>
      <c r="AM262" s="34" t="b">
        <f>IF(J262 = "Lease",+PV(AL262/(AD262/Inventory!$X262),AD262,-AG262,0,IF(AC262="Beginning",1,0)))</f>
        <v>0</v>
      </c>
      <c r="AN262" s="30"/>
      <c r="AO262" s="34">
        <f t="shared" si="6"/>
        <v>0</v>
      </c>
    </row>
    <row r="263" ht="15.75" customHeight="1">
      <c r="A263" s="30"/>
      <c r="B263" s="31"/>
      <c r="C263" s="30"/>
      <c r="D263" s="30"/>
      <c r="E263" s="30"/>
      <c r="F263" s="30"/>
      <c r="G263" s="30"/>
      <c r="H263" s="30"/>
      <c r="I263" s="30"/>
      <c r="J263" s="30" t="str">
        <f t="shared" si="1"/>
        <v>Not a Lease</v>
      </c>
      <c r="K263" s="30"/>
      <c r="L263" s="30"/>
      <c r="M263" s="30"/>
      <c r="N263" s="30"/>
      <c r="O263" s="30"/>
      <c r="P263" s="30"/>
      <c r="Q263" s="30"/>
      <c r="R263" s="30"/>
      <c r="S263" s="30"/>
      <c r="T263" s="30"/>
      <c r="U263" s="30"/>
      <c r="V263" s="30"/>
      <c r="W263" s="30"/>
      <c r="X263" s="30">
        <f t="shared" si="2"/>
        <v>0</v>
      </c>
      <c r="Y263" s="30" t="str">
        <f t="shared" si="3"/>
        <v/>
      </c>
      <c r="Z263" s="30">
        <f t="shared" si="4"/>
        <v>0</v>
      </c>
      <c r="AA263" s="30">
        <f t="shared" si="5"/>
        <v>0</v>
      </c>
      <c r="AB263" s="30"/>
      <c r="AC263" s="30"/>
      <c r="AD263" s="30" t="str">
        <f>IF(AB263="Monthly",Inventory!$X263*12,IF(AB263="quarterly",Inventory!$X$4:$X$550*4,IF(AB263="annually",Inventory!$X$4:$X$550*1,IF(AB263="weekly",Inventory!$X$4:$X$550*52,IF(AB263="semiannually",Inventory!$X$4:$X$550*2," ")))))</f>
        <v> </v>
      </c>
      <c r="AE263" s="30"/>
      <c r="AF263" s="30"/>
      <c r="AG263" s="32"/>
      <c r="AH263" s="32"/>
      <c r="AI263" s="32"/>
      <c r="AJ263" s="30"/>
      <c r="AK263" s="30"/>
      <c r="AL263" s="33"/>
      <c r="AM263" s="34" t="b">
        <f>IF(J263 = "Lease",+PV(AL263/(AD263/Inventory!$X263),AD263,-AG263,0,IF(AC263="Beginning",1,0)))</f>
        <v>0</v>
      </c>
      <c r="AN263" s="30"/>
      <c r="AO263" s="34">
        <f t="shared" si="6"/>
        <v>0</v>
      </c>
    </row>
    <row r="264" ht="15.75" customHeight="1">
      <c r="A264" s="30"/>
      <c r="B264" s="31"/>
      <c r="C264" s="30"/>
      <c r="D264" s="30"/>
      <c r="E264" s="30"/>
      <c r="F264" s="30"/>
      <c r="G264" s="30"/>
      <c r="H264" s="30"/>
      <c r="I264" s="30"/>
      <c r="J264" s="30" t="str">
        <f t="shared" si="1"/>
        <v>Not a Lease</v>
      </c>
      <c r="K264" s="30"/>
      <c r="L264" s="30"/>
      <c r="M264" s="30"/>
      <c r="N264" s="30"/>
      <c r="O264" s="30"/>
      <c r="P264" s="30"/>
      <c r="Q264" s="30"/>
      <c r="R264" s="30"/>
      <c r="S264" s="30"/>
      <c r="T264" s="30"/>
      <c r="U264" s="30"/>
      <c r="V264" s="30"/>
      <c r="W264" s="30"/>
      <c r="X264" s="30">
        <f t="shared" si="2"/>
        <v>0</v>
      </c>
      <c r="Y264" s="30" t="str">
        <f t="shared" si="3"/>
        <v/>
      </c>
      <c r="Z264" s="30">
        <f t="shared" si="4"/>
        <v>0</v>
      </c>
      <c r="AA264" s="30">
        <f t="shared" si="5"/>
        <v>0</v>
      </c>
      <c r="AB264" s="30"/>
      <c r="AC264" s="30"/>
      <c r="AD264" s="30" t="str">
        <f>IF(AB264="Monthly",Inventory!$X264*12,IF(AB264="quarterly",Inventory!$X$4:$X$550*4,IF(AB264="annually",Inventory!$X$4:$X$550*1,IF(AB264="weekly",Inventory!$X$4:$X$550*52,IF(AB264="semiannually",Inventory!$X$4:$X$550*2," ")))))</f>
        <v> </v>
      </c>
      <c r="AE264" s="30"/>
      <c r="AF264" s="30"/>
      <c r="AG264" s="32"/>
      <c r="AH264" s="32"/>
      <c r="AI264" s="32"/>
      <c r="AJ264" s="30"/>
      <c r="AK264" s="30"/>
      <c r="AL264" s="33"/>
      <c r="AM264" s="34" t="b">
        <f>IF(J264 = "Lease",+PV(AL264/(AD264/Inventory!$X264),AD264,-AG264,0,IF(AC264="Beginning",1,0)))</f>
        <v>0</v>
      </c>
      <c r="AN264" s="30"/>
      <c r="AO264" s="34">
        <f t="shared" si="6"/>
        <v>0</v>
      </c>
    </row>
    <row r="265" ht="15.75" customHeight="1">
      <c r="A265" s="30"/>
      <c r="B265" s="31"/>
      <c r="C265" s="30"/>
      <c r="D265" s="30"/>
      <c r="E265" s="30"/>
      <c r="F265" s="30"/>
      <c r="G265" s="30"/>
      <c r="H265" s="30"/>
      <c r="I265" s="30"/>
      <c r="J265" s="30" t="str">
        <f t="shared" si="1"/>
        <v>Not a Lease</v>
      </c>
      <c r="K265" s="30"/>
      <c r="L265" s="30"/>
      <c r="M265" s="30"/>
      <c r="N265" s="30"/>
      <c r="O265" s="30"/>
      <c r="P265" s="30"/>
      <c r="Q265" s="30"/>
      <c r="R265" s="30"/>
      <c r="S265" s="30"/>
      <c r="T265" s="30"/>
      <c r="U265" s="30"/>
      <c r="V265" s="30"/>
      <c r="W265" s="30"/>
      <c r="X265" s="30">
        <f t="shared" si="2"/>
        <v>0</v>
      </c>
      <c r="Y265" s="30" t="str">
        <f t="shared" si="3"/>
        <v/>
      </c>
      <c r="Z265" s="30">
        <f t="shared" si="4"/>
        <v>0</v>
      </c>
      <c r="AA265" s="30">
        <f t="shared" si="5"/>
        <v>0</v>
      </c>
      <c r="AB265" s="30"/>
      <c r="AC265" s="30"/>
      <c r="AD265" s="30" t="str">
        <f>IF(AB265="Monthly",Inventory!$X265*12,IF(AB265="quarterly",Inventory!$X$4:$X$550*4,IF(AB265="annually",Inventory!$X$4:$X$550*1,IF(AB265="weekly",Inventory!$X$4:$X$550*52,IF(AB265="semiannually",Inventory!$X$4:$X$550*2," ")))))</f>
        <v> </v>
      </c>
      <c r="AE265" s="30"/>
      <c r="AF265" s="30"/>
      <c r="AG265" s="32"/>
      <c r="AH265" s="32"/>
      <c r="AI265" s="32"/>
      <c r="AJ265" s="30"/>
      <c r="AK265" s="30"/>
      <c r="AL265" s="33"/>
      <c r="AM265" s="34" t="b">
        <f>IF(J265 = "Lease",+PV(AL265/(AD265/Inventory!$X265),AD265,-AG265,0,IF(AC265="Beginning",1,0)))</f>
        <v>0</v>
      </c>
      <c r="AN265" s="30"/>
      <c r="AO265" s="34">
        <f t="shared" si="6"/>
        <v>0</v>
      </c>
    </row>
    <row r="266" ht="15.75" customHeight="1">
      <c r="A266" s="30"/>
      <c r="B266" s="31"/>
      <c r="C266" s="30"/>
      <c r="D266" s="30"/>
      <c r="E266" s="30"/>
      <c r="F266" s="30"/>
      <c r="G266" s="30"/>
      <c r="H266" s="30"/>
      <c r="I266" s="30"/>
      <c r="J266" s="30" t="str">
        <f t="shared" si="1"/>
        <v>Not a Lease</v>
      </c>
      <c r="K266" s="30"/>
      <c r="L266" s="30"/>
      <c r="M266" s="30"/>
      <c r="N266" s="30"/>
      <c r="O266" s="30"/>
      <c r="P266" s="30"/>
      <c r="Q266" s="30"/>
      <c r="R266" s="30"/>
      <c r="S266" s="30"/>
      <c r="T266" s="30"/>
      <c r="U266" s="30"/>
      <c r="V266" s="30"/>
      <c r="W266" s="30"/>
      <c r="X266" s="30">
        <f t="shared" si="2"/>
        <v>0</v>
      </c>
      <c r="Y266" s="30" t="str">
        <f t="shared" si="3"/>
        <v/>
      </c>
      <c r="Z266" s="30">
        <f t="shared" si="4"/>
        <v>0</v>
      </c>
      <c r="AA266" s="30">
        <f t="shared" si="5"/>
        <v>0</v>
      </c>
      <c r="AB266" s="30"/>
      <c r="AC266" s="30"/>
      <c r="AD266" s="30" t="str">
        <f>IF(AB266="Monthly",Inventory!$X266*12,IF(AB266="quarterly",Inventory!$X$4:$X$550*4,IF(AB266="annually",Inventory!$X$4:$X$550*1,IF(AB266="weekly",Inventory!$X$4:$X$550*52,IF(AB266="semiannually",Inventory!$X$4:$X$550*2," ")))))</f>
        <v> </v>
      </c>
      <c r="AE266" s="30"/>
      <c r="AF266" s="30"/>
      <c r="AG266" s="32"/>
      <c r="AH266" s="32"/>
      <c r="AI266" s="32"/>
      <c r="AJ266" s="30"/>
      <c r="AK266" s="30"/>
      <c r="AL266" s="33"/>
      <c r="AM266" s="34" t="b">
        <f>IF(J266 = "Lease",+PV(AL266/(AD266/Inventory!$X266),AD266,-AG266,0,IF(AC266="Beginning",1,0)))</f>
        <v>0</v>
      </c>
      <c r="AN266" s="30"/>
      <c r="AO266" s="34">
        <f t="shared" si="6"/>
        <v>0</v>
      </c>
    </row>
    <row r="267" ht="15.75" customHeight="1">
      <c r="A267" s="30"/>
      <c r="B267" s="31"/>
      <c r="C267" s="30"/>
      <c r="D267" s="30"/>
      <c r="E267" s="30"/>
      <c r="F267" s="30"/>
      <c r="G267" s="30"/>
      <c r="H267" s="30"/>
      <c r="I267" s="30"/>
      <c r="J267" s="30" t="str">
        <f t="shared" si="1"/>
        <v>Not a Lease</v>
      </c>
      <c r="K267" s="30"/>
      <c r="L267" s="30"/>
      <c r="M267" s="30"/>
      <c r="N267" s="30"/>
      <c r="O267" s="30"/>
      <c r="P267" s="30"/>
      <c r="Q267" s="30"/>
      <c r="R267" s="30"/>
      <c r="S267" s="30"/>
      <c r="T267" s="30"/>
      <c r="U267" s="30"/>
      <c r="V267" s="30"/>
      <c r="W267" s="30"/>
      <c r="X267" s="30">
        <f t="shared" si="2"/>
        <v>0</v>
      </c>
      <c r="Y267" s="30" t="str">
        <f t="shared" si="3"/>
        <v/>
      </c>
      <c r="Z267" s="30">
        <f t="shared" si="4"/>
        <v>0</v>
      </c>
      <c r="AA267" s="30">
        <f t="shared" si="5"/>
        <v>0</v>
      </c>
      <c r="AB267" s="30"/>
      <c r="AC267" s="30"/>
      <c r="AD267" s="30" t="str">
        <f>IF(AB267="Monthly",Inventory!$X267*12,IF(AB267="quarterly",Inventory!$X$4:$X$550*4,IF(AB267="annually",Inventory!$X$4:$X$550*1,IF(AB267="weekly",Inventory!$X$4:$X$550*52,IF(AB267="semiannually",Inventory!$X$4:$X$550*2," ")))))</f>
        <v> </v>
      </c>
      <c r="AE267" s="30"/>
      <c r="AF267" s="30"/>
      <c r="AG267" s="32"/>
      <c r="AH267" s="32"/>
      <c r="AI267" s="32"/>
      <c r="AJ267" s="30"/>
      <c r="AK267" s="30"/>
      <c r="AL267" s="33"/>
      <c r="AM267" s="34" t="b">
        <f>IF(J267 = "Lease",+PV(AL267/(AD267/Inventory!$X267),AD267,-AG267,0,IF(AC267="Beginning",1,0)))</f>
        <v>0</v>
      </c>
      <c r="AN267" s="30"/>
      <c r="AO267" s="34">
        <f t="shared" si="6"/>
        <v>0</v>
      </c>
    </row>
    <row r="268" ht="15.75" customHeight="1">
      <c r="A268" s="30"/>
      <c r="B268" s="31"/>
      <c r="C268" s="30"/>
      <c r="D268" s="30"/>
      <c r="E268" s="30"/>
      <c r="F268" s="30"/>
      <c r="G268" s="30"/>
      <c r="H268" s="30"/>
      <c r="I268" s="30"/>
      <c r="J268" s="30" t="str">
        <f t="shared" si="1"/>
        <v>Not a Lease</v>
      </c>
      <c r="K268" s="30"/>
      <c r="L268" s="30"/>
      <c r="M268" s="30"/>
      <c r="N268" s="30"/>
      <c r="O268" s="30"/>
      <c r="P268" s="30"/>
      <c r="Q268" s="30"/>
      <c r="R268" s="30"/>
      <c r="S268" s="30"/>
      <c r="T268" s="30"/>
      <c r="U268" s="30"/>
      <c r="V268" s="30"/>
      <c r="W268" s="30"/>
      <c r="X268" s="30">
        <f t="shared" si="2"/>
        <v>0</v>
      </c>
      <c r="Y268" s="30" t="str">
        <f t="shared" si="3"/>
        <v/>
      </c>
      <c r="Z268" s="30">
        <f t="shared" si="4"/>
        <v>0</v>
      </c>
      <c r="AA268" s="30">
        <f t="shared" si="5"/>
        <v>0</v>
      </c>
      <c r="AB268" s="30"/>
      <c r="AC268" s="30"/>
      <c r="AD268" s="30" t="str">
        <f>IF(AB268="Monthly",Inventory!$X268*12,IF(AB268="quarterly",Inventory!$X$4:$X$550*4,IF(AB268="annually",Inventory!$X$4:$X$550*1,IF(AB268="weekly",Inventory!$X$4:$X$550*52,IF(AB268="semiannually",Inventory!$X$4:$X$550*2," ")))))</f>
        <v> </v>
      </c>
      <c r="AE268" s="30"/>
      <c r="AF268" s="30"/>
      <c r="AG268" s="32"/>
      <c r="AH268" s="32"/>
      <c r="AI268" s="32"/>
      <c r="AJ268" s="30"/>
      <c r="AK268" s="30"/>
      <c r="AL268" s="33"/>
      <c r="AM268" s="34" t="b">
        <f>IF(J268 = "Lease",+PV(AL268/(AD268/Inventory!$X268),AD268,-AG268,0,IF(AC268="Beginning",1,0)))</f>
        <v>0</v>
      </c>
      <c r="AN268" s="30"/>
      <c r="AO268" s="34">
        <f t="shared" si="6"/>
        <v>0</v>
      </c>
    </row>
    <row r="269" ht="15.75" customHeight="1">
      <c r="A269" s="30"/>
      <c r="B269" s="31"/>
      <c r="C269" s="30"/>
      <c r="D269" s="30"/>
      <c r="E269" s="30"/>
      <c r="F269" s="30"/>
      <c r="G269" s="30"/>
      <c r="H269" s="30"/>
      <c r="I269" s="30"/>
      <c r="J269" s="30" t="str">
        <f t="shared" si="1"/>
        <v>Not a Lease</v>
      </c>
      <c r="K269" s="30"/>
      <c r="L269" s="30"/>
      <c r="M269" s="30"/>
      <c r="N269" s="30"/>
      <c r="O269" s="30"/>
      <c r="P269" s="30"/>
      <c r="Q269" s="30"/>
      <c r="R269" s="30"/>
      <c r="S269" s="30"/>
      <c r="T269" s="30"/>
      <c r="U269" s="30"/>
      <c r="V269" s="30"/>
      <c r="W269" s="30"/>
      <c r="X269" s="30">
        <f t="shared" si="2"/>
        <v>0</v>
      </c>
      <c r="Y269" s="30" t="str">
        <f t="shared" si="3"/>
        <v/>
      </c>
      <c r="Z269" s="30">
        <f t="shared" si="4"/>
        <v>0</v>
      </c>
      <c r="AA269" s="30">
        <f t="shared" si="5"/>
        <v>0</v>
      </c>
      <c r="AB269" s="30"/>
      <c r="AC269" s="30"/>
      <c r="AD269" s="30" t="str">
        <f>IF(AB269="Monthly",Inventory!$X269*12,IF(AB269="quarterly",Inventory!$X$4:$X$550*4,IF(AB269="annually",Inventory!$X$4:$X$550*1,IF(AB269="weekly",Inventory!$X$4:$X$550*52,IF(AB269="semiannually",Inventory!$X$4:$X$550*2," ")))))</f>
        <v> </v>
      </c>
      <c r="AE269" s="30"/>
      <c r="AF269" s="30"/>
      <c r="AG269" s="32"/>
      <c r="AH269" s="32"/>
      <c r="AI269" s="32"/>
      <c r="AJ269" s="30"/>
      <c r="AK269" s="30"/>
      <c r="AL269" s="33"/>
      <c r="AM269" s="34" t="b">
        <f>IF(J269 = "Lease",+PV(AL269/(AD269/Inventory!$X269),AD269,-AG269,0,IF(AC269="Beginning",1,0)))</f>
        <v>0</v>
      </c>
      <c r="AN269" s="30"/>
      <c r="AO269" s="34">
        <f t="shared" si="6"/>
        <v>0</v>
      </c>
    </row>
    <row r="270" ht="15.75" customHeight="1">
      <c r="A270" s="30"/>
      <c r="B270" s="31"/>
      <c r="C270" s="30"/>
      <c r="D270" s="30"/>
      <c r="E270" s="30"/>
      <c r="F270" s="30"/>
      <c r="G270" s="30"/>
      <c r="H270" s="30"/>
      <c r="I270" s="30"/>
      <c r="J270" s="30" t="str">
        <f t="shared" si="1"/>
        <v>Not a Lease</v>
      </c>
      <c r="K270" s="30"/>
      <c r="L270" s="30"/>
      <c r="M270" s="30"/>
      <c r="N270" s="30"/>
      <c r="O270" s="30"/>
      <c r="P270" s="30"/>
      <c r="Q270" s="30"/>
      <c r="R270" s="30"/>
      <c r="S270" s="30"/>
      <c r="T270" s="30"/>
      <c r="U270" s="30"/>
      <c r="V270" s="30"/>
      <c r="W270" s="30"/>
      <c r="X270" s="30">
        <f t="shared" si="2"/>
        <v>0</v>
      </c>
      <c r="Y270" s="30" t="str">
        <f t="shared" si="3"/>
        <v/>
      </c>
      <c r="Z270" s="30">
        <f t="shared" si="4"/>
        <v>0</v>
      </c>
      <c r="AA270" s="30">
        <f t="shared" si="5"/>
        <v>0</v>
      </c>
      <c r="AB270" s="30"/>
      <c r="AC270" s="30"/>
      <c r="AD270" s="30" t="str">
        <f>IF(AB270="Monthly",Inventory!$X270*12,IF(AB270="quarterly",Inventory!$X$4:$X$550*4,IF(AB270="annually",Inventory!$X$4:$X$550*1,IF(AB270="weekly",Inventory!$X$4:$X$550*52,IF(AB270="semiannually",Inventory!$X$4:$X$550*2," ")))))</f>
        <v> </v>
      </c>
      <c r="AE270" s="30"/>
      <c r="AF270" s="30"/>
      <c r="AG270" s="32"/>
      <c r="AH270" s="32"/>
      <c r="AI270" s="32"/>
      <c r="AJ270" s="30"/>
      <c r="AK270" s="30"/>
      <c r="AL270" s="33"/>
      <c r="AM270" s="34" t="b">
        <f>IF(J270 = "Lease",+PV(AL270/(AD270/Inventory!$X270),AD270,-AG270,0,IF(AC270="Beginning",1,0)))</f>
        <v>0</v>
      </c>
      <c r="AN270" s="30"/>
      <c r="AO270" s="34">
        <f t="shared" si="6"/>
        <v>0</v>
      </c>
    </row>
    <row r="271" ht="15.75" customHeight="1">
      <c r="A271" s="30"/>
      <c r="B271" s="31"/>
      <c r="C271" s="30"/>
      <c r="D271" s="30"/>
      <c r="E271" s="30"/>
      <c r="F271" s="30"/>
      <c r="G271" s="30"/>
      <c r="H271" s="30"/>
      <c r="I271" s="30"/>
      <c r="J271" s="30" t="str">
        <f t="shared" si="1"/>
        <v>Not a Lease</v>
      </c>
      <c r="K271" s="30"/>
      <c r="L271" s="30"/>
      <c r="M271" s="30"/>
      <c r="N271" s="30"/>
      <c r="O271" s="30"/>
      <c r="P271" s="30"/>
      <c r="Q271" s="30"/>
      <c r="R271" s="30"/>
      <c r="S271" s="30"/>
      <c r="T271" s="30"/>
      <c r="U271" s="30"/>
      <c r="V271" s="30"/>
      <c r="W271" s="30"/>
      <c r="X271" s="30">
        <f t="shared" si="2"/>
        <v>0</v>
      </c>
      <c r="Y271" s="30" t="str">
        <f t="shared" si="3"/>
        <v/>
      </c>
      <c r="Z271" s="30">
        <f t="shared" si="4"/>
        <v>0</v>
      </c>
      <c r="AA271" s="30">
        <f t="shared" si="5"/>
        <v>0</v>
      </c>
      <c r="AB271" s="30"/>
      <c r="AC271" s="30"/>
      <c r="AD271" s="30" t="str">
        <f>IF(AB271="Monthly",Inventory!$X271*12,IF(AB271="quarterly",Inventory!$X$4:$X$550*4,IF(AB271="annually",Inventory!$X$4:$X$550*1,IF(AB271="weekly",Inventory!$X$4:$X$550*52,IF(AB271="semiannually",Inventory!$X$4:$X$550*2," ")))))</f>
        <v> </v>
      </c>
      <c r="AE271" s="30"/>
      <c r="AF271" s="30"/>
      <c r="AG271" s="32"/>
      <c r="AH271" s="32"/>
      <c r="AI271" s="32"/>
      <c r="AJ271" s="30"/>
      <c r="AK271" s="30"/>
      <c r="AL271" s="33"/>
      <c r="AM271" s="34" t="b">
        <f>IF(J271 = "Lease",+PV(AL271/(AD271/Inventory!$X271),AD271,-AG271,0,IF(AC271="Beginning",1,0)))</f>
        <v>0</v>
      </c>
      <c r="AN271" s="30"/>
      <c r="AO271" s="34">
        <f t="shared" si="6"/>
        <v>0</v>
      </c>
    </row>
    <row r="272" ht="15.75" customHeight="1">
      <c r="A272" s="30"/>
      <c r="B272" s="31"/>
      <c r="C272" s="30"/>
      <c r="D272" s="30"/>
      <c r="E272" s="30"/>
      <c r="F272" s="30"/>
      <c r="G272" s="30"/>
      <c r="H272" s="30"/>
      <c r="I272" s="30"/>
      <c r="J272" s="30" t="str">
        <f t="shared" si="1"/>
        <v>Not a Lease</v>
      </c>
      <c r="K272" s="30"/>
      <c r="L272" s="30"/>
      <c r="M272" s="30"/>
      <c r="N272" s="30"/>
      <c r="O272" s="30"/>
      <c r="P272" s="30"/>
      <c r="Q272" s="30"/>
      <c r="R272" s="30"/>
      <c r="S272" s="30"/>
      <c r="T272" s="30"/>
      <c r="U272" s="30"/>
      <c r="V272" s="30"/>
      <c r="W272" s="30"/>
      <c r="X272" s="30">
        <f t="shared" si="2"/>
        <v>0</v>
      </c>
      <c r="Y272" s="30" t="str">
        <f t="shared" si="3"/>
        <v/>
      </c>
      <c r="Z272" s="30">
        <f t="shared" si="4"/>
        <v>0</v>
      </c>
      <c r="AA272" s="30">
        <f t="shared" si="5"/>
        <v>0</v>
      </c>
      <c r="AB272" s="30"/>
      <c r="AC272" s="30"/>
      <c r="AD272" s="30" t="str">
        <f>IF(AB272="Monthly",Inventory!$X272*12,IF(AB272="quarterly",Inventory!$X$4:$X$550*4,IF(AB272="annually",Inventory!$X$4:$X$550*1,IF(AB272="weekly",Inventory!$X$4:$X$550*52,IF(AB272="semiannually",Inventory!$X$4:$X$550*2," ")))))</f>
        <v> </v>
      </c>
      <c r="AE272" s="30"/>
      <c r="AF272" s="30"/>
      <c r="AG272" s="32"/>
      <c r="AH272" s="32"/>
      <c r="AI272" s="32"/>
      <c r="AJ272" s="30"/>
      <c r="AK272" s="30"/>
      <c r="AL272" s="33"/>
      <c r="AM272" s="34" t="b">
        <f>IF(J272 = "Lease",+PV(AL272/(AD272/Inventory!$X272),AD272,-AG272,0,IF(AC272="Beginning",1,0)))</f>
        <v>0</v>
      </c>
      <c r="AN272" s="30"/>
      <c r="AO272" s="34">
        <f t="shared" si="6"/>
        <v>0</v>
      </c>
    </row>
    <row r="273" ht="15.75" customHeight="1">
      <c r="A273" s="30"/>
      <c r="B273" s="31"/>
      <c r="C273" s="30"/>
      <c r="D273" s="30"/>
      <c r="E273" s="30"/>
      <c r="F273" s="30"/>
      <c r="G273" s="30"/>
      <c r="H273" s="30"/>
      <c r="I273" s="30"/>
      <c r="J273" s="30" t="str">
        <f t="shared" si="1"/>
        <v>Not a Lease</v>
      </c>
      <c r="K273" s="30"/>
      <c r="L273" s="30"/>
      <c r="M273" s="30"/>
      <c r="N273" s="30"/>
      <c r="O273" s="30"/>
      <c r="P273" s="30"/>
      <c r="Q273" s="30"/>
      <c r="R273" s="30"/>
      <c r="S273" s="30"/>
      <c r="T273" s="30"/>
      <c r="U273" s="30"/>
      <c r="V273" s="30"/>
      <c r="W273" s="30"/>
      <c r="X273" s="30">
        <f t="shared" si="2"/>
        <v>0</v>
      </c>
      <c r="Y273" s="30" t="str">
        <f t="shared" si="3"/>
        <v/>
      </c>
      <c r="Z273" s="30">
        <f t="shared" si="4"/>
        <v>0</v>
      </c>
      <c r="AA273" s="30">
        <f t="shared" si="5"/>
        <v>0</v>
      </c>
      <c r="AB273" s="30"/>
      <c r="AC273" s="30"/>
      <c r="AD273" s="30" t="str">
        <f>IF(AB273="Monthly",Inventory!$X273*12,IF(AB273="quarterly",Inventory!$X$4:$X$550*4,IF(AB273="annually",Inventory!$X$4:$X$550*1,IF(AB273="weekly",Inventory!$X$4:$X$550*52,IF(AB273="semiannually",Inventory!$X$4:$X$550*2," ")))))</f>
        <v> </v>
      </c>
      <c r="AE273" s="30"/>
      <c r="AF273" s="30"/>
      <c r="AG273" s="32"/>
      <c r="AH273" s="32"/>
      <c r="AI273" s="32"/>
      <c r="AJ273" s="30"/>
      <c r="AK273" s="30"/>
      <c r="AL273" s="33"/>
      <c r="AM273" s="34" t="b">
        <f>IF(J273 = "Lease",+PV(AL273/(AD273/Inventory!$X273),AD273,-AG273,0,IF(AC273="Beginning",1,0)))</f>
        <v>0</v>
      </c>
      <c r="AN273" s="30"/>
      <c r="AO273" s="34">
        <f t="shared" si="6"/>
        <v>0</v>
      </c>
    </row>
    <row r="274" ht="15.75" customHeight="1">
      <c r="A274" s="30"/>
      <c r="B274" s="31"/>
      <c r="C274" s="30"/>
      <c r="D274" s="30"/>
      <c r="E274" s="30"/>
      <c r="F274" s="30"/>
      <c r="G274" s="30"/>
      <c r="H274" s="30"/>
      <c r="I274" s="30"/>
      <c r="J274" s="30" t="str">
        <f t="shared" si="1"/>
        <v>Not a Lease</v>
      </c>
      <c r="K274" s="30"/>
      <c r="L274" s="30"/>
      <c r="M274" s="30"/>
      <c r="N274" s="30"/>
      <c r="O274" s="30"/>
      <c r="P274" s="30"/>
      <c r="Q274" s="30"/>
      <c r="R274" s="30"/>
      <c r="S274" s="30"/>
      <c r="T274" s="30"/>
      <c r="U274" s="30"/>
      <c r="V274" s="30"/>
      <c r="W274" s="30"/>
      <c r="X274" s="30">
        <f t="shared" si="2"/>
        <v>0</v>
      </c>
      <c r="Y274" s="30" t="str">
        <f t="shared" si="3"/>
        <v/>
      </c>
      <c r="Z274" s="30">
        <f t="shared" si="4"/>
        <v>0</v>
      </c>
      <c r="AA274" s="30">
        <f t="shared" si="5"/>
        <v>0</v>
      </c>
      <c r="AB274" s="30"/>
      <c r="AC274" s="30"/>
      <c r="AD274" s="30" t="str">
        <f>IF(AB274="Monthly",Inventory!$X274*12,IF(AB274="quarterly",Inventory!$X$4:$X$550*4,IF(AB274="annually",Inventory!$X$4:$X$550*1,IF(AB274="weekly",Inventory!$X$4:$X$550*52,IF(AB274="semiannually",Inventory!$X$4:$X$550*2," ")))))</f>
        <v> </v>
      </c>
      <c r="AE274" s="30"/>
      <c r="AF274" s="30"/>
      <c r="AG274" s="32"/>
      <c r="AH274" s="32"/>
      <c r="AI274" s="32"/>
      <c r="AJ274" s="30"/>
      <c r="AK274" s="30"/>
      <c r="AL274" s="33"/>
      <c r="AM274" s="34" t="b">
        <f>IF(J274 = "Lease",+PV(AL274/(AD274/Inventory!$X274),AD274,-AG274,0,IF(AC274="Beginning",1,0)))</f>
        <v>0</v>
      </c>
      <c r="AN274" s="30"/>
      <c r="AO274" s="34">
        <f t="shared" si="6"/>
        <v>0</v>
      </c>
    </row>
    <row r="275" ht="15.75" customHeight="1">
      <c r="A275" s="30"/>
      <c r="B275" s="31"/>
      <c r="C275" s="30"/>
      <c r="D275" s="30"/>
      <c r="E275" s="30"/>
      <c r="F275" s="30"/>
      <c r="G275" s="30"/>
      <c r="H275" s="30"/>
      <c r="I275" s="30"/>
      <c r="J275" s="30" t="str">
        <f t="shared" si="1"/>
        <v>Not a Lease</v>
      </c>
      <c r="K275" s="30"/>
      <c r="L275" s="30"/>
      <c r="M275" s="30"/>
      <c r="N275" s="30"/>
      <c r="O275" s="30"/>
      <c r="P275" s="30"/>
      <c r="Q275" s="30"/>
      <c r="R275" s="30"/>
      <c r="S275" s="30"/>
      <c r="T275" s="30"/>
      <c r="U275" s="30"/>
      <c r="V275" s="30"/>
      <c r="W275" s="30"/>
      <c r="X275" s="30">
        <f t="shared" si="2"/>
        <v>0</v>
      </c>
      <c r="Y275" s="30" t="str">
        <f t="shared" si="3"/>
        <v/>
      </c>
      <c r="Z275" s="30">
        <f t="shared" si="4"/>
        <v>0</v>
      </c>
      <c r="AA275" s="30">
        <f t="shared" si="5"/>
        <v>0</v>
      </c>
      <c r="AB275" s="30"/>
      <c r="AC275" s="30"/>
      <c r="AD275" s="30" t="str">
        <f>IF(AB275="Monthly",Inventory!$X275*12,IF(AB275="quarterly",Inventory!$X$4:$X$550*4,IF(AB275="annually",Inventory!$X$4:$X$550*1,IF(AB275="weekly",Inventory!$X$4:$X$550*52,IF(AB275="semiannually",Inventory!$X$4:$X$550*2," ")))))</f>
        <v> </v>
      </c>
      <c r="AE275" s="30"/>
      <c r="AF275" s="30"/>
      <c r="AG275" s="32"/>
      <c r="AH275" s="32"/>
      <c r="AI275" s="32"/>
      <c r="AJ275" s="30"/>
      <c r="AK275" s="30"/>
      <c r="AL275" s="33"/>
      <c r="AM275" s="34" t="b">
        <f>IF(J275 = "Lease",+PV(AL275/(AD275/Inventory!$X275),AD275,-AG275,0,IF(AC275="Beginning",1,0)))</f>
        <v>0</v>
      </c>
      <c r="AN275" s="30"/>
      <c r="AO275" s="34">
        <f t="shared" si="6"/>
        <v>0</v>
      </c>
    </row>
    <row r="276" ht="15.75" customHeight="1">
      <c r="A276" s="30"/>
      <c r="B276" s="31"/>
      <c r="C276" s="30"/>
      <c r="D276" s="30"/>
      <c r="E276" s="30"/>
      <c r="F276" s="30"/>
      <c r="G276" s="30"/>
      <c r="H276" s="30"/>
      <c r="I276" s="30"/>
      <c r="J276" s="30" t="str">
        <f t="shared" si="1"/>
        <v>Not a Lease</v>
      </c>
      <c r="K276" s="30"/>
      <c r="L276" s="30"/>
      <c r="M276" s="30"/>
      <c r="N276" s="30"/>
      <c r="O276" s="30"/>
      <c r="P276" s="30"/>
      <c r="Q276" s="30"/>
      <c r="R276" s="30"/>
      <c r="S276" s="30"/>
      <c r="T276" s="30"/>
      <c r="U276" s="30"/>
      <c r="V276" s="30"/>
      <c r="W276" s="30"/>
      <c r="X276" s="30">
        <f t="shared" si="2"/>
        <v>0</v>
      </c>
      <c r="Y276" s="30" t="str">
        <f t="shared" si="3"/>
        <v/>
      </c>
      <c r="Z276" s="30">
        <f t="shared" si="4"/>
        <v>0</v>
      </c>
      <c r="AA276" s="30">
        <f t="shared" si="5"/>
        <v>0</v>
      </c>
      <c r="AB276" s="30"/>
      <c r="AC276" s="30"/>
      <c r="AD276" s="30" t="str">
        <f>IF(AB276="Monthly",Inventory!$X276*12,IF(AB276="quarterly",Inventory!$X$4:$X$550*4,IF(AB276="annually",Inventory!$X$4:$X$550*1,IF(AB276="weekly",Inventory!$X$4:$X$550*52,IF(AB276="semiannually",Inventory!$X$4:$X$550*2," ")))))</f>
        <v> </v>
      </c>
      <c r="AE276" s="30"/>
      <c r="AF276" s="30"/>
      <c r="AG276" s="32"/>
      <c r="AH276" s="32"/>
      <c r="AI276" s="32"/>
      <c r="AJ276" s="30"/>
      <c r="AK276" s="30"/>
      <c r="AL276" s="33"/>
      <c r="AM276" s="34" t="b">
        <f>IF(J276 = "Lease",+PV(AL276/(AD276/Inventory!$X276),AD276,-AG276,0,IF(AC276="Beginning",1,0)))</f>
        <v>0</v>
      </c>
      <c r="AN276" s="30"/>
      <c r="AO276" s="34">
        <f t="shared" si="6"/>
        <v>0</v>
      </c>
    </row>
    <row r="277" ht="15.75" customHeight="1">
      <c r="A277" s="30"/>
      <c r="B277" s="31"/>
      <c r="C277" s="30"/>
      <c r="D277" s="30"/>
      <c r="E277" s="30"/>
      <c r="F277" s="30"/>
      <c r="G277" s="30"/>
      <c r="H277" s="30"/>
      <c r="I277" s="30"/>
      <c r="J277" s="30" t="str">
        <f t="shared" si="1"/>
        <v>Not a Lease</v>
      </c>
      <c r="K277" s="30"/>
      <c r="L277" s="30"/>
      <c r="M277" s="30"/>
      <c r="N277" s="30"/>
      <c r="O277" s="30"/>
      <c r="P277" s="30"/>
      <c r="Q277" s="30"/>
      <c r="R277" s="30"/>
      <c r="S277" s="30"/>
      <c r="T277" s="30"/>
      <c r="U277" s="30"/>
      <c r="V277" s="30"/>
      <c r="W277" s="30"/>
      <c r="X277" s="30">
        <f t="shared" si="2"/>
        <v>0</v>
      </c>
      <c r="Y277" s="30" t="str">
        <f t="shared" si="3"/>
        <v/>
      </c>
      <c r="Z277" s="30">
        <f t="shared" si="4"/>
        <v>0</v>
      </c>
      <c r="AA277" s="30">
        <f t="shared" si="5"/>
        <v>0</v>
      </c>
      <c r="AB277" s="30"/>
      <c r="AC277" s="30"/>
      <c r="AD277" s="30" t="str">
        <f>IF(AB277="Monthly",Inventory!$X277*12,IF(AB277="quarterly",Inventory!$X$4:$X$550*4,IF(AB277="annually",Inventory!$X$4:$X$550*1,IF(AB277="weekly",Inventory!$X$4:$X$550*52,IF(AB277="semiannually",Inventory!$X$4:$X$550*2," ")))))</f>
        <v> </v>
      </c>
      <c r="AE277" s="30"/>
      <c r="AF277" s="30"/>
      <c r="AG277" s="32"/>
      <c r="AH277" s="32"/>
      <c r="AI277" s="32"/>
      <c r="AJ277" s="30"/>
      <c r="AK277" s="30"/>
      <c r="AL277" s="33"/>
      <c r="AM277" s="34" t="b">
        <f>IF(J277 = "Lease",+PV(AL277/(AD277/Inventory!$X277),AD277,-AG277,0,IF(AC277="Beginning",1,0)))</f>
        <v>0</v>
      </c>
      <c r="AN277" s="30"/>
      <c r="AO277" s="34">
        <f t="shared" si="6"/>
        <v>0</v>
      </c>
    </row>
    <row r="278" ht="15.75" customHeight="1">
      <c r="A278" s="30"/>
      <c r="B278" s="31"/>
      <c r="C278" s="30"/>
      <c r="D278" s="30"/>
      <c r="E278" s="30"/>
      <c r="F278" s="30"/>
      <c r="G278" s="30"/>
      <c r="H278" s="30"/>
      <c r="I278" s="30"/>
      <c r="J278" s="30" t="str">
        <f t="shared" si="1"/>
        <v>Not a Lease</v>
      </c>
      <c r="K278" s="30"/>
      <c r="L278" s="30"/>
      <c r="M278" s="30"/>
      <c r="N278" s="30"/>
      <c r="O278" s="30"/>
      <c r="P278" s="30"/>
      <c r="Q278" s="30"/>
      <c r="R278" s="30"/>
      <c r="S278" s="30"/>
      <c r="T278" s="30"/>
      <c r="U278" s="30"/>
      <c r="V278" s="30"/>
      <c r="W278" s="30"/>
      <c r="X278" s="30">
        <f t="shared" si="2"/>
        <v>0</v>
      </c>
      <c r="Y278" s="30" t="str">
        <f t="shared" si="3"/>
        <v/>
      </c>
      <c r="Z278" s="30">
        <f t="shared" si="4"/>
        <v>0</v>
      </c>
      <c r="AA278" s="30">
        <f t="shared" si="5"/>
        <v>0</v>
      </c>
      <c r="AB278" s="30"/>
      <c r="AC278" s="30"/>
      <c r="AD278" s="30" t="str">
        <f>IF(AB278="Monthly",Inventory!$X278*12,IF(AB278="quarterly",Inventory!$X$4:$X$550*4,IF(AB278="annually",Inventory!$X$4:$X$550*1,IF(AB278="weekly",Inventory!$X$4:$X$550*52,IF(AB278="semiannually",Inventory!$X$4:$X$550*2," ")))))</f>
        <v> </v>
      </c>
      <c r="AE278" s="30"/>
      <c r="AF278" s="30"/>
      <c r="AG278" s="32"/>
      <c r="AH278" s="32"/>
      <c r="AI278" s="32"/>
      <c r="AJ278" s="30"/>
      <c r="AK278" s="30"/>
      <c r="AL278" s="33"/>
      <c r="AM278" s="34" t="b">
        <f>IF(J278 = "Lease",+PV(AL278/(AD278/Inventory!$X278),AD278,-AG278,0,IF(AC278="Beginning",1,0)))</f>
        <v>0</v>
      </c>
      <c r="AN278" s="30"/>
      <c r="AO278" s="34">
        <f t="shared" si="6"/>
        <v>0</v>
      </c>
    </row>
    <row r="279" ht="15.75" customHeight="1">
      <c r="A279" s="30"/>
      <c r="B279" s="31"/>
      <c r="C279" s="30"/>
      <c r="D279" s="30"/>
      <c r="E279" s="30"/>
      <c r="F279" s="30"/>
      <c r="G279" s="30"/>
      <c r="H279" s="30"/>
      <c r="I279" s="30"/>
      <c r="J279" s="30" t="str">
        <f t="shared" si="1"/>
        <v>Not a Lease</v>
      </c>
      <c r="K279" s="30"/>
      <c r="L279" s="30"/>
      <c r="M279" s="30"/>
      <c r="N279" s="30"/>
      <c r="O279" s="30"/>
      <c r="P279" s="30"/>
      <c r="Q279" s="30"/>
      <c r="R279" s="30"/>
      <c r="S279" s="30"/>
      <c r="T279" s="30"/>
      <c r="U279" s="30"/>
      <c r="V279" s="30"/>
      <c r="W279" s="30"/>
      <c r="X279" s="30">
        <f t="shared" si="2"/>
        <v>0</v>
      </c>
      <c r="Y279" s="30" t="str">
        <f t="shared" si="3"/>
        <v/>
      </c>
      <c r="Z279" s="30">
        <f t="shared" si="4"/>
        <v>0</v>
      </c>
      <c r="AA279" s="30">
        <f t="shared" si="5"/>
        <v>0</v>
      </c>
      <c r="AB279" s="30"/>
      <c r="AC279" s="30"/>
      <c r="AD279" s="30" t="str">
        <f>IF(AB279="Monthly",Inventory!$X279*12,IF(AB279="quarterly",Inventory!$X$4:$X$550*4,IF(AB279="annually",Inventory!$X$4:$X$550*1,IF(AB279="weekly",Inventory!$X$4:$X$550*52,IF(AB279="semiannually",Inventory!$X$4:$X$550*2," ")))))</f>
        <v> </v>
      </c>
      <c r="AE279" s="30"/>
      <c r="AF279" s="30"/>
      <c r="AG279" s="32"/>
      <c r="AH279" s="32"/>
      <c r="AI279" s="32"/>
      <c r="AJ279" s="30"/>
      <c r="AK279" s="30"/>
      <c r="AL279" s="33"/>
      <c r="AM279" s="34" t="b">
        <f>IF(J279 = "Lease",+PV(AL279/(AD279/Inventory!$X279),AD279,-AG279,0,IF(AC279="Beginning",1,0)))</f>
        <v>0</v>
      </c>
      <c r="AN279" s="30"/>
      <c r="AO279" s="34">
        <f t="shared" si="6"/>
        <v>0</v>
      </c>
    </row>
    <row r="280" ht="15.75" customHeight="1">
      <c r="A280" s="30"/>
      <c r="B280" s="31"/>
      <c r="C280" s="30"/>
      <c r="D280" s="30"/>
      <c r="E280" s="30"/>
      <c r="F280" s="30"/>
      <c r="G280" s="30"/>
      <c r="H280" s="30"/>
      <c r="I280" s="30"/>
      <c r="J280" s="30" t="str">
        <f t="shared" si="1"/>
        <v>Not a Lease</v>
      </c>
      <c r="K280" s="30"/>
      <c r="L280" s="30"/>
      <c r="M280" s="30"/>
      <c r="N280" s="30"/>
      <c r="O280" s="30"/>
      <c r="P280" s="30"/>
      <c r="Q280" s="30"/>
      <c r="R280" s="30"/>
      <c r="S280" s="30"/>
      <c r="T280" s="30"/>
      <c r="U280" s="30"/>
      <c r="V280" s="30"/>
      <c r="W280" s="30"/>
      <c r="X280" s="30">
        <f t="shared" si="2"/>
        <v>0</v>
      </c>
      <c r="Y280" s="30" t="str">
        <f t="shared" si="3"/>
        <v/>
      </c>
      <c r="Z280" s="30">
        <f t="shared" si="4"/>
        <v>0</v>
      </c>
      <c r="AA280" s="30">
        <f t="shared" si="5"/>
        <v>0</v>
      </c>
      <c r="AB280" s="30"/>
      <c r="AC280" s="30"/>
      <c r="AD280" s="30" t="str">
        <f>IF(AB280="Monthly",Inventory!$X280*12,IF(AB280="quarterly",Inventory!$X$4:$X$550*4,IF(AB280="annually",Inventory!$X$4:$X$550*1,IF(AB280="weekly",Inventory!$X$4:$X$550*52,IF(AB280="semiannually",Inventory!$X$4:$X$550*2," ")))))</f>
        <v> </v>
      </c>
      <c r="AE280" s="30"/>
      <c r="AF280" s="30"/>
      <c r="AG280" s="32"/>
      <c r="AH280" s="32"/>
      <c r="AI280" s="32"/>
      <c r="AJ280" s="30"/>
      <c r="AK280" s="30"/>
      <c r="AL280" s="33"/>
      <c r="AM280" s="34" t="b">
        <f>IF(J280 = "Lease",+PV(AL280/(AD280/Inventory!$X280),AD280,-AG280,0,IF(AC280="Beginning",1,0)))</f>
        <v>0</v>
      </c>
      <c r="AN280" s="30"/>
      <c r="AO280" s="34">
        <f t="shared" si="6"/>
        <v>0</v>
      </c>
    </row>
    <row r="281" ht="15.75" customHeight="1">
      <c r="A281" s="30"/>
      <c r="B281" s="31"/>
      <c r="C281" s="30"/>
      <c r="D281" s="30"/>
      <c r="E281" s="30"/>
      <c r="F281" s="30"/>
      <c r="G281" s="30"/>
      <c r="H281" s="30"/>
      <c r="I281" s="30"/>
      <c r="J281" s="30" t="str">
        <f t="shared" si="1"/>
        <v>Not a Lease</v>
      </c>
      <c r="K281" s="30"/>
      <c r="L281" s="30"/>
      <c r="M281" s="30"/>
      <c r="N281" s="30"/>
      <c r="O281" s="30"/>
      <c r="P281" s="30"/>
      <c r="Q281" s="30"/>
      <c r="R281" s="30"/>
      <c r="S281" s="30"/>
      <c r="T281" s="30"/>
      <c r="U281" s="30"/>
      <c r="V281" s="30"/>
      <c r="W281" s="30"/>
      <c r="X281" s="30">
        <f t="shared" si="2"/>
        <v>0</v>
      </c>
      <c r="Y281" s="30" t="str">
        <f t="shared" si="3"/>
        <v/>
      </c>
      <c r="Z281" s="30">
        <f t="shared" si="4"/>
        <v>0</v>
      </c>
      <c r="AA281" s="30">
        <f t="shared" si="5"/>
        <v>0</v>
      </c>
      <c r="AB281" s="30"/>
      <c r="AC281" s="30"/>
      <c r="AD281" s="30" t="str">
        <f>IF(AB281="Monthly",Inventory!$X281*12,IF(AB281="quarterly",Inventory!$X$4:$X$550*4,IF(AB281="annually",Inventory!$X$4:$X$550*1,IF(AB281="weekly",Inventory!$X$4:$X$550*52,IF(AB281="semiannually",Inventory!$X$4:$X$550*2," ")))))</f>
        <v> </v>
      </c>
      <c r="AE281" s="30"/>
      <c r="AF281" s="30"/>
      <c r="AG281" s="32"/>
      <c r="AH281" s="32"/>
      <c r="AI281" s="32"/>
      <c r="AJ281" s="30"/>
      <c r="AK281" s="30"/>
      <c r="AL281" s="33"/>
      <c r="AM281" s="34" t="b">
        <f>IF(J281 = "Lease",+PV(AL281/(AD281/Inventory!$X281),AD281,-AG281,0,IF(AC281="Beginning",1,0)))</f>
        <v>0</v>
      </c>
      <c r="AN281" s="30"/>
      <c r="AO281" s="34">
        <f t="shared" si="6"/>
        <v>0</v>
      </c>
    </row>
    <row r="282" ht="15.75" customHeight="1">
      <c r="A282" s="30"/>
      <c r="B282" s="31"/>
      <c r="C282" s="30"/>
      <c r="D282" s="30"/>
      <c r="E282" s="30"/>
      <c r="F282" s="30"/>
      <c r="G282" s="30"/>
      <c r="H282" s="30"/>
      <c r="I282" s="30"/>
      <c r="J282" s="30" t="str">
        <f t="shared" si="1"/>
        <v>Not a Lease</v>
      </c>
      <c r="K282" s="30"/>
      <c r="L282" s="30"/>
      <c r="M282" s="30"/>
      <c r="N282" s="30"/>
      <c r="O282" s="30"/>
      <c r="P282" s="30"/>
      <c r="Q282" s="30"/>
      <c r="R282" s="30"/>
      <c r="S282" s="30"/>
      <c r="T282" s="30"/>
      <c r="U282" s="30"/>
      <c r="V282" s="30"/>
      <c r="W282" s="30"/>
      <c r="X282" s="30">
        <f t="shared" si="2"/>
        <v>0</v>
      </c>
      <c r="Y282" s="30" t="str">
        <f t="shared" si="3"/>
        <v/>
      </c>
      <c r="Z282" s="30">
        <f t="shared" si="4"/>
        <v>0</v>
      </c>
      <c r="AA282" s="30">
        <f t="shared" si="5"/>
        <v>0</v>
      </c>
      <c r="AB282" s="30"/>
      <c r="AC282" s="30"/>
      <c r="AD282" s="30" t="str">
        <f>IF(AB282="Monthly",Inventory!$X282*12,IF(AB282="quarterly",Inventory!$X$4:$X$550*4,IF(AB282="annually",Inventory!$X$4:$X$550*1,IF(AB282="weekly",Inventory!$X$4:$X$550*52,IF(AB282="semiannually",Inventory!$X$4:$X$550*2," ")))))</f>
        <v> </v>
      </c>
      <c r="AE282" s="30"/>
      <c r="AF282" s="30"/>
      <c r="AG282" s="32"/>
      <c r="AH282" s="32"/>
      <c r="AI282" s="32"/>
      <c r="AJ282" s="30"/>
      <c r="AK282" s="30"/>
      <c r="AL282" s="33"/>
      <c r="AM282" s="34" t="b">
        <f>IF(J282 = "Lease",+PV(AL282/(AD282/Inventory!$X282),AD282,-AG282,0,IF(AC282="Beginning",1,0)))</f>
        <v>0</v>
      </c>
      <c r="AN282" s="30"/>
      <c r="AO282" s="34">
        <f t="shared" si="6"/>
        <v>0</v>
      </c>
    </row>
    <row r="283" ht="15.75" customHeight="1">
      <c r="A283" s="30"/>
      <c r="B283" s="31"/>
      <c r="C283" s="30"/>
      <c r="D283" s="30"/>
      <c r="E283" s="30"/>
      <c r="F283" s="30"/>
      <c r="G283" s="30"/>
      <c r="H283" s="30"/>
      <c r="I283" s="30"/>
      <c r="J283" s="30" t="str">
        <f t="shared" si="1"/>
        <v>Not a Lease</v>
      </c>
      <c r="K283" s="30"/>
      <c r="L283" s="30"/>
      <c r="M283" s="30"/>
      <c r="N283" s="30"/>
      <c r="O283" s="30"/>
      <c r="P283" s="30"/>
      <c r="Q283" s="30"/>
      <c r="R283" s="30"/>
      <c r="S283" s="30"/>
      <c r="T283" s="30"/>
      <c r="U283" s="30"/>
      <c r="V283" s="30"/>
      <c r="W283" s="30"/>
      <c r="X283" s="30">
        <f t="shared" si="2"/>
        <v>0</v>
      </c>
      <c r="Y283" s="30" t="str">
        <f t="shared" si="3"/>
        <v/>
      </c>
      <c r="Z283" s="30">
        <f t="shared" si="4"/>
        <v>0</v>
      </c>
      <c r="AA283" s="30">
        <f t="shared" si="5"/>
        <v>0</v>
      </c>
      <c r="AB283" s="30"/>
      <c r="AC283" s="30"/>
      <c r="AD283" s="30" t="str">
        <f>IF(AB283="Monthly",Inventory!$X283*12,IF(AB283="quarterly",Inventory!$X$4:$X$550*4,IF(AB283="annually",Inventory!$X$4:$X$550*1,IF(AB283="weekly",Inventory!$X$4:$X$550*52,IF(AB283="semiannually",Inventory!$X$4:$X$550*2," ")))))</f>
        <v> </v>
      </c>
      <c r="AE283" s="30"/>
      <c r="AF283" s="30"/>
      <c r="AG283" s="32"/>
      <c r="AH283" s="32"/>
      <c r="AI283" s="32"/>
      <c r="AJ283" s="30"/>
      <c r="AK283" s="30"/>
      <c r="AL283" s="33"/>
      <c r="AM283" s="34" t="b">
        <f>IF(J283 = "Lease",+PV(AL283/(AD283/Inventory!$X283),AD283,-AG283,0,IF(AC283="Beginning",1,0)))</f>
        <v>0</v>
      </c>
      <c r="AN283" s="30"/>
      <c r="AO283" s="34">
        <f t="shared" si="6"/>
        <v>0</v>
      </c>
    </row>
    <row r="284" ht="15.75" customHeight="1">
      <c r="A284" s="30"/>
      <c r="B284" s="31"/>
      <c r="C284" s="30"/>
      <c r="D284" s="30"/>
      <c r="E284" s="30"/>
      <c r="F284" s="30"/>
      <c r="G284" s="30"/>
      <c r="H284" s="30"/>
      <c r="I284" s="30"/>
      <c r="J284" s="30" t="str">
        <f t="shared" si="1"/>
        <v>Not a Lease</v>
      </c>
      <c r="K284" s="30"/>
      <c r="L284" s="30"/>
      <c r="M284" s="30"/>
      <c r="N284" s="30"/>
      <c r="O284" s="30"/>
      <c r="P284" s="30"/>
      <c r="Q284" s="30"/>
      <c r="R284" s="30"/>
      <c r="S284" s="30"/>
      <c r="T284" s="30"/>
      <c r="U284" s="30"/>
      <c r="V284" s="30"/>
      <c r="W284" s="30"/>
      <c r="X284" s="30">
        <f t="shared" si="2"/>
        <v>0</v>
      </c>
      <c r="Y284" s="30" t="str">
        <f t="shared" si="3"/>
        <v/>
      </c>
      <c r="Z284" s="30">
        <f t="shared" si="4"/>
        <v>0</v>
      </c>
      <c r="AA284" s="30">
        <f t="shared" si="5"/>
        <v>0</v>
      </c>
      <c r="AB284" s="30"/>
      <c r="AC284" s="30"/>
      <c r="AD284" s="30" t="str">
        <f>IF(AB284="Monthly",Inventory!$X284*12,IF(AB284="quarterly",Inventory!$X$4:$X$550*4,IF(AB284="annually",Inventory!$X$4:$X$550*1,IF(AB284="weekly",Inventory!$X$4:$X$550*52,IF(AB284="semiannually",Inventory!$X$4:$X$550*2," ")))))</f>
        <v> </v>
      </c>
      <c r="AE284" s="30"/>
      <c r="AF284" s="30"/>
      <c r="AG284" s="32"/>
      <c r="AH284" s="32"/>
      <c r="AI284" s="32"/>
      <c r="AJ284" s="30"/>
      <c r="AK284" s="30"/>
      <c r="AL284" s="33"/>
      <c r="AM284" s="34" t="b">
        <f>IF(J284 = "Lease",+PV(AL284/(AD284/Inventory!$X284),AD284,-AG284,0,IF(AC284="Beginning",1,0)))</f>
        <v>0</v>
      </c>
      <c r="AN284" s="30"/>
      <c r="AO284" s="34">
        <f t="shared" si="6"/>
        <v>0</v>
      </c>
    </row>
    <row r="285" ht="15.75" customHeight="1">
      <c r="A285" s="30"/>
      <c r="B285" s="31"/>
      <c r="C285" s="30"/>
      <c r="D285" s="30"/>
      <c r="E285" s="30"/>
      <c r="F285" s="30"/>
      <c r="G285" s="30"/>
      <c r="H285" s="30"/>
      <c r="I285" s="30"/>
      <c r="J285" s="30" t="str">
        <f t="shared" si="1"/>
        <v>Not a Lease</v>
      </c>
      <c r="K285" s="30"/>
      <c r="L285" s="30"/>
      <c r="M285" s="30"/>
      <c r="N285" s="30"/>
      <c r="O285" s="30"/>
      <c r="P285" s="30"/>
      <c r="Q285" s="30"/>
      <c r="R285" s="30"/>
      <c r="S285" s="30"/>
      <c r="T285" s="30"/>
      <c r="U285" s="30"/>
      <c r="V285" s="30"/>
      <c r="W285" s="30"/>
      <c r="X285" s="30">
        <f t="shared" si="2"/>
        <v>0</v>
      </c>
      <c r="Y285" s="30" t="str">
        <f t="shared" si="3"/>
        <v/>
      </c>
      <c r="Z285" s="30">
        <f t="shared" si="4"/>
        <v>0</v>
      </c>
      <c r="AA285" s="30">
        <f t="shared" si="5"/>
        <v>0</v>
      </c>
      <c r="AB285" s="30"/>
      <c r="AC285" s="30"/>
      <c r="AD285" s="30" t="str">
        <f>IF(AB285="Monthly",Inventory!$X285*12,IF(AB285="quarterly",Inventory!$X$4:$X$550*4,IF(AB285="annually",Inventory!$X$4:$X$550*1,IF(AB285="weekly",Inventory!$X$4:$X$550*52,IF(AB285="semiannually",Inventory!$X$4:$X$550*2," ")))))</f>
        <v> </v>
      </c>
      <c r="AE285" s="30"/>
      <c r="AF285" s="30"/>
      <c r="AG285" s="32"/>
      <c r="AH285" s="32"/>
      <c r="AI285" s="32"/>
      <c r="AJ285" s="30"/>
      <c r="AK285" s="30"/>
      <c r="AL285" s="33"/>
      <c r="AM285" s="34" t="b">
        <f>IF(J285 = "Lease",+PV(AL285/(AD285/Inventory!$X285),AD285,-AG285,0,IF(AC285="Beginning",1,0)))</f>
        <v>0</v>
      </c>
      <c r="AN285" s="30"/>
      <c r="AO285" s="34">
        <f t="shared" si="6"/>
        <v>0</v>
      </c>
    </row>
    <row r="286" ht="15.75" customHeight="1">
      <c r="A286" s="30"/>
      <c r="B286" s="31"/>
      <c r="C286" s="30"/>
      <c r="D286" s="30"/>
      <c r="E286" s="30"/>
      <c r="F286" s="30"/>
      <c r="G286" s="30"/>
      <c r="H286" s="30"/>
      <c r="I286" s="30"/>
      <c r="J286" s="30" t="str">
        <f t="shared" si="1"/>
        <v>Not a Lease</v>
      </c>
      <c r="K286" s="30"/>
      <c r="L286" s="30"/>
      <c r="M286" s="30"/>
      <c r="N286" s="30"/>
      <c r="O286" s="30"/>
      <c r="P286" s="30"/>
      <c r="Q286" s="30"/>
      <c r="R286" s="30"/>
      <c r="S286" s="30"/>
      <c r="T286" s="30"/>
      <c r="U286" s="30"/>
      <c r="V286" s="30"/>
      <c r="W286" s="30"/>
      <c r="X286" s="30">
        <f t="shared" si="2"/>
        <v>0</v>
      </c>
      <c r="Y286" s="30" t="str">
        <f t="shared" si="3"/>
        <v/>
      </c>
      <c r="Z286" s="30">
        <f t="shared" si="4"/>
        <v>0</v>
      </c>
      <c r="AA286" s="30">
        <f t="shared" si="5"/>
        <v>0</v>
      </c>
      <c r="AB286" s="30"/>
      <c r="AC286" s="30"/>
      <c r="AD286" s="30" t="str">
        <f>IF(AB286="Monthly",Inventory!$X286*12,IF(AB286="quarterly",Inventory!$X$4:$X$550*4,IF(AB286="annually",Inventory!$X$4:$X$550*1,IF(AB286="weekly",Inventory!$X$4:$X$550*52,IF(AB286="semiannually",Inventory!$X$4:$X$550*2," ")))))</f>
        <v> </v>
      </c>
      <c r="AE286" s="30"/>
      <c r="AF286" s="30"/>
      <c r="AG286" s="32"/>
      <c r="AH286" s="32"/>
      <c r="AI286" s="32"/>
      <c r="AJ286" s="30"/>
      <c r="AK286" s="30"/>
      <c r="AL286" s="33"/>
      <c r="AM286" s="34" t="b">
        <f>IF(J286 = "Lease",+PV(AL286/(AD286/Inventory!$X286),AD286,-AG286,0,IF(AC286="Beginning",1,0)))</f>
        <v>0</v>
      </c>
      <c r="AN286" s="30"/>
      <c r="AO286" s="34">
        <f t="shared" si="6"/>
        <v>0</v>
      </c>
    </row>
    <row r="287" ht="15.75" customHeight="1">
      <c r="A287" s="30"/>
      <c r="B287" s="31"/>
      <c r="C287" s="30"/>
      <c r="D287" s="30"/>
      <c r="E287" s="30"/>
      <c r="F287" s="30"/>
      <c r="G287" s="30"/>
      <c r="H287" s="30"/>
      <c r="I287" s="30"/>
      <c r="J287" s="30" t="str">
        <f t="shared" si="1"/>
        <v>Not a Lease</v>
      </c>
      <c r="K287" s="30"/>
      <c r="L287" s="30"/>
      <c r="M287" s="30"/>
      <c r="N287" s="30"/>
      <c r="O287" s="30"/>
      <c r="P287" s="30"/>
      <c r="Q287" s="30"/>
      <c r="R287" s="30"/>
      <c r="S287" s="30"/>
      <c r="T287" s="30"/>
      <c r="U287" s="30"/>
      <c r="V287" s="30"/>
      <c r="W287" s="30"/>
      <c r="X287" s="30">
        <f t="shared" si="2"/>
        <v>0</v>
      </c>
      <c r="Y287" s="30" t="str">
        <f t="shared" si="3"/>
        <v/>
      </c>
      <c r="Z287" s="30">
        <f t="shared" si="4"/>
        <v>0</v>
      </c>
      <c r="AA287" s="30">
        <f t="shared" si="5"/>
        <v>0</v>
      </c>
      <c r="AB287" s="30"/>
      <c r="AC287" s="30"/>
      <c r="AD287" s="30" t="str">
        <f>IF(AB287="Monthly",Inventory!$X287*12,IF(AB287="quarterly",Inventory!$X$4:$X$550*4,IF(AB287="annually",Inventory!$X$4:$X$550*1,IF(AB287="weekly",Inventory!$X$4:$X$550*52,IF(AB287="semiannually",Inventory!$X$4:$X$550*2," ")))))</f>
        <v> </v>
      </c>
      <c r="AE287" s="30"/>
      <c r="AF287" s="30"/>
      <c r="AG287" s="32"/>
      <c r="AH287" s="32"/>
      <c r="AI287" s="32"/>
      <c r="AJ287" s="30"/>
      <c r="AK287" s="30"/>
      <c r="AL287" s="33"/>
      <c r="AM287" s="34" t="b">
        <f>IF(J287 = "Lease",+PV(AL287/(AD287/Inventory!$X287),AD287,-AG287,0,IF(AC287="Beginning",1,0)))</f>
        <v>0</v>
      </c>
      <c r="AN287" s="30"/>
      <c r="AO287" s="34">
        <f t="shared" si="6"/>
        <v>0</v>
      </c>
    </row>
    <row r="288" ht="15.75" customHeight="1">
      <c r="A288" s="30"/>
      <c r="B288" s="31"/>
      <c r="C288" s="30"/>
      <c r="D288" s="30"/>
      <c r="E288" s="30"/>
      <c r="F288" s="30"/>
      <c r="G288" s="30"/>
      <c r="H288" s="30"/>
      <c r="I288" s="30"/>
      <c r="J288" s="30" t="str">
        <f t="shared" si="1"/>
        <v>Not a Lease</v>
      </c>
      <c r="K288" s="30"/>
      <c r="L288" s="30"/>
      <c r="M288" s="30"/>
      <c r="N288" s="30"/>
      <c r="O288" s="30"/>
      <c r="P288" s="30"/>
      <c r="Q288" s="30"/>
      <c r="R288" s="30"/>
      <c r="S288" s="30"/>
      <c r="T288" s="30"/>
      <c r="U288" s="30"/>
      <c r="V288" s="30"/>
      <c r="W288" s="30"/>
      <c r="X288" s="30">
        <f t="shared" si="2"/>
        <v>0</v>
      </c>
      <c r="Y288" s="30" t="str">
        <f t="shared" si="3"/>
        <v/>
      </c>
      <c r="Z288" s="30">
        <f t="shared" si="4"/>
        <v>0</v>
      </c>
      <c r="AA288" s="30">
        <f t="shared" si="5"/>
        <v>0</v>
      </c>
      <c r="AB288" s="30"/>
      <c r="AC288" s="30"/>
      <c r="AD288" s="30" t="str">
        <f>IF(AB288="Monthly",Inventory!$X288*12,IF(AB288="quarterly",Inventory!$X$4:$X$550*4,IF(AB288="annually",Inventory!$X$4:$X$550*1,IF(AB288="weekly",Inventory!$X$4:$X$550*52,IF(AB288="semiannually",Inventory!$X$4:$X$550*2," ")))))</f>
        <v> </v>
      </c>
      <c r="AE288" s="30"/>
      <c r="AF288" s="30"/>
      <c r="AG288" s="32"/>
      <c r="AH288" s="32"/>
      <c r="AI288" s="32"/>
      <c r="AJ288" s="30"/>
      <c r="AK288" s="30"/>
      <c r="AL288" s="33"/>
      <c r="AM288" s="34" t="b">
        <f>IF(J288 = "Lease",+PV(AL288/(AD288/Inventory!$X288),AD288,-AG288,0,IF(AC288="Beginning",1,0)))</f>
        <v>0</v>
      </c>
      <c r="AN288" s="30"/>
      <c r="AO288" s="34">
        <f t="shared" si="6"/>
        <v>0</v>
      </c>
    </row>
    <row r="289" ht="15.75" customHeight="1">
      <c r="A289" s="30"/>
      <c r="B289" s="31"/>
      <c r="C289" s="30"/>
      <c r="D289" s="30"/>
      <c r="E289" s="30"/>
      <c r="F289" s="30"/>
      <c r="G289" s="30"/>
      <c r="H289" s="30"/>
      <c r="I289" s="30"/>
      <c r="J289" s="30" t="str">
        <f t="shared" si="1"/>
        <v>Not a Lease</v>
      </c>
      <c r="K289" s="30"/>
      <c r="L289" s="30"/>
      <c r="M289" s="30"/>
      <c r="N289" s="30"/>
      <c r="O289" s="30"/>
      <c r="P289" s="30"/>
      <c r="Q289" s="30"/>
      <c r="R289" s="30"/>
      <c r="S289" s="30"/>
      <c r="T289" s="30"/>
      <c r="U289" s="30"/>
      <c r="V289" s="30"/>
      <c r="W289" s="30"/>
      <c r="X289" s="30">
        <f t="shared" si="2"/>
        <v>0</v>
      </c>
      <c r="Y289" s="30" t="str">
        <f t="shared" si="3"/>
        <v/>
      </c>
      <c r="Z289" s="30">
        <f t="shared" si="4"/>
        <v>0</v>
      </c>
      <c r="AA289" s="30">
        <f t="shared" si="5"/>
        <v>0</v>
      </c>
      <c r="AB289" s="30"/>
      <c r="AC289" s="30"/>
      <c r="AD289" s="30" t="str">
        <f>IF(AB289="Monthly",Inventory!$X289*12,IF(AB289="quarterly",Inventory!$X$4:$X$550*4,IF(AB289="annually",Inventory!$X$4:$X$550*1,IF(AB289="weekly",Inventory!$X$4:$X$550*52,IF(AB289="semiannually",Inventory!$X$4:$X$550*2," ")))))</f>
        <v> </v>
      </c>
      <c r="AE289" s="30"/>
      <c r="AF289" s="30"/>
      <c r="AG289" s="32"/>
      <c r="AH289" s="32"/>
      <c r="AI289" s="32"/>
      <c r="AJ289" s="30"/>
      <c r="AK289" s="30"/>
      <c r="AL289" s="33"/>
      <c r="AM289" s="34" t="b">
        <f>IF(J289 = "Lease",+PV(AL289/(AD289/Inventory!$X289),AD289,-AG289,0,IF(AC289="Beginning",1,0)))</f>
        <v>0</v>
      </c>
      <c r="AN289" s="30"/>
      <c r="AO289" s="34">
        <f t="shared" si="6"/>
        <v>0</v>
      </c>
    </row>
    <row r="290" ht="15.75" customHeight="1">
      <c r="A290" s="30"/>
      <c r="B290" s="31"/>
      <c r="C290" s="30"/>
      <c r="D290" s="30"/>
      <c r="E290" s="30"/>
      <c r="F290" s="30"/>
      <c r="G290" s="30"/>
      <c r="H290" s="30"/>
      <c r="I290" s="30"/>
      <c r="J290" s="30" t="str">
        <f t="shared" si="1"/>
        <v>Not a Lease</v>
      </c>
      <c r="K290" s="30"/>
      <c r="L290" s="30"/>
      <c r="M290" s="30"/>
      <c r="N290" s="30"/>
      <c r="O290" s="30"/>
      <c r="P290" s="30"/>
      <c r="Q290" s="30"/>
      <c r="R290" s="30"/>
      <c r="S290" s="30"/>
      <c r="T290" s="30"/>
      <c r="U290" s="30"/>
      <c r="V290" s="30"/>
      <c r="W290" s="30"/>
      <c r="X290" s="30">
        <f t="shared" si="2"/>
        <v>0</v>
      </c>
      <c r="Y290" s="30" t="str">
        <f t="shared" si="3"/>
        <v/>
      </c>
      <c r="Z290" s="30">
        <f t="shared" si="4"/>
        <v>0</v>
      </c>
      <c r="AA290" s="30">
        <f t="shared" si="5"/>
        <v>0</v>
      </c>
      <c r="AB290" s="30"/>
      <c r="AC290" s="30"/>
      <c r="AD290" s="30" t="str">
        <f>IF(AB290="Monthly",Inventory!$X290*12,IF(AB290="quarterly",Inventory!$X$4:$X$550*4,IF(AB290="annually",Inventory!$X$4:$X$550*1,IF(AB290="weekly",Inventory!$X$4:$X$550*52,IF(AB290="semiannually",Inventory!$X$4:$X$550*2," ")))))</f>
        <v> </v>
      </c>
      <c r="AE290" s="30"/>
      <c r="AF290" s="30"/>
      <c r="AG290" s="32"/>
      <c r="AH290" s="32"/>
      <c r="AI290" s="32"/>
      <c r="AJ290" s="30"/>
      <c r="AK290" s="30"/>
      <c r="AL290" s="33"/>
      <c r="AM290" s="34" t="b">
        <f>IF(J290 = "Lease",+PV(AL290/(AD290/Inventory!$X290),AD290,-AG290,0,IF(AC290="Beginning",1,0)))</f>
        <v>0</v>
      </c>
      <c r="AN290" s="30"/>
      <c r="AO290" s="34">
        <f t="shared" si="6"/>
        <v>0</v>
      </c>
    </row>
    <row r="291" ht="15.75" customHeight="1">
      <c r="A291" s="30"/>
      <c r="B291" s="31"/>
      <c r="C291" s="30"/>
      <c r="D291" s="30"/>
      <c r="E291" s="30"/>
      <c r="F291" s="30"/>
      <c r="G291" s="30"/>
      <c r="H291" s="30"/>
      <c r="I291" s="30"/>
      <c r="J291" s="30" t="str">
        <f t="shared" si="1"/>
        <v>Not a Lease</v>
      </c>
      <c r="K291" s="30"/>
      <c r="L291" s="30"/>
      <c r="M291" s="30"/>
      <c r="N291" s="30"/>
      <c r="O291" s="30"/>
      <c r="P291" s="30"/>
      <c r="Q291" s="30"/>
      <c r="R291" s="30"/>
      <c r="S291" s="30"/>
      <c r="T291" s="30"/>
      <c r="U291" s="30"/>
      <c r="V291" s="30"/>
      <c r="W291" s="30"/>
      <c r="X291" s="30">
        <f t="shared" si="2"/>
        <v>0</v>
      </c>
      <c r="Y291" s="30" t="str">
        <f t="shared" si="3"/>
        <v/>
      </c>
      <c r="Z291" s="30">
        <f t="shared" si="4"/>
        <v>0</v>
      </c>
      <c r="AA291" s="30">
        <f t="shared" si="5"/>
        <v>0</v>
      </c>
      <c r="AB291" s="30"/>
      <c r="AC291" s="30"/>
      <c r="AD291" s="30" t="str">
        <f>IF(AB291="Monthly",Inventory!$X291*12,IF(AB291="quarterly",Inventory!$X$4:$X$550*4,IF(AB291="annually",Inventory!$X$4:$X$550*1,IF(AB291="weekly",Inventory!$X$4:$X$550*52,IF(AB291="semiannually",Inventory!$X$4:$X$550*2," ")))))</f>
        <v> </v>
      </c>
      <c r="AE291" s="30"/>
      <c r="AF291" s="30"/>
      <c r="AG291" s="32"/>
      <c r="AH291" s="32"/>
      <c r="AI291" s="32"/>
      <c r="AJ291" s="30"/>
      <c r="AK291" s="30"/>
      <c r="AL291" s="33"/>
      <c r="AM291" s="34" t="b">
        <f>IF(J291 = "Lease",+PV(AL291/(AD291/Inventory!$X291),AD291,-AG291,0,IF(AC291="Beginning",1,0)))</f>
        <v>0</v>
      </c>
      <c r="AN291" s="30"/>
      <c r="AO291" s="34">
        <f t="shared" si="6"/>
        <v>0</v>
      </c>
    </row>
    <row r="292" ht="15.75" customHeight="1">
      <c r="A292" s="30"/>
      <c r="B292" s="31"/>
      <c r="C292" s="30"/>
      <c r="D292" s="30"/>
      <c r="E292" s="30"/>
      <c r="F292" s="30"/>
      <c r="G292" s="30"/>
      <c r="H292" s="30"/>
      <c r="I292" s="30"/>
      <c r="J292" s="30" t="str">
        <f t="shared" si="1"/>
        <v>Not a Lease</v>
      </c>
      <c r="K292" s="30"/>
      <c r="L292" s="30"/>
      <c r="M292" s="30"/>
      <c r="N292" s="30"/>
      <c r="O292" s="30"/>
      <c r="P292" s="30"/>
      <c r="Q292" s="30"/>
      <c r="R292" s="30"/>
      <c r="S292" s="30"/>
      <c r="T292" s="30"/>
      <c r="U292" s="30"/>
      <c r="V292" s="30"/>
      <c r="W292" s="30"/>
      <c r="X292" s="30">
        <f t="shared" si="2"/>
        <v>0</v>
      </c>
      <c r="Y292" s="30" t="str">
        <f t="shared" si="3"/>
        <v/>
      </c>
      <c r="Z292" s="30">
        <f t="shared" si="4"/>
        <v>0</v>
      </c>
      <c r="AA292" s="30">
        <f t="shared" si="5"/>
        <v>0</v>
      </c>
      <c r="AB292" s="30"/>
      <c r="AC292" s="30"/>
      <c r="AD292" s="30" t="str">
        <f>IF(AB292="Monthly",Inventory!$X292*12,IF(AB292="quarterly",Inventory!$X$4:$X$550*4,IF(AB292="annually",Inventory!$X$4:$X$550*1,IF(AB292="weekly",Inventory!$X$4:$X$550*52,IF(AB292="semiannually",Inventory!$X$4:$X$550*2," ")))))</f>
        <v> </v>
      </c>
      <c r="AE292" s="30"/>
      <c r="AF292" s="30"/>
      <c r="AG292" s="32"/>
      <c r="AH292" s="32"/>
      <c r="AI292" s="32"/>
      <c r="AJ292" s="30"/>
      <c r="AK292" s="30"/>
      <c r="AL292" s="33"/>
      <c r="AM292" s="34" t="b">
        <f>IF(J292 = "Lease",+PV(AL292/(AD292/Inventory!$X292),AD292,-AG292,0,IF(AC292="Beginning",1,0)))</f>
        <v>0</v>
      </c>
      <c r="AN292" s="30"/>
      <c r="AO292" s="34">
        <f t="shared" si="6"/>
        <v>0</v>
      </c>
    </row>
    <row r="293" ht="15.75" customHeight="1">
      <c r="A293" s="30"/>
      <c r="B293" s="31"/>
      <c r="C293" s="30"/>
      <c r="D293" s="30"/>
      <c r="E293" s="30"/>
      <c r="F293" s="30"/>
      <c r="G293" s="30"/>
      <c r="H293" s="30"/>
      <c r="I293" s="30"/>
      <c r="J293" s="30" t="str">
        <f t="shared" si="1"/>
        <v>Not a Lease</v>
      </c>
      <c r="K293" s="30"/>
      <c r="L293" s="30"/>
      <c r="M293" s="30"/>
      <c r="N293" s="30"/>
      <c r="O293" s="30"/>
      <c r="P293" s="30"/>
      <c r="Q293" s="30"/>
      <c r="R293" s="30"/>
      <c r="S293" s="30"/>
      <c r="T293" s="30"/>
      <c r="U293" s="30"/>
      <c r="V293" s="30"/>
      <c r="W293" s="30"/>
      <c r="X293" s="30">
        <f t="shared" si="2"/>
        <v>0</v>
      </c>
      <c r="Y293" s="30" t="str">
        <f t="shared" si="3"/>
        <v/>
      </c>
      <c r="Z293" s="30">
        <f t="shared" si="4"/>
        <v>0</v>
      </c>
      <c r="AA293" s="30">
        <f t="shared" si="5"/>
        <v>0</v>
      </c>
      <c r="AB293" s="30"/>
      <c r="AC293" s="30"/>
      <c r="AD293" s="30" t="str">
        <f>IF(AB293="Monthly",Inventory!$X293*12,IF(AB293="quarterly",Inventory!$X$4:$X$550*4,IF(AB293="annually",Inventory!$X$4:$X$550*1,IF(AB293="weekly",Inventory!$X$4:$X$550*52,IF(AB293="semiannually",Inventory!$X$4:$X$550*2," ")))))</f>
        <v> </v>
      </c>
      <c r="AE293" s="30"/>
      <c r="AF293" s="30"/>
      <c r="AG293" s="32"/>
      <c r="AH293" s="32"/>
      <c r="AI293" s="32"/>
      <c r="AJ293" s="30"/>
      <c r="AK293" s="30"/>
      <c r="AL293" s="33"/>
      <c r="AM293" s="34" t="b">
        <f>IF(J293 = "Lease",+PV(AL293/(AD293/Inventory!$X293),AD293,-AG293,0,IF(AC293="Beginning",1,0)))</f>
        <v>0</v>
      </c>
      <c r="AN293" s="30"/>
      <c r="AO293" s="34">
        <f t="shared" si="6"/>
        <v>0</v>
      </c>
    </row>
    <row r="294" ht="15.75" customHeight="1">
      <c r="A294" s="30"/>
      <c r="B294" s="31"/>
      <c r="C294" s="30"/>
      <c r="D294" s="30"/>
      <c r="E294" s="30"/>
      <c r="F294" s="30"/>
      <c r="G294" s="30"/>
      <c r="H294" s="30"/>
      <c r="I294" s="30"/>
      <c r="J294" s="30" t="str">
        <f t="shared" si="1"/>
        <v>Not a Lease</v>
      </c>
      <c r="K294" s="30"/>
      <c r="L294" s="30"/>
      <c r="M294" s="30"/>
      <c r="N294" s="30"/>
      <c r="O294" s="30"/>
      <c r="P294" s="30"/>
      <c r="Q294" s="30"/>
      <c r="R294" s="30"/>
      <c r="S294" s="30"/>
      <c r="T294" s="30"/>
      <c r="U294" s="30"/>
      <c r="V294" s="30"/>
      <c r="W294" s="30"/>
      <c r="X294" s="30">
        <f t="shared" si="2"/>
        <v>0</v>
      </c>
      <c r="Y294" s="30" t="str">
        <f t="shared" si="3"/>
        <v/>
      </c>
      <c r="Z294" s="30">
        <f t="shared" si="4"/>
        <v>0</v>
      </c>
      <c r="AA294" s="30">
        <f t="shared" si="5"/>
        <v>0</v>
      </c>
      <c r="AB294" s="30"/>
      <c r="AC294" s="30"/>
      <c r="AD294" s="30" t="str">
        <f>IF(AB294="Monthly",Inventory!$X294*12,IF(AB294="quarterly",Inventory!$X$4:$X$550*4,IF(AB294="annually",Inventory!$X$4:$X$550*1,IF(AB294="weekly",Inventory!$X$4:$X$550*52,IF(AB294="semiannually",Inventory!$X$4:$X$550*2," ")))))</f>
        <v> </v>
      </c>
      <c r="AE294" s="30"/>
      <c r="AF294" s="30"/>
      <c r="AG294" s="32"/>
      <c r="AH294" s="32"/>
      <c r="AI294" s="32"/>
      <c r="AJ294" s="30"/>
      <c r="AK294" s="30"/>
      <c r="AL294" s="33"/>
      <c r="AM294" s="34" t="b">
        <f>IF(J294 = "Lease",+PV(AL294/(AD294/Inventory!$X294),AD294,-AG294,0,IF(AC294="Beginning",1,0)))</f>
        <v>0</v>
      </c>
      <c r="AN294" s="30"/>
      <c r="AO294" s="34">
        <f t="shared" si="6"/>
        <v>0</v>
      </c>
    </row>
    <row r="295" ht="15.75" customHeight="1">
      <c r="A295" s="30"/>
      <c r="B295" s="31"/>
      <c r="C295" s="30"/>
      <c r="D295" s="30"/>
      <c r="E295" s="30"/>
      <c r="F295" s="30"/>
      <c r="G295" s="30"/>
      <c r="H295" s="30"/>
      <c r="I295" s="30"/>
      <c r="J295" s="30" t="str">
        <f t="shared" si="1"/>
        <v>Not a Lease</v>
      </c>
      <c r="K295" s="30"/>
      <c r="L295" s="30"/>
      <c r="M295" s="30"/>
      <c r="N295" s="30"/>
      <c r="O295" s="30"/>
      <c r="P295" s="30"/>
      <c r="Q295" s="30"/>
      <c r="R295" s="30"/>
      <c r="S295" s="30"/>
      <c r="T295" s="30"/>
      <c r="U295" s="30"/>
      <c r="V295" s="30"/>
      <c r="W295" s="30"/>
      <c r="X295" s="30">
        <f t="shared" si="2"/>
        <v>0</v>
      </c>
      <c r="Y295" s="30" t="str">
        <f t="shared" si="3"/>
        <v/>
      </c>
      <c r="Z295" s="30">
        <f t="shared" si="4"/>
        <v>0</v>
      </c>
      <c r="AA295" s="30">
        <f t="shared" si="5"/>
        <v>0</v>
      </c>
      <c r="AB295" s="30"/>
      <c r="AC295" s="30"/>
      <c r="AD295" s="30" t="str">
        <f>IF(AB295="Monthly",Inventory!$X295*12,IF(AB295="quarterly",Inventory!$X$4:$X$550*4,IF(AB295="annually",Inventory!$X$4:$X$550*1,IF(AB295="weekly",Inventory!$X$4:$X$550*52,IF(AB295="semiannually",Inventory!$X$4:$X$550*2," ")))))</f>
        <v> </v>
      </c>
      <c r="AE295" s="30"/>
      <c r="AF295" s="30"/>
      <c r="AG295" s="32"/>
      <c r="AH295" s="32"/>
      <c r="AI295" s="32"/>
      <c r="AJ295" s="30"/>
      <c r="AK295" s="30"/>
      <c r="AL295" s="33"/>
      <c r="AM295" s="34" t="b">
        <f>IF(J295 = "Lease",+PV(AL295/(AD295/Inventory!$X295),AD295,-AG295,0,IF(AC295="Beginning",1,0)))</f>
        <v>0</v>
      </c>
      <c r="AN295" s="30"/>
      <c r="AO295" s="34">
        <f t="shared" si="6"/>
        <v>0</v>
      </c>
    </row>
    <row r="296" ht="15.75" customHeight="1">
      <c r="A296" s="30"/>
      <c r="B296" s="31"/>
      <c r="C296" s="30"/>
      <c r="D296" s="30"/>
      <c r="E296" s="30"/>
      <c r="F296" s="30"/>
      <c r="G296" s="30"/>
      <c r="H296" s="30"/>
      <c r="I296" s="30"/>
      <c r="J296" s="30" t="str">
        <f t="shared" si="1"/>
        <v>Not a Lease</v>
      </c>
      <c r="K296" s="30"/>
      <c r="L296" s="30"/>
      <c r="M296" s="30"/>
      <c r="N296" s="30"/>
      <c r="O296" s="30"/>
      <c r="P296" s="30"/>
      <c r="Q296" s="30"/>
      <c r="R296" s="30"/>
      <c r="S296" s="30"/>
      <c r="T296" s="30"/>
      <c r="U296" s="30"/>
      <c r="V296" s="30"/>
      <c r="W296" s="30"/>
      <c r="X296" s="30">
        <f t="shared" si="2"/>
        <v>0</v>
      </c>
      <c r="Y296" s="30" t="str">
        <f t="shared" si="3"/>
        <v/>
      </c>
      <c r="Z296" s="30">
        <f t="shared" si="4"/>
        <v>0</v>
      </c>
      <c r="AA296" s="30">
        <f t="shared" si="5"/>
        <v>0</v>
      </c>
      <c r="AB296" s="30"/>
      <c r="AC296" s="30"/>
      <c r="AD296" s="30" t="str">
        <f>IF(AB296="Monthly",Inventory!$X296*12,IF(AB296="quarterly",Inventory!$X$4:$X$550*4,IF(AB296="annually",Inventory!$X$4:$X$550*1,IF(AB296="weekly",Inventory!$X$4:$X$550*52,IF(AB296="semiannually",Inventory!$X$4:$X$550*2," ")))))</f>
        <v> </v>
      </c>
      <c r="AE296" s="30"/>
      <c r="AF296" s="30"/>
      <c r="AG296" s="32"/>
      <c r="AH296" s="32"/>
      <c r="AI296" s="32"/>
      <c r="AJ296" s="30"/>
      <c r="AK296" s="30"/>
      <c r="AL296" s="33"/>
      <c r="AM296" s="34" t="b">
        <f>IF(J296 = "Lease",+PV(AL296/(AD296/Inventory!$X296),AD296,-AG296,0,IF(AC296="Beginning",1,0)))</f>
        <v>0</v>
      </c>
      <c r="AN296" s="30"/>
      <c r="AO296" s="34">
        <f t="shared" si="6"/>
        <v>0</v>
      </c>
    </row>
    <row r="297" ht="15.75" customHeight="1">
      <c r="A297" s="30"/>
      <c r="B297" s="31"/>
      <c r="C297" s="30"/>
      <c r="D297" s="30"/>
      <c r="E297" s="30"/>
      <c r="F297" s="30"/>
      <c r="G297" s="30"/>
      <c r="H297" s="30"/>
      <c r="I297" s="30"/>
      <c r="J297" s="30" t="str">
        <f t="shared" si="1"/>
        <v>Not a Lease</v>
      </c>
      <c r="K297" s="30"/>
      <c r="L297" s="30"/>
      <c r="M297" s="30"/>
      <c r="N297" s="30"/>
      <c r="O297" s="30"/>
      <c r="P297" s="30"/>
      <c r="Q297" s="30"/>
      <c r="R297" s="30"/>
      <c r="S297" s="30"/>
      <c r="T297" s="30"/>
      <c r="U297" s="30"/>
      <c r="V297" s="30"/>
      <c r="W297" s="30"/>
      <c r="X297" s="30">
        <f t="shared" si="2"/>
        <v>0</v>
      </c>
      <c r="Y297" s="30" t="str">
        <f t="shared" si="3"/>
        <v/>
      </c>
      <c r="Z297" s="30">
        <f t="shared" si="4"/>
        <v>0</v>
      </c>
      <c r="AA297" s="30">
        <f t="shared" si="5"/>
        <v>0</v>
      </c>
      <c r="AB297" s="30"/>
      <c r="AC297" s="30"/>
      <c r="AD297" s="30" t="str">
        <f>IF(AB297="Monthly",Inventory!$X297*12,IF(AB297="quarterly",Inventory!$X$4:$X$550*4,IF(AB297="annually",Inventory!$X$4:$X$550*1,IF(AB297="weekly",Inventory!$X$4:$X$550*52,IF(AB297="semiannually",Inventory!$X$4:$X$550*2," ")))))</f>
        <v> </v>
      </c>
      <c r="AE297" s="30"/>
      <c r="AF297" s="30"/>
      <c r="AG297" s="32"/>
      <c r="AH297" s="32"/>
      <c r="AI297" s="32"/>
      <c r="AJ297" s="30"/>
      <c r="AK297" s="30"/>
      <c r="AL297" s="33"/>
      <c r="AM297" s="34" t="b">
        <f>IF(J297 = "Lease",+PV(AL297/(AD297/Inventory!$X297),AD297,-AG297,0,IF(AC297="Beginning",1,0)))</f>
        <v>0</v>
      </c>
      <c r="AN297" s="30"/>
      <c r="AO297" s="34">
        <f t="shared" si="6"/>
        <v>0</v>
      </c>
    </row>
    <row r="298" ht="15.75" customHeight="1">
      <c r="A298" s="30"/>
      <c r="B298" s="31"/>
      <c r="C298" s="30"/>
      <c r="D298" s="30"/>
      <c r="E298" s="30"/>
      <c r="F298" s="30"/>
      <c r="G298" s="30"/>
      <c r="H298" s="30"/>
      <c r="I298" s="30"/>
      <c r="J298" s="30" t="str">
        <f t="shared" si="1"/>
        <v>Not a Lease</v>
      </c>
      <c r="K298" s="30"/>
      <c r="L298" s="30"/>
      <c r="M298" s="30"/>
      <c r="N298" s="30"/>
      <c r="O298" s="30"/>
      <c r="P298" s="30"/>
      <c r="Q298" s="30"/>
      <c r="R298" s="30"/>
      <c r="S298" s="30"/>
      <c r="T298" s="30"/>
      <c r="U298" s="30"/>
      <c r="V298" s="30"/>
      <c r="W298" s="30"/>
      <c r="X298" s="30">
        <f t="shared" si="2"/>
        <v>0</v>
      </c>
      <c r="Y298" s="30" t="str">
        <f t="shared" si="3"/>
        <v/>
      </c>
      <c r="Z298" s="30">
        <f t="shared" si="4"/>
        <v>0</v>
      </c>
      <c r="AA298" s="30">
        <f t="shared" si="5"/>
        <v>0</v>
      </c>
      <c r="AB298" s="30"/>
      <c r="AC298" s="30"/>
      <c r="AD298" s="30" t="str">
        <f>IF(AB298="Monthly",Inventory!$X298*12,IF(AB298="quarterly",Inventory!$X$4:$X$550*4,IF(AB298="annually",Inventory!$X$4:$X$550*1,IF(AB298="weekly",Inventory!$X$4:$X$550*52,IF(AB298="semiannually",Inventory!$X$4:$X$550*2," ")))))</f>
        <v> </v>
      </c>
      <c r="AE298" s="30"/>
      <c r="AF298" s="30"/>
      <c r="AG298" s="32"/>
      <c r="AH298" s="32"/>
      <c r="AI298" s="32"/>
      <c r="AJ298" s="30"/>
      <c r="AK298" s="30"/>
      <c r="AL298" s="33"/>
      <c r="AM298" s="34" t="b">
        <f>IF(J298 = "Lease",+PV(AL298/(AD298/Inventory!$X298),AD298,-AG298,0,IF(AC298="Beginning",1,0)))</f>
        <v>0</v>
      </c>
      <c r="AN298" s="30"/>
      <c r="AO298" s="34">
        <f t="shared" si="6"/>
        <v>0</v>
      </c>
    </row>
    <row r="299" ht="15.75" customHeight="1">
      <c r="A299" s="30"/>
      <c r="B299" s="31"/>
      <c r="C299" s="30"/>
      <c r="D299" s="30"/>
      <c r="E299" s="30"/>
      <c r="F299" s="30"/>
      <c r="G299" s="30"/>
      <c r="H299" s="30"/>
      <c r="I299" s="30"/>
      <c r="J299" s="30" t="str">
        <f t="shared" si="1"/>
        <v>Not a Lease</v>
      </c>
      <c r="K299" s="30"/>
      <c r="L299" s="30"/>
      <c r="M299" s="30"/>
      <c r="N299" s="30"/>
      <c r="O299" s="30"/>
      <c r="P299" s="30"/>
      <c r="Q299" s="30"/>
      <c r="R299" s="30"/>
      <c r="S299" s="30"/>
      <c r="T299" s="30"/>
      <c r="U299" s="30"/>
      <c r="V299" s="30"/>
      <c r="W299" s="30"/>
      <c r="X299" s="30">
        <f t="shared" si="2"/>
        <v>0</v>
      </c>
      <c r="Y299" s="30" t="str">
        <f t="shared" si="3"/>
        <v/>
      </c>
      <c r="Z299" s="30">
        <f t="shared" si="4"/>
        <v>0</v>
      </c>
      <c r="AA299" s="30">
        <f t="shared" si="5"/>
        <v>0</v>
      </c>
      <c r="AB299" s="30"/>
      <c r="AC299" s="30"/>
      <c r="AD299" s="30" t="str">
        <f>IF(AB299="Monthly",Inventory!$X299*12,IF(AB299="quarterly",Inventory!$X$4:$X$550*4,IF(AB299="annually",Inventory!$X$4:$X$550*1,IF(AB299="weekly",Inventory!$X$4:$X$550*52,IF(AB299="semiannually",Inventory!$X$4:$X$550*2," ")))))</f>
        <v> </v>
      </c>
      <c r="AE299" s="30"/>
      <c r="AF299" s="30"/>
      <c r="AG299" s="32"/>
      <c r="AH299" s="32"/>
      <c r="AI299" s="32"/>
      <c r="AJ299" s="30"/>
      <c r="AK299" s="30"/>
      <c r="AL299" s="33"/>
      <c r="AM299" s="34" t="b">
        <f>IF(J299 = "Lease",+PV(AL299/(AD299/Inventory!$X299),AD299,-AG299,0,IF(AC299="Beginning",1,0)))</f>
        <v>0</v>
      </c>
      <c r="AN299" s="30"/>
      <c r="AO299" s="34">
        <f t="shared" si="6"/>
        <v>0</v>
      </c>
    </row>
    <row r="300" ht="15.75" customHeight="1">
      <c r="A300" s="30"/>
      <c r="B300" s="31"/>
      <c r="C300" s="30"/>
      <c r="D300" s="30"/>
      <c r="E300" s="30"/>
      <c r="F300" s="30"/>
      <c r="G300" s="30"/>
      <c r="H300" s="30"/>
      <c r="I300" s="30"/>
      <c r="J300" s="30" t="str">
        <f t="shared" si="1"/>
        <v>Not a Lease</v>
      </c>
      <c r="K300" s="30"/>
      <c r="L300" s="30"/>
      <c r="M300" s="30"/>
      <c r="N300" s="30"/>
      <c r="O300" s="30"/>
      <c r="P300" s="30"/>
      <c r="Q300" s="30"/>
      <c r="R300" s="30"/>
      <c r="S300" s="30"/>
      <c r="T300" s="30"/>
      <c r="U300" s="30"/>
      <c r="V300" s="30"/>
      <c r="W300" s="30"/>
      <c r="X300" s="30">
        <f t="shared" si="2"/>
        <v>0</v>
      </c>
      <c r="Y300" s="30" t="str">
        <f t="shared" si="3"/>
        <v/>
      </c>
      <c r="Z300" s="30">
        <f t="shared" si="4"/>
        <v>0</v>
      </c>
      <c r="AA300" s="30">
        <f t="shared" si="5"/>
        <v>0</v>
      </c>
      <c r="AB300" s="30"/>
      <c r="AC300" s="30"/>
      <c r="AD300" s="30" t="str">
        <f>IF(AB300="Monthly",Inventory!$X300*12,IF(AB300="quarterly",Inventory!$X$4:$X$550*4,IF(AB300="annually",Inventory!$X$4:$X$550*1,IF(AB300="weekly",Inventory!$X$4:$X$550*52,IF(AB300="semiannually",Inventory!$X$4:$X$550*2," ")))))</f>
        <v> </v>
      </c>
      <c r="AE300" s="30"/>
      <c r="AF300" s="30"/>
      <c r="AG300" s="32"/>
      <c r="AH300" s="32"/>
      <c r="AI300" s="32"/>
      <c r="AJ300" s="30"/>
      <c r="AK300" s="30"/>
      <c r="AL300" s="33"/>
      <c r="AM300" s="34" t="b">
        <f>IF(J300 = "Lease",+PV(AL300/(AD300/Inventory!$X300),AD300,-AG300,0,IF(AC300="Beginning",1,0)))</f>
        <v>0</v>
      </c>
      <c r="AN300" s="30"/>
      <c r="AO300" s="34">
        <f t="shared" si="6"/>
        <v>0</v>
      </c>
    </row>
    <row r="301" ht="15.75" customHeight="1">
      <c r="A301" s="30"/>
      <c r="B301" s="31"/>
      <c r="C301" s="30"/>
      <c r="D301" s="30"/>
      <c r="E301" s="30"/>
      <c r="F301" s="30"/>
      <c r="G301" s="30"/>
      <c r="H301" s="30"/>
      <c r="I301" s="30"/>
      <c r="J301" s="30" t="str">
        <f t="shared" si="1"/>
        <v>Not a Lease</v>
      </c>
      <c r="K301" s="30"/>
      <c r="L301" s="30"/>
      <c r="M301" s="30"/>
      <c r="N301" s="30"/>
      <c r="O301" s="30"/>
      <c r="P301" s="30"/>
      <c r="Q301" s="30"/>
      <c r="R301" s="30"/>
      <c r="S301" s="30"/>
      <c r="T301" s="30"/>
      <c r="U301" s="30"/>
      <c r="V301" s="30"/>
      <c r="W301" s="30"/>
      <c r="X301" s="30">
        <f t="shared" si="2"/>
        <v>0</v>
      </c>
      <c r="Y301" s="30" t="str">
        <f t="shared" si="3"/>
        <v/>
      </c>
      <c r="Z301" s="30">
        <f t="shared" si="4"/>
        <v>0</v>
      </c>
      <c r="AA301" s="30">
        <f t="shared" si="5"/>
        <v>0</v>
      </c>
      <c r="AB301" s="30"/>
      <c r="AC301" s="30"/>
      <c r="AD301" s="30" t="str">
        <f>IF(AB301="Monthly",Inventory!$X301*12,IF(AB301="quarterly",Inventory!$X$4:$X$550*4,IF(AB301="annually",Inventory!$X$4:$X$550*1,IF(AB301="weekly",Inventory!$X$4:$X$550*52,IF(AB301="semiannually",Inventory!$X$4:$X$550*2," ")))))</f>
        <v> </v>
      </c>
      <c r="AE301" s="30"/>
      <c r="AF301" s="30"/>
      <c r="AG301" s="32"/>
      <c r="AH301" s="32"/>
      <c r="AI301" s="32"/>
      <c r="AJ301" s="30"/>
      <c r="AK301" s="30"/>
      <c r="AL301" s="33"/>
      <c r="AM301" s="34" t="b">
        <f>IF(J301 = "Lease",+PV(AL301/(AD301/Inventory!$X301),AD301,-AG301,0,IF(AC301="Beginning",1,0)))</f>
        <v>0</v>
      </c>
      <c r="AN301" s="30"/>
      <c r="AO301" s="34">
        <f t="shared" si="6"/>
        <v>0</v>
      </c>
    </row>
    <row r="302" ht="15.75" customHeight="1">
      <c r="A302" s="30"/>
      <c r="B302" s="31"/>
      <c r="C302" s="30"/>
      <c r="D302" s="30"/>
      <c r="E302" s="30"/>
      <c r="F302" s="30"/>
      <c r="G302" s="30"/>
      <c r="H302" s="30"/>
      <c r="I302" s="30"/>
      <c r="J302" s="30" t="str">
        <f t="shared" si="1"/>
        <v>Not a Lease</v>
      </c>
      <c r="K302" s="30"/>
      <c r="L302" s="30"/>
      <c r="M302" s="30"/>
      <c r="N302" s="30"/>
      <c r="O302" s="30"/>
      <c r="P302" s="30"/>
      <c r="Q302" s="30"/>
      <c r="R302" s="30"/>
      <c r="S302" s="30"/>
      <c r="T302" s="30"/>
      <c r="U302" s="30"/>
      <c r="V302" s="30"/>
      <c r="W302" s="30"/>
      <c r="X302" s="30">
        <f t="shared" si="2"/>
        <v>0</v>
      </c>
      <c r="Y302" s="30" t="str">
        <f t="shared" si="3"/>
        <v/>
      </c>
      <c r="Z302" s="30">
        <f t="shared" si="4"/>
        <v>0</v>
      </c>
      <c r="AA302" s="30">
        <f t="shared" si="5"/>
        <v>0</v>
      </c>
      <c r="AB302" s="30"/>
      <c r="AC302" s="30"/>
      <c r="AD302" s="30" t="str">
        <f>IF(AB302="Monthly",Inventory!$X302*12,IF(AB302="quarterly",Inventory!$X$4:$X$550*4,IF(AB302="annually",Inventory!$X$4:$X$550*1,IF(AB302="weekly",Inventory!$X$4:$X$550*52,IF(AB302="semiannually",Inventory!$X$4:$X$550*2," ")))))</f>
        <v> </v>
      </c>
      <c r="AE302" s="30"/>
      <c r="AF302" s="30"/>
      <c r="AG302" s="32"/>
      <c r="AH302" s="32"/>
      <c r="AI302" s="32"/>
      <c r="AJ302" s="30"/>
      <c r="AK302" s="30"/>
      <c r="AL302" s="33"/>
      <c r="AM302" s="34" t="b">
        <f>IF(J302 = "Lease",+PV(AL302/(AD302/Inventory!$X302),AD302,-AG302,0,IF(AC302="Beginning",1,0)))</f>
        <v>0</v>
      </c>
      <c r="AN302" s="30"/>
      <c r="AO302" s="34">
        <f t="shared" si="6"/>
        <v>0</v>
      </c>
    </row>
    <row r="303" ht="15.75" customHeight="1">
      <c r="A303" s="30"/>
      <c r="B303" s="31"/>
      <c r="C303" s="30"/>
      <c r="D303" s="30"/>
      <c r="E303" s="30"/>
      <c r="F303" s="30"/>
      <c r="G303" s="30"/>
      <c r="H303" s="30"/>
      <c r="I303" s="30"/>
      <c r="J303" s="30" t="str">
        <f t="shared" si="1"/>
        <v>Not a Lease</v>
      </c>
      <c r="K303" s="30"/>
      <c r="L303" s="30"/>
      <c r="M303" s="30"/>
      <c r="N303" s="30"/>
      <c r="O303" s="30"/>
      <c r="P303" s="30"/>
      <c r="Q303" s="30"/>
      <c r="R303" s="30"/>
      <c r="S303" s="30"/>
      <c r="T303" s="30"/>
      <c r="U303" s="30"/>
      <c r="V303" s="30"/>
      <c r="W303" s="30"/>
      <c r="X303" s="30">
        <f t="shared" si="2"/>
        <v>0</v>
      </c>
      <c r="Y303" s="30" t="str">
        <f t="shared" si="3"/>
        <v/>
      </c>
      <c r="Z303" s="30">
        <f t="shared" si="4"/>
        <v>0</v>
      </c>
      <c r="AA303" s="30">
        <f t="shared" si="5"/>
        <v>0</v>
      </c>
      <c r="AB303" s="30"/>
      <c r="AC303" s="30"/>
      <c r="AD303" s="30" t="str">
        <f>IF(AB303="Monthly",Inventory!$X303*12,IF(AB303="quarterly",Inventory!$X$4:$X$550*4,IF(AB303="annually",Inventory!$X$4:$X$550*1,IF(AB303="weekly",Inventory!$X$4:$X$550*52,IF(AB303="semiannually",Inventory!$X$4:$X$550*2," ")))))</f>
        <v> </v>
      </c>
      <c r="AE303" s="30"/>
      <c r="AF303" s="30"/>
      <c r="AG303" s="32"/>
      <c r="AH303" s="32"/>
      <c r="AI303" s="32"/>
      <c r="AJ303" s="30"/>
      <c r="AK303" s="30"/>
      <c r="AL303" s="33"/>
      <c r="AM303" s="34" t="b">
        <f>IF(J303 = "Lease",+PV(AL303/(AD303/Inventory!$X303),AD303,-AG303,0,IF(AC303="Beginning",1,0)))</f>
        <v>0</v>
      </c>
      <c r="AN303" s="30"/>
      <c r="AO303" s="34">
        <f t="shared" si="6"/>
        <v>0</v>
      </c>
    </row>
    <row r="304" ht="15.75" customHeight="1">
      <c r="A304" s="30"/>
      <c r="B304" s="31"/>
      <c r="C304" s="30"/>
      <c r="D304" s="30"/>
      <c r="E304" s="30"/>
      <c r="F304" s="30"/>
      <c r="G304" s="30"/>
      <c r="H304" s="30"/>
      <c r="I304" s="30"/>
      <c r="J304" s="30" t="str">
        <f t="shared" si="1"/>
        <v>Not a Lease</v>
      </c>
      <c r="K304" s="30"/>
      <c r="L304" s="30"/>
      <c r="M304" s="30"/>
      <c r="N304" s="30"/>
      <c r="O304" s="30"/>
      <c r="P304" s="30"/>
      <c r="Q304" s="30"/>
      <c r="R304" s="30"/>
      <c r="S304" s="30"/>
      <c r="T304" s="30"/>
      <c r="U304" s="30"/>
      <c r="V304" s="30"/>
      <c r="W304" s="30"/>
      <c r="X304" s="30">
        <f t="shared" si="2"/>
        <v>0</v>
      </c>
      <c r="Y304" s="30" t="str">
        <f t="shared" si="3"/>
        <v/>
      </c>
      <c r="Z304" s="30">
        <f t="shared" si="4"/>
        <v>0</v>
      </c>
      <c r="AA304" s="30">
        <f t="shared" si="5"/>
        <v>0</v>
      </c>
      <c r="AB304" s="30"/>
      <c r="AC304" s="30"/>
      <c r="AD304" s="30" t="str">
        <f>IF(AB304="Monthly",Inventory!$X304*12,IF(AB304="quarterly",Inventory!$X$4:$X$550*4,IF(AB304="annually",Inventory!$X$4:$X$550*1,IF(AB304="weekly",Inventory!$X$4:$X$550*52,IF(AB304="semiannually",Inventory!$X$4:$X$550*2," ")))))</f>
        <v> </v>
      </c>
      <c r="AE304" s="30"/>
      <c r="AF304" s="30"/>
      <c r="AG304" s="32"/>
      <c r="AH304" s="32"/>
      <c r="AI304" s="32"/>
      <c r="AJ304" s="30"/>
      <c r="AK304" s="30"/>
      <c r="AL304" s="33"/>
      <c r="AM304" s="34" t="b">
        <f>IF(J304 = "Lease",+PV(AL304/(AD304/Inventory!$X304),AD304,-AG304,0,IF(AC304="Beginning",1,0)))</f>
        <v>0</v>
      </c>
      <c r="AN304" s="30"/>
      <c r="AO304" s="34">
        <f t="shared" si="6"/>
        <v>0</v>
      </c>
    </row>
    <row r="305" ht="15.75" customHeight="1">
      <c r="A305" s="30"/>
      <c r="B305" s="31"/>
      <c r="C305" s="30"/>
      <c r="D305" s="30"/>
      <c r="E305" s="30"/>
      <c r="F305" s="30"/>
      <c r="G305" s="30"/>
      <c r="H305" s="30"/>
      <c r="I305" s="30"/>
      <c r="J305" s="30" t="str">
        <f t="shared" si="1"/>
        <v>Not a Lease</v>
      </c>
      <c r="K305" s="30"/>
      <c r="L305" s="30"/>
      <c r="M305" s="30"/>
      <c r="N305" s="30"/>
      <c r="O305" s="30"/>
      <c r="P305" s="30"/>
      <c r="Q305" s="30"/>
      <c r="R305" s="30"/>
      <c r="S305" s="30"/>
      <c r="T305" s="30"/>
      <c r="U305" s="30"/>
      <c r="V305" s="30"/>
      <c r="W305" s="30"/>
      <c r="X305" s="30">
        <f t="shared" si="2"/>
        <v>0</v>
      </c>
      <c r="Y305" s="30" t="str">
        <f t="shared" si="3"/>
        <v/>
      </c>
      <c r="Z305" s="30">
        <f t="shared" si="4"/>
        <v>0</v>
      </c>
      <c r="AA305" s="30">
        <f t="shared" si="5"/>
        <v>0</v>
      </c>
      <c r="AB305" s="30"/>
      <c r="AC305" s="30"/>
      <c r="AD305" s="30" t="str">
        <f>IF(AB305="Monthly",Inventory!$X305*12,IF(AB305="quarterly",Inventory!$X$4:$X$550*4,IF(AB305="annually",Inventory!$X$4:$X$550*1,IF(AB305="weekly",Inventory!$X$4:$X$550*52,IF(AB305="semiannually",Inventory!$X$4:$X$550*2," ")))))</f>
        <v> </v>
      </c>
      <c r="AE305" s="30"/>
      <c r="AF305" s="30"/>
      <c r="AG305" s="32"/>
      <c r="AH305" s="32"/>
      <c r="AI305" s="32"/>
      <c r="AJ305" s="30"/>
      <c r="AK305" s="30"/>
      <c r="AL305" s="33"/>
      <c r="AM305" s="34" t="b">
        <f>IF(J305 = "Lease",+PV(AL305/(AD305/Inventory!$X305),AD305,-AG305,0,IF(AC305="Beginning",1,0)))</f>
        <v>0</v>
      </c>
      <c r="AN305" s="30"/>
      <c r="AO305" s="34">
        <f t="shared" si="6"/>
        <v>0</v>
      </c>
    </row>
    <row r="306" ht="15.75" customHeight="1">
      <c r="A306" s="30"/>
      <c r="B306" s="31"/>
      <c r="C306" s="30"/>
      <c r="D306" s="30"/>
      <c r="E306" s="30"/>
      <c r="F306" s="30"/>
      <c r="G306" s="30"/>
      <c r="H306" s="30"/>
      <c r="I306" s="30"/>
      <c r="J306" s="30" t="str">
        <f t="shared" si="1"/>
        <v>Not a Lease</v>
      </c>
      <c r="K306" s="30"/>
      <c r="L306" s="30"/>
      <c r="M306" s="30"/>
      <c r="N306" s="30"/>
      <c r="O306" s="30"/>
      <c r="P306" s="30"/>
      <c r="Q306" s="30"/>
      <c r="R306" s="30"/>
      <c r="S306" s="30"/>
      <c r="T306" s="30"/>
      <c r="U306" s="30"/>
      <c r="V306" s="30"/>
      <c r="W306" s="30"/>
      <c r="X306" s="30">
        <f t="shared" si="2"/>
        <v>0</v>
      </c>
      <c r="Y306" s="30" t="str">
        <f t="shared" si="3"/>
        <v/>
      </c>
      <c r="Z306" s="30">
        <f t="shared" si="4"/>
        <v>0</v>
      </c>
      <c r="AA306" s="30">
        <f t="shared" si="5"/>
        <v>0</v>
      </c>
      <c r="AB306" s="30"/>
      <c r="AC306" s="30"/>
      <c r="AD306" s="30" t="str">
        <f>IF(AB306="Monthly",Inventory!$X306*12,IF(AB306="quarterly",Inventory!$X$4:$X$550*4,IF(AB306="annually",Inventory!$X$4:$X$550*1,IF(AB306="weekly",Inventory!$X$4:$X$550*52,IF(AB306="semiannually",Inventory!$X$4:$X$550*2," ")))))</f>
        <v> </v>
      </c>
      <c r="AE306" s="30"/>
      <c r="AF306" s="30"/>
      <c r="AG306" s="32"/>
      <c r="AH306" s="32"/>
      <c r="AI306" s="32"/>
      <c r="AJ306" s="30"/>
      <c r="AK306" s="30"/>
      <c r="AL306" s="33"/>
      <c r="AM306" s="34" t="b">
        <f>IF(J306 = "Lease",+PV(AL306/(AD306/Inventory!$X306),AD306,-AG306,0,IF(AC306="Beginning",1,0)))</f>
        <v>0</v>
      </c>
      <c r="AN306" s="30"/>
      <c r="AO306" s="34">
        <f t="shared" si="6"/>
        <v>0</v>
      </c>
    </row>
    <row r="307" ht="15.75" customHeight="1">
      <c r="A307" s="30"/>
      <c r="B307" s="31"/>
      <c r="C307" s="30"/>
      <c r="D307" s="30"/>
      <c r="E307" s="30"/>
      <c r="F307" s="30"/>
      <c r="G307" s="30"/>
      <c r="H307" s="30"/>
      <c r="I307" s="30"/>
      <c r="J307" s="30" t="str">
        <f t="shared" si="1"/>
        <v>Not a Lease</v>
      </c>
      <c r="K307" s="30"/>
      <c r="L307" s="30"/>
      <c r="M307" s="30"/>
      <c r="N307" s="30"/>
      <c r="O307" s="30"/>
      <c r="P307" s="30"/>
      <c r="Q307" s="30"/>
      <c r="R307" s="30"/>
      <c r="S307" s="30"/>
      <c r="T307" s="30"/>
      <c r="U307" s="30"/>
      <c r="V307" s="30"/>
      <c r="W307" s="30"/>
      <c r="X307" s="30">
        <f t="shared" si="2"/>
        <v>0</v>
      </c>
      <c r="Y307" s="30" t="str">
        <f t="shared" si="3"/>
        <v/>
      </c>
      <c r="Z307" s="30">
        <f t="shared" si="4"/>
        <v>0</v>
      </c>
      <c r="AA307" s="30">
        <f t="shared" si="5"/>
        <v>0</v>
      </c>
      <c r="AB307" s="30"/>
      <c r="AC307" s="30"/>
      <c r="AD307" s="30" t="str">
        <f>IF(AB307="Monthly",Inventory!$X307*12,IF(AB307="quarterly",Inventory!$X$4:$X$550*4,IF(AB307="annually",Inventory!$X$4:$X$550*1,IF(AB307="weekly",Inventory!$X$4:$X$550*52,IF(AB307="semiannually",Inventory!$X$4:$X$550*2," ")))))</f>
        <v> </v>
      </c>
      <c r="AE307" s="30"/>
      <c r="AF307" s="30"/>
      <c r="AG307" s="32"/>
      <c r="AH307" s="32"/>
      <c r="AI307" s="32"/>
      <c r="AJ307" s="30"/>
      <c r="AK307" s="30"/>
      <c r="AL307" s="33"/>
      <c r="AM307" s="34" t="b">
        <f>IF(J307 = "Lease",+PV(AL307/(AD307/Inventory!$X307),AD307,-AG307,0,IF(AC307="Beginning",1,0)))</f>
        <v>0</v>
      </c>
      <c r="AN307" s="30"/>
      <c r="AO307" s="34">
        <f t="shared" si="6"/>
        <v>0</v>
      </c>
    </row>
    <row r="308" ht="15.75" customHeight="1">
      <c r="A308" s="30"/>
      <c r="B308" s="31"/>
      <c r="C308" s="30"/>
      <c r="D308" s="30"/>
      <c r="E308" s="30"/>
      <c r="F308" s="30"/>
      <c r="G308" s="30"/>
      <c r="H308" s="30"/>
      <c r="I308" s="30"/>
      <c r="J308" s="30" t="str">
        <f t="shared" si="1"/>
        <v>Not a Lease</v>
      </c>
      <c r="K308" s="30"/>
      <c r="L308" s="30"/>
      <c r="M308" s="30"/>
      <c r="N308" s="30"/>
      <c r="O308" s="30"/>
      <c r="P308" s="30"/>
      <c r="Q308" s="30"/>
      <c r="R308" s="30"/>
      <c r="S308" s="30"/>
      <c r="T308" s="30"/>
      <c r="U308" s="30"/>
      <c r="V308" s="30"/>
      <c r="W308" s="30"/>
      <c r="X308" s="30">
        <f t="shared" si="2"/>
        <v>0</v>
      </c>
      <c r="Y308" s="30" t="str">
        <f t="shared" si="3"/>
        <v/>
      </c>
      <c r="Z308" s="30">
        <f t="shared" si="4"/>
        <v>0</v>
      </c>
      <c r="AA308" s="30">
        <f t="shared" si="5"/>
        <v>0</v>
      </c>
      <c r="AB308" s="30"/>
      <c r="AC308" s="30"/>
      <c r="AD308" s="30" t="str">
        <f>IF(AB308="Monthly",Inventory!$X308*12,IF(AB308="quarterly",Inventory!$X$4:$X$550*4,IF(AB308="annually",Inventory!$X$4:$X$550*1,IF(AB308="weekly",Inventory!$X$4:$X$550*52,IF(AB308="semiannually",Inventory!$X$4:$X$550*2," ")))))</f>
        <v> </v>
      </c>
      <c r="AE308" s="30"/>
      <c r="AF308" s="30"/>
      <c r="AG308" s="32"/>
      <c r="AH308" s="32"/>
      <c r="AI308" s="32"/>
      <c r="AJ308" s="30"/>
      <c r="AK308" s="30"/>
      <c r="AL308" s="33"/>
      <c r="AM308" s="34" t="b">
        <f>IF(J308 = "Lease",+PV(AL308/(AD308/Inventory!$X308),AD308,-AG308,0,IF(AC308="Beginning",1,0)))</f>
        <v>0</v>
      </c>
      <c r="AN308" s="30"/>
      <c r="AO308" s="34">
        <f t="shared" si="6"/>
        <v>0</v>
      </c>
    </row>
    <row r="309" ht="15.75" customHeight="1">
      <c r="A309" s="30"/>
      <c r="B309" s="31"/>
      <c r="C309" s="30"/>
      <c r="D309" s="30"/>
      <c r="E309" s="30"/>
      <c r="F309" s="30"/>
      <c r="G309" s="30"/>
      <c r="H309" s="30"/>
      <c r="I309" s="30"/>
      <c r="J309" s="30" t="str">
        <f t="shared" si="1"/>
        <v>Not a Lease</v>
      </c>
      <c r="K309" s="30"/>
      <c r="L309" s="30"/>
      <c r="M309" s="30"/>
      <c r="N309" s="30"/>
      <c r="O309" s="30"/>
      <c r="P309" s="30"/>
      <c r="Q309" s="30"/>
      <c r="R309" s="30"/>
      <c r="S309" s="30"/>
      <c r="T309" s="30"/>
      <c r="U309" s="30"/>
      <c r="V309" s="30"/>
      <c r="W309" s="30"/>
      <c r="X309" s="30">
        <f t="shared" si="2"/>
        <v>0</v>
      </c>
      <c r="Y309" s="30" t="str">
        <f t="shared" si="3"/>
        <v/>
      </c>
      <c r="Z309" s="30">
        <f t="shared" si="4"/>
        <v>0</v>
      </c>
      <c r="AA309" s="30">
        <f t="shared" si="5"/>
        <v>0</v>
      </c>
      <c r="AB309" s="30"/>
      <c r="AC309" s="30"/>
      <c r="AD309" s="30" t="str">
        <f>IF(AB309="Monthly",Inventory!$X309*12,IF(AB309="quarterly",Inventory!$X$4:$X$550*4,IF(AB309="annually",Inventory!$X$4:$X$550*1,IF(AB309="weekly",Inventory!$X$4:$X$550*52,IF(AB309="semiannually",Inventory!$X$4:$X$550*2," ")))))</f>
        <v> </v>
      </c>
      <c r="AE309" s="30"/>
      <c r="AF309" s="30"/>
      <c r="AG309" s="32"/>
      <c r="AH309" s="32"/>
      <c r="AI309" s="32"/>
      <c r="AJ309" s="30"/>
      <c r="AK309" s="30"/>
      <c r="AL309" s="33"/>
      <c r="AM309" s="34" t="b">
        <f>IF(J309 = "Lease",+PV(AL309/(AD309/Inventory!$X309),AD309,-AG309,0,IF(AC309="Beginning",1,0)))</f>
        <v>0</v>
      </c>
      <c r="AN309" s="30"/>
      <c r="AO309" s="34">
        <f t="shared" si="6"/>
        <v>0</v>
      </c>
    </row>
    <row r="310" ht="15.75" customHeight="1">
      <c r="A310" s="30"/>
      <c r="B310" s="31"/>
      <c r="C310" s="30"/>
      <c r="D310" s="30"/>
      <c r="E310" s="30"/>
      <c r="F310" s="30"/>
      <c r="G310" s="30"/>
      <c r="H310" s="30"/>
      <c r="I310" s="30"/>
      <c r="J310" s="30" t="str">
        <f t="shared" si="1"/>
        <v>Not a Lease</v>
      </c>
      <c r="K310" s="30"/>
      <c r="L310" s="30"/>
      <c r="M310" s="30"/>
      <c r="N310" s="30"/>
      <c r="O310" s="30"/>
      <c r="P310" s="30"/>
      <c r="Q310" s="30"/>
      <c r="R310" s="30"/>
      <c r="S310" s="30"/>
      <c r="T310" s="30"/>
      <c r="U310" s="30"/>
      <c r="V310" s="30"/>
      <c r="W310" s="30"/>
      <c r="X310" s="30">
        <f t="shared" si="2"/>
        <v>0</v>
      </c>
      <c r="Y310" s="30" t="str">
        <f t="shared" si="3"/>
        <v/>
      </c>
      <c r="Z310" s="30">
        <f t="shared" si="4"/>
        <v>0</v>
      </c>
      <c r="AA310" s="30">
        <f t="shared" si="5"/>
        <v>0</v>
      </c>
      <c r="AB310" s="30"/>
      <c r="AC310" s="30"/>
      <c r="AD310" s="30" t="str">
        <f>IF(AB310="Monthly",Inventory!$X310*12,IF(AB310="quarterly",Inventory!$X$4:$X$550*4,IF(AB310="annually",Inventory!$X$4:$X$550*1,IF(AB310="weekly",Inventory!$X$4:$X$550*52,IF(AB310="semiannually",Inventory!$X$4:$X$550*2," ")))))</f>
        <v> </v>
      </c>
      <c r="AE310" s="30"/>
      <c r="AF310" s="30"/>
      <c r="AG310" s="32"/>
      <c r="AH310" s="32"/>
      <c r="AI310" s="32"/>
      <c r="AJ310" s="30"/>
      <c r="AK310" s="30"/>
      <c r="AL310" s="33"/>
      <c r="AM310" s="34" t="b">
        <f>IF(J310 = "Lease",+PV(AL310/(AD310/Inventory!$X310),AD310,-AG310,0,IF(AC310="Beginning",1,0)))</f>
        <v>0</v>
      </c>
      <c r="AN310" s="30"/>
      <c r="AO310" s="34">
        <f t="shared" si="6"/>
        <v>0</v>
      </c>
    </row>
    <row r="311" ht="15.75" customHeight="1">
      <c r="A311" s="30"/>
      <c r="B311" s="31"/>
      <c r="C311" s="30"/>
      <c r="D311" s="30"/>
      <c r="E311" s="30"/>
      <c r="F311" s="30"/>
      <c r="G311" s="30"/>
      <c r="H311" s="30"/>
      <c r="I311" s="30"/>
      <c r="J311" s="30" t="str">
        <f t="shared" si="1"/>
        <v>Not a Lease</v>
      </c>
      <c r="K311" s="30"/>
      <c r="L311" s="30"/>
      <c r="M311" s="30"/>
      <c r="N311" s="30"/>
      <c r="O311" s="30"/>
      <c r="P311" s="30"/>
      <c r="Q311" s="30"/>
      <c r="R311" s="30"/>
      <c r="S311" s="30"/>
      <c r="T311" s="30"/>
      <c r="U311" s="30"/>
      <c r="V311" s="30"/>
      <c r="W311" s="30"/>
      <c r="X311" s="30">
        <f t="shared" si="2"/>
        <v>0</v>
      </c>
      <c r="Y311" s="30" t="str">
        <f t="shared" si="3"/>
        <v/>
      </c>
      <c r="Z311" s="30">
        <f t="shared" si="4"/>
        <v>0</v>
      </c>
      <c r="AA311" s="30">
        <f t="shared" si="5"/>
        <v>0</v>
      </c>
      <c r="AB311" s="30"/>
      <c r="AC311" s="30"/>
      <c r="AD311" s="30" t="str">
        <f>IF(AB311="Monthly",Inventory!$X311*12,IF(AB311="quarterly",Inventory!$X$4:$X$550*4,IF(AB311="annually",Inventory!$X$4:$X$550*1,IF(AB311="weekly",Inventory!$X$4:$X$550*52,IF(AB311="semiannually",Inventory!$X$4:$X$550*2," ")))))</f>
        <v> </v>
      </c>
      <c r="AE311" s="30"/>
      <c r="AF311" s="30"/>
      <c r="AG311" s="32"/>
      <c r="AH311" s="32"/>
      <c r="AI311" s="32"/>
      <c r="AJ311" s="30"/>
      <c r="AK311" s="30"/>
      <c r="AL311" s="33"/>
      <c r="AM311" s="34" t="b">
        <f>IF(J311 = "Lease",+PV(AL311/(AD311/Inventory!$X311),AD311,-AG311,0,IF(AC311="Beginning",1,0)))</f>
        <v>0</v>
      </c>
      <c r="AN311" s="30"/>
      <c r="AO311" s="34">
        <f t="shared" si="6"/>
        <v>0</v>
      </c>
    </row>
    <row r="312" ht="15.75" customHeight="1">
      <c r="A312" s="30"/>
      <c r="B312" s="31"/>
      <c r="C312" s="30"/>
      <c r="D312" s="30"/>
      <c r="E312" s="30"/>
      <c r="F312" s="30"/>
      <c r="G312" s="30"/>
      <c r="H312" s="30"/>
      <c r="I312" s="30"/>
      <c r="J312" s="30" t="str">
        <f t="shared" si="1"/>
        <v>Not a Lease</v>
      </c>
      <c r="K312" s="30"/>
      <c r="L312" s="30"/>
      <c r="M312" s="30"/>
      <c r="N312" s="30"/>
      <c r="O312" s="30"/>
      <c r="P312" s="30"/>
      <c r="Q312" s="30"/>
      <c r="R312" s="30"/>
      <c r="S312" s="30"/>
      <c r="T312" s="30"/>
      <c r="U312" s="30"/>
      <c r="V312" s="30"/>
      <c r="W312" s="30"/>
      <c r="X312" s="30">
        <f t="shared" si="2"/>
        <v>0</v>
      </c>
      <c r="Y312" s="30" t="str">
        <f t="shared" si="3"/>
        <v/>
      </c>
      <c r="Z312" s="30">
        <f t="shared" si="4"/>
        <v>0</v>
      </c>
      <c r="AA312" s="30">
        <f t="shared" si="5"/>
        <v>0</v>
      </c>
      <c r="AB312" s="30"/>
      <c r="AC312" s="30"/>
      <c r="AD312" s="30" t="str">
        <f>IF(AB312="Monthly",Inventory!$X312*12,IF(AB312="quarterly",Inventory!$X$4:$X$550*4,IF(AB312="annually",Inventory!$X$4:$X$550*1,IF(AB312="weekly",Inventory!$X$4:$X$550*52,IF(AB312="semiannually",Inventory!$X$4:$X$550*2," ")))))</f>
        <v> </v>
      </c>
      <c r="AE312" s="30"/>
      <c r="AF312" s="30"/>
      <c r="AG312" s="32"/>
      <c r="AH312" s="32"/>
      <c r="AI312" s="32"/>
      <c r="AJ312" s="30"/>
      <c r="AK312" s="30"/>
      <c r="AL312" s="33"/>
      <c r="AM312" s="34" t="b">
        <f>IF(J312 = "Lease",+PV(AL312/(AD312/Inventory!$X312),AD312,-AG312,0,IF(AC312="Beginning",1,0)))</f>
        <v>0</v>
      </c>
      <c r="AN312" s="30"/>
      <c r="AO312" s="34">
        <f t="shared" si="6"/>
        <v>0</v>
      </c>
    </row>
    <row r="313" ht="15.75" customHeight="1">
      <c r="A313" s="30"/>
      <c r="B313" s="31"/>
      <c r="C313" s="30"/>
      <c r="D313" s="30"/>
      <c r="E313" s="30"/>
      <c r="F313" s="30"/>
      <c r="G313" s="30"/>
      <c r="H313" s="30"/>
      <c r="I313" s="30"/>
      <c r="J313" s="30" t="str">
        <f t="shared" si="1"/>
        <v>Not a Lease</v>
      </c>
      <c r="K313" s="30"/>
      <c r="L313" s="30"/>
      <c r="M313" s="30"/>
      <c r="N313" s="30"/>
      <c r="O313" s="30"/>
      <c r="P313" s="30"/>
      <c r="Q313" s="30"/>
      <c r="R313" s="30"/>
      <c r="S313" s="30"/>
      <c r="T313" s="30"/>
      <c r="U313" s="30"/>
      <c r="V313" s="30"/>
      <c r="W313" s="30"/>
      <c r="X313" s="30">
        <f t="shared" si="2"/>
        <v>0</v>
      </c>
      <c r="Y313" s="30" t="str">
        <f t="shared" si="3"/>
        <v/>
      </c>
      <c r="Z313" s="30">
        <f t="shared" si="4"/>
        <v>0</v>
      </c>
      <c r="AA313" s="30">
        <f t="shared" si="5"/>
        <v>0</v>
      </c>
      <c r="AB313" s="30"/>
      <c r="AC313" s="30"/>
      <c r="AD313" s="30" t="str">
        <f>IF(AB313="Monthly",Inventory!$X313*12,IF(AB313="quarterly",Inventory!$X$4:$X$550*4,IF(AB313="annually",Inventory!$X$4:$X$550*1,IF(AB313="weekly",Inventory!$X$4:$X$550*52,IF(AB313="semiannually",Inventory!$X$4:$X$550*2," ")))))</f>
        <v> </v>
      </c>
      <c r="AE313" s="30"/>
      <c r="AF313" s="30"/>
      <c r="AG313" s="32"/>
      <c r="AH313" s="32"/>
      <c r="AI313" s="32"/>
      <c r="AJ313" s="30"/>
      <c r="AK313" s="30"/>
      <c r="AL313" s="33"/>
      <c r="AM313" s="34" t="b">
        <f>IF(J313 = "Lease",+PV(AL313/(AD313/Inventory!$X313),AD313,-AG313,0,IF(AC313="Beginning",1,0)))</f>
        <v>0</v>
      </c>
      <c r="AN313" s="30"/>
      <c r="AO313" s="34">
        <f t="shared" si="6"/>
        <v>0</v>
      </c>
    </row>
    <row r="314" ht="15.75" customHeight="1">
      <c r="A314" s="30"/>
      <c r="B314" s="31"/>
      <c r="C314" s="30"/>
      <c r="D314" s="30"/>
      <c r="E314" s="30"/>
      <c r="F314" s="30"/>
      <c r="G314" s="30"/>
      <c r="H314" s="30"/>
      <c r="I314" s="30"/>
      <c r="J314" s="30" t="str">
        <f t="shared" si="1"/>
        <v>Not a Lease</v>
      </c>
      <c r="K314" s="30"/>
      <c r="L314" s="30"/>
      <c r="M314" s="30"/>
      <c r="N314" s="30"/>
      <c r="O314" s="30"/>
      <c r="P314" s="30"/>
      <c r="Q314" s="30"/>
      <c r="R314" s="30"/>
      <c r="S314" s="30"/>
      <c r="T314" s="30"/>
      <c r="U314" s="30"/>
      <c r="V314" s="30"/>
      <c r="W314" s="30"/>
      <c r="X314" s="30">
        <f t="shared" si="2"/>
        <v>0</v>
      </c>
      <c r="Y314" s="30" t="str">
        <f t="shared" si="3"/>
        <v/>
      </c>
      <c r="Z314" s="30">
        <f t="shared" si="4"/>
        <v>0</v>
      </c>
      <c r="AA314" s="30">
        <f t="shared" si="5"/>
        <v>0</v>
      </c>
      <c r="AB314" s="30"/>
      <c r="AC314" s="30"/>
      <c r="AD314" s="30" t="str">
        <f>IF(AB314="Monthly",Inventory!$X314*12,IF(AB314="quarterly",Inventory!$X$4:$X$550*4,IF(AB314="annually",Inventory!$X$4:$X$550*1,IF(AB314="weekly",Inventory!$X$4:$X$550*52,IF(AB314="semiannually",Inventory!$X$4:$X$550*2," ")))))</f>
        <v> </v>
      </c>
      <c r="AE314" s="30"/>
      <c r="AF314" s="30"/>
      <c r="AG314" s="32"/>
      <c r="AH314" s="32"/>
      <c r="AI314" s="32"/>
      <c r="AJ314" s="30"/>
      <c r="AK314" s="30"/>
      <c r="AL314" s="33"/>
      <c r="AM314" s="34" t="b">
        <f>IF(J314 = "Lease",+PV(AL314/(AD314/Inventory!$X314),AD314,-AG314,0,IF(AC314="Beginning",1,0)))</f>
        <v>0</v>
      </c>
      <c r="AN314" s="30"/>
      <c r="AO314" s="34">
        <f t="shared" si="6"/>
        <v>0</v>
      </c>
    </row>
    <row r="315" ht="15.75" customHeight="1">
      <c r="A315" s="30"/>
      <c r="B315" s="31"/>
      <c r="C315" s="30"/>
      <c r="D315" s="30"/>
      <c r="E315" s="30"/>
      <c r="F315" s="30"/>
      <c r="G315" s="30"/>
      <c r="H315" s="30"/>
      <c r="I315" s="30"/>
      <c r="J315" s="30" t="str">
        <f t="shared" si="1"/>
        <v>Not a Lease</v>
      </c>
      <c r="K315" s="30"/>
      <c r="L315" s="30"/>
      <c r="M315" s="30"/>
      <c r="N315" s="30"/>
      <c r="O315" s="30"/>
      <c r="P315" s="30"/>
      <c r="Q315" s="30"/>
      <c r="R315" s="30"/>
      <c r="S315" s="30"/>
      <c r="T315" s="30"/>
      <c r="U315" s="30"/>
      <c r="V315" s="30"/>
      <c r="W315" s="30"/>
      <c r="X315" s="30">
        <f t="shared" si="2"/>
        <v>0</v>
      </c>
      <c r="Y315" s="30" t="str">
        <f t="shared" si="3"/>
        <v/>
      </c>
      <c r="Z315" s="30">
        <f t="shared" si="4"/>
        <v>0</v>
      </c>
      <c r="AA315" s="30">
        <f t="shared" si="5"/>
        <v>0</v>
      </c>
      <c r="AB315" s="30"/>
      <c r="AC315" s="30"/>
      <c r="AD315" s="30" t="str">
        <f>IF(AB315="Monthly",Inventory!$X315*12,IF(AB315="quarterly",Inventory!$X$4:$X$550*4,IF(AB315="annually",Inventory!$X$4:$X$550*1,IF(AB315="weekly",Inventory!$X$4:$X$550*52,IF(AB315="semiannually",Inventory!$X$4:$X$550*2," ")))))</f>
        <v> </v>
      </c>
      <c r="AE315" s="30"/>
      <c r="AF315" s="30"/>
      <c r="AG315" s="32"/>
      <c r="AH315" s="32"/>
      <c r="AI315" s="32"/>
      <c r="AJ315" s="30"/>
      <c r="AK315" s="30"/>
      <c r="AL315" s="33"/>
      <c r="AM315" s="34" t="b">
        <f>IF(J315 = "Lease",+PV(AL315/(AD315/Inventory!$X315),AD315,-AG315,0,IF(AC315="Beginning",1,0)))</f>
        <v>0</v>
      </c>
      <c r="AN315" s="30"/>
      <c r="AO315" s="34">
        <f t="shared" si="6"/>
        <v>0</v>
      </c>
    </row>
    <row r="316" ht="15.75" customHeight="1">
      <c r="A316" s="30"/>
      <c r="B316" s="31"/>
      <c r="C316" s="30"/>
      <c r="D316" s="30"/>
      <c r="E316" s="30"/>
      <c r="F316" s="30"/>
      <c r="G316" s="30"/>
      <c r="H316" s="30"/>
      <c r="I316" s="30"/>
      <c r="J316" s="30" t="str">
        <f t="shared" si="1"/>
        <v>Not a Lease</v>
      </c>
      <c r="K316" s="30"/>
      <c r="L316" s="30"/>
      <c r="M316" s="30"/>
      <c r="N316" s="30"/>
      <c r="O316" s="30"/>
      <c r="P316" s="30"/>
      <c r="Q316" s="30"/>
      <c r="R316" s="30"/>
      <c r="S316" s="30"/>
      <c r="T316" s="30"/>
      <c r="U316" s="30"/>
      <c r="V316" s="30"/>
      <c r="W316" s="30"/>
      <c r="X316" s="30">
        <f t="shared" si="2"/>
        <v>0</v>
      </c>
      <c r="Y316" s="30" t="str">
        <f t="shared" si="3"/>
        <v/>
      </c>
      <c r="Z316" s="30">
        <f t="shared" si="4"/>
        <v>0</v>
      </c>
      <c r="AA316" s="30">
        <f t="shared" si="5"/>
        <v>0</v>
      </c>
      <c r="AB316" s="30"/>
      <c r="AC316" s="30"/>
      <c r="AD316" s="30" t="str">
        <f>IF(AB316="Monthly",Inventory!$X316*12,IF(AB316="quarterly",Inventory!$X$4:$X$550*4,IF(AB316="annually",Inventory!$X$4:$X$550*1,IF(AB316="weekly",Inventory!$X$4:$X$550*52,IF(AB316="semiannually",Inventory!$X$4:$X$550*2," ")))))</f>
        <v> </v>
      </c>
      <c r="AE316" s="30"/>
      <c r="AF316" s="30"/>
      <c r="AG316" s="32"/>
      <c r="AH316" s="32"/>
      <c r="AI316" s="32"/>
      <c r="AJ316" s="30"/>
      <c r="AK316" s="30"/>
      <c r="AL316" s="33"/>
      <c r="AM316" s="34" t="b">
        <f>IF(J316 = "Lease",+PV(AL316/(AD316/Inventory!$X316),AD316,-AG316,0,IF(AC316="Beginning",1,0)))</f>
        <v>0</v>
      </c>
      <c r="AN316" s="30"/>
      <c r="AO316" s="34">
        <f t="shared" si="6"/>
        <v>0</v>
      </c>
    </row>
    <row r="317" ht="15.75" customHeight="1">
      <c r="A317" s="30"/>
      <c r="B317" s="31"/>
      <c r="C317" s="30"/>
      <c r="D317" s="30"/>
      <c r="E317" s="30"/>
      <c r="F317" s="30"/>
      <c r="G317" s="30"/>
      <c r="H317" s="30"/>
      <c r="I317" s="30"/>
      <c r="J317" s="30" t="str">
        <f t="shared" si="1"/>
        <v>Not a Lease</v>
      </c>
      <c r="K317" s="30"/>
      <c r="L317" s="30"/>
      <c r="M317" s="30"/>
      <c r="N317" s="30"/>
      <c r="O317" s="30"/>
      <c r="P317" s="30"/>
      <c r="Q317" s="30"/>
      <c r="R317" s="30"/>
      <c r="S317" s="30"/>
      <c r="T317" s="30"/>
      <c r="U317" s="30"/>
      <c r="V317" s="30"/>
      <c r="W317" s="30"/>
      <c r="X317" s="30">
        <f t="shared" si="2"/>
        <v>0</v>
      </c>
      <c r="Y317" s="30" t="str">
        <f t="shared" si="3"/>
        <v/>
      </c>
      <c r="Z317" s="30">
        <f t="shared" si="4"/>
        <v>0</v>
      </c>
      <c r="AA317" s="30">
        <f t="shared" si="5"/>
        <v>0</v>
      </c>
      <c r="AB317" s="30"/>
      <c r="AC317" s="30"/>
      <c r="AD317" s="30" t="str">
        <f>IF(AB317="Monthly",Inventory!$X317*12,IF(AB317="quarterly",Inventory!$X$4:$X$550*4,IF(AB317="annually",Inventory!$X$4:$X$550*1,IF(AB317="weekly",Inventory!$X$4:$X$550*52,IF(AB317="semiannually",Inventory!$X$4:$X$550*2," ")))))</f>
        <v> </v>
      </c>
      <c r="AE317" s="30"/>
      <c r="AF317" s="30"/>
      <c r="AG317" s="32"/>
      <c r="AH317" s="32"/>
      <c r="AI317" s="32"/>
      <c r="AJ317" s="30"/>
      <c r="AK317" s="30"/>
      <c r="AL317" s="33"/>
      <c r="AM317" s="34" t="b">
        <f>IF(J317 = "Lease",+PV(AL317/(AD317/Inventory!$X317),AD317,-AG317,0,IF(AC317="Beginning",1,0)))</f>
        <v>0</v>
      </c>
      <c r="AN317" s="30"/>
      <c r="AO317" s="34">
        <f t="shared" si="6"/>
        <v>0</v>
      </c>
    </row>
    <row r="318" ht="15.75" customHeight="1">
      <c r="A318" s="30"/>
      <c r="B318" s="31"/>
      <c r="C318" s="30"/>
      <c r="D318" s="30"/>
      <c r="E318" s="30"/>
      <c r="F318" s="30"/>
      <c r="G318" s="30"/>
      <c r="H318" s="30"/>
      <c r="I318" s="30"/>
      <c r="J318" s="30" t="str">
        <f t="shared" si="1"/>
        <v>Not a Lease</v>
      </c>
      <c r="K318" s="30"/>
      <c r="L318" s="30"/>
      <c r="M318" s="30"/>
      <c r="N318" s="30"/>
      <c r="O318" s="30"/>
      <c r="P318" s="30"/>
      <c r="Q318" s="30"/>
      <c r="R318" s="30"/>
      <c r="S318" s="30"/>
      <c r="T318" s="30"/>
      <c r="U318" s="30"/>
      <c r="V318" s="30"/>
      <c r="W318" s="30"/>
      <c r="X318" s="30">
        <f t="shared" si="2"/>
        <v>0</v>
      </c>
      <c r="Y318" s="30" t="str">
        <f t="shared" si="3"/>
        <v/>
      </c>
      <c r="Z318" s="30">
        <f t="shared" si="4"/>
        <v>0</v>
      </c>
      <c r="AA318" s="30">
        <f t="shared" si="5"/>
        <v>0</v>
      </c>
      <c r="AB318" s="30"/>
      <c r="AC318" s="30"/>
      <c r="AD318" s="30" t="str">
        <f>IF(AB318="Monthly",Inventory!$X318*12,IF(AB318="quarterly",Inventory!$X$4:$X$550*4,IF(AB318="annually",Inventory!$X$4:$X$550*1,IF(AB318="weekly",Inventory!$X$4:$X$550*52,IF(AB318="semiannually",Inventory!$X$4:$X$550*2," ")))))</f>
        <v> </v>
      </c>
      <c r="AE318" s="30"/>
      <c r="AF318" s="30"/>
      <c r="AG318" s="32"/>
      <c r="AH318" s="32"/>
      <c r="AI318" s="32"/>
      <c r="AJ318" s="30"/>
      <c r="AK318" s="30"/>
      <c r="AL318" s="33"/>
      <c r="AM318" s="34" t="b">
        <f>IF(J318 = "Lease",+PV(AL318/(AD318/Inventory!$X318),AD318,-AG318,0,IF(AC318="Beginning",1,0)))</f>
        <v>0</v>
      </c>
      <c r="AN318" s="30"/>
      <c r="AO318" s="34">
        <f t="shared" si="6"/>
        <v>0</v>
      </c>
    </row>
    <row r="319" ht="15.75" customHeight="1">
      <c r="A319" s="30"/>
      <c r="B319" s="31"/>
      <c r="C319" s="30"/>
      <c r="D319" s="30"/>
      <c r="E319" s="30"/>
      <c r="F319" s="30"/>
      <c r="G319" s="30"/>
      <c r="H319" s="30"/>
      <c r="I319" s="30"/>
      <c r="J319" s="30" t="str">
        <f t="shared" si="1"/>
        <v>Not a Lease</v>
      </c>
      <c r="K319" s="30"/>
      <c r="L319" s="30"/>
      <c r="M319" s="30"/>
      <c r="N319" s="30"/>
      <c r="O319" s="30"/>
      <c r="P319" s="30"/>
      <c r="Q319" s="30"/>
      <c r="R319" s="30"/>
      <c r="S319" s="30"/>
      <c r="T319" s="30"/>
      <c r="U319" s="30"/>
      <c r="V319" s="30"/>
      <c r="W319" s="30"/>
      <c r="X319" s="30">
        <f t="shared" si="2"/>
        <v>0</v>
      </c>
      <c r="Y319" s="30" t="str">
        <f t="shared" si="3"/>
        <v/>
      </c>
      <c r="Z319" s="30">
        <f t="shared" si="4"/>
        <v>0</v>
      </c>
      <c r="AA319" s="30">
        <f t="shared" si="5"/>
        <v>0</v>
      </c>
      <c r="AB319" s="30"/>
      <c r="AC319" s="30"/>
      <c r="AD319" s="30" t="str">
        <f>IF(AB319="Monthly",Inventory!$X319*12,IF(AB319="quarterly",Inventory!$X$4:$X$550*4,IF(AB319="annually",Inventory!$X$4:$X$550*1,IF(AB319="weekly",Inventory!$X$4:$X$550*52,IF(AB319="semiannually",Inventory!$X$4:$X$550*2," ")))))</f>
        <v> </v>
      </c>
      <c r="AE319" s="30"/>
      <c r="AF319" s="30"/>
      <c r="AG319" s="32"/>
      <c r="AH319" s="32"/>
      <c r="AI319" s="32"/>
      <c r="AJ319" s="30"/>
      <c r="AK319" s="30"/>
      <c r="AL319" s="33"/>
      <c r="AM319" s="34" t="b">
        <f>IF(J319 = "Lease",+PV(AL319/(AD319/Inventory!$X319),AD319,-AG319,0,IF(AC319="Beginning",1,0)))</f>
        <v>0</v>
      </c>
      <c r="AN319" s="30"/>
      <c r="AO319" s="34">
        <f t="shared" si="6"/>
        <v>0</v>
      </c>
    </row>
    <row r="320" ht="15.75" customHeight="1">
      <c r="A320" s="30"/>
      <c r="B320" s="31"/>
      <c r="C320" s="30"/>
      <c r="D320" s="30"/>
      <c r="E320" s="30"/>
      <c r="F320" s="30"/>
      <c r="G320" s="30"/>
      <c r="H320" s="30"/>
      <c r="I320" s="30"/>
      <c r="J320" s="30" t="str">
        <f t="shared" si="1"/>
        <v>Not a Lease</v>
      </c>
      <c r="K320" s="30"/>
      <c r="L320" s="30"/>
      <c r="M320" s="30"/>
      <c r="N320" s="30"/>
      <c r="O320" s="30"/>
      <c r="P320" s="30"/>
      <c r="Q320" s="30"/>
      <c r="R320" s="30"/>
      <c r="S320" s="30"/>
      <c r="T320" s="30"/>
      <c r="U320" s="30"/>
      <c r="V320" s="30"/>
      <c r="W320" s="30"/>
      <c r="X320" s="30">
        <f t="shared" si="2"/>
        <v>0</v>
      </c>
      <c r="Y320" s="30" t="str">
        <f t="shared" si="3"/>
        <v/>
      </c>
      <c r="Z320" s="30">
        <f t="shared" si="4"/>
        <v>0</v>
      </c>
      <c r="AA320" s="30">
        <f t="shared" si="5"/>
        <v>0</v>
      </c>
      <c r="AB320" s="30"/>
      <c r="AC320" s="30"/>
      <c r="AD320" s="30" t="str">
        <f>IF(AB320="Monthly",Inventory!$X320*12,IF(AB320="quarterly",Inventory!$X$4:$X$550*4,IF(AB320="annually",Inventory!$X$4:$X$550*1,IF(AB320="weekly",Inventory!$X$4:$X$550*52,IF(AB320="semiannually",Inventory!$X$4:$X$550*2," ")))))</f>
        <v> </v>
      </c>
      <c r="AE320" s="30"/>
      <c r="AF320" s="30"/>
      <c r="AG320" s="32"/>
      <c r="AH320" s="32"/>
      <c r="AI320" s="32"/>
      <c r="AJ320" s="30"/>
      <c r="AK320" s="30"/>
      <c r="AL320" s="33"/>
      <c r="AM320" s="34" t="b">
        <f>IF(J320 = "Lease",+PV(AL320/(AD320/Inventory!$X320),AD320,-AG320,0,IF(AC320="Beginning",1,0)))</f>
        <v>0</v>
      </c>
      <c r="AN320" s="30"/>
      <c r="AO320" s="34">
        <f t="shared" si="6"/>
        <v>0</v>
      </c>
    </row>
    <row r="321" ht="15.75" customHeight="1">
      <c r="A321" s="30"/>
      <c r="B321" s="31"/>
      <c r="C321" s="30"/>
      <c r="D321" s="30"/>
      <c r="E321" s="30"/>
      <c r="F321" s="30"/>
      <c r="G321" s="30"/>
      <c r="H321" s="30"/>
      <c r="I321" s="30"/>
      <c r="J321" s="30" t="str">
        <f t="shared" si="1"/>
        <v>Not a Lease</v>
      </c>
      <c r="K321" s="30"/>
      <c r="L321" s="30"/>
      <c r="M321" s="30"/>
      <c r="N321" s="30"/>
      <c r="O321" s="30"/>
      <c r="P321" s="30"/>
      <c r="Q321" s="30"/>
      <c r="R321" s="30"/>
      <c r="S321" s="30"/>
      <c r="T321" s="30"/>
      <c r="U321" s="30"/>
      <c r="V321" s="30"/>
      <c r="W321" s="30"/>
      <c r="X321" s="30">
        <f t="shared" si="2"/>
        <v>0</v>
      </c>
      <c r="Y321" s="30" t="str">
        <f t="shared" si="3"/>
        <v/>
      </c>
      <c r="Z321" s="30">
        <f t="shared" si="4"/>
        <v>0</v>
      </c>
      <c r="AA321" s="30">
        <f t="shared" si="5"/>
        <v>0</v>
      </c>
      <c r="AB321" s="30"/>
      <c r="AC321" s="30"/>
      <c r="AD321" s="30" t="str">
        <f>IF(AB321="Monthly",Inventory!$X321*12,IF(AB321="quarterly",Inventory!$X$4:$X$550*4,IF(AB321="annually",Inventory!$X$4:$X$550*1,IF(AB321="weekly",Inventory!$X$4:$X$550*52,IF(AB321="semiannually",Inventory!$X$4:$X$550*2," ")))))</f>
        <v> </v>
      </c>
      <c r="AE321" s="30"/>
      <c r="AF321" s="30"/>
      <c r="AG321" s="32"/>
      <c r="AH321" s="32"/>
      <c r="AI321" s="32"/>
      <c r="AJ321" s="30"/>
      <c r="AK321" s="30"/>
      <c r="AL321" s="33"/>
      <c r="AM321" s="34" t="b">
        <f>IF(J321 = "Lease",+PV(AL321/(AD321/Inventory!$X321),AD321,-AG321,0,IF(AC321="Beginning",1,0)))</f>
        <v>0</v>
      </c>
      <c r="AN321" s="30"/>
      <c r="AO321" s="34">
        <f t="shared" si="6"/>
        <v>0</v>
      </c>
    </row>
    <row r="322" ht="15.75" customHeight="1">
      <c r="A322" s="30"/>
      <c r="B322" s="31"/>
      <c r="C322" s="30"/>
      <c r="D322" s="30"/>
      <c r="E322" s="30"/>
      <c r="F322" s="30"/>
      <c r="G322" s="30"/>
      <c r="H322" s="30"/>
      <c r="I322" s="30"/>
      <c r="J322" s="30" t="str">
        <f t="shared" si="1"/>
        <v>Not a Lease</v>
      </c>
      <c r="K322" s="30"/>
      <c r="L322" s="30"/>
      <c r="M322" s="30"/>
      <c r="N322" s="30"/>
      <c r="O322" s="30"/>
      <c r="P322" s="30"/>
      <c r="Q322" s="30"/>
      <c r="R322" s="30"/>
      <c r="S322" s="30"/>
      <c r="T322" s="30"/>
      <c r="U322" s="30"/>
      <c r="V322" s="30"/>
      <c r="W322" s="30"/>
      <c r="X322" s="30">
        <f t="shared" si="2"/>
        <v>0</v>
      </c>
      <c r="Y322" s="30" t="str">
        <f t="shared" si="3"/>
        <v/>
      </c>
      <c r="Z322" s="30">
        <f t="shared" si="4"/>
        <v>0</v>
      </c>
      <c r="AA322" s="30">
        <f t="shared" si="5"/>
        <v>0</v>
      </c>
      <c r="AB322" s="30"/>
      <c r="AC322" s="30"/>
      <c r="AD322" s="30" t="str">
        <f>IF(AB322="Monthly",Inventory!$X322*12,IF(AB322="quarterly",Inventory!$X$4:$X$550*4,IF(AB322="annually",Inventory!$X$4:$X$550*1,IF(AB322="weekly",Inventory!$X$4:$X$550*52,IF(AB322="semiannually",Inventory!$X$4:$X$550*2," ")))))</f>
        <v> </v>
      </c>
      <c r="AE322" s="30"/>
      <c r="AF322" s="30"/>
      <c r="AG322" s="32"/>
      <c r="AH322" s="32"/>
      <c r="AI322" s="32"/>
      <c r="AJ322" s="30"/>
      <c r="AK322" s="30"/>
      <c r="AL322" s="33"/>
      <c r="AM322" s="34" t="b">
        <f>IF(J322 = "Lease",+PV(AL322/(AD322/Inventory!$X322),AD322,-AG322,0,IF(AC322="Beginning",1,0)))</f>
        <v>0</v>
      </c>
      <c r="AN322" s="30"/>
      <c r="AO322" s="34">
        <f t="shared" si="6"/>
        <v>0</v>
      </c>
    </row>
    <row r="323" ht="15.75" customHeight="1">
      <c r="A323" s="30"/>
      <c r="B323" s="31"/>
      <c r="C323" s="30"/>
      <c r="D323" s="30"/>
      <c r="E323" s="30"/>
      <c r="F323" s="30"/>
      <c r="G323" s="30"/>
      <c r="H323" s="30"/>
      <c r="I323" s="30"/>
      <c r="J323" s="30" t="str">
        <f t="shared" si="1"/>
        <v>Not a Lease</v>
      </c>
      <c r="K323" s="30"/>
      <c r="L323" s="30"/>
      <c r="M323" s="30"/>
      <c r="N323" s="30"/>
      <c r="O323" s="30"/>
      <c r="P323" s="30"/>
      <c r="Q323" s="30"/>
      <c r="R323" s="30"/>
      <c r="S323" s="30"/>
      <c r="T323" s="30"/>
      <c r="U323" s="30"/>
      <c r="V323" s="30"/>
      <c r="W323" s="30"/>
      <c r="X323" s="30">
        <f t="shared" si="2"/>
        <v>0</v>
      </c>
      <c r="Y323" s="30" t="str">
        <f t="shared" si="3"/>
        <v/>
      </c>
      <c r="Z323" s="30">
        <f t="shared" si="4"/>
        <v>0</v>
      </c>
      <c r="AA323" s="30">
        <f t="shared" si="5"/>
        <v>0</v>
      </c>
      <c r="AB323" s="30"/>
      <c r="AC323" s="30"/>
      <c r="AD323" s="30" t="str">
        <f>IF(AB323="Monthly",Inventory!$X323*12,IF(AB323="quarterly",Inventory!$X$4:$X$550*4,IF(AB323="annually",Inventory!$X$4:$X$550*1,IF(AB323="weekly",Inventory!$X$4:$X$550*52,IF(AB323="semiannually",Inventory!$X$4:$X$550*2," ")))))</f>
        <v> </v>
      </c>
      <c r="AE323" s="30"/>
      <c r="AF323" s="30"/>
      <c r="AG323" s="32"/>
      <c r="AH323" s="32"/>
      <c r="AI323" s="32"/>
      <c r="AJ323" s="30"/>
      <c r="AK323" s="30"/>
      <c r="AL323" s="33"/>
      <c r="AM323" s="34" t="b">
        <f>IF(J323 = "Lease",+PV(AL323/(AD323/Inventory!$X323),AD323,-AG323,0,IF(AC323="Beginning",1,0)))</f>
        <v>0</v>
      </c>
      <c r="AN323" s="30"/>
      <c r="AO323" s="34">
        <f t="shared" si="6"/>
        <v>0</v>
      </c>
    </row>
    <row r="324" ht="15.75" customHeight="1">
      <c r="A324" s="30"/>
      <c r="B324" s="31"/>
      <c r="C324" s="30"/>
      <c r="D324" s="30"/>
      <c r="E324" s="30"/>
      <c r="F324" s="30"/>
      <c r="G324" s="30"/>
      <c r="H324" s="30"/>
      <c r="I324" s="30"/>
      <c r="J324" s="30" t="str">
        <f t="shared" si="1"/>
        <v>Not a Lease</v>
      </c>
      <c r="K324" s="30"/>
      <c r="L324" s="30"/>
      <c r="M324" s="30"/>
      <c r="N324" s="30"/>
      <c r="O324" s="30"/>
      <c r="P324" s="30"/>
      <c r="Q324" s="30"/>
      <c r="R324" s="30"/>
      <c r="S324" s="30"/>
      <c r="T324" s="30"/>
      <c r="U324" s="30"/>
      <c r="V324" s="30"/>
      <c r="W324" s="30"/>
      <c r="X324" s="30">
        <f t="shared" si="2"/>
        <v>0</v>
      </c>
      <c r="Y324" s="30" t="str">
        <f t="shared" si="3"/>
        <v/>
      </c>
      <c r="Z324" s="30">
        <f t="shared" si="4"/>
        <v>0</v>
      </c>
      <c r="AA324" s="30">
        <f t="shared" si="5"/>
        <v>0</v>
      </c>
      <c r="AB324" s="30"/>
      <c r="AC324" s="30"/>
      <c r="AD324" s="30" t="str">
        <f>IF(AB324="Monthly",Inventory!$X324*12,IF(AB324="quarterly",Inventory!$X$4:$X$550*4,IF(AB324="annually",Inventory!$X$4:$X$550*1,IF(AB324="weekly",Inventory!$X$4:$X$550*52,IF(AB324="semiannually",Inventory!$X$4:$X$550*2," ")))))</f>
        <v> </v>
      </c>
      <c r="AE324" s="30"/>
      <c r="AF324" s="30"/>
      <c r="AG324" s="32"/>
      <c r="AH324" s="32"/>
      <c r="AI324" s="32"/>
      <c r="AJ324" s="30"/>
      <c r="AK324" s="30"/>
      <c r="AL324" s="33"/>
      <c r="AM324" s="34" t="b">
        <f>IF(J324 = "Lease",+PV(AL324/(AD324/Inventory!$X324),AD324,-AG324,0,IF(AC324="Beginning",1,0)))</f>
        <v>0</v>
      </c>
      <c r="AN324" s="30"/>
      <c r="AO324" s="34">
        <f t="shared" si="6"/>
        <v>0</v>
      </c>
    </row>
    <row r="325" ht="15.75" customHeight="1">
      <c r="A325" s="30"/>
      <c r="B325" s="31"/>
      <c r="C325" s="30"/>
      <c r="D325" s="30"/>
      <c r="E325" s="30"/>
      <c r="F325" s="30"/>
      <c r="G325" s="30"/>
      <c r="H325" s="30"/>
      <c r="I325" s="30"/>
      <c r="J325" s="30" t="str">
        <f t="shared" si="1"/>
        <v>Not a Lease</v>
      </c>
      <c r="K325" s="30"/>
      <c r="L325" s="30"/>
      <c r="M325" s="30"/>
      <c r="N325" s="30"/>
      <c r="O325" s="30"/>
      <c r="P325" s="30"/>
      <c r="Q325" s="30"/>
      <c r="R325" s="30"/>
      <c r="S325" s="30"/>
      <c r="T325" s="30"/>
      <c r="U325" s="30"/>
      <c r="V325" s="30"/>
      <c r="W325" s="30"/>
      <c r="X325" s="30">
        <f t="shared" si="2"/>
        <v>0</v>
      </c>
      <c r="Y325" s="30" t="str">
        <f t="shared" si="3"/>
        <v/>
      </c>
      <c r="Z325" s="30">
        <f t="shared" si="4"/>
        <v>0</v>
      </c>
      <c r="AA325" s="30">
        <f t="shared" si="5"/>
        <v>0</v>
      </c>
      <c r="AB325" s="30"/>
      <c r="AC325" s="30"/>
      <c r="AD325" s="30" t="str">
        <f>IF(AB325="Monthly",Inventory!$X325*12,IF(AB325="quarterly",Inventory!$X$4:$X$550*4,IF(AB325="annually",Inventory!$X$4:$X$550*1,IF(AB325="weekly",Inventory!$X$4:$X$550*52,IF(AB325="semiannually",Inventory!$X$4:$X$550*2," ")))))</f>
        <v> </v>
      </c>
      <c r="AE325" s="30"/>
      <c r="AF325" s="30"/>
      <c r="AG325" s="32"/>
      <c r="AH325" s="32"/>
      <c r="AI325" s="32"/>
      <c r="AJ325" s="30"/>
      <c r="AK325" s="30"/>
      <c r="AL325" s="33"/>
      <c r="AM325" s="34" t="b">
        <f>IF(J325 = "Lease",+PV(AL325/(AD325/Inventory!$X325),AD325,-AG325,0,IF(AC325="Beginning",1,0)))</f>
        <v>0</v>
      </c>
      <c r="AN325" s="30"/>
      <c r="AO325" s="34">
        <f t="shared" si="6"/>
        <v>0</v>
      </c>
    </row>
    <row r="326" ht="15.75" customHeight="1">
      <c r="A326" s="30"/>
      <c r="B326" s="31"/>
      <c r="C326" s="30"/>
      <c r="D326" s="30"/>
      <c r="E326" s="30"/>
      <c r="F326" s="30"/>
      <c r="G326" s="30"/>
      <c r="H326" s="30"/>
      <c r="I326" s="30"/>
      <c r="J326" s="30" t="str">
        <f t="shared" si="1"/>
        <v>Not a Lease</v>
      </c>
      <c r="K326" s="30"/>
      <c r="L326" s="30"/>
      <c r="M326" s="30"/>
      <c r="N326" s="30"/>
      <c r="O326" s="30"/>
      <c r="P326" s="30"/>
      <c r="Q326" s="30"/>
      <c r="R326" s="30"/>
      <c r="S326" s="30"/>
      <c r="T326" s="30"/>
      <c r="U326" s="30"/>
      <c r="V326" s="30"/>
      <c r="W326" s="30"/>
      <c r="X326" s="30">
        <f t="shared" si="2"/>
        <v>0</v>
      </c>
      <c r="Y326" s="30" t="str">
        <f t="shared" si="3"/>
        <v/>
      </c>
      <c r="Z326" s="30">
        <f t="shared" si="4"/>
        <v>0</v>
      </c>
      <c r="AA326" s="30">
        <f t="shared" si="5"/>
        <v>0</v>
      </c>
      <c r="AB326" s="30"/>
      <c r="AC326" s="30"/>
      <c r="AD326" s="30" t="str">
        <f>IF(AB326="Monthly",Inventory!$X326*12,IF(AB326="quarterly",Inventory!$X$4:$X$550*4,IF(AB326="annually",Inventory!$X$4:$X$550*1,IF(AB326="weekly",Inventory!$X$4:$X$550*52,IF(AB326="semiannually",Inventory!$X$4:$X$550*2," ")))))</f>
        <v> </v>
      </c>
      <c r="AE326" s="30"/>
      <c r="AF326" s="30"/>
      <c r="AG326" s="32"/>
      <c r="AH326" s="32"/>
      <c r="AI326" s="32"/>
      <c r="AJ326" s="30"/>
      <c r="AK326" s="30"/>
      <c r="AL326" s="33"/>
      <c r="AM326" s="34" t="b">
        <f>IF(J326 = "Lease",+PV(AL326/(AD326/Inventory!$X326),AD326,-AG326,0,IF(AC326="Beginning",1,0)))</f>
        <v>0</v>
      </c>
      <c r="AN326" s="30"/>
      <c r="AO326" s="34">
        <f t="shared" si="6"/>
        <v>0</v>
      </c>
    </row>
    <row r="327" ht="15.75" customHeight="1">
      <c r="A327" s="30"/>
      <c r="B327" s="31"/>
      <c r="C327" s="30"/>
      <c r="D327" s="30"/>
      <c r="E327" s="30"/>
      <c r="F327" s="30"/>
      <c r="G327" s="30"/>
      <c r="H327" s="30"/>
      <c r="I327" s="30"/>
      <c r="J327" s="30" t="str">
        <f t="shared" si="1"/>
        <v>Not a Lease</v>
      </c>
      <c r="K327" s="30"/>
      <c r="L327" s="30"/>
      <c r="M327" s="30"/>
      <c r="N327" s="30"/>
      <c r="O327" s="30"/>
      <c r="P327" s="30"/>
      <c r="Q327" s="30"/>
      <c r="R327" s="30"/>
      <c r="S327" s="30"/>
      <c r="T327" s="30"/>
      <c r="U327" s="30"/>
      <c r="V327" s="30"/>
      <c r="W327" s="30"/>
      <c r="X327" s="30">
        <f t="shared" si="2"/>
        <v>0</v>
      </c>
      <c r="Y327" s="30" t="str">
        <f t="shared" si="3"/>
        <v/>
      </c>
      <c r="Z327" s="30">
        <f t="shared" si="4"/>
        <v>0</v>
      </c>
      <c r="AA327" s="30">
        <f t="shared" si="5"/>
        <v>0</v>
      </c>
      <c r="AB327" s="30"/>
      <c r="AC327" s="30"/>
      <c r="AD327" s="30" t="str">
        <f>IF(AB327="Monthly",Inventory!$X327*12,IF(AB327="quarterly",Inventory!$X$4:$X$550*4,IF(AB327="annually",Inventory!$X$4:$X$550*1,IF(AB327="weekly",Inventory!$X$4:$X$550*52,IF(AB327="semiannually",Inventory!$X$4:$X$550*2," ")))))</f>
        <v> </v>
      </c>
      <c r="AE327" s="30"/>
      <c r="AF327" s="30"/>
      <c r="AG327" s="32"/>
      <c r="AH327" s="32"/>
      <c r="AI327" s="32"/>
      <c r="AJ327" s="30"/>
      <c r="AK327" s="30"/>
      <c r="AL327" s="33"/>
      <c r="AM327" s="34" t="b">
        <f>IF(J327 = "Lease",+PV(AL327/(AD327/Inventory!$X327),AD327,-AG327,0,IF(AC327="Beginning",1,0)))</f>
        <v>0</v>
      </c>
      <c r="AN327" s="30"/>
      <c r="AO327" s="34">
        <f t="shared" si="6"/>
        <v>0</v>
      </c>
    </row>
    <row r="328" ht="15.75" customHeight="1">
      <c r="A328" s="30"/>
      <c r="B328" s="31"/>
      <c r="C328" s="30"/>
      <c r="D328" s="30"/>
      <c r="E328" s="30"/>
      <c r="F328" s="30"/>
      <c r="G328" s="30"/>
      <c r="H328" s="30"/>
      <c r="I328" s="30"/>
      <c r="J328" s="30" t="str">
        <f t="shared" si="1"/>
        <v>Not a Lease</v>
      </c>
      <c r="K328" s="30"/>
      <c r="L328" s="30"/>
      <c r="M328" s="30"/>
      <c r="N328" s="30"/>
      <c r="O328" s="30"/>
      <c r="P328" s="30"/>
      <c r="Q328" s="30"/>
      <c r="R328" s="30"/>
      <c r="S328" s="30"/>
      <c r="T328" s="30"/>
      <c r="U328" s="30"/>
      <c r="V328" s="30"/>
      <c r="W328" s="30"/>
      <c r="X328" s="30">
        <f t="shared" si="2"/>
        <v>0</v>
      </c>
      <c r="Y328" s="30" t="str">
        <f t="shared" si="3"/>
        <v/>
      </c>
      <c r="Z328" s="30">
        <f t="shared" si="4"/>
        <v>0</v>
      </c>
      <c r="AA328" s="30">
        <f t="shared" si="5"/>
        <v>0</v>
      </c>
      <c r="AB328" s="30"/>
      <c r="AC328" s="30"/>
      <c r="AD328" s="30" t="str">
        <f>IF(AB328="Monthly",Inventory!$X328*12,IF(AB328="quarterly",Inventory!$X$4:$X$550*4,IF(AB328="annually",Inventory!$X$4:$X$550*1,IF(AB328="weekly",Inventory!$X$4:$X$550*52,IF(AB328="semiannually",Inventory!$X$4:$X$550*2," ")))))</f>
        <v> </v>
      </c>
      <c r="AE328" s="30"/>
      <c r="AF328" s="30"/>
      <c r="AG328" s="32"/>
      <c r="AH328" s="32"/>
      <c r="AI328" s="32"/>
      <c r="AJ328" s="30"/>
      <c r="AK328" s="30"/>
      <c r="AL328" s="33"/>
      <c r="AM328" s="34" t="b">
        <f>IF(J328 = "Lease",+PV(AL328/(AD328/Inventory!$X328),AD328,-AG328,0,IF(AC328="Beginning",1,0)))</f>
        <v>0</v>
      </c>
      <c r="AN328" s="30"/>
      <c r="AO328" s="34">
        <f t="shared" si="6"/>
        <v>0</v>
      </c>
    </row>
    <row r="329" ht="15.75" customHeight="1">
      <c r="A329" s="30"/>
      <c r="B329" s="31"/>
      <c r="C329" s="30"/>
      <c r="D329" s="30"/>
      <c r="E329" s="30"/>
      <c r="F329" s="30"/>
      <c r="G329" s="30"/>
      <c r="H329" s="30"/>
      <c r="I329" s="30"/>
      <c r="J329" s="30" t="str">
        <f t="shared" si="1"/>
        <v>Not a Lease</v>
      </c>
      <c r="K329" s="30"/>
      <c r="L329" s="30"/>
      <c r="M329" s="30"/>
      <c r="N329" s="30"/>
      <c r="O329" s="30"/>
      <c r="P329" s="30"/>
      <c r="Q329" s="30"/>
      <c r="R329" s="30"/>
      <c r="S329" s="30"/>
      <c r="T329" s="30"/>
      <c r="U329" s="30"/>
      <c r="V329" s="30"/>
      <c r="W329" s="30"/>
      <c r="X329" s="30">
        <f t="shared" si="2"/>
        <v>0</v>
      </c>
      <c r="Y329" s="30" t="str">
        <f t="shared" si="3"/>
        <v/>
      </c>
      <c r="Z329" s="30">
        <f t="shared" si="4"/>
        <v>0</v>
      </c>
      <c r="AA329" s="30">
        <f t="shared" si="5"/>
        <v>0</v>
      </c>
      <c r="AB329" s="30"/>
      <c r="AC329" s="30"/>
      <c r="AD329" s="30" t="str">
        <f>IF(AB329="Monthly",Inventory!$X329*12,IF(AB329="quarterly",Inventory!$X$4:$X$550*4,IF(AB329="annually",Inventory!$X$4:$X$550*1,IF(AB329="weekly",Inventory!$X$4:$X$550*52,IF(AB329="semiannually",Inventory!$X$4:$X$550*2," ")))))</f>
        <v> </v>
      </c>
      <c r="AE329" s="30"/>
      <c r="AF329" s="30"/>
      <c r="AG329" s="32"/>
      <c r="AH329" s="32"/>
      <c r="AI329" s="32"/>
      <c r="AJ329" s="30"/>
      <c r="AK329" s="30"/>
      <c r="AL329" s="33"/>
      <c r="AM329" s="34" t="b">
        <f>IF(J329 = "Lease",+PV(AL329/(AD329/Inventory!$X329),AD329,-AG329,0,IF(AC329="Beginning",1,0)))</f>
        <v>0</v>
      </c>
      <c r="AN329" s="30"/>
      <c r="AO329" s="34">
        <f t="shared" si="6"/>
        <v>0</v>
      </c>
    </row>
    <row r="330" ht="15.75" customHeight="1">
      <c r="A330" s="30"/>
      <c r="B330" s="31"/>
      <c r="C330" s="30"/>
      <c r="D330" s="30"/>
      <c r="E330" s="30"/>
      <c r="F330" s="30"/>
      <c r="G330" s="30"/>
      <c r="H330" s="30"/>
      <c r="I330" s="30"/>
      <c r="J330" s="30" t="str">
        <f t="shared" si="1"/>
        <v>Not a Lease</v>
      </c>
      <c r="K330" s="30"/>
      <c r="L330" s="30"/>
      <c r="M330" s="30"/>
      <c r="N330" s="30"/>
      <c r="O330" s="30"/>
      <c r="P330" s="30"/>
      <c r="Q330" s="30"/>
      <c r="R330" s="30"/>
      <c r="S330" s="30"/>
      <c r="T330" s="30"/>
      <c r="U330" s="30"/>
      <c r="V330" s="30"/>
      <c r="W330" s="30"/>
      <c r="X330" s="30">
        <f t="shared" si="2"/>
        <v>0</v>
      </c>
      <c r="Y330" s="30" t="str">
        <f t="shared" si="3"/>
        <v/>
      </c>
      <c r="Z330" s="30">
        <f t="shared" si="4"/>
        <v>0</v>
      </c>
      <c r="AA330" s="30">
        <f t="shared" si="5"/>
        <v>0</v>
      </c>
      <c r="AB330" s="30"/>
      <c r="AC330" s="30"/>
      <c r="AD330" s="30" t="str">
        <f>IF(AB330="Monthly",Inventory!$X330*12,IF(AB330="quarterly",Inventory!$X$4:$X$550*4,IF(AB330="annually",Inventory!$X$4:$X$550*1,IF(AB330="weekly",Inventory!$X$4:$X$550*52,IF(AB330="semiannually",Inventory!$X$4:$X$550*2," ")))))</f>
        <v> </v>
      </c>
      <c r="AE330" s="30"/>
      <c r="AF330" s="30"/>
      <c r="AG330" s="32"/>
      <c r="AH330" s="32"/>
      <c r="AI330" s="32"/>
      <c r="AJ330" s="30"/>
      <c r="AK330" s="30"/>
      <c r="AL330" s="33"/>
      <c r="AM330" s="34" t="b">
        <f>IF(J330 = "Lease",+PV(AL330/(AD330/Inventory!$X330),AD330,-AG330,0,IF(AC330="Beginning",1,0)))</f>
        <v>0</v>
      </c>
      <c r="AN330" s="30"/>
      <c r="AO330" s="34">
        <f t="shared" si="6"/>
        <v>0</v>
      </c>
    </row>
    <row r="331" ht="15.75" customHeight="1">
      <c r="A331" s="30"/>
      <c r="B331" s="31"/>
      <c r="C331" s="30"/>
      <c r="D331" s="30"/>
      <c r="E331" s="30"/>
      <c r="F331" s="30"/>
      <c r="G331" s="30"/>
      <c r="H331" s="30"/>
      <c r="I331" s="30"/>
      <c r="J331" s="30" t="str">
        <f t="shared" si="1"/>
        <v>Not a Lease</v>
      </c>
      <c r="K331" s="30"/>
      <c r="L331" s="30"/>
      <c r="M331" s="30"/>
      <c r="N331" s="30"/>
      <c r="O331" s="30"/>
      <c r="P331" s="30"/>
      <c r="Q331" s="30"/>
      <c r="R331" s="30"/>
      <c r="S331" s="30"/>
      <c r="T331" s="30"/>
      <c r="U331" s="30"/>
      <c r="V331" s="30"/>
      <c r="W331" s="30"/>
      <c r="X331" s="30">
        <f t="shared" si="2"/>
        <v>0</v>
      </c>
      <c r="Y331" s="30" t="str">
        <f t="shared" si="3"/>
        <v/>
      </c>
      <c r="Z331" s="30">
        <f t="shared" si="4"/>
        <v>0</v>
      </c>
      <c r="AA331" s="30">
        <f t="shared" si="5"/>
        <v>0</v>
      </c>
      <c r="AB331" s="30"/>
      <c r="AC331" s="30"/>
      <c r="AD331" s="30" t="str">
        <f>IF(AB331="Monthly",Inventory!$X331*12,IF(AB331="quarterly",Inventory!$X$4:$X$550*4,IF(AB331="annually",Inventory!$X$4:$X$550*1,IF(AB331="weekly",Inventory!$X$4:$X$550*52,IF(AB331="semiannually",Inventory!$X$4:$X$550*2," ")))))</f>
        <v> </v>
      </c>
      <c r="AE331" s="30"/>
      <c r="AF331" s="30"/>
      <c r="AG331" s="32"/>
      <c r="AH331" s="32"/>
      <c r="AI331" s="32"/>
      <c r="AJ331" s="30"/>
      <c r="AK331" s="30"/>
      <c r="AL331" s="33"/>
      <c r="AM331" s="34" t="b">
        <f>IF(J331 = "Lease",+PV(AL331/(AD331/Inventory!$X331),AD331,-AG331,0,IF(AC331="Beginning",1,0)))</f>
        <v>0</v>
      </c>
      <c r="AN331" s="30"/>
      <c r="AO331" s="34">
        <f t="shared" si="6"/>
        <v>0</v>
      </c>
    </row>
    <row r="332" ht="15.75" customHeight="1">
      <c r="A332" s="30"/>
      <c r="B332" s="31"/>
      <c r="C332" s="30"/>
      <c r="D332" s="30"/>
      <c r="E332" s="30"/>
      <c r="F332" s="30"/>
      <c r="G332" s="30"/>
      <c r="H332" s="30"/>
      <c r="I332" s="30"/>
      <c r="J332" s="30" t="str">
        <f t="shared" si="1"/>
        <v>Not a Lease</v>
      </c>
      <c r="K332" s="30"/>
      <c r="L332" s="30"/>
      <c r="M332" s="30"/>
      <c r="N332" s="30"/>
      <c r="O332" s="30"/>
      <c r="P332" s="30"/>
      <c r="Q332" s="30"/>
      <c r="R332" s="30"/>
      <c r="S332" s="30"/>
      <c r="T332" s="30"/>
      <c r="U332" s="30"/>
      <c r="V332" s="30"/>
      <c r="W332" s="30"/>
      <c r="X332" s="30">
        <f t="shared" si="2"/>
        <v>0</v>
      </c>
      <c r="Y332" s="30" t="str">
        <f t="shared" si="3"/>
        <v/>
      </c>
      <c r="Z332" s="30">
        <f t="shared" si="4"/>
        <v>0</v>
      </c>
      <c r="AA332" s="30">
        <f t="shared" si="5"/>
        <v>0</v>
      </c>
      <c r="AB332" s="30"/>
      <c r="AC332" s="30"/>
      <c r="AD332" s="30" t="str">
        <f>IF(AB332="Monthly",Inventory!$X332*12,IF(AB332="quarterly",Inventory!$X$4:$X$550*4,IF(AB332="annually",Inventory!$X$4:$X$550*1,IF(AB332="weekly",Inventory!$X$4:$X$550*52,IF(AB332="semiannually",Inventory!$X$4:$X$550*2," ")))))</f>
        <v> </v>
      </c>
      <c r="AE332" s="30"/>
      <c r="AF332" s="30"/>
      <c r="AG332" s="32"/>
      <c r="AH332" s="32"/>
      <c r="AI332" s="32"/>
      <c r="AJ332" s="30"/>
      <c r="AK332" s="30"/>
      <c r="AL332" s="33"/>
      <c r="AM332" s="34" t="b">
        <f>IF(J332 = "Lease",+PV(AL332/(AD332/Inventory!$X332),AD332,-AG332,0,IF(AC332="Beginning",1,0)))</f>
        <v>0</v>
      </c>
      <c r="AN332" s="30"/>
      <c r="AO332" s="34">
        <f t="shared" si="6"/>
        <v>0</v>
      </c>
    </row>
    <row r="333" ht="15.75" customHeight="1">
      <c r="A333" s="30"/>
      <c r="B333" s="31"/>
      <c r="C333" s="30"/>
      <c r="D333" s="30"/>
      <c r="E333" s="30"/>
      <c r="F333" s="30"/>
      <c r="G333" s="30"/>
      <c r="H333" s="30"/>
      <c r="I333" s="30"/>
      <c r="J333" s="30" t="str">
        <f t="shared" si="1"/>
        <v>Not a Lease</v>
      </c>
      <c r="K333" s="30"/>
      <c r="L333" s="30"/>
      <c r="M333" s="30"/>
      <c r="N333" s="30"/>
      <c r="O333" s="30"/>
      <c r="P333" s="30"/>
      <c r="Q333" s="30"/>
      <c r="R333" s="30"/>
      <c r="S333" s="30"/>
      <c r="T333" s="30"/>
      <c r="U333" s="30"/>
      <c r="V333" s="30"/>
      <c r="W333" s="30"/>
      <c r="X333" s="30">
        <f t="shared" si="2"/>
        <v>0</v>
      </c>
      <c r="Y333" s="30" t="str">
        <f t="shared" si="3"/>
        <v/>
      </c>
      <c r="Z333" s="30">
        <f t="shared" si="4"/>
        <v>0</v>
      </c>
      <c r="AA333" s="30">
        <f t="shared" si="5"/>
        <v>0</v>
      </c>
      <c r="AB333" s="30"/>
      <c r="AC333" s="30"/>
      <c r="AD333" s="30" t="str">
        <f>IF(AB333="Monthly",Inventory!$X333*12,IF(AB333="quarterly",Inventory!$X$4:$X$550*4,IF(AB333="annually",Inventory!$X$4:$X$550*1,IF(AB333="weekly",Inventory!$X$4:$X$550*52,IF(AB333="semiannually",Inventory!$X$4:$X$550*2," ")))))</f>
        <v> </v>
      </c>
      <c r="AE333" s="30"/>
      <c r="AF333" s="30"/>
      <c r="AG333" s="32"/>
      <c r="AH333" s="32"/>
      <c r="AI333" s="32"/>
      <c r="AJ333" s="30"/>
      <c r="AK333" s="30"/>
      <c r="AL333" s="33"/>
      <c r="AM333" s="34" t="b">
        <f>IF(J333 = "Lease",+PV(AL333/(AD333/Inventory!$X333),AD333,-AG333,0,IF(AC333="Beginning",1,0)))</f>
        <v>0</v>
      </c>
      <c r="AN333" s="30"/>
      <c r="AO333" s="34">
        <f t="shared" si="6"/>
        <v>0</v>
      </c>
    </row>
    <row r="334" ht="15.75" customHeight="1">
      <c r="A334" s="30"/>
      <c r="B334" s="31"/>
      <c r="C334" s="30"/>
      <c r="D334" s="30"/>
      <c r="E334" s="30"/>
      <c r="F334" s="30"/>
      <c r="G334" s="30"/>
      <c r="H334" s="30"/>
      <c r="I334" s="30"/>
      <c r="J334" s="30" t="str">
        <f t="shared" si="1"/>
        <v>Not a Lease</v>
      </c>
      <c r="K334" s="30"/>
      <c r="L334" s="30"/>
      <c r="M334" s="30"/>
      <c r="N334" s="30"/>
      <c r="O334" s="30"/>
      <c r="P334" s="30"/>
      <c r="Q334" s="30"/>
      <c r="R334" s="30"/>
      <c r="S334" s="30"/>
      <c r="T334" s="30"/>
      <c r="U334" s="30"/>
      <c r="V334" s="30"/>
      <c r="W334" s="30"/>
      <c r="X334" s="30">
        <f t="shared" si="2"/>
        <v>0</v>
      </c>
      <c r="Y334" s="30" t="str">
        <f t="shared" si="3"/>
        <v/>
      </c>
      <c r="Z334" s="30">
        <f t="shared" si="4"/>
        <v>0</v>
      </c>
      <c r="AA334" s="30">
        <f t="shared" si="5"/>
        <v>0</v>
      </c>
      <c r="AB334" s="30"/>
      <c r="AC334" s="30"/>
      <c r="AD334" s="30" t="str">
        <f>IF(AB334="Monthly",Inventory!$X334*12,IF(AB334="quarterly",Inventory!$X$4:$X$550*4,IF(AB334="annually",Inventory!$X$4:$X$550*1,IF(AB334="weekly",Inventory!$X$4:$X$550*52,IF(AB334="semiannually",Inventory!$X$4:$X$550*2," ")))))</f>
        <v> </v>
      </c>
      <c r="AE334" s="30"/>
      <c r="AF334" s="30"/>
      <c r="AG334" s="32"/>
      <c r="AH334" s="32"/>
      <c r="AI334" s="32"/>
      <c r="AJ334" s="30"/>
      <c r="AK334" s="30"/>
      <c r="AL334" s="33"/>
      <c r="AM334" s="34" t="b">
        <f>IF(J334 = "Lease",+PV(AL334/(AD334/Inventory!$X334),AD334,-AG334,0,IF(AC334="Beginning",1,0)))</f>
        <v>0</v>
      </c>
      <c r="AN334" s="30"/>
      <c r="AO334" s="34">
        <f t="shared" si="6"/>
        <v>0</v>
      </c>
    </row>
    <row r="335" ht="15.75" customHeight="1">
      <c r="A335" s="30"/>
      <c r="B335" s="31"/>
      <c r="C335" s="30"/>
      <c r="D335" s="30"/>
      <c r="E335" s="30"/>
      <c r="F335" s="30"/>
      <c r="G335" s="30"/>
      <c r="H335" s="30"/>
      <c r="I335" s="30"/>
      <c r="J335" s="30" t="str">
        <f t="shared" si="1"/>
        <v>Not a Lease</v>
      </c>
      <c r="K335" s="30"/>
      <c r="L335" s="30"/>
      <c r="M335" s="30"/>
      <c r="N335" s="30"/>
      <c r="O335" s="30"/>
      <c r="P335" s="30"/>
      <c r="Q335" s="30"/>
      <c r="R335" s="30"/>
      <c r="S335" s="30"/>
      <c r="T335" s="30"/>
      <c r="U335" s="30"/>
      <c r="V335" s="30"/>
      <c r="W335" s="30"/>
      <c r="X335" s="30">
        <f t="shared" si="2"/>
        <v>0</v>
      </c>
      <c r="Y335" s="30" t="str">
        <f t="shared" si="3"/>
        <v/>
      </c>
      <c r="Z335" s="30">
        <f t="shared" si="4"/>
        <v>0</v>
      </c>
      <c r="AA335" s="30">
        <f t="shared" si="5"/>
        <v>0</v>
      </c>
      <c r="AB335" s="30"/>
      <c r="AC335" s="30"/>
      <c r="AD335" s="30" t="str">
        <f>IF(AB335="Monthly",Inventory!$X335*12,IF(AB335="quarterly",Inventory!$X$4:$X$550*4,IF(AB335="annually",Inventory!$X$4:$X$550*1,IF(AB335="weekly",Inventory!$X$4:$X$550*52,IF(AB335="semiannually",Inventory!$X$4:$X$550*2," ")))))</f>
        <v> </v>
      </c>
      <c r="AE335" s="30"/>
      <c r="AF335" s="30"/>
      <c r="AG335" s="32"/>
      <c r="AH335" s="32"/>
      <c r="AI335" s="32"/>
      <c r="AJ335" s="30"/>
      <c r="AK335" s="30"/>
      <c r="AL335" s="33"/>
      <c r="AM335" s="34" t="b">
        <f>IF(J335 = "Lease",+PV(AL335/(AD335/Inventory!$X335),AD335,-AG335,0,IF(AC335="Beginning",1,0)))</f>
        <v>0</v>
      </c>
      <c r="AN335" s="30"/>
      <c r="AO335" s="34">
        <f t="shared" si="6"/>
        <v>0</v>
      </c>
    </row>
    <row r="336" ht="15.75" customHeight="1">
      <c r="A336" s="30"/>
      <c r="B336" s="31"/>
      <c r="C336" s="30"/>
      <c r="D336" s="30"/>
      <c r="E336" s="30"/>
      <c r="F336" s="30"/>
      <c r="G336" s="30"/>
      <c r="H336" s="30"/>
      <c r="I336" s="30"/>
      <c r="J336" s="30" t="str">
        <f t="shared" si="1"/>
        <v>Not a Lease</v>
      </c>
      <c r="K336" s="30"/>
      <c r="L336" s="30"/>
      <c r="M336" s="30"/>
      <c r="N336" s="30"/>
      <c r="O336" s="30"/>
      <c r="P336" s="30"/>
      <c r="Q336" s="30"/>
      <c r="R336" s="30"/>
      <c r="S336" s="30"/>
      <c r="T336" s="30"/>
      <c r="U336" s="30"/>
      <c r="V336" s="30"/>
      <c r="W336" s="30"/>
      <c r="X336" s="30">
        <f t="shared" si="2"/>
        <v>0</v>
      </c>
      <c r="Y336" s="30" t="str">
        <f t="shared" si="3"/>
        <v/>
      </c>
      <c r="Z336" s="30">
        <f t="shared" si="4"/>
        <v>0</v>
      </c>
      <c r="AA336" s="30">
        <f t="shared" si="5"/>
        <v>0</v>
      </c>
      <c r="AB336" s="30"/>
      <c r="AC336" s="30"/>
      <c r="AD336" s="30" t="str">
        <f>IF(AB336="Monthly",Inventory!$X336*12,IF(AB336="quarterly",Inventory!$X$4:$X$550*4,IF(AB336="annually",Inventory!$X$4:$X$550*1,IF(AB336="weekly",Inventory!$X$4:$X$550*52,IF(AB336="semiannually",Inventory!$X$4:$X$550*2," ")))))</f>
        <v> </v>
      </c>
      <c r="AE336" s="30"/>
      <c r="AF336" s="30"/>
      <c r="AG336" s="32"/>
      <c r="AH336" s="32"/>
      <c r="AI336" s="32"/>
      <c r="AJ336" s="30"/>
      <c r="AK336" s="30"/>
      <c r="AL336" s="33"/>
      <c r="AM336" s="34" t="b">
        <f>IF(J336 = "Lease",+PV(AL336/(AD336/Inventory!$X336),AD336,-AG336,0,IF(AC336="Beginning",1,0)))</f>
        <v>0</v>
      </c>
      <c r="AN336" s="30"/>
      <c r="AO336" s="34">
        <f t="shared" si="6"/>
        <v>0</v>
      </c>
    </row>
    <row r="337" ht="15.75" customHeight="1">
      <c r="A337" s="30"/>
      <c r="B337" s="31"/>
      <c r="C337" s="30"/>
      <c r="D337" s="30"/>
      <c r="E337" s="30"/>
      <c r="F337" s="30"/>
      <c r="G337" s="30"/>
      <c r="H337" s="30"/>
      <c r="I337" s="30"/>
      <c r="J337" s="30" t="str">
        <f t="shared" si="1"/>
        <v>Not a Lease</v>
      </c>
      <c r="K337" s="30"/>
      <c r="L337" s="30"/>
      <c r="M337" s="30"/>
      <c r="N337" s="30"/>
      <c r="O337" s="30"/>
      <c r="P337" s="30"/>
      <c r="Q337" s="30"/>
      <c r="R337" s="30"/>
      <c r="S337" s="30"/>
      <c r="T337" s="30"/>
      <c r="U337" s="30"/>
      <c r="V337" s="30"/>
      <c r="W337" s="30"/>
      <c r="X337" s="30">
        <f t="shared" si="2"/>
        <v>0</v>
      </c>
      <c r="Y337" s="30" t="str">
        <f t="shared" si="3"/>
        <v/>
      </c>
      <c r="Z337" s="30">
        <f t="shared" si="4"/>
        <v>0</v>
      </c>
      <c r="AA337" s="30">
        <f t="shared" si="5"/>
        <v>0</v>
      </c>
      <c r="AB337" s="30"/>
      <c r="AC337" s="30"/>
      <c r="AD337" s="30" t="str">
        <f>IF(AB337="Monthly",Inventory!$X337*12,IF(AB337="quarterly",Inventory!$X$4:$X$550*4,IF(AB337="annually",Inventory!$X$4:$X$550*1,IF(AB337="weekly",Inventory!$X$4:$X$550*52,IF(AB337="semiannually",Inventory!$X$4:$X$550*2," ")))))</f>
        <v> </v>
      </c>
      <c r="AE337" s="30"/>
      <c r="AF337" s="30"/>
      <c r="AG337" s="32"/>
      <c r="AH337" s="32"/>
      <c r="AI337" s="32"/>
      <c r="AJ337" s="30"/>
      <c r="AK337" s="30"/>
      <c r="AL337" s="33"/>
      <c r="AM337" s="34" t="b">
        <f>IF(J337 = "Lease",+PV(AL337/(AD337/Inventory!$X337),AD337,-AG337,0,IF(AC337="Beginning",1,0)))</f>
        <v>0</v>
      </c>
      <c r="AN337" s="30"/>
      <c r="AO337" s="34">
        <f t="shared" si="6"/>
        <v>0</v>
      </c>
    </row>
    <row r="338" ht="15.75" customHeight="1">
      <c r="A338" s="30"/>
      <c r="B338" s="31"/>
      <c r="C338" s="30"/>
      <c r="D338" s="30"/>
      <c r="E338" s="30"/>
      <c r="F338" s="30"/>
      <c r="G338" s="30"/>
      <c r="H338" s="30"/>
      <c r="I338" s="30"/>
      <c r="J338" s="30" t="str">
        <f t="shared" si="1"/>
        <v>Not a Lease</v>
      </c>
      <c r="K338" s="30"/>
      <c r="L338" s="30"/>
      <c r="M338" s="30"/>
      <c r="N338" s="30"/>
      <c r="O338" s="30"/>
      <c r="P338" s="30"/>
      <c r="Q338" s="30"/>
      <c r="R338" s="30"/>
      <c r="S338" s="30"/>
      <c r="T338" s="30"/>
      <c r="U338" s="30"/>
      <c r="V338" s="30"/>
      <c r="W338" s="30"/>
      <c r="X338" s="30">
        <f t="shared" si="2"/>
        <v>0</v>
      </c>
      <c r="Y338" s="30" t="str">
        <f t="shared" si="3"/>
        <v/>
      </c>
      <c r="Z338" s="30">
        <f t="shared" si="4"/>
        <v>0</v>
      </c>
      <c r="AA338" s="30">
        <f t="shared" si="5"/>
        <v>0</v>
      </c>
      <c r="AB338" s="30"/>
      <c r="AC338" s="30"/>
      <c r="AD338" s="30" t="str">
        <f>IF(AB338="Monthly",Inventory!$X338*12,IF(AB338="quarterly",Inventory!$X$4:$X$550*4,IF(AB338="annually",Inventory!$X$4:$X$550*1,IF(AB338="weekly",Inventory!$X$4:$X$550*52,IF(AB338="semiannually",Inventory!$X$4:$X$550*2," ")))))</f>
        <v> </v>
      </c>
      <c r="AE338" s="30"/>
      <c r="AF338" s="30"/>
      <c r="AG338" s="32"/>
      <c r="AH338" s="32"/>
      <c r="AI338" s="32"/>
      <c r="AJ338" s="30"/>
      <c r="AK338" s="30"/>
      <c r="AL338" s="33"/>
      <c r="AM338" s="34" t="b">
        <f>IF(J338 = "Lease",+PV(AL338/(AD338/Inventory!$X338),AD338,-AG338,0,IF(AC338="Beginning",1,0)))</f>
        <v>0</v>
      </c>
      <c r="AN338" s="30"/>
      <c r="AO338" s="34">
        <f t="shared" si="6"/>
        <v>0</v>
      </c>
    </row>
    <row r="339" ht="15.75" customHeight="1">
      <c r="A339" s="30"/>
      <c r="B339" s="31"/>
      <c r="C339" s="30"/>
      <c r="D339" s="30"/>
      <c r="E339" s="30"/>
      <c r="F339" s="30"/>
      <c r="G339" s="30"/>
      <c r="H339" s="30"/>
      <c r="I339" s="30"/>
      <c r="J339" s="30" t="str">
        <f t="shared" si="1"/>
        <v>Not a Lease</v>
      </c>
      <c r="K339" s="30"/>
      <c r="L339" s="30"/>
      <c r="M339" s="30"/>
      <c r="N339" s="30"/>
      <c r="O339" s="30"/>
      <c r="P339" s="30"/>
      <c r="Q339" s="30"/>
      <c r="R339" s="30"/>
      <c r="S339" s="30"/>
      <c r="T339" s="30"/>
      <c r="U339" s="30"/>
      <c r="V339" s="30"/>
      <c r="W339" s="30"/>
      <c r="X339" s="30">
        <f t="shared" si="2"/>
        <v>0</v>
      </c>
      <c r="Y339" s="30" t="str">
        <f t="shared" si="3"/>
        <v/>
      </c>
      <c r="Z339" s="30">
        <f t="shared" si="4"/>
        <v>0</v>
      </c>
      <c r="AA339" s="30">
        <f t="shared" si="5"/>
        <v>0</v>
      </c>
      <c r="AB339" s="30"/>
      <c r="AC339" s="30"/>
      <c r="AD339" s="30" t="str">
        <f>IF(AB339="Monthly",Inventory!$X339*12,IF(AB339="quarterly",Inventory!$X$4:$X$550*4,IF(AB339="annually",Inventory!$X$4:$X$550*1,IF(AB339="weekly",Inventory!$X$4:$X$550*52,IF(AB339="semiannually",Inventory!$X$4:$X$550*2," ")))))</f>
        <v> </v>
      </c>
      <c r="AE339" s="30"/>
      <c r="AF339" s="30"/>
      <c r="AG339" s="32"/>
      <c r="AH339" s="32"/>
      <c r="AI339" s="32"/>
      <c r="AJ339" s="30"/>
      <c r="AK339" s="30"/>
      <c r="AL339" s="33"/>
      <c r="AM339" s="34" t="b">
        <f>IF(J339 = "Lease",+PV(AL339/(AD339/Inventory!$X339),AD339,-AG339,0,IF(AC339="Beginning",1,0)))</f>
        <v>0</v>
      </c>
      <c r="AN339" s="30"/>
      <c r="AO339" s="34">
        <f t="shared" si="6"/>
        <v>0</v>
      </c>
    </row>
    <row r="340" ht="15.75" customHeight="1">
      <c r="A340" s="30"/>
      <c r="B340" s="31"/>
      <c r="C340" s="30"/>
      <c r="D340" s="30"/>
      <c r="E340" s="30"/>
      <c r="F340" s="30"/>
      <c r="G340" s="30"/>
      <c r="H340" s="30"/>
      <c r="I340" s="30"/>
      <c r="J340" s="30" t="str">
        <f t="shared" si="1"/>
        <v>Not a Lease</v>
      </c>
      <c r="K340" s="30"/>
      <c r="L340" s="30"/>
      <c r="M340" s="30"/>
      <c r="N340" s="30"/>
      <c r="O340" s="30"/>
      <c r="P340" s="30"/>
      <c r="Q340" s="30"/>
      <c r="R340" s="30"/>
      <c r="S340" s="30"/>
      <c r="T340" s="30"/>
      <c r="U340" s="30"/>
      <c r="V340" s="30"/>
      <c r="W340" s="30"/>
      <c r="X340" s="30">
        <f t="shared" si="2"/>
        <v>0</v>
      </c>
      <c r="Y340" s="30" t="str">
        <f t="shared" si="3"/>
        <v/>
      </c>
      <c r="Z340" s="30">
        <f t="shared" si="4"/>
        <v>0</v>
      </c>
      <c r="AA340" s="30">
        <f t="shared" si="5"/>
        <v>0</v>
      </c>
      <c r="AB340" s="30"/>
      <c r="AC340" s="30"/>
      <c r="AD340" s="30" t="str">
        <f>IF(AB340="Monthly",Inventory!$X340*12,IF(AB340="quarterly",Inventory!$X$4:$X$550*4,IF(AB340="annually",Inventory!$X$4:$X$550*1,IF(AB340="weekly",Inventory!$X$4:$X$550*52,IF(AB340="semiannually",Inventory!$X$4:$X$550*2," ")))))</f>
        <v> </v>
      </c>
      <c r="AE340" s="30"/>
      <c r="AF340" s="30"/>
      <c r="AG340" s="32"/>
      <c r="AH340" s="32"/>
      <c r="AI340" s="32"/>
      <c r="AJ340" s="30"/>
      <c r="AK340" s="30"/>
      <c r="AL340" s="33"/>
      <c r="AM340" s="34" t="b">
        <f>IF(J340 = "Lease",+PV(AL340/(AD340/Inventory!$X340),AD340,-AG340,0,IF(AC340="Beginning",1,0)))</f>
        <v>0</v>
      </c>
      <c r="AN340" s="30"/>
      <c r="AO340" s="34">
        <f t="shared" si="6"/>
        <v>0</v>
      </c>
    </row>
    <row r="341" ht="15.75" customHeight="1">
      <c r="A341" s="30"/>
      <c r="B341" s="31"/>
      <c r="C341" s="30"/>
      <c r="D341" s="30"/>
      <c r="E341" s="30"/>
      <c r="F341" s="30"/>
      <c r="G341" s="30"/>
      <c r="H341" s="30"/>
      <c r="I341" s="30"/>
      <c r="J341" s="30" t="str">
        <f t="shared" si="1"/>
        <v>Not a Lease</v>
      </c>
      <c r="K341" s="30"/>
      <c r="L341" s="30"/>
      <c r="M341" s="30"/>
      <c r="N341" s="30"/>
      <c r="O341" s="30"/>
      <c r="P341" s="30"/>
      <c r="Q341" s="30"/>
      <c r="R341" s="30"/>
      <c r="S341" s="30"/>
      <c r="T341" s="30"/>
      <c r="U341" s="30"/>
      <c r="V341" s="30"/>
      <c r="W341" s="30"/>
      <c r="X341" s="30">
        <f t="shared" si="2"/>
        <v>0</v>
      </c>
      <c r="Y341" s="30" t="str">
        <f t="shared" si="3"/>
        <v/>
      </c>
      <c r="Z341" s="30">
        <f t="shared" si="4"/>
        <v>0</v>
      </c>
      <c r="AA341" s="30">
        <f t="shared" si="5"/>
        <v>0</v>
      </c>
      <c r="AB341" s="30"/>
      <c r="AC341" s="30"/>
      <c r="AD341" s="30" t="str">
        <f>IF(AB341="Monthly",Inventory!$X341*12,IF(AB341="quarterly",Inventory!$X$4:$X$550*4,IF(AB341="annually",Inventory!$X$4:$X$550*1,IF(AB341="weekly",Inventory!$X$4:$X$550*52,IF(AB341="semiannually",Inventory!$X$4:$X$550*2," ")))))</f>
        <v> </v>
      </c>
      <c r="AE341" s="30"/>
      <c r="AF341" s="30"/>
      <c r="AG341" s="32"/>
      <c r="AH341" s="32"/>
      <c r="AI341" s="32"/>
      <c r="AJ341" s="30"/>
      <c r="AK341" s="30"/>
      <c r="AL341" s="33"/>
      <c r="AM341" s="34" t="b">
        <f>IF(J341 = "Lease",+PV(AL341/(AD341/Inventory!$X341),AD341,-AG341,0,IF(AC341="Beginning",1,0)))</f>
        <v>0</v>
      </c>
      <c r="AN341" s="30"/>
      <c r="AO341" s="34">
        <f t="shared" si="6"/>
        <v>0</v>
      </c>
    </row>
    <row r="342" ht="15.75" customHeight="1">
      <c r="A342" s="30"/>
      <c r="B342" s="31"/>
      <c r="C342" s="30"/>
      <c r="D342" s="30"/>
      <c r="E342" s="30"/>
      <c r="F342" s="30"/>
      <c r="G342" s="30"/>
      <c r="H342" s="30"/>
      <c r="I342" s="30"/>
      <c r="J342" s="30" t="str">
        <f t="shared" si="1"/>
        <v>Not a Lease</v>
      </c>
      <c r="K342" s="30"/>
      <c r="L342" s="30"/>
      <c r="M342" s="30"/>
      <c r="N342" s="30"/>
      <c r="O342" s="30"/>
      <c r="P342" s="30"/>
      <c r="Q342" s="30"/>
      <c r="R342" s="30"/>
      <c r="S342" s="30"/>
      <c r="T342" s="30"/>
      <c r="U342" s="30"/>
      <c r="V342" s="30"/>
      <c r="W342" s="30"/>
      <c r="X342" s="30">
        <f t="shared" si="2"/>
        <v>0</v>
      </c>
      <c r="Y342" s="30" t="str">
        <f t="shared" si="3"/>
        <v/>
      </c>
      <c r="Z342" s="30">
        <f t="shared" si="4"/>
        <v>0</v>
      </c>
      <c r="AA342" s="30">
        <f t="shared" si="5"/>
        <v>0</v>
      </c>
      <c r="AB342" s="30"/>
      <c r="AC342" s="30"/>
      <c r="AD342" s="30" t="str">
        <f>IF(AB342="Monthly",Inventory!$X342*12,IF(AB342="quarterly",Inventory!$X$4:$X$550*4,IF(AB342="annually",Inventory!$X$4:$X$550*1,IF(AB342="weekly",Inventory!$X$4:$X$550*52,IF(AB342="semiannually",Inventory!$X$4:$X$550*2," ")))))</f>
        <v> </v>
      </c>
      <c r="AE342" s="30"/>
      <c r="AF342" s="30"/>
      <c r="AG342" s="32"/>
      <c r="AH342" s="32"/>
      <c r="AI342" s="32"/>
      <c r="AJ342" s="30"/>
      <c r="AK342" s="30"/>
      <c r="AL342" s="33"/>
      <c r="AM342" s="34" t="b">
        <f>IF(J342 = "Lease",+PV(AL342/(AD342/Inventory!$X342),AD342,-AG342,0,IF(AC342="Beginning",1,0)))</f>
        <v>0</v>
      </c>
      <c r="AN342" s="30"/>
      <c r="AO342" s="34">
        <f t="shared" si="6"/>
        <v>0</v>
      </c>
    </row>
    <row r="343" ht="15.75" customHeight="1">
      <c r="A343" s="30"/>
      <c r="B343" s="31"/>
      <c r="C343" s="30"/>
      <c r="D343" s="30"/>
      <c r="E343" s="30"/>
      <c r="F343" s="30"/>
      <c r="G343" s="30"/>
      <c r="H343" s="30"/>
      <c r="I343" s="30"/>
      <c r="J343" s="30" t="str">
        <f t="shared" si="1"/>
        <v>Not a Lease</v>
      </c>
      <c r="K343" s="30"/>
      <c r="L343" s="30"/>
      <c r="M343" s="30"/>
      <c r="N343" s="30"/>
      <c r="O343" s="30"/>
      <c r="P343" s="30"/>
      <c r="Q343" s="30"/>
      <c r="R343" s="30"/>
      <c r="S343" s="30"/>
      <c r="T343" s="30"/>
      <c r="U343" s="30"/>
      <c r="V343" s="30"/>
      <c r="W343" s="30"/>
      <c r="X343" s="30">
        <f t="shared" si="2"/>
        <v>0</v>
      </c>
      <c r="Y343" s="30" t="str">
        <f t="shared" si="3"/>
        <v/>
      </c>
      <c r="Z343" s="30">
        <f t="shared" si="4"/>
        <v>0</v>
      </c>
      <c r="AA343" s="30">
        <f t="shared" si="5"/>
        <v>0</v>
      </c>
      <c r="AB343" s="30"/>
      <c r="AC343" s="30"/>
      <c r="AD343" s="30" t="str">
        <f>IF(AB343="Monthly",Inventory!$X343*12,IF(AB343="quarterly",Inventory!$X$4:$X$550*4,IF(AB343="annually",Inventory!$X$4:$X$550*1,IF(AB343="weekly",Inventory!$X$4:$X$550*52,IF(AB343="semiannually",Inventory!$X$4:$X$550*2," ")))))</f>
        <v> </v>
      </c>
      <c r="AE343" s="30"/>
      <c r="AF343" s="30"/>
      <c r="AG343" s="32"/>
      <c r="AH343" s="32"/>
      <c r="AI343" s="32"/>
      <c r="AJ343" s="30"/>
      <c r="AK343" s="30"/>
      <c r="AL343" s="33"/>
      <c r="AM343" s="34" t="b">
        <f>IF(J343 = "Lease",+PV(AL343/(AD343/Inventory!$X343),AD343,-AG343,0,IF(AC343="Beginning",1,0)))</f>
        <v>0</v>
      </c>
      <c r="AN343" s="30"/>
      <c r="AO343" s="34">
        <f t="shared" si="6"/>
        <v>0</v>
      </c>
    </row>
    <row r="344" ht="15.75" customHeight="1">
      <c r="A344" s="30"/>
      <c r="B344" s="31"/>
      <c r="C344" s="30"/>
      <c r="D344" s="30"/>
      <c r="E344" s="30"/>
      <c r="F344" s="30"/>
      <c r="G344" s="30"/>
      <c r="H344" s="30"/>
      <c r="I344" s="30"/>
      <c r="J344" s="30" t="str">
        <f t="shared" si="1"/>
        <v>Not a Lease</v>
      </c>
      <c r="K344" s="30"/>
      <c r="L344" s="30"/>
      <c r="M344" s="30"/>
      <c r="N344" s="30"/>
      <c r="O344" s="30"/>
      <c r="P344" s="30"/>
      <c r="Q344" s="30"/>
      <c r="R344" s="30"/>
      <c r="S344" s="30"/>
      <c r="T344" s="30"/>
      <c r="U344" s="30"/>
      <c r="V344" s="30"/>
      <c r="W344" s="30"/>
      <c r="X344" s="30">
        <f t="shared" si="2"/>
        <v>0</v>
      </c>
      <c r="Y344" s="30" t="str">
        <f t="shared" si="3"/>
        <v/>
      </c>
      <c r="Z344" s="30">
        <f t="shared" si="4"/>
        <v>0</v>
      </c>
      <c r="AA344" s="30">
        <f t="shared" si="5"/>
        <v>0</v>
      </c>
      <c r="AB344" s="30"/>
      <c r="AC344" s="30"/>
      <c r="AD344" s="30" t="str">
        <f>IF(AB344="Monthly",Inventory!$X344*12,IF(AB344="quarterly",Inventory!$X$4:$X$550*4,IF(AB344="annually",Inventory!$X$4:$X$550*1,IF(AB344="weekly",Inventory!$X$4:$X$550*52,IF(AB344="semiannually",Inventory!$X$4:$X$550*2," ")))))</f>
        <v> </v>
      </c>
      <c r="AE344" s="30"/>
      <c r="AF344" s="30"/>
      <c r="AG344" s="32"/>
      <c r="AH344" s="32"/>
      <c r="AI344" s="32"/>
      <c r="AJ344" s="30"/>
      <c r="AK344" s="30"/>
      <c r="AL344" s="33"/>
      <c r="AM344" s="34" t="b">
        <f>IF(J344 = "Lease",+PV(AL344/(AD344/Inventory!$X344),AD344,-AG344,0,IF(AC344="Beginning",1,0)))</f>
        <v>0</v>
      </c>
      <c r="AN344" s="30"/>
      <c r="AO344" s="34">
        <f t="shared" si="6"/>
        <v>0</v>
      </c>
    </row>
    <row r="345" ht="15.75" customHeight="1">
      <c r="A345" s="30"/>
      <c r="B345" s="31"/>
      <c r="C345" s="30"/>
      <c r="D345" s="30"/>
      <c r="E345" s="30"/>
      <c r="F345" s="30"/>
      <c r="G345" s="30"/>
      <c r="H345" s="30"/>
      <c r="I345" s="30"/>
      <c r="J345" s="30" t="str">
        <f t="shared" si="1"/>
        <v>Not a Lease</v>
      </c>
      <c r="K345" s="30"/>
      <c r="L345" s="30"/>
      <c r="M345" s="30"/>
      <c r="N345" s="30"/>
      <c r="O345" s="30"/>
      <c r="P345" s="30"/>
      <c r="Q345" s="30"/>
      <c r="R345" s="30"/>
      <c r="S345" s="30"/>
      <c r="T345" s="30"/>
      <c r="U345" s="30"/>
      <c r="V345" s="30"/>
      <c r="W345" s="30"/>
      <c r="X345" s="30">
        <f t="shared" si="2"/>
        <v>0</v>
      </c>
      <c r="Y345" s="30" t="str">
        <f t="shared" si="3"/>
        <v/>
      </c>
      <c r="Z345" s="30">
        <f t="shared" si="4"/>
        <v>0</v>
      </c>
      <c r="AA345" s="30">
        <f t="shared" si="5"/>
        <v>0</v>
      </c>
      <c r="AB345" s="30"/>
      <c r="AC345" s="30"/>
      <c r="AD345" s="30" t="str">
        <f>IF(AB345="Monthly",Inventory!$X345*12,IF(AB345="quarterly",Inventory!$X$4:$X$550*4,IF(AB345="annually",Inventory!$X$4:$X$550*1,IF(AB345="weekly",Inventory!$X$4:$X$550*52,IF(AB345="semiannually",Inventory!$X$4:$X$550*2," ")))))</f>
        <v> </v>
      </c>
      <c r="AE345" s="30"/>
      <c r="AF345" s="30"/>
      <c r="AG345" s="32"/>
      <c r="AH345" s="32"/>
      <c r="AI345" s="32"/>
      <c r="AJ345" s="30"/>
      <c r="AK345" s="30"/>
      <c r="AL345" s="33"/>
      <c r="AM345" s="34" t="b">
        <f>IF(J345 = "Lease",+PV(AL345/(AD345/Inventory!$X345),AD345,-AG345,0,IF(AC345="Beginning",1,0)))</f>
        <v>0</v>
      </c>
      <c r="AN345" s="30"/>
      <c r="AO345" s="34">
        <f t="shared" si="6"/>
        <v>0</v>
      </c>
    </row>
    <row r="346" ht="15.75" customHeight="1">
      <c r="A346" s="30"/>
      <c r="B346" s="31"/>
      <c r="C346" s="30"/>
      <c r="D346" s="30"/>
      <c r="E346" s="30"/>
      <c r="F346" s="30"/>
      <c r="G346" s="30"/>
      <c r="H346" s="30"/>
      <c r="I346" s="30"/>
      <c r="J346" s="30" t="str">
        <f t="shared" si="1"/>
        <v>Not a Lease</v>
      </c>
      <c r="K346" s="30"/>
      <c r="L346" s="30"/>
      <c r="M346" s="30"/>
      <c r="N346" s="30"/>
      <c r="O346" s="30"/>
      <c r="P346" s="30"/>
      <c r="Q346" s="30"/>
      <c r="R346" s="30"/>
      <c r="S346" s="30"/>
      <c r="T346" s="30"/>
      <c r="U346" s="30"/>
      <c r="V346" s="30"/>
      <c r="W346" s="30"/>
      <c r="X346" s="30">
        <f t="shared" si="2"/>
        <v>0</v>
      </c>
      <c r="Y346" s="30" t="str">
        <f t="shared" si="3"/>
        <v/>
      </c>
      <c r="Z346" s="30">
        <f t="shared" si="4"/>
        <v>0</v>
      </c>
      <c r="AA346" s="30">
        <f t="shared" si="5"/>
        <v>0</v>
      </c>
      <c r="AB346" s="30"/>
      <c r="AC346" s="30"/>
      <c r="AD346" s="30" t="str">
        <f>IF(AB346="Monthly",Inventory!$X346*12,IF(AB346="quarterly",Inventory!$X$4:$X$550*4,IF(AB346="annually",Inventory!$X$4:$X$550*1,IF(AB346="weekly",Inventory!$X$4:$X$550*52,IF(AB346="semiannually",Inventory!$X$4:$X$550*2," ")))))</f>
        <v> </v>
      </c>
      <c r="AE346" s="30"/>
      <c r="AF346" s="30"/>
      <c r="AG346" s="32"/>
      <c r="AH346" s="32"/>
      <c r="AI346" s="32"/>
      <c r="AJ346" s="30"/>
      <c r="AK346" s="30"/>
      <c r="AL346" s="33"/>
      <c r="AM346" s="34" t="b">
        <f>IF(J346 = "Lease",+PV(AL346/(AD346/Inventory!$X346),AD346,-AG346,0,IF(AC346="Beginning",1,0)))</f>
        <v>0</v>
      </c>
      <c r="AN346" s="30"/>
      <c r="AO346" s="34">
        <f t="shared" si="6"/>
        <v>0</v>
      </c>
    </row>
    <row r="347" ht="15.75" customHeight="1">
      <c r="A347" s="30"/>
      <c r="B347" s="31"/>
      <c r="C347" s="30"/>
      <c r="D347" s="30"/>
      <c r="E347" s="30"/>
      <c r="F347" s="30"/>
      <c r="G347" s="30"/>
      <c r="H347" s="30"/>
      <c r="I347" s="30"/>
      <c r="J347" s="30" t="str">
        <f t="shared" si="1"/>
        <v>Not a Lease</v>
      </c>
      <c r="K347" s="30"/>
      <c r="L347" s="30"/>
      <c r="M347" s="30"/>
      <c r="N347" s="30"/>
      <c r="O347" s="30"/>
      <c r="P347" s="30"/>
      <c r="Q347" s="30"/>
      <c r="R347" s="30"/>
      <c r="S347" s="30"/>
      <c r="T347" s="30"/>
      <c r="U347" s="30"/>
      <c r="V347" s="30"/>
      <c r="W347" s="30"/>
      <c r="X347" s="30">
        <f t="shared" si="2"/>
        <v>0</v>
      </c>
      <c r="Y347" s="30" t="str">
        <f t="shared" si="3"/>
        <v/>
      </c>
      <c r="Z347" s="30">
        <f t="shared" si="4"/>
        <v>0</v>
      </c>
      <c r="AA347" s="30">
        <f t="shared" si="5"/>
        <v>0</v>
      </c>
      <c r="AB347" s="30"/>
      <c r="AC347" s="30"/>
      <c r="AD347" s="30" t="str">
        <f>IF(AB347="Monthly",Inventory!$X347*12,IF(AB347="quarterly",Inventory!$X$4:$X$550*4,IF(AB347="annually",Inventory!$X$4:$X$550*1,IF(AB347="weekly",Inventory!$X$4:$X$550*52,IF(AB347="semiannually",Inventory!$X$4:$X$550*2," ")))))</f>
        <v> </v>
      </c>
      <c r="AE347" s="30"/>
      <c r="AF347" s="30"/>
      <c r="AG347" s="32"/>
      <c r="AH347" s="32"/>
      <c r="AI347" s="32"/>
      <c r="AJ347" s="30"/>
      <c r="AK347" s="30"/>
      <c r="AL347" s="33"/>
      <c r="AM347" s="34" t="b">
        <f>IF(J347 = "Lease",+PV(AL347/(AD347/Inventory!$X347),AD347,-AG347,0,IF(AC347="Beginning",1,0)))</f>
        <v>0</v>
      </c>
      <c r="AN347" s="30"/>
      <c r="AO347" s="34">
        <f t="shared" si="6"/>
        <v>0</v>
      </c>
    </row>
    <row r="348" ht="15.75" customHeight="1">
      <c r="A348" s="30"/>
      <c r="B348" s="31"/>
      <c r="C348" s="30"/>
      <c r="D348" s="30"/>
      <c r="E348" s="30"/>
      <c r="F348" s="30"/>
      <c r="G348" s="30"/>
      <c r="H348" s="30"/>
      <c r="I348" s="30"/>
      <c r="J348" s="30" t="str">
        <f t="shared" si="1"/>
        <v>Not a Lease</v>
      </c>
      <c r="K348" s="30"/>
      <c r="L348" s="30"/>
      <c r="M348" s="30"/>
      <c r="N348" s="30"/>
      <c r="O348" s="30"/>
      <c r="P348" s="30"/>
      <c r="Q348" s="30"/>
      <c r="R348" s="30"/>
      <c r="S348" s="30"/>
      <c r="T348" s="30"/>
      <c r="U348" s="30"/>
      <c r="V348" s="30"/>
      <c r="W348" s="30"/>
      <c r="X348" s="30">
        <f t="shared" si="2"/>
        <v>0</v>
      </c>
      <c r="Y348" s="30" t="str">
        <f t="shared" si="3"/>
        <v/>
      </c>
      <c r="Z348" s="30">
        <f t="shared" si="4"/>
        <v>0</v>
      </c>
      <c r="AA348" s="30">
        <f t="shared" si="5"/>
        <v>0</v>
      </c>
      <c r="AB348" s="30"/>
      <c r="AC348" s="30"/>
      <c r="AD348" s="30" t="str">
        <f>IF(AB348="Monthly",Inventory!$X348*12,IF(AB348="quarterly",Inventory!$X$4:$X$550*4,IF(AB348="annually",Inventory!$X$4:$X$550*1,IF(AB348="weekly",Inventory!$X$4:$X$550*52,IF(AB348="semiannually",Inventory!$X$4:$X$550*2," ")))))</f>
        <v> </v>
      </c>
      <c r="AE348" s="30"/>
      <c r="AF348" s="30"/>
      <c r="AG348" s="32"/>
      <c r="AH348" s="32"/>
      <c r="AI348" s="32"/>
      <c r="AJ348" s="30"/>
      <c r="AK348" s="30"/>
      <c r="AL348" s="33"/>
      <c r="AM348" s="34" t="b">
        <f>IF(J348 = "Lease",+PV(AL348/(AD348/Inventory!$X348),AD348,-AG348,0,IF(AC348="Beginning",1,0)))</f>
        <v>0</v>
      </c>
      <c r="AN348" s="30"/>
      <c r="AO348" s="34">
        <f t="shared" si="6"/>
        <v>0</v>
      </c>
    </row>
    <row r="349" ht="15.75" customHeight="1">
      <c r="A349" s="30"/>
      <c r="B349" s="31"/>
      <c r="C349" s="30"/>
      <c r="D349" s="30"/>
      <c r="E349" s="30"/>
      <c r="F349" s="30"/>
      <c r="G349" s="30"/>
      <c r="H349" s="30"/>
      <c r="I349" s="30"/>
      <c r="J349" s="30" t="str">
        <f t="shared" si="1"/>
        <v>Not a Lease</v>
      </c>
      <c r="K349" s="30"/>
      <c r="L349" s="30"/>
      <c r="M349" s="30"/>
      <c r="N349" s="30"/>
      <c r="O349" s="30"/>
      <c r="P349" s="30"/>
      <c r="Q349" s="30"/>
      <c r="R349" s="30"/>
      <c r="S349" s="30"/>
      <c r="T349" s="30"/>
      <c r="U349" s="30"/>
      <c r="V349" s="30"/>
      <c r="W349" s="30"/>
      <c r="X349" s="30">
        <f t="shared" si="2"/>
        <v>0</v>
      </c>
      <c r="Y349" s="30" t="str">
        <f t="shared" si="3"/>
        <v/>
      </c>
      <c r="Z349" s="30">
        <f t="shared" si="4"/>
        <v>0</v>
      </c>
      <c r="AA349" s="30">
        <f t="shared" si="5"/>
        <v>0</v>
      </c>
      <c r="AB349" s="30"/>
      <c r="AC349" s="30"/>
      <c r="AD349" s="30" t="str">
        <f>IF(AB349="Monthly",Inventory!$X349*12,IF(AB349="quarterly",Inventory!$X$4:$X$550*4,IF(AB349="annually",Inventory!$X$4:$X$550*1,IF(AB349="weekly",Inventory!$X$4:$X$550*52,IF(AB349="semiannually",Inventory!$X$4:$X$550*2," ")))))</f>
        <v> </v>
      </c>
      <c r="AE349" s="30"/>
      <c r="AF349" s="30"/>
      <c r="AG349" s="32"/>
      <c r="AH349" s="32"/>
      <c r="AI349" s="32"/>
      <c r="AJ349" s="30"/>
      <c r="AK349" s="30"/>
      <c r="AL349" s="33"/>
      <c r="AM349" s="34" t="b">
        <f>IF(J349 = "Lease",+PV(AL349/(AD349/Inventory!$X349),AD349,-AG349,0,IF(AC349="Beginning",1,0)))</f>
        <v>0</v>
      </c>
      <c r="AN349" s="30"/>
      <c r="AO349" s="34">
        <f t="shared" si="6"/>
        <v>0</v>
      </c>
    </row>
    <row r="350" ht="15.75" customHeight="1">
      <c r="A350" s="30"/>
      <c r="B350" s="31"/>
      <c r="C350" s="30"/>
      <c r="D350" s="30"/>
      <c r="E350" s="30"/>
      <c r="F350" s="30"/>
      <c r="G350" s="30"/>
      <c r="H350" s="30"/>
      <c r="I350" s="30"/>
      <c r="J350" s="30" t="str">
        <f t="shared" si="1"/>
        <v>Not a Lease</v>
      </c>
      <c r="K350" s="30"/>
      <c r="L350" s="30"/>
      <c r="M350" s="30"/>
      <c r="N350" s="30"/>
      <c r="O350" s="30"/>
      <c r="P350" s="30"/>
      <c r="Q350" s="30"/>
      <c r="R350" s="30"/>
      <c r="S350" s="30"/>
      <c r="T350" s="30"/>
      <c r="U350" s="30"/>
      <c r="V350" s="30"/>
      <c r="W350" s="30"/>
      <c r="X350" s="30">
        <f t="shared" si="2"/>
        <v>0</v>
      </c>
      <c r="Y350" s="30" t="str">
        <f t="shared" si="3"/>
        <v/>
      </c>
      <c r="Z350" s="30">
        <f t="shared" si="4"/>
        <v>0</v>
      </c>
      <c r="AA350" s="30">
        <f t="shared" si="5"/>
        <v>0</v>
      </c>
      <c r="AB350" s="30"/>
      <c r="AC350" s="30"/>
      <c r="AD350" s="30" t="str">
        <f>IF(AB350="Monthly",Inventory!$X350*12,IF(AB350="quarterly",Inventory!$X$4:$X$550*4,IF(AB350="annually",Inventory!$X$4:$X$550*1,IF(AB350="weekly",Inventory!$X$4:$X$550*52,IF(AB350="semiannually",Inventory!$X$4:$X$550*2," ")))))</f>
        <v> </v>
      </c>
      <c r="AE350" s="30"/>
      <c r="AF350" s="30"/>
      <c r="AG350" s="32"/>
      <c r="AH350" s="32"/>
      <c r="AI350" s="32"/>
      <c r="AJ350" s="30"/>
      <c r="AK350" s="30"/>
      <c r="AL350" s="33"/>
      <c r="AM350" s="34" t="b">
        <f>IF(J350 = "Lease",+PV(AL350/(AD350/Inventory!$X350),AD350,-AG350,0,IF(AC350="Beginning",1,0)))</f>
        <v>0</v>
      </c>
      <c r="AN350" s="30"/>
      <c r="AO350" s="34">
        <f t="shared" si="6"/>
        <v>0</v>
      </c>
    </row>
    <row r="351" ht="15.75" customHeight="1">
      <c r="A351" s="30"/>
      <c r="B351" s="31"/>
      <c r="C351" s="30"/>
      <c r="D351" s="30"/>
      <c r="E351" s="30"/>
      <c r="F351" s="30"/>
      <c r="G351" s="30"/>
      <c r="H351" s="30"/>
      <c r="I351" s="30"/>
      <c r="J351" s="30" t="str">
        <f t="shared" si="1"/>
        <v>Not a Lease</v>
      </c>
      <c r="K351" s="30"/>
      <c r="L351" s="30"/>
      <c r="M351" s="30"/>
      <c r="N351" s="30"/>
      <c r="O351" s="30"/>
      <c r="P351" s="30"/>
      <c r="Q351" s="30"/>
      <c r="R351" s="30"/>
      <c r="S351" s="30"/>
      <c r="T351" s="30"/>
      <c r="U351" s="30"/>
      <c r="V351" s="30"/>
      <c r="W351" s="30"/>
      <c r="X351" s="30">
        <f t="shared" si="2"/>
        <v>0</v>
      </c>
      <c r="Y351" s="30" t="str">
        <f t="shared" si="3"/>
        <v/>
      </c>
      <c r="Z351" s="30">
        <f t="shared" si="4"/>
        <v>0</v>
      </c>
      <c r="AA351" s="30">
        <f t="shared" si="5"/>
        <v>0</v>
      </c>
      <c r="AB351" s="30"/>
      <c r="AC351" s="30"/>
      <c r="AD351" s="30" t="str">
        <f>IF(AB351="Monthly",Inventory!$X351*12,IF(AB351="quarterly",Inventory!$X$4:$X$550*4,IF(AB351="annually",Inventory!$X$4:$X$550*1,IF(AB351="weekly",Inventory!$X$4:$X$550*52,IF(AB351="semiannually",Inventory!$X$4:$X$550*2," ")))))</f>
        <v> </v>
      </c>
      <c r="AE351" s="30"/>
      <c r="AF351" s="30"/>
      <c r="AG351" s="32"/>
      <c r="AH351" s="32"/>
      <c r="AI351" s="32"/>
      <c r="AJ351" s="30"/>
      <c r="AK351" s="30"/>
      <c r="AL351" s="33"/>
      <c r="AM351" s="34" t="b">
        <f>IF(J351 = "Lease",+PV(AL351/(AD351/Inventory!$X351),AD351,-AG351,0,IF(AC351="Beginning",1,0)))</f>
        <v>0</v>
      </c>
      <c r="AN351" s="30"/>
      <c r="AO351" s="34">
        <f t="shared" si="6"/>
        <v>0</v>
      </c>
    </row>
    <row r="352" ht="15.75" customHeight="1">
      <c r="A352" s="30"/>
      <c r="B352" s="31"/>
      <c r="C352" s="30"/>
      <c r="D352" s="30"/>
      <c r="E352" s="30"/>
      <c r="F352" s="30"/>
      <c r="G352" s="30"/>
      <c r="H352" s="30"/>
      <c r="I352" s="30"/>
      <c r="J352" s="30" t="str">
        <f t="shared" si="1"/>
        <v>Not a Lease</v>
      </c>
      <c r="K352" s="30"/>
      <c r="L352" s="30"/>
      <c r="M352" s="30"/>
      <c r="N352" s="30"/>
      <c r="O352" s="30"/>
      <c r="P352" s="30"/>
      <c r="Q352" s="30"/>
      <c r="R352" s="30"/>
      <c r="S352" s="30"/>
      <c r="T352" s="30"/>
      <c r="U352" s="30"/>
      <c r="V352" s="30"/>
      <c r="W352" s="30"/>
      <c r="X352" s="30">
        <f t="shared" si="2"/>
        <v>0</v>
      </c>
      <c r="Y352" s="30" t="str">
        <f t="shared" si="3"/>
        <v/>
      </c>
      <c r="Z352" s="30">
        <f t="shared" si="4"/>
        <v>0</v>
      </c>
      <c r="AA352" s="30">
        <f t="shared" si="5"/>
        <v>0</v>
      </c>
      <c r="AB352" s="30"/>
      <c r="AC352" s="30"/>
      <c r="AD352" s="30" t="str">
        <f>IF(AB352="Monthly",Inventory!$X352*12,IF(AB352="quarterly",Inventory!$X$4:$X$550*4,IF(AB352="annually",Inventory!$X$4:$X$550*1,IF(AB352="weekly",Inventory!$X$4:$X$550*52,IF(AB352="semiannually",Inventory!$X$4:$X$550*2," ")))))</f>
        <v> </v>
      </c>
      <c r="AE352" s="30"/>
      <c r="AF352" s="30"/>
      <c r="AG352" s="32"/>
      <c r="AH352" s="32"/>
      <c r="AI352" s="32"/>
      <c r="AJ352" s="30"/>
      <c r="AK352" s="30"/>
      <c r="AL352" s="33"/>
      <c r="AM352" s="34" t="b">
        <f>IF(J352 = "Lease",+PV(AL352/(AD352/Inventory!$X352),AD352,-AG352,0,IF(AC352="Beginning",1,0)))</f>
        <v>0</v>
      </c>
      <c r="AN352" s="30"/>
      <c r="AO352" s="34">
        <f t="shared" si="6"/>
        <v>0</v>
      </c>
    </row>
    <row r="353" ht="15.75" customHeight="1">
      <c r="A353" s="30"/>
      <c r="B353" s="31"/>
      <c r="C353" s="30"/>
      <c r="D353" s="30"/>
      <c r="E353" s="30"/>
      <c r="F353" s="30"/>
      <c r="G353" s="30"/>
      <c r="H353" s="30"/>
      <c r="I353" s="30"/>
      <c r="J353" s="30" t="str">
        <f t="shared" si="1"/>
        <v>Not a Lease</v>
      </c>
      <c r="K353" s="30"/>
      <c r="L353" s="30"/>
      <c r="M353" s="30"/>
      <c r="N353" s="30"/>
      <c r="O353" s="30"/>
      <c r="P353" s="30"/>
      <c r="Q353" s="30"/>
      <c r="R353" s="30"/>
      <c r="S353" s="30"/>
      <c r="T353" s="30"/>
      <c r="U353" s="30"/>
      <c r="V353" s="30"/>
      <c r="W353" s="30"/>
      <c r="X353" s="30">
        <f t="shared" si="2"/>
        <v>0</v>
      </c>
      <c r="Y353" s="30" t="str">
        <f t="shared" si="3"/>
        <v/>
      </c>
      <c r="Z353" s="30">
        <f t="shared" si="4"/>
        <v>0</v>
      </c>
      <c r="AA353" s="30">
        <f t="shared" si="5"/>
        <v>0</v>
      </c>
      <c r="AB353" s="30"/>
      <c r="AC353" s="30"/>
      <c r="AD353" s="30" t="str">
        <f>IF(AB353="Monthly",Inventory!$X353*12,IF(AB353="quarterly",Inventory!$X$4:$X$550*4,IF(AB353="annually",Inventory!$X$4:$X$550*1,IF(AB353="weekly",Inventory!$X$4:$X$550*52,IF(AB353="semiannually",Inventory!$X$4:$X$550*2," ")))))</f>
        <v> </v>
      </c>
      <c r="AE353" s="30"/>
      <c r="AF353" s="30"/>
      <c r="AG353" s="32"/>
      <c r="AH353" s="32"/>
      <c r="AI353" s="32"/>
      <c r="AJ353" s="30"/>
      <c r="AK353" s="30"/>
      <c r="AL353" s="33"/>
      <c r="AM353" s="34" t="b">
        <f>IF(J353 = "Lease",+PV(AL353/(AD353/Inventory!$X353),AD353,-AG353,0,IF(AC353="Beginning",1,0)))</f>
        <v>0</v>
      </c>
      <c r="AN353" s="30"/>
      <c r="AO353" s="34">
        <f t="shared" si="6"/>
        <v>0</v>
      </c>
    </row>
    <row r="354" ht="15.75" customHeight="1">
      <c r="A354" s="30"/>
      <c r="B354" s="31"/>
      <c r="C354" s="30"/>
      <c r="D354" s="30"/>
      <c r="E354" s="30"/>
      <c r="F354" s="30"/>
      <c r="G354" s="30"/>
      <c r="H354" s="30"/>
      <c r="I354" s="30"/>
      <c r="J354" s="30" t="str">
        <f t="shared" si="1"/>
        <v>Not a Lease</v>
      </c>
      <c r="K354" s="30"/>
      <c r="L354" s="30"/>
      <c r="M354" s="30"/>
      <c r="N354" s="30"/>
      <c r="O354" s="30"/>
      <c r="P354" s="30"/>
      <c r="Q354" s="30"/>
      <c r="R354" s="30"/>
      <c r="S354" s="30"/>
      <c r="T354" s="30"/>
      <c r="U354" s="30"/>
      <c r="V354" s="30"/>
      <c r="W354" s="30"/>
      <c r="X354" s="30">
        <f t="shared" si="2"/>
        <v>0</v>
      </c>
      <c r="Y354" s="30" t="str">
        <f t="shared" si="3"/>
        <v/>
      </c>
      <c r="Z354" s="30">
        <f t="shared" si="4"/>
        <v>0</v>
      </c>
      <c r="AA354" s="30">
        <f t="shared" si="5"/>
        <v>0</v>
      </c>
      <c r="AB354" s="30"/>
      <c r="AC354" s="30"/>
      <c r="AD354" s="30" t="str">
        <f>IF(AB354="Monthly",Inventory!$X354*12,IF(AB354="quarterly",Inventory!$X$4:$X$550*4,IF(AB354="annually",Inventory!$X$4:$X$550*1,IF(AB354="weekly",Inventory!$X$4:$X$550*52,IF(AB354="semiannually",Inventory!$X$4:$X$550*2," ")))))</f>
        <v> </v>
      </c>
      <c r="AE354" s="30"/>
      <c r="AF354" s="30"/>
      <c r="AG354" s="32"/>
      <c r="AH354" s="32"/>
      <c r="AI354" s="32"/>
      <c r="AJ354" s="30"/>
      <c r="AK354" s="30"/>
      <c r="AL354" s="33"/>
      <c r="AM354" s="34" t="b">
        <f>IF(J354 = "Lease",+PV(AL354/(AD354/Inventory!$X354),AD354,-AG354,0,IF(AC354="Beginning",1,0)))</f>
        <v>0</v>
      </c>
      <c r="AN354" s="30"/>
      <c r="AO354" s="34">
        <f t="shared" si="6"/>
        <v>0</v>
      </c>
    </row>
    <row r="355" ht="15.75" customHeight="1">
      <c r="A355" s="30"/>
      <c r="B355" s="31"/>
      <c r="C355" s="30"/>
      <c r="D355" s="30"/>
      <c r="E355" s="30"/>
      <c r="F355" s="30"/>
      <c r="G355" s="30"/>
      <c r="H355" s="30"/>
      <c r="I355" s="30"/>
      <c r="J355" s="30" t="str">
        <f t="shared" si="1"/>
        <v>Not a Lease</v>
      </c>
      <c r="K355" s="30"/>
      <c r="L355" s="30"/>
      <c r="M355" s="30"/>
      <c r="N355" s="30"/>
      <c r="O355" s="30"/>
      <c r="P355" s="30"/>
      <c r="Q355" s="30"/>
      <c r="R355" s="30"/>
      <c r="S355" s="30"/>
      <c r="T355" s="30"/>
      <c r="U355" s="30"/>
      <c r="V355" s="30"/>
      <c r="W355" s="30"/>
      <c r="X355" s="30">
        <f t="shared" si="2"/>
        <v>0</v>
      </c>
      <c r="Y355" s="30" t="str">
        <f t="shared" si="3"/>
        <v/>
      </c>
      <c r="Z355" s="30">
        <f t="shared" si="4"/>
        <v>0</v>
      </c>
      <c r="AA355" s="30">
        <f t="shared" si="5"/>
        <v>0</v>
      </c>
      <c r="AB355" s="30"/>
      <c r="AC355" s="30"/>
      <c r="AD355" s="30" t="str">
        <f>IF(AB355="Monthly",Inventory!$X355*12,IF(AB355="quarterly",Inventory!$X$4:$X$550*4,IF(AB355="annually",Inventory!$X$4:$X$550*1,IF(AB355="weekly",Inventory!$X$4:$X$550*52,IF(AB355="semiannually",Inventory!$X$4:$X$550*2," ")))))</f>
        <v> </v>
      </c>
      <c r="AE355" s="30"/>
      <c r="AF355" s="30"/>
      <c r="AG355" s="32"/>
      <c r="AH355" s="32"/>
      <c r="AI355" s="32"/>
      <c r="AJ355" s="30"/>
      <c r="AK355" s="30"/>
      <c r="AL355" s="33"/>
      <c r="AM355" s="34" t="b">
        <f>IF(J355 = "Lease",+PV(AL355/(AD355/Inventory!$X355),AD355,-AG355,0,IF(AC355="Beginning",1,0)))</f>
        <v>0</v>
      </c>
      <c r="AN355" s="30"/>
      <c r="AO355" s="34">
        <f t="shared" si="6"/>
        <v>0</v>
      </c>
    </row>
    <row r="356" ht="15.75" customHeight="1">
      <c r="A356" s="30"/>
      <c r="B356" s="31"/>
      <c r="C356" s="30"/>
      <c r="D356" s="30"/>
      <c r="E356" s="30"/>
      <c r="F356" s="30"/>
      <c r="G356" s="30"/>
      <c r="H356" s="30"/>
      <c r="I356" s="30"/>
      <c r="J356" s="30" t="str">
        <f t="shared" si="1"/>
        <v>Not a Lease</v>
      </c>
      <c r="K356" s="30"/>
      <c r="L356" s="30"/>
      <c r="M356" s="30"/>
      <c r="N356" s="30"/>
      <c r="O356" s="30"/>
      <c r="P356" s="30"/>
      <c r="Q356" s="30"/>
      <c r="R356" s="30"/>
      <c r="S356" s="30"/>
      <c r="T356" s="30"/>
      <c r="U356" s="30"/>
      <c r="V356" s="30"/>
      <c r="W356" s="30"/>
      <c r="X356" s="30">
        <f t="shared" si="2"/>
        <v>0</v>
      </c>
      <c r="Y356" s="30" t="str">
        <f t="shared" si="3"/>
        <v/>
      </c>
      <c r="Z356" s="30">
        <f t="shared" si="4"/>
        <v>0</v>
      </c>
      <c r="AA356" s="30">
        <f t="shared" si="5"/>
        <v>0</v>
      </c>
      <c r="AB356" s="30"/>
      <c r="AC356" s="30"/>
      <c r="AD356" s="30" t="str">
        <f>IF(AB356="Monthly",Inventory!$X356*12,IF(AB356="quarterly",Inventory!$X$4:$X$550*4,IF(AB356="annually",Inventory!$X$4:$X$550*1,IF(AB356="weekly",Inventory!$X$4:$X$550*52,IF(AB356="semiannually",Inventory!$X$4:$X$550*2," ")))))</f>
        <v> </v>
      </c>
      <c r="AE356" s="30"/>
      <c r="AF356" s="30"/>
      <c r="AG356" s="32"/>
      <c r="AH356" s="32"/>
      <c r="AI356" s="32"/>
      <c r="AJ356" s="30"/>
      <c r="AK356" s="30"/>
      <c r="AL356" s="33"/>
      <c r="AM356" s="34" t="b">
        <f>IF(J356 = "Lease",+PV(AL356/(AD356/Inventory!$X356),AD356,-AG356,0,IF(AC356="Beginning",1,0)))</f>
        <v>0</v>
      </c>
      <c r="AN356" s="30"/>
      <c r="AO356" s="34">
        <f t="shared" si="6"/>
        <v>0</v>
      </c>
    </row>
    <row r="357" ht="15.75" customHeight="1">
      <c r="A357" s="30"/>
      <c r="B357" s="31"/>
      <c r="C357" s="30"/>
      <c r="D357" s="30"/>
      <c r="E357" s="30"/>
      <c r="F357" s="30"/>
      <c r="G357" s="30"/>
      <c r="H357" s="30"/>
      <c r="I357" s="30"/>
      <c r="J357" s="30" t="str">
        <f t="shared" si="1"/>
        <v>Not a Lease</v>
      </c>
      <c r="K357" s="30"/>
      <c r="L357" s="30"/>
      <c r="M357" s="30"/>
      <c r="N357" s="30"/>
      <c r="O357" s="30"/>
      <c r="P357" s="30"/>
      <c r="Q357" s="30"/>
      <c r="R357" s="30"/>
      <c r="S357" s="30"/>
      <c r="T357" s="30"/>
      <c r="U357" s="30"/>
      <c r="V357" s="30"/>
      <c r="W357" s="30"/>
      <c r="X357" s="30">
        <f t="shared" si="2"/>
        <v>0</v>
      </c>
      <c r="Y357" s="30" t="str">
        <f t="shared" si="3"/>
        <v/>
      </c>
      <c r="Z357" s="30">
        <f t="shared" si="4"/>
        <v>0</v>
      </c>
      <c r="AA357" s="30">
        <f t="shared" si="5"/>
        <v>0</v>
      </c>
      <c r="AB357" s="30"/>
      <c r="AC357" s="30"/>
      <c r="AD357" s="30" t="str">
        <f>IF(AB357="Monthly",Inventory!$X357*12,IF(AB357="quarterly",Inventory!$X$4:$X$550*4,IF(AB357="annually",Inventory!$X$4:$X$550*1,IF(AB357="weekly",Inventory!$X$4:$X$550*52,IF(AB357="semiannually",Inventory!$X$4:$X$550*2," ")))))</f>
        <v> </v>
      </c>
      <c r="AE357" s="30"/>
      <c r="AF357" s="30"/>
      <c r="AG357" s="32"/>
      <c r="AH357" s="32"/>
      <c r="AI357" s="32"/>
      <c r="AJ357" s="30"/>
      <c r="AK357" s="30"/>
      <c r="AL357" s="33"/>
      <c r="AM357" s="34" t="b">
        <f>IF(J357 = "Lease",+PV(AL357/(AD357/Inventory!$X357),AD357,-AG357,0,IF(AC357="Beginning",1,0)))</f>
        <v>0</v>
      </c>
      <c r="AN357" s="30"/>
      <c r="AO357" s="34">
        <f t="shared" si="6"/>
        <v>0</v>
      </c>
    </row>
    <row r="358" ht="15.75" customHeight="1">
      <c r="A358" s="30"/>
      <c r="B358" s="31"/>
      <c r="C358" s="30"/>
      <c r="D358" s="30"/>
      <c r="E358" s="30"/>
      <c r="F358" s="30"/>
      <c r="G358" s="30"/>
      <c r="H358" s="30"/>
      <c r="I358" s="30"/>
      <c r="J358" s="30" t="str">
        <f t="shared" si="1"/>
        <v>Not a Lease</v>
      </c>
      <c r="K358" s="30"/>
      <c r="L358" s="30"/>
      <c r="M358" s="30"/>
      <c r="N358" s="30"/>
      <c r="O358" s="30"/>
      <c r="P358" s="30"/>
      <c r="Q358" s="30"/>
      <c r="R358" s="30"/>
      <c r="S358" s="30"/>
      <c r="T358" s="30"/>
      <c r="U358" s="30"/>
      <c r="V358" s="30"/>
      <c r="W358" s="30"/>
      <c r="X358" s="30">
        <f t="shared" si="2"/>
        <v>0</v>
      </c>
      <c r="Y358" s="30" t="str">
        <f t="shared" si="3"/>
        <v/>
      </c>
      <c r="Z358" s="30">
        <f t="shared" si="4"/>
        <v>0</v>
      </c>
      <c r="AA358" s="30">
        <f t="shared" si="5"/>
        <v>0</v>
      </c>
      <c r="AB358" s="30"/>
      <c r="AC358" s="30"/>
      <c r="AD358" s="30" t="str">
        <f>IF(AB358="Monthly",Inventory!$X358*12,IF(AB358="quarterly",Inventory!$X$4:$X$550*4,IF(AB358="annually",Inventory!$X$4:$X$550*1,IF(AB358="weekly",Inventory!$X$4:$X$550*52,IF(AB358="semiannually",Inventory!$X$4:$X$550*2," ")))))</f>
        <v> </v>
      </c>
      <c r="AE358" s="30"/>
      <c r="AF358" s="30"/>
      <c r="AG358" s="32"/>
      <c r="AH358" s="32"/>
      <c r="AI358" s="32"/>
      <c r="AJ358" s="30"/>
      <c r="AK358" s="30"/>
      <c r="AL358" s="33"/>
      <c r="AM358" s="34" t="b">
        <f>IF(J358 = "Lease",+PV(AL358/(AD358/Inventory!$X358),AD358,-AG358,0,IF(AC358="Beginning",1,0)))</f>
        <v>0</v>
      </c>
      <c r="AN358" s="30"/>
      <c r="AO358" s="34">
        <f t="shared" si="6"/>
        <v>0</v>
      </c>
    </row>
    <row r="359" ht="15.75" customHeight="1">
      <c r="A359" s="30"/>
      <c r="B359" s="31"/>
      <c r="C359" s="30"/>
      <c r="D359" s="30"/>
      <c r="E359" s="30"/>
      <c r="F359" s="30"/>
      <c r="G359" s="30"/>
      <c r="H359" s="30"/>
      <c r="I359" s="30"/>
      <c r="J359" s="30" t="str">
        <f t="shared" si="1"/>
        <v>Not a Lease</v>
      </c>
      <c r="K359" s="30"/>
      <c r="L359" s="30"/>
      <c r="M359" s="30"/>
      <c r="N359" s="30"/>
      <c r="O359" s="30"/>
      <c r="P359" s="30"/>
      <c r="Q359" s="30"/>
      <c r="R359" s="30"/>
      <c r="S359" s="30"/>
      <c r="T359" s="30"/>
      <c r="U359" s="30"/>
      <c r="V359" s="30"/>
      <c r="W359" s="30"/>
      <c r="X359" s="30">
        <f t="shared" si="2"/>
        <v>0</v>
      </c>
      <c r="Y359" s="30" t="str">
        <f t="shared" si="3"/>
        <v/>
      </c>
      <c r="Z359" s="30">
        <f t="shared" si="4"/>
        <v>0</v>
      </c>
      <c r="AA359" s="30">
        <f t="shared" si="5"/>
        <v>0</v>
      </c>
      <c r="AB359" s="30"/>
      <c r="AC359" s="30"/>
      <c r="AD359" s="30" t="str">
        <f>IF(AB359="Monthly",Inventory!$X359*12,IF(AB359="quarterly",Inventory!$X$4:$X$550*4,IF(AB359="annually",Inventory!$X$4:$X$550*1,IF(AB359="weekly",Inventory!$X$4:$X$550*52,IF(AB359="semiannually",Inventory!$X$4:$X$550*2," ")))))</f>
        <v> </v>
      </c>
      <c r="AE359" s="30"/>
      <c r="AF359" s="30"/>
      <c r="AG359" s="32"/>
      <c r="AH359" s="32"/>
      <c r="AI359" s="32"/>
      <c r="AJ359" s="30"/>
      <c r="AK359" s="30"/>
      <c r="AL359" s="33"/>
      <c r="AM359" s="34" t="b">
        <f>IF(J359 = "Lease",+PV(AL359/(AD359/Inventory!$X359),AD359,-AG359,0,IF(AC359="Beginning",1,0)))</f>
        <v>0</v>
      </c>
      <c r="AN359" s="30"/>
      <c r="AO359" s="34">
        <f t="shared" si="6"/>
        <v>0</v>
      </c>
    </row>
    <row r="360" ht="15.75" customHeight="1">
      <c r="A360" s="30"/>
      <c r="B360" s="31"/>
      <c r="C360" s="30"/>
      <c r="D360" s="30"/>
      <c r="E360" s="30"/>
      <c r="F360" s="30"/>
      <c r="G360" s="30"/>
      <c r="H360" s="30"/>
      <c r="I360" s="30"/>
      <c r="J360" s="30" t="str">
        <f t="shared" si="1"/>
        <v>Not a Lease</v>
      </c>
      <c r="K360" s="30"/>
      <c r="L360" s="30"/>
      <c r="M360" s="30"/>
      <c r="N360" s="30"/>
      <c r="O360" s="30"/>
      <c r="P360" s="30"/>
      <c r="Q360" s="30"/>
      <c r="R360" s="30"/>
      <c r="S360" s="30"/>
      <c r="T360" s="30"/>
      <c r="U360" s="30"/>
      <c r="V360" s="30"/>
      <c r="W360" s="30"/>
      <c r="X360" s="30">
        <f t="shared" si="2"/>
        <v>0</v>
      </c>
      <c r="Y360" s="30" t="str">
        <f t="shared" si="3"/>
        <v/>
      </c>
      <c r="Z360" s="30">
        <f t="shared" si="4"/>
        <v>0</v>
      </c>
      <c r="AA360" s="30">
        <f t="shared" si="5"/>
        <v>0</v>
      </c>
      <c r="AB360" s="30"/>
      <c r="AC360" s="30"/>
      <c r="AD360" s="30" t="str">
        <f>IF(AB360="Monthly",Inventory!$X360*12,IF(AB360="quarterly",Inventory!$X$4:$X$550*4,IF(AB360="annually",Inventory!$X$4:$X$550*1,IF(AB360="weekly",Inventory!$X$4:$X$550*52,IF(AB360="semiannually",Inventory!$X$4:$X$550*2," ")))))</f>
        <v> </v>
      </c>
      <c r="AE360" s="30"/>
      <c r="AF360" s="30"/>
      <c r="AG360" s="32"/>
      <c r="AH360" s="32"/>
      <c r="AI360" s="32"/>
      <c r="AJ360" s="30"/>
      <c r="AK360" s="30"/>
      <c r="AL360" s="33"/>
      <c r="AM360" s="34" t="b">
        <f>IF(J360 = "Lease",+PV(AL360/(AD360/Inventory!$X360),AD360,-AG360,0,IF(AC360="Beginning",1,0)))</f>
        <v>0</v>
      </c>
      <c r="AN360" s="30"/>
      <c r="AO360" s="34">
        <f t="shared" si="6"/>
        <v>0</v>
      </c>
    </row>
    <row r="361" ht="15.75" customHeight="1">
      <c r="A361" s="30"/>
      <c r="B361" s="31"/>
      <c r="C361" s="30"/>
      <c r="D361" s="30"/>
      <c r="E361" s="30"/>
      <c r="F361" s="30"/>
      <c r="G361" s="30"/>
      <c r="H361" s="30"/>
      <c r="I361" s="30"/>
      <c r="J361" s="30" t="str">
        <f t="shared" si="1"/>
        <v>Not a Lease</v>
      </c>
      <c r="K361" s="30"/>
      <c r="L361" s="30"/>
      <c r="M361" s="30"/>
      <c r="N361" s="30"/>
      <c r="O361" s="30"/>
      <c r="P361" s="30"/>
      <c r="Q361" s="30"/>
      <c r="R361" s="30"/>
      <c r="S361" s="30"/>
      <c r="T361" s="30"/>
      <c r="U361" s="30"/>
      <c r="V361" s="30"/>
      <c r="W361" s="30"/>
      <c r="X361" s="30">
        <f t="shared" si="2"/>
        <v>0</v>
      </c>
      <c r="Y361" s="30" t="str">
        <f t="shared" si="3"/>
        <v/>
      </c>
      <c r="Z361" s="30">
        <f t="shared" si="4"/>
        <v>0</v>
      </c>
      <c r="AA361" s="30">
        <f t="shared" si="5"/>
        <v>0</v>
      </c>
      <c r="AB361" s="30"/>
      <c r="AC361" s="30"/>
      <c r="AD361" s="30" t="str">
        <f>IF(AB361="Monthly",Inventory!$X361*12,IF(AB361="quarterly",Inventory!$X$4:$X$550*4,IF(AB361="annually",Inventory!$X$4:$X$550*1,IF(AB361="weekly",Inventory!$X$4:$X$550*52,IF(AB361="semiannually",Inventory!$X$4:$X$550*2," ")))))</f>
        <v> </v>
      </c>
      <c r="AE361" s="30"/>
      <c r="AF361" s="30"/>
      <c r="AG361" s="32"/>
      <c r="AH361" s="32"/>
      <c r="AI361" s="32"/>
      <c r="AJ361" s="30"/>
      <c r="AK361" s="30"/>
      <c r="AL361" s="33"/>
      <c r="AM361" s="34" t="b">
        <f>IF(J361 = "Lease",+PV(AL361/(AD361/Inventory!$X361),AD361,-AG361,0,IF(AC361="Beginning",1,0)))</f>
        <v>0</v>
      </c>
      <c r="AN361" s="30"/>
      <c r="AO361" s="34">
        <f t="shared" si="6"/>
        <v>0</v>
      </c>
    </row>
    <row r="362" ht="15.75" customHeight="1">
      <c r="A362" s="30"/>
      <c r="B362" s="31"/>
      <c r="C362" s="30"/>
      <c r="D362" s="30"/>
      <c r="E362" s="30"/>
      <c r="F362" s="30"/>
      <c r="G362" s="30"/>
      <c r="H362" s="30"/>
      <c r="I362" s="30"/>
      <c r="J362" s="30" t="str">
        <f t="shared" si="1"/>
        <v>Not a Lease</v>
      </c>
      <c r="K362" s="30"/>
      <c r="L362" s="30"/>
      <c r="M362" s="30"/>
      <c r="N362" s="30"/>
      <c r="O362" s="30"/>
      <c r="P362" s="30"/>
      <c r="Q362" s="30"/>
      <c r="R362" s="30"/>
      <c r="S362" s="30"/>
      <c r="T362" s="30"/>
      <c r="U362" s="30"/>
      <c r="V362" s="30"/>
      <c r="W362" s="30"/>
      <c r="X362" s="30">
        <f t="shared" si="2"/>
        <v>0</v>
      </c>
      <c r="Y362" s="30" t="str">
        <f t="shared" si="3"/>
        <v/>
      </c>
      <c r="Z362" s="30">
        <f t="shared" si="4"/>
        <v>0</v>
      </c>
      <c r="AA362" s="30">
        <f t="shared" si="5"/>
        <v>0</v>
      </c>
      <c r="AB362" s="30"/>
      <c r="AC362" s="30"/>
      <c r="AD362" s="30" t="str">
        <f>IF(AB362="Monthly",Inventory!$X362*12,IF(AB362="quarterly",Inventory!$X$4:$X$550*4,IF(AB362="annually",Inventory!$X$4:$X$550*1,IF(AB362="weekly",Inventory!$X$4:$X$550*52,IF(AB362="semiannually",Inventory!$X$4:$X$550*2," ")))))</f>
        <v> </v>
      </c>
      <c r="AE362" s="30"/>
      <c r="AF362" s="30"/>
      <c r="AG362" s="32"/>
      <c r="AH362" s="32"/>
      <c r="AI362" s="32"/>
      <c r="AJ362" s="30"/>
      <c r="AK362" s="30"/>
      <c r="AL362" s="33"/>
      <c r="AM362" s="34" t="b">
        <f>IF(J362 = "Lease",+PV(AL362/(AD362/Inventory!$X362),AD362,-AG362,0,IF(AC362="Beginning",1,0)))</f>
        <v>0</v>
      </c>
      <c r="AN362" s="30"/>
      <c r="AO362" s="34">
        <f t="shared" si="6"/>
        <v>0</v>
      </c>
    </row>
    <row r="363" ht="15.75" customHeight="1">
      <c r="A363" s="30"/>
      <c r="B363" s="31"/>
      <c r="C363" s="30"/>
      <c r="D363" s="30"/>
      <c r="E363" s="30"/>
      <c r="F363" s="30"/>
      <c r="G363" s="30"/>
      <c r="H363" s="30"/>
      <c r="I363" s="30"/>
      <c r="J363" s="30" t="str">
        <f t="shared" si="1"/>
        <v>Not a Lease</v>
      </c>
      <c r="K363" s="30"/>
      <c r="L363" s="30"/>
      <c r="M363" s="30"/>
      <c r="N363" s="30"/>
      <c r="O363" s="30"/>
      <c r="P363" s="30"/>
      <c r="Q363" s="30"/>
      <c r="R363" s="30"/>
      <c r="S363" s="30"/>
      <c r="T363" s="30"/>
      <c r="U363" s="30"/>
      <c r="V363" s="30"/>
      <c r="W363" s="30"/>
      <c r="X363" s="30">
        <f t="shared" si="2"/>
        <v>0</v>
      </c>
      <c r="Y363" s="30" t="str">
        <f t="shared" si="3"/>
        <v/>
      </c>
      <c r="Z363" s="30">
        <f t="shared" si="4"/>
        <v>0</v>
      </c>
      <c r="AA363" s="30">
        <f t="shared" si="5"/>
        <v>0</v>
      </c>
      <c r="AB363" s="30"/>
      <c r="AC363" s="30"/>
      <c r="AD363" s="30" t="str">
        <f>IF(AB363="Monthly",Inventory!$X363*12,IF(AB363="quarterly",Inventory!$X$4:$X$550*4,IF(AB363="annually",Inventory!$X$4:$X$550*1,IF(AB363="weekly",Inventory!$X$4:$X$550*52,IF(AB363="semiannually",Inventory!$X$4:$X$550*2," ")))))</f>
        <v> </v>
      </c>
      <c r="AE363" s="30"/>
      <c r="AF363" s="30"/>
      <c r="AG363" s="32"/>
      <c r="AH363" s="32"/>
      <c r="AI363" s="32"/>
      <c r="AJ363" s="30"/>
      <c r="AK363" s="30"/>
      <c r="AL363" s="33"/>
      <c r="AM363" s="34" t="b">
        <f>IF(J363 = "Lease",+PV(AL363/(AD363/Inventory!$X363),AD363,-AG363,0,IF(AC363="Beginning",1,0)))</f>
        <v>0</v>
      </c>
      <c r="AN363" s="30"/>
      <c r="AO363" s="34">
        <f t="shared" si="6"/>
        <v>0</v>
      </c>
    </row>
    <row r="364" ht="15.75" customHeight="1">
      <c r="A364" s="30"/>
      <c r="B364" s="31"/>
      <c r="C364" s="30"/>
      <c r="D364" s="30"/>
      <c r="E364" s="30"/>
      <c r="F364" s="30"/>
      <c r="G364" s="30"/>
      <c r="H364" s="30"/>
      <c r="I364" s="30"/>
      <c r="J364" s="30" t="str">
        <f t="shared" si="1"/>
        <v>Not a Lease</v>
      </c>
      <c r="K364" s="30"/>
      <c r="L364" s="30"/>
      <c r="M364" s="30"/>
      <c r="N364" s="30"/>
      <c r="O364" s="30"/>
      <c r="P364" s="30"/>
      <c r="Q364" s="30"/>
      <c r="R364" s="30"/>
      <c r="S364" s="30"/>
      <c r="T364" s="30"/>
      <c r="U364" s="30"/>
      <c r="V364" s="30"/>
      <c r="W364" s="30"/>
      <c r="X364" s="30">
        <f t="shared" si="2"/>
        <v>0</v>
      </c>
      <c r="Y364" s="30" t="str">
        <f t="shared" si="3"/>
        <v/>
      </c>
      <c r="Z364" s="30">
        <f t="shared" si="4"/>
        <v>0</v>
      </c>
      <c r="AA364" s="30">
        <f t="shared" si="5"/>
        <v>0</v>
      </c>
      <c r="AB364" s="30"/>
      <c r="AC364" s="30"/>
      <c r="AD364" s="30" t="str">
        <f>IF(AB364="Monthly",Inventory!$X364*12,IF(AB364="quarterly",Inventory!$X$4:$X$550*4,IF(AB364="annually",Inventory!$X$4:$X$550*1,IF(AB364="weekly",Inventory!$X$4:$X$550*52,IF(AB364="semiannually",Inventory!$X$4:$X$550*2," ")))))</f>
        <v> </v>
      </c>
      <c r="AE364" s="30"/>
      <c r="AF364" s="30"/>
      <c r="AG364" s="32"/>
      <c r="AH364" s="32"/>
      <c r="AI364" s="32"/>
      <c r="AJ364" s="30"/>
      <c r="AK364" s="30"/>
      <c r="AL364" s="33"/>
      <c r="AM364" s="34" t="b">
        <f>IF(J364 = "Lease",+PV(AL364/(AD364/Inventory!$X364),AD364,-AG364,0,IF(AC364="Beginning",1,0)))</f>
        <v>0</v>
      </c>
      <c r="AN364" s="30"/>
      <c r="AO364" s="34">
        <f t="shared" si="6"/>
        <v>0</v>
      </c>
    </row>
    <row r="365" ht="15.75" customHeight="1">
      <c r="A365" s="30"/>
      <c r="B365" s="31"/>
      <c r="C365" s="30"/>
      <c r="D365" s="30"/>
      <c r="E365" s="30"/>
      <c r="F365" s="30"/>
      <c r="G365" s="30"/>
      <c r="H365" s="30"/>
      <c r="I365" s="30"/>
      <c r="J365" s="30" t="str">
        <f t="shared" si="1"/>
        <v>Not a Lease</v>
      </c>
      <c r="K365" s="30"/>
      <c r="L365" s="30"/>
      <c r="M365" s="30"/>
      <c r="N365" s="30"/>
      <c r="O365" s="30"/>
      <c r="P365" s="30"/>
      <c r="Q365" s="30"/>
      <c r="R365" s="30"/>
      <c r="S365" s="30"/>
      <c r="T365" s="30"/>
      <c r="U365" s="30"/>
      <c r="V365" s="30"/>
      <c r="W365" s="30"/>
      <c r="X365" s="30">
        <f t="shared" si="2"/>
        <v>0</v>
      </c>
      <c r="Y365" s="30" t="str">
        <f t="shared" si="3"/>
        <v/>
      </c>
      <c r="Z365" s="30">
        <f t="shared" si="4"/>
        <v>0</v>
      </c>
      <c r="AA365" s="30">
        <f t="shared" si="5"/>
        <v>0</v>
      </c>
      <c r="AB365" s="30"/>
      <c r="AC365" s="30"/>
      <c r="AD365" s="30" t="str">
        <f>IF(AB365="Monthly",Inventory!$X365*12,IF(AB365="quarterly",Inventory!$X$4:$X$550*4,IF(AB365="annually",Inventory!$X$4:$X$550*1,IF(AB365="weekly",Inventory!$X$4:$X$550*52,IF(AB365="semiannually",Inventory!$X$4:$X$550*2," ")))))</f>
        <v> </v>
      </c>
      <c r="AE365" s="30"/>
      <c r="AF365" s="30"/>
      <c r="AG365" s="32"/>
      <c r="AH365" s="32"/>
      <c r="AI365" s="32"/>
      <c r="AJ365" s="30"/>
      <c r="AK365" s="30"/>
      <c r="AL365" s="33"/>
      <c r="AM365" s="34" t="b">
        <f>IF(J365 = "Lease",+PV(AL365/(AD365/Inventory!$X365),AD365,-AG365,0,IF(AC365="Beginning",1,0)))</f>
        <v>0</v>
      </c>
      <c r="AN365" s="30"/>
      <c r="AO365" s="34">
        <f t="shared" si="6"/>
        <v>0</v>
      </c>
    </row>
    <row r="366" ht="15.75" customHeight="1">
      <c r="A366" s="30"/>
      <c r="B366" s="31"/>
      <c r="C366" s="30"/>
      <c r="D366" s="30"/>
      <c r="E366" s="30"/>
      <c r="F366" s="30"/>
      <c r="G366" s="30"/>
      <c r="H366" s="30"/>
      <c r="I366" s="30"/>
      <c r="J366" s="30" t="str">
        <f t="shared" si="1"/>
        <v>Not a Lease</v>
      </c>
      <c r="K366" s="30"/>
      <c r="L366" s="30"/>
      <c r="M366" s="30"/>
      <c r="N366" s="30"/>
      <c r="O366" s="30"/>
      <c r="P366" s="30"/>
      <c r="Q366" s="30"/>
      <c r="R366" s="30"/>
      <c r="S366" s="30"/>
      <c r="T366" s="30"/>
      <c r="U366" s="30"/>
      <c r="V366" s="30"/>
      <c r="W366" s="30"/>
      <c r="X366" s="30">
        <f t="shared" si="2"/>
        <v>0</v>
      </c>
      <c r="Y366" s="30" t="str">
        <f t="shared" si="3"/>
        <v/>
      </c>
      <c r="Z366" s="30">
        <f t="shared" si="4"/>
        <v>0</v>
      </c>
      <c r="AA366" s="30">
        <f t="shared" si="5"/>
        <v>0</v>
      </c>
      <c r="AB366" s="30"/>
      <c r="AC366" s="30"/>
      <c r="AD366" s="30" t="str">
        <f>IF(AB366="Monthly",Inventory!$X366*12,IF(AB366="quarterly",Inventory!$X$4:$X$550*4,IF(AB366="annually",Inventory!$X$4:$X$550*1,IF(AB366="weekly",Inventory!$X$4:$X$550*52,IF(AB366="semiannually",Inventory!$X$4:$X$550*2," ")))))</f>
        <v> </v>
      </c>
      <c r="AE366" s="30"/>
      <c r="AF366" s="30"/>
      <c r="AG366" s="32"/>
      <c r="AH366" s="32"/>
      <c r="AI366" s="32"/>
      <c r="AJ366" s="30"/>
      <c r="AK366" s="30"/>
      <c r="AL366" s="33"/>
      <c r="AM366" s="34" t="b">
        <f>IF(J366 = "Lease",+PV(AL366/(AD366/Inventory!$X366),AD366,-AG366,0,IF(AC366="Beginning",1,0)))</f>
        <v>0</v>
      </c>
      <c r="AN366" s="30"/>
      <c r="AO366" s="34">
        <f t="shared" si="6"/>
        <v>0</v>
      </c>
    </row>
    <row r="367" ht="15.75" customHeight="1">
      <c r="A367" s="30"/>
      <c r="B367" s="31"/>
      <c r="C367" s="30"/>
      <c r="D367" s="30"/>
      <c r="E367" s="30"/>
      <c r="F367" s="30"/>
      <c r="G367" s="30"/>
      <c r="H367" s="30"/>
      <c r="I367" s="30"/>
      <c r="J367" s="30" t="str">
        <f t="shared" si="1"/>
        <v>Not a Lease</v>
      </c>
      <c r="K367" s="30"/>
      <c r="L367" s="30"/>
      <c r="M367" s="30"/>
      <c r="N367" s="30"/>
      <c r="O367" s="30"/>
      <c r="P367" s="30"/>
      <c r="Q367" s="30"/>
      <c r="R367" s="30"/>
      <c r="S367" s="30"/>
      <c r="T367" s="30"/>
      <c r="U367" s="30"/>
      <c r="V367" s="30"/>
      <c r="W367" s="30"/>
      <c r="X367" s="30">
        <f t="shared" si="2"/>
        <v>0</v>
      </c>
      <c r="Y367" s="30" t="str">
        <f t="shared" si="3"/>
        <v/>
      </c>
      <c r="Z367" s="30">
        <f t="shared" si="4"/>
        <v>0</v>
      </c>
      <c r="AA367" s="30">
        <f t="shared" si="5"/>
        <v>0</v>
      </c>
      <c r="AB367" s="30"/>
      <c r="AC367" s="30"/>
      <c r="AD367" s="30" t="str">
        <f>IF(AB367="Monthly",Inventory!$X367*12,IF(AB367="quarterly",Inventory!$X$4:$X$550*4,IF(AB367="annually",Inventory!$X$4:$X$550*1,IF(AB367="weekly",Inventory!$X$4:$X$550*52,IF(AB367="semiannually",Inventory!$X$4:$X$550*2," ")))))</f>
        <v> </v>
      </c>
      <c r="AE367" s="30"/>
      <c r="AF367" s="30"/>
      <c r="AG367" s="32"/>
      <c r="AH367" s="32"/>
      <c r="AI367" s="32"/>
      <c r="AJ367" s="30"/>
      <c r="AK367" s="30"/>
      <c r="AL367" s="33"/>
      <c r="AM367" s="34" t="b">
        <f>IF(J367 = "Lease",+PV(AL367/(AD367/Inventory!$X367),AD367,-AG367,0,IF(AC367="Beginning",1,0)))</f>
        <v>0</v>
      </c>
      <c r="AN367" s="30"/>
      <c r="AO367" s="34">
        <f t="shared" si="6"/>
        <v>0</v>
      </c>
    </row>
    <row r="368" ht="15.75" customHeight="1">
      <c r="A368" s="30"/>
      <c r="B368" s="31"/>
      <c r="C368" s="30"/>
      <c r="D368" s="30"/>
      <c r="E368" s="30"/>
      <c r="F368" s="30"/>
      <c r="G368" s="30"/>
      <c r="H368" s="30"/>
      <c r="I368" s="30"/>
      <c r="J368" s="30" t="str">
        <f t="shared" si="1"/>
        <v>Not a Lease</v>
      </c>
      <c r="K368" s="30"/>
      <c r="L368" s="30"/>
      <c r="M368" s="30"/>
      <c r="N368" s="30"/>
      <c r="O368" s="30"/>
      <c r="P368" s="30"/>
      <c r="Q368" s="30"/>
      <c r="R368" s="30"/>
      <c r="S368" s="30"/>
      <c r="T368" s="30"/>
      <c r="U368" s="30"/>
      <c r="V368" s="30"/>
      <c r="W368" s="30"/>
      <c r="X368" s="30">
        <f t="shared" si="2"/>
        <v>0</v>
      </c>
      <c r="Y368" s="30" t="str">
        <f t="shared" si="3"/>
        <v/>
      </c>
      <c r="Z368" s="30">
        <f t="shared" si="4"/>
        <v>0</v>
      </c>
      <c r="AA368" s="30">
        <f t="shared" si="5"/>
        <v>0</v>
      </c>
      <c r="AB368" s="30"/>
      <c r="AC368" s="30"/>
      <c r="AD368" s="30" t="str">
        <f>IF(AB368="Monthly",Inventory!$X368*12,IF(AB368="quarterly",Inventory!$X$4:$X$550*4,IF(AB368="annually",Inventory!$X$4:$X$550*1,IF(AB368="weekly",Inventory!$X$4:$X$550*52,IF(AB368="semiannually",Inventory!$X$4:$X$550*2," ")))))</f>
        <v> </v>
      </c>
      <c r="AE368" s="30"/>
      <c r="AF368" s="30"/>
      <c r="AG368" s="32"/>
      <c r="AH368" s="32"/>
      <c r="AI368" s="32"/>
      <c r="AJ368" s="30"/>
      <c r="AK368" s="30"/>
      <c r="AL368" s="33"/>
      <c r="AM368" s="34" t="b">
        <f>IF(J368 = "Lease",+PV(AL368/(AD368/Inventory!$X368),AD368,-AG368,0,IF(AC368="Beginning",1,0)))</f>
        <v>0</v>
      </c>
      <c r="AN368" s="30"/>
      <c r="AO368" s="34">
        <f t="shared" si="6"/>
        <v>0</v>
      </c>
    </row>
    <row r="369" ht="15.75" customHeight="1">
      <c r="A369" s="30"/>
      <c r="B369" s="31"/>
      <c r="C369" s="30"/>
      <c r="D369" s="30"/>
      <c r="E369" s="30"/>
      <c r="F369" s="30"/>
      <c r="G369" s="30"/>
      <c r="H369" s="30"/>
      <c r="I369" s="30"/>
      <c r="J369" s="30" t="str">
        <f t="shared" si="1"/>
        <v>Not a Lease</v>
      </c>
      <c r="K369" s="30"/>
      <c r="L369" s="30"/>
      <c r="M369" s="30"/>
      <c r="N369" s="30"/>
      <c r="O369" s="30"/>
      <c r="P369" s="30"/>
      <c r="Q369" s="30"/>
      <c r="R369" s="30"/>
      <c r="S369" s="30"/>
      <c r="T369" s="30"/>
      <c r="U369" s="30"/>
      <c r="V369" s="30"/>
      <c r="W369" s="30"/>
      <c r="X369" s="30">
        <f t="shared" si="2"/>
        <v>0</v>
      </c>
      <c r="Y369" s="30" t="str">
        <f t="shared" si="3"/>
        <v/>
      </c>
      <c r="Z369" s="30">
        <f t="shared" si="4"/>
        <v>0</v>
      </c>
      <c r="AA369" s="30">
        <f t="shared" si="5"/>
        <v>0</v>
      </c>
      <c r="AB369" s="30"/>
      <c r="AC369" s="30"/>
      <c r="AD369" s="30" t="str">
        <f>IF(AB369="Monthly",Inventory!$X369*12,IF(AB369="quarterly",Inventory!$X$4:$X$550*4,IF(AB369="annually",Inventory!$X$4:$X$550*1,IF(AB369="weekly",Inventory!$X$4:$X$550*52,IF(AB369="semiannually",Inventory!$X$4:$X$550*2," ")))))</f>
        <v> </v>
      </c>
      <c r="AE369" s="30"/>
      <c r="AF369" s="30"/>
      <c r="AG369" s="32"/>
      <c r="AH369" s="32"/>
      <c r="AI369" s="32"/>
      <c r="AJ369" s="30"/>
      <c r="AK369" s="30"/>
      <c r="AL369" s="33"/>
      <c r="AM369" s="34" t="b">
        <f>IF(J369 = "Lease",+PV(AL369/(AD369/Inventory!$X369),AD369,-AG369,0,IF(AC369="Beginning",1,0)))</f>
        <v>0</v>
      </c>
      <c r="AN369" s="30"/>
      <c r="AO369" s="34">
        <f t="shared" si="6"/>
        <v>0</v>
      </c>
    </row>
    <row r="370" ht="15.75" customHeight="1">
      <c r="A370" s="30"/>
      <c r="B370" s="31"/>
      <c r="C370" s="30"/>
      <c r="D370" s="30"/>
      <c r="E370" s="30"/>
      <c r="F370" s="30"/>
      <c r="G370" s="30"/>
      <c r="H370" s="30"/>
      <c r="I370" s="30"/>
      <c r="J370" s="30" t="str">
        <f t="shared" si="1"/>
        <v>Not a Lease</v>
      </c>
      <c r="K370" s="30"/>
      <c r="L370" s="30"/>
      <c r="M370" s="30"/>
      <c r="N370" s="30"/>
      <c r="O370" s="30"/>
      <c r="P370" s="30"/>
      <c r="Q370" s="30"/>
      <c r="R370" s="30"/>
      <c r="S370" s="30"/>
      <c r="T370" s="30"/>
      <c r="U370" s="30"/>
      <c r="V370" s="30"/>
      <c r="W370" s="30"/>
      <c r="X370" s="30">
        <f t="shared" si="2"/>
        <v>0</v>
      </c>
      <c r="Y370" s="30" t="str">
        <f t="shared" si="3"/>
        <v/>
      </c>
      <c r="Z370" s="30">
        <f t="shared" si="4"/>
        <v>0</v>
      </c>
      <c r="AA370" s="30">
        <f t="shared" si="5"/>
        <v>0</v>
      </c>
      <c r="AB370" s="30"/>
      <c r="AC370" s="30"/>
      <c r="AD370" s="30" t="str">
        <f>IF(AB370="Monthly",Inventory!$X370*12,IF(AB370="quarterly",Inventory!$X$4:$X$550*4,IF(AB370="annually",Inventory!$X$4:$X$550*1,IF(AB370="weekly",Inventory!$X$4:$X$550*52,IF(AB370="semiannually",Inventory!$X$4:$X$550*2," ")))))</f>
        <v> </v>
      </c>
      <c r="AE370" s="30"/>
      <c r="AF370" s="30"/>
      <c r="AG370" s="32"/>
      <c r="AH370" s="32"/>
      <c r="AI370" s="32"/>
      <c r="AJ370" s="30"/>
      <c r="AK370" s="30"/>
      <c r="AL370" s="33"/>
      <c r="AM370" s="34" t="b">
        <f>IF(J370 = "Lease",+PV(AL370/(AD370/Inventory!$X370),AD370,-AG370,0,IF(AC370="Beginning",1,0)))</f>
        <v>0</v>
      </c>
      <c r="AN370" s="30"/>
      <c r="AO370" s="34">
        <f t="shared" si="6"/>
        <v>0</v>
      </c>
    </row>
    <row r="371" ht="15.75" customHeight="1">
      <c r="A371" s="30"/>
      <c r="B371" s="31"/>
      <c r="C371" s="30"/>
      <c r="D371" s="30"/>
      <c r="E371" s="30"/>
      <c r="F371" s="30"/>
      <c r="G371" s="30"/>
      <c r="H371" s="30"/>
      <c r="I371" s="30"/>
      <c r="J371" s="30" t="str">
        <f t="shared" si="1"/>
        <v>Not a Lease</v>
      </c>
      <c r="K371" s="30"/>
      <c r="L371" s="30"/>
      <c r="M371" s="30"/>
      <c r="N371" s="30"/>
      <c r="O371" s="30"/>
      <c r="P371" s="30"/>
      <c r="Q371" s="30"/>
      <c r="R371" s="30"/>
      <c r="S371" s="30"/>
      <c r="T371" s="30"/>
      <c r="U371" s="30"/>
      <c r="V371" s="30"/>
      <c r="W371" s="30"/>
      <c r="X371" s="30">
        <f t="shared" si="2"/>
        <v>0</v>
      </c>
      <c r="Y371" s="30" t="str">
        <f t="shared" si="3"/>
        <v/>
      </c>
      <c r="Z371" s="30">
        <f t="shared" si="4"/>
        <v>0</v>
      </c>
      <c r="AA371" s="30">
        <f t="shared" si="5"/>
        <v>0</v>
      </c>
      <c r="AB371" s="30"/>
      <c r="AC371" s="30"/>
      <c r="AD371" s="30" t="str">
        <f>IF(AB371="Monthly",Inventory!$X371*12,IF(AB371="quarterly",Inventory!$X$4:$X$550*4,IF(AB371="annually",Inventory!$X$4:$X$550*1,IF(AB371="weekly",Inventory!$X$4:$X$550*52,IF(AB371="semiannually",Inventory!$X$4:$X$550*2," ")))))</f>
        <v> </v>
      </c>
      <c r="AE371" s="30"/>
      <c r="AF371" s="30"/>
      <c r="AG371" s="32"/>
      <c r="AH371" s="32"/>
      <c r="AI371" s="32"/>
      <c r="AJ371" s="30"/>
      <c r="AK371" s="30"/>
      <c r="AL371" s="33"/>
      <c r="AM371" s="34" t="b">
        <f>IF(J371 = "Lease",+PV(AL371/(AD371/Inventory!$X371),AD371,-AG371,0,IF(AC371="Beginning",1,0)))</f>
        <v>0</v>
      </c>
      <c r="AN371" s="30"/>
      <c r="AO371" s="34">
        <f t="shared" si="6"/>
        <v>0</v>
      </c>
    </row>
    <row r="372" ht="15.75" customHeight="1">
      <c r="A372" s="30"/>
      <c r="B372" s="31"/>
      <c r="C372" s="30"/>
      <c r="D372" s="30"/>
      <c r="E372" s="30"/>
      <c r="F372" s="30"/>
      <c r="G372" s="30"/>
      <c r="H372" s="30"/>
      <c r="I372" s="30"/>
      <c r="J372" s="30" t="str">
        <f t="shared" si="1"/>
        <v>Not a Lease</v>
      </c>
      <c r="K372" s="30"/>
      <c r="L372" s="30"/>
      <c r="M372" s="30"/>
      <c r="N372" s="30"/>
      <c r="O372" s="30"/>
      <c r="P372" s="30"/>
      <c r="Q372" s="30"/>
      <c r="R372" s="30"/>
      <c r="S372" s="30"/>
      <c r="T372" s="30"/>
      <c r="U372" s="30"/>
      <c r="V372" s="30"/>
      <c r="W372" s="30"/>
      <c r="X372" s="30">
        <f t="shared" si="2"/>
        <v>0</v>
      </c>
      <c r="Y372" s="30" t="str">
        <f t="shared" si="3"/>
        <v/>
      </c>
      <c r="Z372" s="30">
        <f t="shared" si="4"/>
        <v>0</v>
      </c>
      <c r="AA372" s="30">
        <f t="shared" si="5"/>
        <v>0</v>
      </c>
      <c r="AB372" s="30"/>
      <c r="AC372" s="30"/>
      <c r="AD372" s="30" t="str">
        <f>IF(AB372="Monthly",Inventory!$X372*12,IF(AB372="quarterly",Inventory!$X$4:$X$550*4,IF(AB372="annually",Inventory!$X$4:$X$550*1,IF(AB372="weekly",Inventory!$X$4:$X$550*52,IF(AB372="semiannually",Inventory!$X$4:$X$550*2," ")))))</f>
        <v> </v>
      </c>
      <c r="AE372" s="30"/>
      <c r="AF372" s="30"/>
      <c r="AG372" s="32"/>
      <c r="AH372" s="32"/>
      <c r="AI372" s="32"/>
      <c r="AJ372" s="30"/>
      <c r="AK372" s="30"/>
      <c r="AL372" s="33"/>
      <c r="AM372" s="34" t="b">
        <f>IF(J372 = "Lease",+PV(AL372/(AD372/Inventory!$X372),AD372,-AG372,0,IF(AC372="Beginning",1,0)))</f>
        <v>0</v>
      </c>
      <c r="AN372" s="30"/>
      <c r="AO372" s="34">
        <f t="shared" si="6"/>
        <v>0</v>
      </c>
    </row>
    <row r="373" ht="15.75" customHeight="1">
      <c r="A373" s="30"/>
      <c r="B373" s="31"/>
      <c r="C373" s="30"/>
      <c r="D373" s="30"/>
      <c r="E373" s="30"/>
      <c r="F373" s="30"/>
      <c r="G373" s="30"/>
      <c r="H373" s="30"/>
      <c r="I373" s="30"/>
      <c r="J373" s="30" t="str">
        <f t="shared" si="1"/>
        <v>Not a Lease</v>
      </c>
      <c r="K373" s="30"/>
      <c r="L373" s="30"/>
      <c r="M373" s="30"/>
      <c r="N373" s="30"/>
      <c r="O373" s="30"/>
      <c r="P373" s="30"/>
      <c r="Q373" s="30"/>
      <c r="R373" s="30"/>
      <c r="S373" s="30"/>
      <c r="T373" s="30"/>
      <c r="U373" s="30"/>
      <c r="V373" s="30"/>
      <c r="W373" s="30"/>
      <c r="X373" s="30">
        <f t="shared" si="2"/>
        <v>0</v>
      </c>
      <c r="Y373" s="30" t="str">
        <f t="shared" si="3"/>
        <v/>
      </c>
      <c r="Z373" s="30">
        <f t="shared" si="4"/>
        <v>0</v>
      </c>
      <c r="AA373" s="30">
        <f t="shared" si="5"/>
        <v>0</v>
      </c>
      <c r="AB373" s="30"/>
      <c r="AC373" s="30"/>
      <c r="AD373" s="30" t="str">
        <f>IF(AB373="Monthly",Inventory!$X373*12,IF(AB373="quarterly",Inventory!$X$4:$X$550*4,IF(AB373="annually",Inventory!$X$4:$X$550*1,IF(AB373="weekly",Inventory!$X$4:$X$550*52,IF(AB373="semiannually",Inventory!$X$4:$X$550*2," ")))))</f>
        <v> </v>
      </c>
      <c r="AE373" s="30"/>
      <c r="AF373" s="30"/>
      <c r="AG373" s="32"/>
      <c r="AH373" s="32"/>
      <c r="AI373" s="32"/>
      <c r="AJ373" s="30"/>
      <c r="AK373" s="30"/>
      <c r="AL373" s="33"/>
      <c r="AM373" s="34" t="b">
        <f>IF(J373 = "Lease",+PV(AL373/(AD373/Inventory!$X373),AD373,-AG373,0,IF(AC373="Beginning",1,0)))</f>
        <v>0</v>
      </c>
      <c r="AN373" s="30"/>
      <c r="AO373" s="34">
        <f t="shared" si="6"/>
        <v>0</v>
      </c>
    </row>
    <row r="374" ht="15.75" customHeight="1">
      <c r="A374" s="30"/>
      <c r="B374" s="31"/>
      <c r="C374" s="30"/>
      <c r="D374" s="30"/>
      <c r="E374" s="30"/>
      <c r="F374" s="30"/>
      <c r="G374" s="30"/>
      <c r="H374" s="30"/>
      <c r="I374" s="30"/>
      <c r="J374" s="30" t="str">
        <f t="shared" si="1"/>
        <v>Not a Lease</v>
      </c>
      <c r="K374" s="30"/>
      <c r="L374" s="30"/>
      <c r="M374" s="30"/>
      <c r="N374" s="30"/>
      <c r="O374" s="30"/>
      <c r="P374" s="30"/>
      <c r="Q374" s="30"/>
      <c r="R374" s="30"/>
      <c r="S374" s="30"/>
      <c r="T374" s="30"/>
      <c r="U374" s="30"/>
      <c r="V374" s="30"/>
      <c r="W374" s="30"/>
      <c r="X374" s="30">
        <f t="shared" si="2"/>
        <v>0</v>
      </c>
      <c r="Y374" s="30" t="str">
        <f t="shared" si="3"/>
        <v/>
      </c>
      <c r="Z374" s="30">
        <f t="shared" si="4"/>
        <v>0</v>
      </c>
      <c r="AA374" s="30">
        <f t="shared" si="5"/>
        <v>0</v>
      </c>
      <c r="AB374" s="30"/>
      <c r="AC374" s="30"/>
      <c r="AD374" s="30" t="str">
        <f>IF(AB374="Monthly",Inventory!$X374*12,IF(AB374="quarterly",Inventory!$X$4:$X$550*4,IF(AB374="annually",Inventory!$X$4:$X$550*1,IF(AB374="weekly",Inventory!$X$4:$X$550*52,IF(AB374="semiannually",Inventory!$X$4:$X$550*2," ")))))</f>
        <v> </v>
      </c>
      <c r="AE374" s="30"/>
      <c r="AF374" s="30"/>
      <c r="AG374" s="32"/>
      <c r="AH374" s="32"/>
      <c r="AI374" s="32"/>
      <c r="AJ374" s="30"/>
      <c r="AK374" s="30"/>
      <c r="AL374" s="33"/>
      <c r="AM374" s="34" t="b">
        <f>IF(J374 = "Lease",+PV(AL374/(AD374/Inventory!$X374),AD374,-AG374,0,IF(AC374="Beginning",1,0)))</f>
        <v>0</v>
      </c>
      <c r="AN374" s="30"/>
      <c r="AO374" s="34">
        <f t="shared" si="6"/>
        <v>0</v>
      </c>
    </row>
    <row r="375" ht="15.75" customHeight="1">
      <c r="A375" s="30"/>
      <c r="B375" s="31"/>
      <c r="C375" s="30"/>
      <c r="D375" s="30"/>
      <c r="E375" s="30"/>
      <c r="F375" s="30"/>
      <c r="G375" s="30"/>
      <c r="H375" s="30"/>
      <c r="I375" s="30"/>
      <c r="J375" s="30" t="str">
        <f t="shared" si="1"/>
        <v>Not a Lease</v>
      </c>
      <c r="K375" s="30"/>
      <c r="L375" s="30"/>
      <c r="M375" s="30"/>
      <c r="N375" s="30"/>
      <c r="O375" s="30"/>
      <c r="P375" s="30"/>
      <c r="Q375" s="30"/>
      <c r="R375" s="30"/>
      <c r="S375" s="30"/>
      <c r="T375" s="30"/>
      <c r="U375" s="30"/>
      <c r="V375" s="30"/>
      <c r="W375" s="30"/>
      <c r="X375" s="30">
        <f t="shared" si="2"/>
        <v>0</v>
      </c>
      <c r="Y375" s="30" t="str">
        <f t="shared" si="3"/>
        <v/>
      </c>
      <c r="Z375" s="30">
        <f t="shared" si="4"/>
        <v>0</v>
      </c>
      <c r="AA375" s="30">
        <f t="shared" si="5"/>
        <v>0</v>
      </c>
      <c r="AB375" s="30"/>
      <c r="AC375" s="30"/>
      <c r="AD375" s="30" t="str">
        <f>IF(AB375="Monthly",Inventory!$X375*12,IF(AB375="quarterly",Inventory!$X$4:$X$550*4,IF(AB375="annually",Inventory!$X$4:$X$550*1,IF(AB375="weekly",Inventory!$X$4:$X$550*52,IF(AB375="semiannually",Inventory!$X$4:$X$550*2," ")))))</f>
        <v> </v>
      </c>
      <c r="AE375" s="30"/>
      <c r="AF375" s="30"/>
      <c r="AG375" s="32"/>
      <c r="AH375" s="32"/>
      <c r="AI375" s="32"/>
      <c r="AJ375" s="30"/>
      <c r="AK375" s="30"/>
      <c r="AL375" s="33"/>
      <c r="AM375" s="34" t="b">
        <f>IF(J375 = "Lease",+PV(AL375/(AD375/Inventory!$X375),AD375,-AG375,0,IF(AC375="Beginning",1,0)))</f>
        <v>0</v>
      </c>
      <c r="AN375" s="30"/>
      <c r="AO375" s="34">
        <f t="shared" si="6"/>
        <v>0</v>
      </c>
    </row>
    <row r="376" ht="15.75" customHeight="1">
      <c r="A376" s="30"/>
      <c r="B376" s="31"/>
      <c r="C376" s="30"/>
      <c r="D376" s="30"/>
      <c r="E376" s="30"/>
      <c r="F376" s="30"/>
      <c r="G376" s="30"/>
      <c r="H376" s="30"/>
      <c r="I376" s="30"/>
      <c r="J376" s="30" t="str">
        <f t="shared" si="1"/>
        <v>Not a Lease</v>
      </c>
      <c r="K376" s="30"/>
      <c r="L376" s="30"/>
      <c r="M376" s="30"/>
      <c r="N376" s="30"/>
      <c r="O376" s="30"/>
      <c r="P376" s="30"/>
      <c r="Q376" s="30"/>
      <c r="R376" s="30"/>
      <c r="S376" s="30"/>
      <c r="T376" s="30"/>
      <c r="U376" s="30"/>
      <c r="V376" s="30"/>
      <c r="W376" s="30"/>
      <c r="X376" s="30">
        <f t="shared" si="2"/>
        <v>0</v>
      </c>
      <c r="Y376" s="30" t="str">
        <f t="shared" si="3"/>
        <v/>
      </c>
      <c r="Z376" s="30">
        <f t="shared" si="4"/>
        <v>0</v>
      </c>
      <c r="AA376" s="30">
        <f t="shared" si="5"/>
        <v>0</v>
      </c>
      <c r="AB376" s="30"/>
      <c r="AC376" s="30"/>
      <c r="AD376" s="30" t="str">
        <f>IF(AB376="Monthly",Inventory!$X376*12,IF(AB376="quarterly",Inventory!$X$4:$X$550*4,IF(AB376="annually",Inventory!$X$4:$X$550*1,IF(AB376="weekly",Inventory!$X$4:$X$550*52,IF(AB376="semiannually",Inventory!$X$4:$X$550*2," ")))))</f>
        <v> </v>
      </c>
      <c r="AE376" s="30"/>
      <c r="AF376" s="30"/>
      <c r="AG376" s="32"/>
      <c r="AH376" s="32"/>
      <c r="AI376" s="32"/>
      <c r="AJ376" s="30"/>
      <c r="AK376" s="30"/>
      <c r="AL376" s="33"/>
      <c r="AM376" s="34" t="b">
        <f>IF(J376 = "Lease",+PV(AL376/(AD376/Inventory!$X376),AD376,-AG376,0,IF(AC376="Beginning",1,0)))</f>
        <v>0</v>
      </c>
      <c r="AN376" s="30"/>
      <c r="AO376" s="34">
        <f t="shared" si="6"/>
        <v>0</v>
      </c>
    </row>
    <row r="377" ht="15.75" customHeight="1">
      <c r="A377" s="30"/>
      <c r="B377" s="31"/>
      <c r="C377" s="30"/>
      <c r="D377" s="30"/>
      <c r="E377" s="30"/>
      <c r="F377" s="30"/>
      <c r="G377" s="30"/>
      <c r="H377" s="30"/>
      <c r="I377" s="30"/>
      <c r="J377" s="30" t="str">
        <f t="shared" si="1"/>
        <v>Not a Lease</v>
      </c>
      <c r="K377" s="30"/>
      <c r="L377" s="30"/>
      <c r="M377" s="30"/>
      <c r="N377" s="30"/>
      <c r="O377" s="30"/>
      <c r="P377" s="30"/>
      <c r="Q377" s="30"/>
      <c r="R377" s="30"/>
      <c r="S377" s="30"/>
      <c r="T377" s="30"/>
      <c r="U377" s="30"/>
      <c r="V377" s="30"/>
      <c r="W377" s="30"/>
      <c r="X377" s="30">
        <f t="shared" si="2"/>
        <v>0</v>
      </c>
      <c r="Y377" s="30" t="str">
        <f t="shared" si="3"/>
        <v/>
      </c>
      <c r="Z377" s="30">
        <f t="shared" si="4"/>
        <v>0</v>
      </c>
      <c r="AA377" s="30">
        <f t="shared" si="5"/>
        <v>0</v>
      </c>
      <c r="AB377" s="30"/>
      <c r="AC377" s="30"/>
      <c r="AD377" s="30" t="str">
        <f>IF(AB377="Monthly",Inventory!$X377*12,IF(AB377="quarterly",Inventory!$X$4:$X$550*4,IF(AB377="annually",Inventory!$X$4:$X$550*1,IF(AB377="weekly",Inventory!$X$4:$X$550*52,IF(AB377="semiannually",Inventory!$X$4:$X$550*2," ")))))</f>
        <v> </v>
      </c>
      <c r="AE377" s="30"/>
      <c r="AF377" s="30"/>
      <c r="AG377" s="32"/>
      <c r="AH377" s="32"/>
      <c r="AI377" s="32"/>
      <c r="AJ377" s="30"/>
      <c r="AK377" s="30"/>
      <c r="AL377" s="33"/>
      <c r="AM377" s="34" t="b">
        <f>IF(J377 = "Lease",+PV(AL377/(AD377/Inventory!$X377),AD377,-AG377,0,IF(AC377="Beginning",1,0)))</f>
        <v>0</v>
      </c>
      <c r="AN377" s="30"/>
      <c r="AO377" s="34">
        <f t="shared" si="6"/>
        <v>0</v>
      </c>
    </row>
    <row r="378" ht="15.75" customHeight="1">
      <c r="A378" s="30"/>
      <c r="B378" s="31"/>
      <c r="C378" s="30"/>
      <c r="D378" s="30"/>
      <c r="E378" s="30"/>
      <c r="F378" s="30"/>
      <c r="G378" s="30"/>
      <c r="H378" s="30"/>
      <c r="I378" s="30"/>
      <c r="J378" s="30" t="str">
        <f t="shared" si="1"/>
        <v>Not a Lease</v>
      </c>
      <c r="K378" s="30"/>
      <c r="L378" s="30"/>
      <c r="M378" s="30"/>
      <c r="N378" s="30"/>
      <c r="O378" s="30"/>
      <c r="P378" s="30"/>
      <c r="Q378" s="30"/>
      <c r="R378" s="30"/>
      <c r="S378" s="30"/>
      <c r="T378" s="30"/>
      <c r="U378" s="30"/>
      <c r="V378" s="30"/>
      <c r="W378" s="30"/>
      <c r="X378" s="30">
        <f t="shared" si="2"/>
        <v>0</v>
      </c>
      <c r="Y378" s="30" t="str">
        <f t="shared" si="3"/>
        <v/>
      </c>
      <c r="Z378" s="30">
        <f t="shared" si="4"/>
        <v>0</v>
      </c>
      <c r="AA378" s="30">
        <f t="shared" si="5"/>
        <v>0</v>
      </c>
      <c r="AB378" s="30"/>
      <c r="AC378" s="30"/>
      <c r="AD378" s="30" t="str">
        <f>IF(AB378="Monthly",Inventory!$X378*12,IF(AB378="quarterly",Inventory!$X$4:$X$550*4,IF(AB378="annually",Inventory!$X$4:$X$550*1,IF(AB378="weekly",Inventory!$X$4:$X$550*52,IF(AB378="semiannually",Inventory!$X$4:$X$550*2," ")))))</f>
        <v> </v>
      </c>
      <c r="AE378" s="30"/>
      <c r="AF378" s="30"/>
      <c r="AG378" s="32"/>
      <c r="AH378" s="32"/>
      <c r="AI378" s="32"/>
      <c r="AJ378" s="30"/>
      <c r="AK378" s="30"/>
      <c r="AL378" s="33"/>
      <c r="AM378" s="34" t="b">
        <f>IF(J378 = "Lease",+PV(AL378/(AD378/Inventory!$X378),AD378,-AG378,0,IF(AC378="Beginning",1,0)))</f>
        <v>0</v>
      </c>
      <c r="AN378" s="30"/>
      <c r="AO378" s="34">
        <f t="shared" si="6"/>
        <v>0</v>
      </c>
    </row>
    <row r="379" ht="15.75" customHeight="1">
      <c r="A379" s="30"/>
      <c r="B379" s="31"/>
      <c r="C379" s="30"/>
      <c r="D379" s="30"/>
      <c r="E379" s="30"/>
      <c r="F379" s="30"/>
      <c r="G379" s="30"/>
      <c r="H379" s="30"/>
      <c r="I379" s="30"/>
      <c r="J379" s="30" t="str">
        <f t="shared" si="1"/>
        <v>Not a Lease</v>
      </c>
      <c r="K379" s="30"/>
      <c r="L379" s="30"/>
      <c r="M379" s="30"/>
      <c r="N379" s="30"/>
      <c r="O379" s="30"/>
      <c r="P379" s="30"/>
      <c r="Q379" s="30"/>
      <c r="R379" s="30"/>
      <c r="S379" s="30"/>
      <c r="T379" s="30"/>
      <c r="U379" s="30"/>
      <c r="V379" s="30"/>
      <c r="W379" s="30"/>
      <c r="X379" s="30">
        <f t="shared" si="2"/>
        <v>0</v>
      </c>
      <c r="Y379" s="30" t="str">
        <f t="shared" si="3"/>
        <v/>
      </c>
      <c r="Z379" s="30">
        <f t="shared" si="4"/>
        <v>0</v>
      </c>
      <c r="AA379" s="30">
        <f t="shared" si="5"/>
        <v>0</v>
      </c>
      <c r="AB379" s="30"/>
      <c r="AC379" s="30"/>
      <c r="AD379" s="30" t="str">
        <f>IF(AB379="Monthly",Inventory!$X379*12,IF(AB379="quarterly",Inventory!$X$4:$X$550*4,IF(AB379="annually",Inventory!$X$4:$X$550*1,IF(AB379="weekly",Inventory!$X$4:$X$550*52,IF(AB379="semiannually",Inventory!$X$4:$X$550*2," ")))))</f>
        <v> </v>
      </c>
      <c r="AE379" s="30"/>
      <c r="AF379" s="30"/>
      <c r="AG379" s="32"/>
      <c r="AH379" s="32"/>
      <c r="AI379" s="32"/>
      <c r="AJ379" s="30"/>
      <c r="AK379" s="30"/>
      <c r="AL379" s="33"/>
      <c r="AM379" s="34" t="b">
        <f>IF(J379 = "Lease",+PV(AL379/(AD379/Inventory!$X379),AD379,-AG379,0,IF(AC379="Beginning",1,0)))</f>
        <v>0</v>
      </c>
      <c r="AN379" s="30"/>
      <c r="AO379" s="34">
        <f t="shared" si="6"/>
        <v>0</v>
      </c>
    </row>
    <row r="380" ht="15.75" customHeight="1">
      <c r="A380" s="30"/>
      <c r="B380" s="31"/>
      <c r="C380" s="30"/>
      <c r="D380" s="30"/>
      <c r="E380" s="30"/>
      <c r="F380" s="30"/>
      <c r="G380" s="30"/>
      <c r="H380" s="30"/>
      <c r="I380" s="30"/>
      <c r="J380" s="30" t="str">
        <f t="shared" si="1"/>
        <v>Not a Lease</v>
      </c>
      <c r="K380" s="30"/>
      <c r="L380" s="30"/>
      <c r="M380" s="30"/>
      <c r="N380" s="30"/>
      <c r="O380" s="30"/>
      <c r="P380" s="30"/>
      <c r="Q380" s="30"/>
      <c r="R380" s="30"/>
      <c r="S380" s="30"/>
      <c r="T380" s="30"/>
      <c r="U380" s="30"/>
      <c r="V380" s="30"/>
      <c r="W380" s="30"/>
      <c r="X380" s="30">
        <f t="shared" si="2"/>
        <v>0</v>
      </c>
      <c r="Y380" s="30" t="str">
        <f t="shared" si="3"/>
        <v/>
      </c>
      <c r="Z380" s="30">
        <f t="shared" si="4"/>
        <v>0</v>
      </c>
      <c r="AA380" s="30">
        <f t="shared" si="5"/>
        <v>0</v>
      </c>
      <c r="AB380" s="30"/>
      <c r="AC380" s="30"/>
      <c r="AD380" s="30" t="str">
        <f>IF(AB380="Monthly",Inventory!$X380*12,IF(AB380="quarterly",Inventory!$X$4:$X$550*4,IF(AB380="annually",Inventory!$X$4:$X$550*1,IF(AB380="weekly",Inventory!$X$4:$X$550*52,IF(AB380="semiannually",Inventory!$X$4:$X$550*2," ")))))</f>
        <v> </v>
      </c>
      <c r="AE380" s="30"/>
      <c r="AF380" s="30"/>
      <c r="AG380" s="32"/>
      <c r="AH380" s="32"/>
      <c r="AI380" s="32"/>
      <c r="AJ380" s="30"/>
      <c r="AK380" s="30"/>
      <c r="AL380" s="33"/>
      <c r="AM380" s="34" t="b">
        <f>IF(J380 = "Lease",+PV(AL380/(AD380/Inventory!$X380),AD380,-AG380,0,IF(AC380="Beginning",1,0)))</f>
        <v>0</v>
      </c>
      <c r="AN380" s="30"/>
      <c r="AO380" s="34">
        <f t="shared" si="6"/>
        <v>0</v>
      </c>
    </row>
    <row r="381" ht="15.75" customHeight="1">
      <c r="A381" s="30"/>
      <c r="B381" s="31"/>
      <c r="C381" s="30"/>
      <c r="D381" s="30"/>
      <c r="E381" s="30"/>
      <c r="F381" s="30"/>
      <c r="G381" s="30"/>
      <c r="H381" s="30"/>
      <c r="I381" s="30"/>
      <c r="J381" s="30" t="str">
        <f t="shared" si="1"/>
        <v>Not a Lease</v>
      </c>
      <c r="K381" s="30"/>
      <c r="L381" s="30"/>
      <c r="M381" s="30"/>
      <c r="N381" s="30"/>
      <c r="O381" s="30"/>
      <c r="P381" s="30"/>
      <c r="Q381" s="30"/>
      <c r="R381" s="30"/>
      <c r="S381" s="30"/>
      <c r="T381" s="30"/>
      <c r="U381" s="30"/>
      <c r="V381" s="30"/>
      <c r="W381" s="30"/>
      <c r="X381" s="30">
        <f t="shared" si="2"/>
        <v>0</v>
      </c>
      <c r="Y381" s="30" t="str">
        <f t="shared" si="3"/>
        <v/>
      </c>
      <c r="Z381" s="30">
        <f t="shared" si="4"/>
        <v>0</v>
      </c>
      <c r="AA381" s="30">
        <f t="shared" si="5"/>
        <v>0</v>
      </c>
      <c r="AB381" s="30"/>
      <c r="AC381" s="30"/>
      <c r="AD381" s="30" t="str">
        <f>IF(AB381="Monthly",Inventory!$X381*12,IF(AB381="quarterly",Inventory!$X$4:$X$550*4,IF(AB381="annually",Inventory!$X$4:$X$550*1,IF(AB381="weekly",Inventory!$X$4:$X$550*52,IF(AB381="semiannually",Inventory!$X$4:$X$550*2," ")))))</f>
        <v> </v>
      </c>
      <c r="AE381" s="30"/>
      <c r="AF381" s="30"/>
      <c r="AG381" s="32"/>
      <c r="AH381" s="32"/>
      <c r="AI381" s="32"/>
      <c r="AJ381" s="30"/>
      <c r="AK381" s="30"/>
      <c r="AL381" s="33"/>
      <c r="AM381" s="34" t="b">
        <f>IF(J381 = "Lease",+PV(AL381/(AD381/Inventory!$X381),AD381,-AG381,0,IF(AC381="Beginning",1,0)))</f>
        <v>0</v>
      </c>
      <c r="AN381" s="30"/>
      <c r="AO381" s="34">
        <f t="shared" si="6"/>
        <v>0</v>
      </c>
    </row>
    <row r="382" ht="15.75" customHeight="1">
      <c r="A382" s="30"/>
      <c r="B382" s="31"/>
      <c r="C382" s="30"/>
      <c r="D382" s="30"/>
      <c r="E382" s="30"/>
      <c r="F382" s="30"/>
      <c r="G382" s="30"/>
      <c r="H382" s="30"/>
      <c r="I382" s="30"/>
      <c r="J382" s="30" t="str">
        <f t="shared" si="1"/>
        <v>Not a Lease</v>
      </c>
      <c r="K382" s="30"/>
      <c r="L382" s="30"/>
      <c r="M382" s="30"/>
      <c r="N382" s="30"/>
      <c r="O382" s="30"/>
      <c r="P382" s="30"/>
      <c r="Q382" s="30"/>
      <c r="R382" s="30"/>
      <c r="S382" s="30"/>
      <c r="T382" s="30"/>
      <c r="U382" s="30"/>
      <c r="V382" s="30"/>
      <c r="W382" s="30"/>
      <c r="X382" s="30">
        <f t="shared" si="2"/>
        <v>0</v>
      </c>
      <c r="Y382" s="30" t="str">
        <f t="shared" si="3"/>
        <v/>
      </c>
      <c r="Z382" s="30">
        <f t="shared" si="4"/>
        <v>0</v>
      </c>
      <c r="AA382" s="30">
        <f t="shared" si="5"/>
        <v>0</v>
      </c>
      <c r="AB382" s="30"/>
      <c r="AC382" s="30"/>
      <c r="AD382" s="30" t="str">
        <f>IF(AB382="Monthly",Inventory!$X382*12,IF(AB382="quarterly",Inventory!$X$4:$X$550*4,IF(AB382="annually",Inventory!$X$4:$X$550*1,IF(AB382="weekly",Inventory!$X$4:$X$550*52,IF(AB382="semiannually",Inventory!$X$4:$X$550*2," ")))))</f>
        <v> </v>
      </c>
      <c r="AE382" s="30"/>
      <c r="AF382" s="30"/>
      <c r="AG382" s="32"/>
      <c r="AH382" s="32"/>
      <c r="AI382" s="32"/>
      <c r="AJ382" s="30"/>
      <c r="AK382" s="30"/>
      <c r="AL382" s="33"/>
      <c r="AM382" s="34" t="b">
        <f>IF(J382 = "Lease",+PV(AL382/(AD382/Inventory!$X382),AD382,-AG382,0,IF(AC382="Beginning",1,0)))</f>
        <v>0</v>
      </c>
      <c r="AN382" s="30"/>
      <c r="AO382" s="34">
        <f t="shared" si="6"/>
        <v>0</v>
      </c>
    </row>
    <row r="383" ht="15.75" customHeight="1">
      <c r="A383" s="30"/>
      <c r="B383" s="31"/>
      <c r="C383" s="30"/>
      <c r="D383" s="30"/>
      <c r="E383" s="30"/>
      <c r="F383" s="30"/>
      <c r="G383" s="30"/>
      <c r="H383" s="30"/>
      <c r="I383" s="30"/>
      <c r="J383" s="30" t="str">
        <f t="shared" si="1"/>
        <v>Not a Lease</v>
      </c>
      <c r="K383" s="30"/>
      <c r="L383" s="30"/>
      <c r="M383" s="30"/>
      <c r="N383" s="30"/>
      <c r="O383" s="30"/>
      <c r="P383" s="30"/>
      <c r="Q383" s="30"/>
      <c r="R383" s="30"/>
      <c r="S383" s="30"/>
      <c r="T383" s="30"/>
      <c r="U383" s="30"/>
      <c r="V383" s="30"/>
      <c r="W383" s="30"/>
      <c r="X383" s="30">
        <f t="shared" si="2"/>
        <v>0</v>
      </c>
      <c r="Y383" s="30" t="str">
        <f t="shared" si="3"/>
        <v/>
      </c>
      <c r="Z383" s="30">
        <f t="shared" si="4"/>
        <v>0</v>
      </c>
      <c r="AA383" s="30">
        <f t="shared" si="5"/>
        <v>0</v>
      </c>
      <c r="AB383" s="30"/>
      <c r="AC383" s="30"/>
      <c r="AD383" s="30" t="str">
        <f>IF(AB383="Monthly",Inventory!$X383*12,IF(AB383="quarterly",Inventory!$X$4:$X$550*4,IF(AB383="annually",Inventory!$X$4:$X$550*1,IF(AB383="weekly",Inventory!$X$4:$X$550*52,IF(AB383="semiannually",Inventory!$X$4:$X$550*2," ")))))</f>
        <v> </v>
      </c>
      <c r="AE383" s="30"/>
      <c r="AF383" s="30"/>
      <c r="AG383" s="32"/>
      <c r="AH383" s="32"/>
      <c r="AI383" s="32"/>
      <c r="AJ383" s="30"/>
      <c r="AK383" s="30"/>
      <c r="AL383" s="33"/>
      <c r="AM383" s="34" t="b">
        <f>IF(J383 = "Lease",+PV(AL383/(AD383/Inventory!$X383),AD383,-AG383,0,IF(AC383="Beginning",1,0)))</f>
        <v>0</v>
      </c>
      <c r="AN383" s="30"/>
      <c r="AO383" s="34">
        <f t="shared" si="6"/>
        <v>0</v>
      </c>
    </row>
    <row r="384" ht="15.75" customHeight="1">
      <c r="A384" s="30"/>
      <c r="B384" s="31"/>
      <c r="C384" s="30"/>
      <c r="D384" s="30"/>
      <c r="E384" s="30"/>
      <c r="F384" s="30"/>
      <c r="G384" s="30"/>
      <c r="H384" s="30"/>
      <c r="I384" s="30"/>
      <c r="J384" s="30" t="str">
        <f t="shared" si="1"/>
        <v>Not a Lease</v>
      </c>
      <c r="K384" s="30"/>
      <c r="L384" s="30"/>
      <c r="M384" s="30"/>
      <c r="N384" s="30"/>
      <c r="O384" s="30"/>
      <c r="P384" s="30"/>
      <c r="Q384" s="30"/>
      <c r="R384" s="30"/>
      <c r="S384" s="30"/>
      <c r="T384" s="30"/>
      <c r="U384" s="30"/>
      <c r="V384" s="30"/>
      <c r="W384" s="30"/>
      <c r="X384" s="30">
        <f t="shared" si="2"/>
        <v>0</v>
      </c>
      <c r="Y384" s="30" t="str">
        <f t="shared" si="3"/>
        <v/>
      </c>
      <c r="Z384" s="30">
        <f t="shared" si="4"/>
        <v>0</v>
      </c>
      <c r="AA384" s="30">
        <f t="shared" si="5"/>
        <v>0</v>
      </c>
      <c r="AB384" s="30"/>
      <c r="AC384" s="30"/>
      <c r="AD384" s="30" t="str">
        <f>IF(AB384="Monthly",Inventory!$X384*12,IF(AB384="quarterly",Inventory!$X$4:$X$550*4,IF(AB384="annually",Inventory!$X$4:$X$550*1,IF(AB384="weekly",Inventory!$X$4:$X$550*52,IF(AB384="semiannually",Inventory!$X$4:$X$550*2," ")))))</f>
        <v> </v>
      </c>
      <c r="AE384" s="30"/>
      <c r="AF384" s="30"/>
      <c r="AG384" s="32"/>
      <c r="AH384" s="32"/>
      <c r="AI384" s="32"/>
      <c r="AJ384" s="30"/>
      <c r="AK384" s="30"/>
      <c r="AL384" s="33"/>
      <c r="AM384" s="34" t="b">
        <f>IF(J384 = "Lease",+PV(AL384/(AD384/Inventory!$X384),AD384,-AG384,0,IF(AC384="Beginning",1,0)))</f>
        <v>0</v>
      </c>
      <c r="AN384" s="30"/>
      <c r="AO384" s="34">
        <f t="shared" si="6"/>
        <v>0</v>
      </c>
    </row>
    <row r="385" ht="15.75" customHeight="1">
      <c r="A385" s="30"/>
      <c r="B385" s="31"/>
      <c r="C385" s="30"/>
      <c r="D385" s="30"/>
      <c r="E385" s="30"/>
      <c r="F385" s="30"/>
      <c r="G385" s="30"/>
      <c r="H385" s="30"/>
      <c r="I385" s="30"/>
      <c r="J385" s="30" t="str">
        <f t="shared" si="1"/>
        <v>Not a Lease</v>
      </c>
      <c r="K385" s="30"/>
      <c r="L385" s="30"/>
      <c r="M385" s="30"/>
      <c r="N385" s="30"/>
      <c r="O385" s="30"/>
      <c r="P385" s="30"/>
      <c r="Q385" s="30"/>
      <c r="R385" s="30"/>
      <c r="S385" s="30"/>
      <c r="T385" s="30"/>
      <c r="U385" s="30"/>
      <c r="V385" s="30"/>
      <c r="W385" s="30"/>
      <c r="X385" s="30">
        <f t="shared" si="2"/>
        <v>0</v>
      </c>
      <c r="Y385" s="30" t="str">
        <f t="shared" si="3"/>
        <v/>
      </c>
      <c r="Z385" s="30">
        <f t="shared" si="4"/>
        <v>0</v>
      </c>
      <c r="AA385" s="30">
        <f t="shared" si="5"/>
        <v>0</v>
      </c>
      <c r="AB385" s="30"/>
      <c r="AC385" s="30"/>
      <c r="AD385" s="30" t="str">
        <f>IF(AB385="Monthly",Inventory!$X385*12,IF(AB385="quarterly",Inventory!$X$4:$X$550*4,IF(AB385="annually",Inventory!$X$4:$X$550*1,IF(AB385="weekly",Inventory!$X$4:$X$550*52,IF(AB385="semiannually",Inventory!$X$4:$X$550*2," ")))))</f>
        <v> </v>
      </c>
      <c r="AE385" s="30"/>
      <c r="AF385" s="30"/>
      <c r="AG385" s="32"/>
      <c r="AH385" s="32"/>
      <c r="AI385" s="32"/>
      <c r="AJ385" s="30"/>
      <c r="AK385" s="30"/>
      <c r="AL385" s="33"/>
      <c r="AM385" s="34" t="b">
        <f>IF(J385 = "Lease",+PV(AL385/(AD385/Inventory!$X385),AD385,-AG385,0,IF(AC385="Beginning",1,0)))</f>
        <v>0</v>
      </c>
      <c r="AN385" s="30"/>
      <c r="AO385" s="34">
        <f t="shared" si="6"/>
        <v>0</v>
      </c>
    </row>
    <row r="386" ht="15.75" customHeight="1">
      <c r="A386" s="30"/>
      <c r="B386" s="31"/>
      <c r="C386" s="30"/>
      <c r="D386" s="30"/>
      <c r="E386" s="30"/>
      <c r="F386" s="30"/>
      <c r="G386" s="30"/>
      <c r="H386" s="30"/>
      <c r="I386" s="30"/>
      <c r="J386" s="30" t="str">
        <f t="shared" si="1"/>
        <v>Not a Lease</v>
      </c>
      <c r="K386" s="30"/>
      <c r="L386" s="30"/>
      <c r="M386" s="30"/>
      <c r="N386" s="30"/>
      <c r="O386" s="30"/>
      <c r="P386" s="30"/>
      <c r="Q386" s="30"/>
      <c r="R386" s="30"/>
      <c r="S386" s="30"/>
      <c r="T386" s="30"/>
      <c r="U386" s="30"/>
      <c r="V386" s="30"/>
      <c r="W386" s="30"/>
      <c r="X386" s="30">
        <f t="shared" si="2"/>
        <v>0</v>
      </c>
      <c r="Y386" s="30" t="str">
        <f t="shared" si="3"/>
        <v/>
      </c>
      <c r="Z386" s="30">
        <f t="shared" si="4"/>
        <v>0</v>
      </c>
      <c r="AA386" s="30">
        <f t="shared" si="5"/>
        <v>0</v>
      </c>
      <c r="AB386" s="30"/>
      <c r="AC386" s="30"/>
      <c r="AD386" s="30" t="str">
        <f>IF(AB386="Monthly",Inventory!$X386*12,IF(AB386="quarterly",Inventory!$X$4:$X$550*4,IF(AB386="annually",Inventory!$X$4:$X$550*1,IF(AB386="weekly",Inventory!$X$4:$X$550*52,IF(AB386="semiannually",Inventory!$X$4:$X$550*2," ")))))</f>
        <v> </v>
      </c>
      <c r="AE386" s="30"/>
      <c r="AF386" s="30"/>
      <c r="AG386" s="32"/>
      <c r="AH386" s="32"/>
      <c r="AI386" s="32"/>
      <c r="AJ386" s="30"/>
      <c r="AK386" s="30"/>
      <c r="AL386" s="33"/>
      <c r="AM386" s="34" t="b">
        <f>IF(J386 = "Lease",+PV(AL386/(AD386/Inventory!$X386),AD386,-AG386,0,IF(AC386="Beginning",1,0)))</f>
        <v>0</v>
      </c>
      <c r="AN386" s="30"/>
      <c r="AO386" s="34">
        <f t="shared" si="6"/>
        <v>0</v>
      </c>
    </row>
    <row r="387" ht="15.75" customHeight="1">
      <c r="A387" s="30"/>
      <c r="B387" s="31"/>
      <c r="C387" s="30"/>
      <c r="D387" s="30"/>
      <c r="E387" s="30"/>
      <c r="F387" s="30"/>
      <c r="G387" s="30"/>
      <c r="H387" s="30"/>
      <c r="I387" s="30"/>
      <c r="J387" s="30" t="str">
        <f t="shared" si="1"/>
        <v>Not a Lease</v>
      </c>
      <c r="K387" s="30"/>
      <c r="L387" s="30"/>
      <c r="M387" s="30"/>
      <c r="N387" s="30"/>
      <c r="O387" s="30"/>
      <c r="P387" s="30"/>
      <c r="Q387" s="30"/>
      <c r="R387" s="30"/>
      <c r="S387" s="30"/>
      <c r="T387" s="30"/>
      <c r="U387" s="30"/>
      <c r="V387" s="30"/>
      <c r="W387" s="30"/>
      <c r="X387" s="30">
        <f t="shared" si="2"/>
        <v>0</v>
      </c>
      <c r="Y387" s="30" t="str">
        <f t="shared" si="3"/>
        <v/>
      </c>
      <c r="Z387" s="30">
        <f t="shared" si="4"/>
        <v>0</v>
      </c>
      <c r="AA387" s="30">
        <f t="shared" si="5"/>
        <v>0</v>
      </c>
      <c r="AB387" s="30"/>
      <c r="AC387" s="30"/>
      <c r="AD387" s="30" t="str">
        <f>IF(AB387="Monthly",Inventory!$X387*12,IF(AB387="quarterly",Inventory!$X$4:$X$550*4,IF(AB387="annually",Inventory!$X$4:$X$550*1,IF(AB387="weekly",Inventory!$X$4:$X$550*52,IF(AB387="semiannually",Inventory!$X$4:$X$550*2," ")))))</f>
        <v> </v>
      </c>
      <c r="AE387" s="30"/>
      <c r="AF387" s="30"/>
      <c r="AG387" s="32"/>
      <c r="AH387" s="32"/>
      <c r="AI387" s="32"/>
      <c r="AJ387" s="30"/>
      <c r="AK387" s="30"/>
      <c r="AL387" s="33"/>
      <c r="AM387" s="34" t="b">
        <f>IF(J387 = "Lease",+PV(AL387/(AD387/Inventory!$X387),AD387,-AG387,0,IF(AC387="Beginning",1,0)))</f>
        <v>0</v>
      </c>
      <c r="AN387" s="30"/>
      <c r="AO387" s="34">
        <f t="shared" si="6"/>
        <v>0</v>
      </c>
    </row>
    <row r="388" ht="15.75" customHeight="1">
      <c r="A388" s="30"/>
      <c r="B388" s="31"/>
      <c r="C388" s="30"/>
      <c r="D388" s="30"/>
      <c r="E388" s="30"/>
      <c r="F388" s="30"/>
      <c r="G388" s="30"/>
      <c r="H388" s="30"/>
      <c r="I388" s="30"/>
      <c r="J388" s="30" t="str">
        <f t="shared" si="1"/>
        <v>Not a Lease</v>
      </c>
      <c r="K388" s="30"/>
      <c r="L388" s="30"/>
      <c r="M388" s="30"/>
      <c r="N388" s="30"/>
      <c r="O388" s="30"/>
      <c r="P388" s="30"/>
      <c r="Q388" s="30"/>
      <c r="R388" s="30"/>
      <c r="S388" s="30"/>
      <c r="T388" s="30"/>
      <c r="U388" s="30"/>
      <c r="V388" s="30"/>
      <c r="W388" s="30"/>
      <c r="X388" s="30">
        <f t="shared" si="2"/>
        <v>0</v>
      </c>
      <c r="Y388" s="30" t="str">
        <f t="shared" si="3"/>
        <v/>
      </c>
      <c r="Z388" s="30">
        <f t="shared" si="4"/>
        <v>0</v>
      </c>
      <c r="AA388" s="30">
        <f t="shared" si="5"/>
        <v>0</v>
      </c>
      <c r="AB388" s="30"/>
      <c r="AC388" s="30"/>
      <c r="AD388" s="30" t="str">
        <f>IF(AB388="Monthly",Inventory!$X388*12,IF(AB388="quarterly",Inventory!$X$4:$X$550*4,IF(AB388="annually",Inventory!$X$4:$X$550*1,IF(AB388="weekly",Inventory!$X$4:$X$550*52,IF(AB388="semiannually",Inventory!$X$4:$X$550*2," ")))))</f>
        <v> </v>
      </c>
      <c r="AE388" s="30"/>
      <c r="AF388" s="30"/>
      <c r="AG388" s="32"/>
      <c r="AH388" s="32"/>
      <c r="AI388" s="32"/>
      <c r="AJ388" s="30"/>
      <c r="AK388" s="30"/>
      <c r="AL388" s="33"/>
      <c r="AM388" s="34" t="b">
        <f>IF(J388 = "Lease",+PV(AL388/(AD388/Inventory!$X388),AD388,-AG388,0,IF(AC388="Beginning",1,0)))</f>
        <v>0</v>
      </c>
      <c r="AN388" s="30"/>
      <c r="AO388" s="34">
        <f t="shared" si="6"/>
        <v>0</v>
      </c>
    </row>
    <row r="389" ht="15.75" customHeight="1">
      <c r="A389" s="30"/>
      <c r="B389" s="31"/>
      <c r="C389" s="30"/>
      <c r="D389" s="30"/>
      <c r="E389" s="30"/>
      <c r="F389" s="30"/>
      <c r="G389" s="30"/>
      <c r="H389" s="30"/>
      <c r="I389" s="30"/>
      <c r="J389" s="30" t="str">
        <f t="shared" si="1"/>
        <v>Not a Lease</v>
      </c>
      <c r="K389" s="30"/>
      <c r="L389" s="30"/>
      <c r="M389" s="30"/>
      <c r="N389" s="30"/>
      <c r="O389" s="30"/>
      <c r="P389" s="30"/>
      <c r="Q389" s="30"/>
      <c r="R389" s="30"/>
      <c r="S389" s="30"/>
      <c r="T389" s="30"/>
      <c r="U389" s="30"/>
      <c r="V389" s="30"/>
      <c r="W389" s="30"/>
      <c r="X389" s="30">
        <f t="shared" si="2"/>
        <v>0</v>
      </c>
      <c r="Y389" s="30" t="str">
        <f t="shared" si="3"/>
        <v/>
      </c>
      <c r="Z389" s="30">
        <f t="shared" si="4"/>
        <v>0</v>
      </c>
      <c r="AA389" s="30">
        <f t="shared" si="5"/>
        <v>0</v>
      </c>
      <c r="AB389" s="30"/>
      <c r="AC389" s="30"/>
      <c r="AD389" s="30" t="str">
        <f>IF(AB389="Monthly",Inventory!$X389*12,IF(AB389="quarterly",Inventory!$X$4:$X$550*4,IF(AB389="annually",Inventory!$X$4:$X$550*1,IF(AB389="weekly",Inventory!$X$4:$X$550*52,IF(AB389="semiannually",Inventory!$X$4:$X$550*2," ")))))</f>
        <v> </v>
      </c>
      <c r="AE389" s="30"/>
      <c r="AF389" s="30"/>
      <c r="AG389" s="32"/>
      <c r="AH389" s="32"/>
      <c r="AI389" s="32"/>
      <c r="AJ389" s="30"/>
      <c r="AK389" s="30"/>
      <c r="AL389" s="33"/>
      <c r="AM389" s="34" t="b">
        <f>IF(J389 = "Lease",+PV(AL389/(AD389/Inventory!$X389),AD389,-AG389,0,IF(AC389="Beginning",1,0)))</f>
        <v>0</v>
      </c>
      <c r="AN389" s="30"/>
      <c r="AO389" s="34">
        <f t="shared" si="6"/>
        <v>0</v>
      </c>
    </row>
    <row r="390" ht="15.75" customHeight="1">
      <c r="A390" s="30"/>
      <c r="B390" s="31"/>
      <c r="C390" s="30"/>
      <c r="D390" s="30"/>
      <c r="E390" s="30"/>
      <c r="F390" s="30"/>
      <c r="G390" s="30"/>
      <c r="H390" s="30"/>
      <c r="I390" s="30"/>
      <c r="J390" s="30" t="str">
        <f t="shared" si="1"/>
        <v>Not a Lease</v>
      </c>
      <c r="K390" s="30"/>
      <c r="L390" s="30"/>
      <c r="M390" s="30"/>
      <c r="N390" s="30"/>
      <c r="O390" s="30"/>
      <c r="P390" s="30"/>
      <c r="Q390" s="30"/>
      <c r="R390" s="30"/>
      <c r="S390" s="30"/>
      <c r="T390" s="30"/>
      <c r="U390" s="30"/>
      <c r="V390" s="30"/>
      <c r="W390" s="30"/>
      <c r="X390" s="30">
        <f t="shared" si="2"/>
        <v>0</v>
      </c>
      <c r="Y390" s="30" t="str">
        <f t="shared" si="3"/>
        <v/>
      </c>
      <c r="Z390" s="30">
        <f t="shared" si="4"/>
        <v>0</v>
      </c>
      <c r="AA390" s="30">
        <f t="shared" si="5"/>
        <v>0</v>
      </c>
      <c r="AB390" s="30"/>
      <c r="AC390" s="30"/>
      <c r="AD390" s="30" t="str">
        <f>IF(AB390="Monthly",Inventory!$X390*12,IF(AB390="quarterly",Inventory!$X$4:$X$550*4,IF(AB390="annually",Inventory!$X$4:$X$550*1,IF(AB390="weekly",Inventory!$X$4:$X$550*52,IF(AB390="semiannually",Inventory!$X$4:$X$550*2," ")))))</f>
        <v> </v>
      </c>
      <c r="AE390" s="30"/>
      <c r="AF390" s="30"/>
      <c r="AG390" s="32"/>
      <c r="AH390" s="32"/>
      <c r="AI390" s="32"/>
      <c r="AJ390" s="30"/>
      <c r="AK390" s="30"/>
      <c r="AL390" s="33"/>
      <c r="AM390" s="34" t="b">
        <f>IF(J390 = "Lease",+PV(AL390/(AD390/Inventory!$X390),AD390,-AG390,0,IF(AC390="Beginning",1,0)))</f>
        <v>0</v>
      </c>
      <c r="AN390" s="30"/>
      <c r="AO390" s="34">
        <f t="shared" si="6"/>
        <v>0</v>
      </c>
    </row>
    <row r="391" ht="15.75" customHeight="1">
      <c r="A391" s="30"/>
      <c r="B391" s="31"/>
      <c r="C391" s="30"/>
      <c r="D391" s="30"/>
      <c r="E391" s="30"/>
      <c r="F391" s="30"/>
      <c r="G391" s="30"/>
      <c r="H391" s="30"/>
      <c r="I391" s="30"/>
      <c r="J391" s="30" t="str">
        <f t="shared" si="1"/>
        <v>Not a Lease</v>
      </c>
      <c r="K391" s="30"/>
      <c r="L391" s="30"/>
      <c r="M391" s="30"/>
      <c r="N391" s="30"/>
      <c r="O391" s="30"/>
      <c r="P391" s="30"/>
      <c r="Q391" s="30"/>
      <c r="R391" s="30"/>
      <c r="S391" s="30"/>
      <c r="T391" s="30"/>
      <c r="U391" s="30"/>
      <c r="V391" s="30"/>
      <c r="W391" s="30"/>
      <c r="X391" s="30">
        <f t="shared" si="2"/>
        <v>0</v>
      </c>
      <c r="Y391" s="30" t="str">
        <f t="shared" si="3"/>
        <v/>
      </c>
      <c r="Z391" s="30">
        <f t="shared" si="4"/>
        <v>0</v>
      </c>
      <c r="AA391" s="30">
        <f t="shared" si="5"/>
        <v>0</v>
      </c>
      <c r="AB391" s="30"/>
      <c r="AC391" s="30"/>
      <c r="AD391" s="30" t="str">
        <f>IF(AB391="Monthly",Inventory!$X391*12,IF(AB391="quarterly",Inventory!$X$4:$X$550*4,IF(AB391="annually",Inventory!$X$4:$X$550*1,IF(AB391="weekly",Inventory!$X$4:$X$550*52,IF(AB391="semiannually",Inventory!$X$4:$X$550*2," ")))))</f>
        <v> </v>
      </c>
      <c r="AE391" s="30"/>
      <c r="AF391" s="30"/>
      <c r="AG391" s="32"/>
      <c r="AH391" s="32"/>
      <c r="AI391" s="32"/>
      <c r="AJ391" s="30"/>
      <c r="AK391" s="30"/>
      <c r="AL391" s="33"/>
      <c r="AM391" s="34" t="b">
        <f>IF(J391 = "Lease",+PV(AL391/(AD391/Inventory!$X391),AD391,-AG391,0,IF(AC391="Beginning",1,0)))</f>
        <v>0</v>
      </c>
      <c r="AN391" s="30"/>
      <c r="AO391" s="34">
        <f t="shared" si="6"/>
        <v>0</v>
      </c>
    </row>
    <row r="392" ht="15.75" customHeight="1">
      <c r="A392" s="30"/>
      <c r="B392" s="31"/>
      <c r="C392" s="30"/>
      <c r="D392" s="30"/>
      <c r="E392" s="30"/>
      <c r="F392" s="30"/>
      <c r="G392" s="30"/>
      <c r="H392" s="30"/>
      <c r="I392" s="30"/>
      <c r="J392" s="30" t="str">
        <f t="shared" si="1"/>
        <v>Not a Lease</v>
      </c>
      <c r="K392" s="30"/>
      <c r="L392" s="30"/>
      <c r="M392" s="30"/>
      <c r="N392" s="30"/>
      <c r="O392" s="30"/>
      <c r="P392" s="30"/>
      <c r="Q392" s="30"/>
      <c r="R392" s="30"/>
      <c r="S392" s="30"/>
      <c r="T392" s="30"/>
      <c r="U392" s="30"/>
      <c r="V392" s="30"/>
      <c r="W392" s="30"/>
      <c r="X392" s="30">
        <f t="shared" si="2"/>
        <v>0</v>
      </c>
      <c r="Y392" s="30" t="str">
        <f t="shared" si="3"/>
        <v/>
      </c>
      <c r="Z392" s="30">
        <f t="shared" si="4"/>
        <v>0</v>
      </c>
      <c r="AA392" s="30">
        <f t="shared" si="5"/>
        <v>0</v>
      </c>
      <c r="AB392" s="30"/>
      <c r="AC392" s="30"/>
      <c r="AD392" s="30" t="str">
        <f>IF(AB392="Monthly",Inventory!$X392*12,IF(AB392="quarterly",Inventory!$X$4:$X$550*4,IF(AB392="annually",Inventory!$X$4:$X$550*1,IF(AB392="weekly",Inventory!$X$4:$X$550*52,IF(AB392="semiannually",Inventory!$X$4:$X$550*2," ")))))</f>
        <v> </v>
      </c>
      <c r="AE392" s="30"/>
      <c r="AF392" s="30"/>
      <c r="AG392" s="32"/>
      <c r="AH392" s="32"/>
      <c r="AI392" s="32"/>
      <c r="AJ392" s="30"/>
      <c r="AK392" s="30"/>
      <c r="AL392" s="33"/>
      <c r="AM392" s="34" t="b">
        <f>IF(J392 = "Lease",+PV(AL392/(AD392/Inventory!$X392),AD392,-AG392,0,IF(AC392="Beginning",1,0)))</f>
        <v>0</v>
      </c>
      <c r="AN392" s="30"/>
      <c r="AO392" s="34">
        <f t="shared" si="6"/>
        <v>0</v>
      </c>
    </row>
    <row r="393" ht="15.75" customHeight="1">
      <c r="A393" s="30"/>
      <c r="B393" s="31"/>
      <c r="C393" s="30"/>
      <c r="D393" s="30"/>
      <c r="E393" s="30"/>
      <c r="F393" s="30"/>
      <c r="G393" s="30"/>
      <c r="H393" s="30"/>
      <c r="I393" s="30"/>
      <c r="J393" s="30" t="str">
        <f t="shared" si="1"/>
        <v>Not a Lease</v>
      </c>
      <c r="K393" s="30"/>
      <c r="L393" s="30"/>
      <c r="M393" s="30"/>
      <c r="N393" s="30"/>
      <c r="O393" s="30"/>
      <c r="P393" s="30"/>
      <c r="Q393" s="30"/>
      <c r="R393" s="30"/>
      <c r="S393" s="30"/>
      <c r="T393" s="30"/>
      <c r="U393" s="30"/>
      <c r="V393" s="30"/>
      <c r="W393" s="30"/>
      <c r="X393" s="30">
        <f t="shared" si="2"/>
        <v>0</v>
      </c>
      <c r="Y393" s="30" t="str">
        <f t="shared" si="3"/>
        <v/>
      </c>
      <c r="Z393" s="30">
        <f t="shared" si="4"/>
        <v>0</v>
      </c>
      <c r="AA393" s="30">
        <f t="shared" si="5"/>
        <v>0</v>
      </c>
      <c r="AB393" s="30"/>
      <c r="AC393" s="30"/>
      <c r="AD393" s="30" t="str">
        <f>IF(AB393="Monthly",Inventory!$X393*12,IF(AB393="quarterly",Inventory!$X$4:$X$550*4,IF(AB393="annually",Inventory!$X$4:$X$550*1,IF(AB393="weekly",Inventory!$X$4:$X$550*52,IF(AB393="semiannually",Inventory!$X$4:$X$550*2," ")))))</f>
        <v> </v>
      </c>
      <c r="AE393" s="30"/>
      <c r="AF393" s="30"/>
      <c r="AG393" s="32"/>
      <c r="AH393" s="32"/>
      <c r="AI393" s="32"/>
      <c r="AJ393" s="30"/>
      <c r="AK393" s="30"/>
      <c r="AL393" s="33"/>
      <c r="AM393" s="34" t="b">
        <f>IF(J393 = "Lease",+PV(AL393/(AD393/Inventory!$X393),AD393,-AG393,0,IF(AC393="Beginning",1,0)))</f>
        <v>0</v>
      </c>
      <c r="AN393" s="30"/>
      <c r="AO393" s="34">
        <f t="shared" si="6"/>
        <v>0</v>
      </c>
    </row>
    <row r="394" ht="15.75" customHeight="1">
      <c r="A394" s="30"/>
      <c r="B394" s="31"/>
      <c r="C394" s="30"/>
      <c r="D394" s="30"/>
      <c r="E394" s="30"/>
      <c r="F394" s="30"/>
      <c r="G394" s="30"/>
      <c r="H394" s="30"/>
      <c r="I394" s="30"/>
      <c r="J394" s="30" t="str">
        <f t="shared" si="1"/>
        <v>Not a Lease</v>
      </c>
      <c r="K394" s="30"/>
      <c r="L394" s="30"/>
      <c r="M394" s="30"/>
      <c r="N394" s="30"/>
      <c r="O394" s="30"/>
      <c r="P394" s="30"/>
      <c r="Q394" s="30"/>
      <c r="R394" s="30"/>
      <c r="S394" s="30"/>
      <c r="T394" s="30"/>
      <c r="U394" s="30"/>
      <c r="V394" s="30"/>
      <c r="W394" s="30"/>
      <c r="X394" s="30">
        <f t="shared" si="2"/>
        <v>0</v>
      </c>
      <c r="Y394" s="30" t="str">
        <f t="shared" si="3"/>
        <v/>
      </c>
      <c r="Z394" s="30">
        <f t="shared" si="4"/>
        <v>0</v>
      </c>
      <c r="AA394" s="30">
        <f t="shared" si="5"/>
        <v>0</v>
      </c>
      <c r="AB394" s="30"/>
      <c r="AC394" s="30"/>
      <c r="AD394" s="30" t="str">
        <f>IF(AB394="Monthly",Inventory!$X394*12,IF(AB394="quarterly",Inventory!$X$4:$X$550*4,IF(AB394="annually",Inventory!$X$4:$X$550*1,IF(AB394="weekly",Inventory!$X$4:$X$550*52,IF(AB394="semiannually",Inventory!$X$4:$X$550*2," ")))))</f>
        <v> </v>
      </c>
      <c r="AE394" s="30"/>
      <c r="AF394" s="30"/>
      <c r="AG394" s="32"/>
      <c r="AH394" s="32"/>
      <c r="AI394" s="32"/>
      <c r="AJ394" s="30"/>
      <c r="AK394" s="30"/>
      <c r="AL394" s="33"/>
      <c r="AM394" s="34" t="b">
        <f>IF(J394 = "Lease",+PV(AL394/(AD394/Inventory!$X394),AD394,-AG394,0,IF(AC394="Beginning",1,0)))</f>
        <v>0</v>
      </c>
      <c r="AN394" s="30"/>
      <c r="AO394" s="34">
        <f t="shared" si="6"/>
        <v>0</v>
      </c>
    </row>
    <row r="395" ht="15.75" customHeight="1">
      <c r="A395" s="30"/>
      <c r="B395" s="31"/>
      <c r="C395" s="30"/>
      <c r="D395" s="30"/>
      <c r="E395" s="30"/>
      <c r="F395" s="30"/>
      <c r="G395" s="30"/>
      <c r="H395" s="30"/>
      <c r="I395" s="30"/>
      <c r="J395" s="30" t="str">
        <f t="shared" si="1"/>
        <v>Not a Lease</v>
      </c>
      <c r="K395" s="30"/>
      <c r="L395" s="30"/>
      <c r="M395" s="30"/>
      <c r="N395" s="30"/>
      <c r="O395" s="30"/>
      <c r="P395" s="30"/>
      <c r="Q395" s="30"/>
      <c r="R395" s="30"/>
      <c r="S395" s="30"/>
      <c r="T395" s="30"/>
      <c r="U395" s="30"/>
      <c r="V395" s="30"/>
      <c r="W395" s="30"/>
      <c r="X395" s="30">
        <f t="shared" si="2"/>
        <v>0</v>
      </c>
      <c r="Y395" s="30" t="str">
        <f t="shared" si="3"/>
        <v/>
      </c>
      <c r="Z395" s="30">
        <f t="shared" si="4"/>
        <v>0</v>
      </c>
      <c r="AA395" s="30">
        <f t="shared" si="5"/>
        <v>0</v>
      </c>
      <c r="AB395" s="30"/>
      <c r="AC395" s="30"/>
      <c r="AD395" s="30" t="str">
        <f>IF(AB395="Monthly",Inventory!$X395*12,IF(AB395="quarterly",Inventory!$X$4:$X$550*4,IF(AB395="annually",Inventory!$X$4:$X$550*1,IF(AB395="weekly",Inventory!$X$4:$X$550*52,IF(AB395="semiannually",Inventory!$X$4:$X$550*2," ")))))</f>
        <v> </v>
      </c>
      <c r="AE395" s="30"/>
      <c r="AF395" s="30"/>
      <c r="AG395" s="32"/>
      <c r="AH395" s="32"/>
      <c r="AI395" s="32"/>
      <c r="AJ395" s="30"/>
      <c r="AK395" s="30"/>
      <c r="AL395" s="33"/>
      <c r="AM395" s="34" t="b">
        <f>IF(J395 = "Lease",+PV(AL395/(AD395/Inventory!$X395),AD395,-AG395,0,IF(AC395="Beginning",1,0)))</f>
        <v>0</v>
      </c>
      <c r="AN395" s="30"/>
      <c r="AO395" s="34">
        <f t="shared" si="6"/>
        <v>0</v>
      </c>
    </row>
    <row r="396" ht="15.75" customHeight="1">
      <c r="A396" s="30"/>
      <c r="B396" s="31"/>
      <c r="C396" s="30"/>
      <c r="D396" s="30"/>
      <c r="E396" s="30"/>
      <c r="F396" s="30"/>
      <c r="G396" s="30"/>
      <c r="H396" s="30"/>
      <c r="I396" s="30"/>
      <c r="J396" s="30" t="str">
        <f t="shared" si="1"/>
        <v>Not a Lease</v>
      </c>
      <c r="K396" s="30"/>
      <c r="L396" s="30"/>
      <c r="M396" s="30"/>
      <c r="N396" s="30"/>
      <c r="O396" s="30"/>
      <c r="P396" s="30"/>
      <c r="Q396" s="30"/>
      <c r="R396" s="30"/>
      <c r="S396" s="30"/>
      <c r="T396" s="30"/>
      <c r="U396" s="30"/>
      <c r="V396" s="30"/>
      <c r="W396" s="30"/>
      <c r="X396" s="30">
        <f t="shared" si="2"/>
        <v>0</v>
      </c>
      <c r="Y396" s="30" t="str">
        <f t="shared" si="3"/>
        <v/>
      </c>
      <c r="Z396" s="30">
        <f t="shared" si="4"/>
        <v>0</v>
      </c>
      <c r="AA396" s="30">
        <f t="shared" si="5"/>
        <v>0</v>
      </c>
      <c r="AB396" s="30"/>
      <c r="AC396" s="30"/>
      <c r="AD396" s="30" t="str">
        <f>IF(AB396="Monthly",Inventory!$X396*12,IF(AB396="quarterly",Inventory!$X$4:$X$550*4,IF(AB396="annually",Inventory!$X$4:$X$550*1,IF(AB396="weekly",Inventory!$X$4:$X$550*52,IF(AB396="semiannually",Inventory!$X$4:$X$550*2," ")))))</f>
        <v> </v>
      </c>
      <c r="AE396" s="30"/>
      <c r="AF396" s="30"/>
      <c r="AG396" s="32"/>
      <c r="AH396" s="32"/>
      <c r="AI396" s="32"/>
      <c r="AJ396" s="30"/>
      <c r="AK396" s="30"/>
      <c r="AL396" s="33"/>
      <c r="AM396" s="34" t="b">
        <f>IF(J396 = "Lease",+PV(AL396/(AD396/Inventory!$X396),AD396,-AG396,0,IF(AC396="Beginning",1,0)))</f>
        <v>0</v>
      </c>
      <c r="AN396" s="30"/>
      <c r="AO396" s="34">
        <f t="shared" si="6"/>
        <v>0</v>
      </c>
    </row>
    <row r="397" ht="15.75" customHeight="1">
      <c r="A397" s="30"/>
      <c r="B397" s="31"/>
      <c r="C397" s="30"/>
      <c r="D397" s="30"/>
      <c r="E397" s="30"/>
      <c r="F397" s="30"/>
      <c r="G397" s="30"/>
      <c r="H397" s="30"/>
      <c r="I397" s="30"/>
      <c r="J397" s="30" t="str">
        <f t="shared" si="1"/>
        <v>Not a Lease</v>
      </c>
      <c r="K397" s="30"/>
      <c r="L397" s="30"/>
      <c r="M397" s="30"/>
      <c r="N397" s="30"/>
      <c r="O397" s="30"/>
      <c r="P397" s="30"/>
      <c r="Q397" s="30"/>
      <c r="R397" s="30"/>
      <c r="S397" s="30"/>
      <c r="T397" s="30"/>
      <c r="U397" s="30"/>
      <c r="V397" s="30"/>
      <c r="W397" s="30"/>
      <c r="X397" s="30">
        <f t="shared" si="2"/>
        <v>0</v>
      </c>
      <c r="Y397" s="30" t="str">
        <f t="shared" si="3"/>
        <v/>
      </c>
      <c r="Z397" s="30">
        <f t="shared" si="4"/>
        <v>0</v>
      </c>
      <c r="AA397" s="30">
        <f t="shared" si="5"/>
        <v>0</v>
      </c>
      <c r="AB397" s="30"/>
      <c r="AC397" s="30"/>
      <c r="AD397" s="30" t="str">
        <f>IF(AB397="Monthly",Inventory!$X397*12,IF(AB397="quarterly",Inventory!$X$4:$X$550*4,IF(AB397="annually",Inventory!$X$4:$X$550*1,IF(AB397="weekly",Inventory!$X$4:$X$550*52,IF(AB397="semiannually",Inventory!$X$4:$X$550*2," ")))))</f>
        <v> </v>
      </c>
      <c r="AE397" s="30"/>
      <c r="AF397" s="30"/>
      <c r="AG397" s="32"/>
      <c r="AH397" s="32"/>
      <c r="AI397" s="32"/>
      <c r="AJ397" s="30"/>
      <c r="AK397" s="30"/>
      <c r="AL397" s="33"/>
      <c r="AM397" s="34" t="b">
        <f>IF(J397 = "Lease",+PV(AL397/(AD397/Inventory!$X397),AD397,-AG397,0,IF(AC397="Beginning",1,0)))</f>
        <v>0</v>
      </c>
      <c r="AN397" s="30"/>
      <c r="AO397" s="34">
        <f t="shared" si="6"/>
        <v>0</v>
      </c>
    </row>
    <row r="398" ht="15.75" customHeight="1">
      <c r="A398" s="30"/>
      <c r="B398" s="31"/>
      <c r="C398" s="30"/>
      <c r="D398" s="30"/>
      <c r="E398" s="30"/>
      <c r="F398" s="30"/>
      <c r="G398" s="30"/>
      <c r="H398" s="30"/>
      <c r="I398" s="30"/>
      <c r="J398" s="30" t="str">
        <f t="shared" si="1"/>
        <v>Not a Lease</v>
      </c>
      <c r="K398" s="30"/>
      <c r="L398" s="30"/>
      <c r="M398" s="30"/>
      <c r="N398" s="30"/>
      <c r="O398" s="30"/>
      <c r="P398" s="30"/>
      <c r="Q398" s="30"/>
      <c r="R398" s="30"/>
      <c r="S398" s="30"/>
      <c r="T398" s="30"/>
      <c r="U398" s="30"/>
      <c r="V398" s="30"/>
      <c r="W398" s="30"/>
      <c r="X398" s="30">
        <f t="shared" si="2"/>
        <v>0</v>
      </c>
      <c r="Y398" s="30" t="str">
        <f t="shared" si="3"/>
        <v/>
      </c>
      <c r="Z398" s="30">
        <f t="shared" si="4"/>
        <v>0</v>
      </c>
      <c r="AA398" s="30">
        <f t="shared" si="5"/>
        <v>0</v>
      </c>
      <c r="AB398" s="30"/>
      <c r="AC398" s="30"/>
      <c r="AD398" s="30" t="str">
        <f>IF(AB398="Monthly",Inventory!$X398*12,IF(AB398="quarterly",Inventory!$X$4:$X$550*4,IF(AB398="annually",Inventory!$X$4:$X$550*1,IF(AB398="weekly",Inventory!$X$4:$X$550*52,IF(AB398="semiannually",Inventory!$X$4:$X$550*2," ")))))</f>
        <v> </v>
      </c>
      <c r="AE398" s="30"/>
      <c r="AF398" s="30"/>
      <c r="AG398" s="32"/>
      <c r="AH398" s="32"/>
      <c r="AI398" s="32"/>
      <c r="AJ398" s="30"/>
      <c r="AK398" s="30"/>
      <c r="AL398" s="33"/>
      <c r="AM398" s="34" t="b">
        <f>IF(J398 = "Lease",+PV(AL398/(AD398/Inventory!$X398),AD398,-AG398,0,IF(AC398="Beginning",1,0)))</f>
        <v>0</v>
      </c>
      <c r="AN398" s="30"/>
      <c r="AO398" s="34">
        <f t="shared" si="6"/>
        <v>0</v>
      </c>
    </row>
    <row r="399" ht="15.75" customHeight="1">
      <c r="A399" s="30"/>
      <c r="B399" s="31"/>
      <c r="C399" s="30"/>
      <c r="D399" s="30"/>
      <c r="E399" s="30"/>
      <c r="F399" s="30"/>
      <c r="G399" s="30"/>
      <c r="H399" s="30"/>
      <c r="I399" s="30"/>
      <c r="J399" s="30" t="str">
        <f t="shared" si="1"/>
        <v>Not a Lease</v>
      </c>
      <c r="K399" s="30"/>
      <c r="L399" s="30"/>
      <c r="M399" s="30"/>
      <c r="N399" s="30"/>
      <c r="O399" s="30"/>
      <c r="P399" s="30"/>
      <c r="Q399" s="30"/>
      <c r="R399" s="30"/>
      <c r="S399" s="30"/>
      <c r="T399" s="30"/>
      <c r="U399" s="30"/>
      <c r="V399" s="30"/>
      <c r="W399" s="30"/>
      <c r="X399" s="30">
        <f t="shared" si="2"/>
        <v>0</v>
      </c>
      <c r="Y399" s="30" t="str">
        <f t="shared" si="3"/>
        <v/>
      </c>
      <c r="Z399" s="30">
        <f t="shared" si="4"/>
        <v>0</v>
      </c>
      <c r="AA399" s="30">
        <f t="shared" si="5"/>
        <v>0</v>
      </c>
      <c r="AB399" s="30"/>
      <c r="AC399" s="30"/>
      <c r="AD399" s="30" t="str">
        <f>IF(AB399="Monthly",Inventory!$X399*12,IF(AB399="quarterly",Inventory!$X$4:$X$550*4,IF(AB399="annually",Inventory!$X$4:$X$550*1,IF(AB399="weekly",Inventory!$X$4:$X$550*52,IF(AB399="semiannually",Inventory!$X$4:$X$550*2," ")))))</f>
        <v> </v>
      </c>
      <c r="AE399" s="30"/>
      <c r="AF399" s="30"/>
      <c r="AG399" s="32"/>
      <c r="AH399" s="32"/>
      <c r="AI399" s="32"/>
      <c r="AJ399" s="30"/>
      <c r="AK399" s="30"/>
      <c r="AL399" s="33"/>
      <c r="AM399" s="34" t="b">
        <f>IF(J399 = "Lease",+PV(AL399/(AD399/Inventory!$X399),AD399,-AG399,0,IF(AC399="Beginning",1,0)))</f>
        <v>0</v>
      </c>
      <c r="AN399" s="30"/>
      <c r="AO399" s="34">
        <f t="shared" si="6"/>
        <v>0</v>
      </c>
    </row>
    <row r="400" ht="15.75" customHeight="1">
      <c r="A400" s="30"/>
      <c r="B400" s="31"/>
      <c r="C400" s="30"/>
      <c r="D400" s="30"/>
      <c r="E400" s="30"/>
      <c r="F400" s="30"/>
      <c r="G400" s="30"/>
      <c r="H400" s="30"/>
      <c r="I400" s="30"/>
      <c r="J400" s="30" t="str">
        <f t="shared" si="1"/>
        <v>Not a Lease</v>
      </c>
      <c r="K400" s="30"/>
      <c r="L400" s="30"/>
      <c r="M400" s="30"/>
      <c r="N400" s="30"/>
      <c r="O400" s="30"/>
      <c r="P400" s="30"/>
      <c r="Q400" s="30"/>
      <c r="R400" s="30"/>
      <c r="S400" s="30"/>
      <c r="T400" s="30"/>
      <c r="U400" s="30"/>
      <c r="V400" s="30"/>
      <c r="W400" s="30"/>
      <c r="X400" s="30">
        <f t="shared" si="2"/>
        <v>0</v>
      </c>
      <c r="Y400" s="30" t="str">
        <f t="shared" si="3"/>
        <v/>
      </c>
      <c r="Z400" s="30">
        <f t="shared" si="4"/>
        <v>0</v>
      </c>
      <c r="AA400" s="30">
        <f t="shared" si="5"/>
        <v>0</v>
      </c>
      <c r="AB400" s="30"/>
      <c r="AC400" s="30"/>
      <c r="AD400" s="30" t="str">
        <f>IF(AB400="Monthly",Inventory!$X400*12,IF(AB400="quarterly",Inventory!$X$4:$X$550*4,IF(AB400="annually",Inventory!$X$4:$X$550*1,IF(AB400="weekly",Inventory!$X$4:$X$550*52,IF(AB400="semiannually",Inventory!$X$4:$X$550*2," ")))))</f>
        <v> </v>
      </c>
      <c r="AE400" s="30"/>
      <c r="AF400" s="30"/>
      <c r="AG400" s="32"/>
      <c r="AH400" s="32"/>
      <c r="AI400" s="32"/>
      <c r="AJ400" s="30"/>
      <c r="AK400" s="30"/>
      <c r="AL400" s="33"/>
      <c r="AM400" s="34" t="b">
        <f>IF(J400 = "Lease",+PV(AL400/(AD400/Inventory!$X400),AD400,-AG400,0,IF(AC400="Beginning",1,0)))</f>
        <v>0</v>
      </c>
      <c r="AN400" s="30"/>
      <c r="AO400" s="34">
        <f t="shared" si="6"/>
        <v>0</v>
      </c>
    </row>
    <row r="401" ht="15.75" customHeight="1">
      <c r="A401" s="30"/>
      <c r="B401" s="31"/>
      <c r="C401" s="30"/>
      <c r="D401" s="30"/>
      <c r="E401" s="30"/>
      <c r="F401" s="30"/>
      <c r="G401" s="30"/>
      <c r="H401" s="30"/>
      <c r="I401" s="30"/>
      <c r="J401" s="30" t="str">
        <f t="shared" si="1"/>
        <v>Not a Lease</v>
      </c>
      <c r="K401" s="30"/>
      <c r="L401" s="30"/>
      <c r="M401" s="30"/>
      <c r="N401" s="30"/>
      <c r="O401" s="30"/>
      <c r="P401" s="30"/>
      <c r="Q401" s="30"/>
      <c r="R401" s="30"/>
      <c r="S401" s="30"/>
      <c r="T401" s="30"/>
      <c r="U401" s="30"/>
      <c r="V401" s="30"/>
      <c r="W401" s="30"/>
      <c r="X401" s="30">
        <f t="shared" si="2"/>
        <v>0</v>
      </c>
      <c r="Y401" s="30" t="str">
        <f t="shared" si="3"/>
        <v/>
      </c>
      <c r="Z401" s="30">
        <f t="shared" si="4"/>
        <v>0</v>
      </c>
      <c r="AA401" s="30">
        <f t="shared" si="5"/>
        <v>0</v>
      </c>
      <c r="AB401" s="30"/>
      <c r="AC401" s="30"/>
      <c r="AD401" s="30" t="str">
        <f>IF(AB401="Monthly",Inventory!$X401*12,IF(AB401="quarterly",Inventory!$X$4:$X$550*4,IF(AB401="annually",Inventory!$X$4:$X$550*1,IF(AB401="weekly",Inventory!$X$4:$X$550*52,IF(AB401="semiannually",Inventory!$X$4:$X$550*2," ")))))</f>
        <v> </v>
      </c>
      <c r="AE401" s="30"/>
      <c r="AF401" s="30"/>
      <c r="AG401" s="32"/>
      <c r="AH401" s="32"/>
      <c r="AI401" s="32"/>
      <c r="AJ401" s="30"/>
      <c r="AK401" s="30"/>
      <c r="AL401" s="33"/>
      <c r="AM401" s="34" t="b">
        <f>IF(J401 = "Lease",+PV(AL401/(AD401/Inventory!$X401),AD401,-AG401,0,IF(AC401="Beginning",1,0)))</f>
        <v>0</v>
      </c>
      <c r="AN401" s="30"/>
      <c r="AO401" s="34">
        <f t="shared" si="6"/>
        <v>0</v>
      </c>
    </row>
    <row r="402" ht="15.75" customHeight="1">
      <c r="A402" s="30"/>
      <c r="B402" s="31"/>
      <c r="C402" s="30"/>
      <c r="D402" s="30"/>
      <c r="E402" s="30"/>
      <c r="F402" s="30"/>
      <c r="G402" s="30"/>
      <c r="H402" s="30"/>
      <c r="I402" s="30"/>
      <c r="J402" s="30" t="str">
        <f t="shared" si="1"/>
        <v>Not a Lease</v>
      </c>
      <c r="K402" s="30"/>
      <c r="L402" s="30"/>
      <c r="M402" s="30"/>
      <c r="N402" s="30"/>
      <c r="O402" s="30"/>
      <c r="P402" s="30"/>
      <c r="Q402" s="30"/>
      <c r="R402" s="30"/>
      <c r="S402" s="30"/>
      <c r="T402" s="30"/>
      <c r="U402" s="30"/>
      <c r="V402" s="30"/>
      <c r="W402" s="30"/>
      <c r="X402" s="30">
        <f t="shared" si="2"/>
        <v>0</v>
      </c>
      <c r="Y402" s="30" t="str">
        <f t="shared" si="3"/>
        <v/>
      </c>
      <c r="Z402" s="30">
        <f t="shared" si="4"/>
        <v>0</v>
      </c>
      <c r="AA402" s="30">
        <f t="shared" si="5"/>
        <v>0</v>
      </c>
      <c r="AB402" s="30"/>
      <c r="AC402" s="30"/>
      <c r="AD402" s="30" t="str">
        <f>IF(AB402="Monthly",Inventory!$X402*12,IF(AB402="quarterly",Inventory!$X$4:$X$550*4,IF(AB402="annually",Inventory!$X$4:$X$550*1,IF(AB402="weekly",Inventory!$X$4:$X$550*52,IF(AB402="semiannually",Inventory!$X$4:$X$550*2," ")))))</f>
        <v> </v>
      </c>
      <c r="AE402" s="30"/>
      <c r="AF402" s="30"/>
      <c r="AG402" s="32"/>
      <c r="AH402" s="32"/>
      <c r="AI402" s="32"/>
      <c r="AJ402" s="30"/>
      <c r="AK402" s="30"/>
      <c r="AL402" s="33"/>
      <c r="AM402" s="34" t="b">
        <f>IF(J402 = "Lease",+PV(AL402/(AD402/Inventory!$X402),AD402,-AG402,0,IF(AC402="Beginning",1,0)))</f>
        <v>0</v>
      </c>
      <c r="AN402" s="30"/>
      <c r="AO402" s="34">
        <f t="shared" si="6"/>
        <v>0</v>
      </c>
    </row>
    <row r="403" ht="15.75" customHeight="1">
      <c r="A403" s="30"/>
      <c r="B403" s="31"/>
      <c r="C403" s="30"/>
      <c r="D403" s="30"/>
      <c r="E403" s="30"/>
      <c r="F403" s="30"/>
      <c r="G403" s="30"/>
      <c r="H403" s="30"/>
      <c r="I403" s="30"/>
      <c r="J403" s="30" t="str">
        <f t="shared" si="1"/>
        <v>Not a Lease</v>
      </c>
      <c r="K403" s="30"/>
      <c r="L403" s="30"/>
      <c r="M403" s="30"/>
      <c r="N403" s="30"/>
      <c r="O403" s="30"/>
      <c r="P403" s="30"/>
      <c r="Q403" s="30"/>
      <c r="R403" s="30"/>
      <c r="S403" s="30"/>
      <c r="T403" s="30"/>
      <c r="U403" s="30"/>
      <c r="V403" s="30"/>
      <c r="W403" s="30"/>
      <c r="X403" s="30">
        <f t="shared" si="2"/>
        <v>0</v>
      </c>
      <c r="Y403" s="30" t="str">
        <f t="shared" si="3"/>
        <v/>
      </c>
      <c r="Z403" s="30">
        <f t="shared" si="4"/>
        <v>0</v>
      </c>
      <c r="AA403" s="30">
        <f t="shared" si="5"/>
        <v>0</v>
      </c>
      <c r="AB403" s="30"/>
      <c r="AC403" s="30"/>
      <c r="AD403" s="30" t="str">
        <f>IF(AB403="Monthly",Inventory!$X403*12,IF(AB403="quarterly",Inventory!$X$4:$X$550*4,IF(AB403="annually",Inventory!$X$4:$X$550*1,IF(AB403="weekly",Inventory!$X$4:$X$550*52,IF(AB403="semiannually",Inventory!$X$4:$X$550*2," ")))))</f>
        <v> </v>
      </c>
      <c r="AE403" s="30"/>
      <c r="AF403" s="30"/>
      <c r="AG403" s="32"/>
      <c r="AH403" s="32"/>
      <c r="AI403" s="32"/>
      <c r="AJ403" s="30"/>
      <c r="AK403" s="30"/>
      <c r="AL403" s="33"/>
      <c r="AM403" s="34" t="b">
        <f>IF(J403 = "Lease",+PV(AL403/(AD403/Inventory!$X403),AD403,-AG403,0,IF(AC403="Beginning",1,0)))</f>
        <v>0</v>
      </c>
      <c r="AN403" s="30"/>
      <c r="AO403" s="34">
        <f t="shared" si="6"/>
        <v>0</v>
      </c>
    </row>
    <row r="404" ht="15.75" customHeight="1">
      <c r="A404" s="30"/>
      <c r="B404" s="31"/>
      <c r="C404" s="30"/>
      <c r="D404" s="30"/>
      <c r="E404" s="30"/>
      <c r="F404" s="30"/>
      <c r="G404" s="30"/>
      <c r="H404" s="30"/>
      <c r="I404" s="30"/>
      <c r="J404" s="30" t="str">
        <f t="shared" si="1"/>
        <v>Not a Lease</v>
      </c>
      <c r="K404" s="30"/>
      <c r="L404" s="30"/>
      <c r="M404" s="30"/>
      <c r="N404" s="30"/>
      <c r="O404" s="30"/>
      <c r="P404" s="30"/>
      <c r="Q404" s="30"/>
      <c r="R404" s="30"/>
      <c r="S404" s="30"/>
      <c r="T404" s="30"/>
      <c r="U404" s="30"/>
      <c r="V404" s="30"/>
      <c r="W404" s="30"/>
      <c r="X404" s="30">
        <f t="shared" si="2"/>
        <v>0</v>
      </c>
      <c r="Y404" s="30" t="str">
        <f t="shared" si="3"/>
        <v/>
      </c>
      <c r="Z404" s="30">
        <f t="shared" si="4"/>
        <v>0</v>
      </c>
      <c r="AA404" s="30">
        <f t="shared" si="5"/>
        <v>0</v>
      </c>
      <c r="AB404" s="30"/>
      <c r="AC404" s="30"/>
      <c r="AD404" s="30" t="str">
        <f>IF(AB404="Monthly",Inventory!$X404*12,IF(AB404="quarterly",Inventory!$X$4:$X$550*4,IF(AB404="annually",Inventory!$X$4:$X$550*1,IF(AB404="weekly",Inventory!$X$4:$X$550*52,IF(AB404="semiannually",Inventory!$X$4:$X$550*2," ")))))</f>
        <v> </v>
      </c>
      <c r="AE404" s="30"/>
      <c r="AF404" s="30"/>
      <c r="AG404" s="32"/>
      <c r="AH404" s="32"/>
      <c r="AI404" s="32"/>
      <c r="AJ404" s="30"/>
      <c r="AK404" s="30"/>
      <c r="AL404" s="33"/>
      <c r="AM404" s="34" t="b">
        <f>IF(J404 = "Lease",+PV(AL404/(AD404/Inventory!$X404),AD404,-AG404,0,IF(AC404="Beginning",1,0)))</f>
        <v>0</v>
      </c>
      <c r="AN404" s="30"/>
      <c r="AO404" s="34">
        <f t="shared" si="6"/>
        <v>0</v>
      </c>
    </row>
    <row r="405" ht="15.75" customHeight="1">
      <c r="A405" s="30"/>
      <c r="B405" s="31"/>
      <c r="C405" s="30"/>
      <c r="D405" s="30"/>
      <c r="E405" s="30"/>
      <c r="F405" s="30"/>
      <c r="G405" s="30"/>
      <c r="H405" s="30"/>
      <c r="I405" s="30"/>
      <c r="J405" s="30" t="str">
        <f t="shared" si="1"/>
        <v>Not a Lease</v>
      </c>
      <c r="K405" s="30"/>
      <c r="L405" s="30"/>
      <c r="M405" s="30"/>
      <c r="N405" s="30"/>
      <c r="O405" s="30"/>
      <c r="P405" s="30"/>
      <c r="Q405" s="30"/>
      <c r="R405" s="30"/>
      <c r="S405" s="30"/>
      <c r="T405" s="30"/>
      <c r="U405" s="30"/>
      <c r="V405" s="30"/>
      <c r="W405" s="30"/>
      <c r="X405" s="30">
        <f t="shared" si="2"/>
        <v>0</v>
      </c>
      <c r="Y405" s="30" t="str">
        <f t="shared" si="3"/>
        <v/>
      </c>
      <c r="Z405" s="30">
        <f t="shared" si="4"/>
        <v>0</v>
      </c>
      <c r="AA405" s="30">
        <f t="shared" si="5"/>
        <v>0</v>
      </c>
      <c r="AB405" s="30"/>
      <c r="AC405" s="30"/>
      <c r="AD405" s="30" t="str">
        <f>IF(AB405="Monthly",Inventory!$X405*12,IF(AB405="quarterly",Inventory!$X$4:$X$550*4,IF(AB405="annually",Inventory!$X$4:$X$550*1,IF(AB405="weekly",Inventory!$X$4:$X$550*52,IF(AB405="semiannually",Inventory!$X$4:$X$550*2," ")))))</f>
        <v> </v>
      </c>
      <c r="AE405" s="30"/>
      <c r="AF405" s="30"/>
      <c r="AG405" s="32"/>
      <c r="AH405" s="32"/>
      <c r="AI405" s="32"/>
      <c r="AJ405" s="30"/>
      <c r="AK405" s="30"/>
      <c r="AL405" s="33"/>
      <c r="AM405" s="34" t="b">
        <f>IF(J405 = "Lease",+PV(AL405/(AD405/Inventory!$X405),AD405,-AG405,0,IF(AC405="Beginning",1,0)))</f>
        <v>0</v>
      </c>
      <c r="AN405" s="30"/>
      <c r="AO405" s="34">
        <f t="shared" si="6"/>
        <v>0</v>
      </c>
    </row>
    <row r="406" ht="15.75" customHeight="1">
      <c r="A406" s="30"/>
      <c r="B406" s="31"/>
      <c r="C406" s="30"/>
      <c r="D406" s="30"/>
      <c r="E406" s="30"/>
      <c r="F406" s="30"/>
      <c r="G406" s="30"/>
      <c r="H406" s="30"/>
      <c r="I406" s="30"/>
      <c r="J406" s="30" t="str">
        <f t="shared" si="1"/>
        <v>Not a Lease</v>
      </c>
      <c r="K406" s="30"/>
      <c r="L406" s="30"/>
      <c r="M406" s="30"/>
      <c r="N406" s="30"/>
      <c r="O406" s="30"/>
      <c r="P406" s="30"/>
      <c r="Q406" s="30"/>
      <c r="R406" s="30"/>
      <c r="S406" s="30"/>
      <c r="T406" s="30"/>
      <c r="U406" s="30"/>
      <c r="V406" s="30"/>
      <c r="W406" s="30"/>
      <c r="X406" s="30">
        <f t="shared" si="2"/>
        <v>0</v>
      </c>
      <c r="Y406" s="30" t="str">
        <f t="shared" si="3"/>
        <v/>
      </c>
      <c r="Z406" s="30">
        <f t="shared" si="4"/>
        <v>0</v>
      </c>
      <c r="AA406" s="30">
        <f t="shared" si="5"/>
        <v>0</v>
      </c>
      <c r="AB406" s="30"/>
      <c r="AC406" s="30"/>
      <c r="AD406" s="30" t="str">
        <f>IF(AB406="Monthly",Inventory!$X406*12,IF(AB406="quarterly",Inventory!$X$4:$X$550*4,IF(AB406="annually",Inventory!$X$4:$X$550*1,IF(AB406="weekly",Inventory!$X$4:$X$550*52,IF(AB406="semiannually",Inventory!$X$4:$X$550*2," ")))))</f>
        <v> </v>
      </c>
      <c r="AE406" s="30"/>
      <c r="AF406" s="30"/>
      <c r="AG406" s="32"/>
      <c r="AH406" s="32"/>
      <c r="AI406" s="32"/>
      <c r="AJ406" s="30"/>
      <c r="AK406" s="30"/>
      <c r="AL406" s="33"/>
      <c r="AM406" s="34" t="b">
        <f>IF(J406 = "Lease",+PV(AL406/(AD406/Inventory!$X406),AD406,-AG406,0,IF(AC406="Beginning",1,0)))</f>
        <v>0</v>
      </c>
      <c r="AN406" s="30"/>
      <c r="AO406" s="34">
        <f t="shared" si="6"/>
        <v>0</v>
      </c>
    </row>
    <row r="407" ht="15.75" customHeight="1">
      <c r="A407" s="30"/>
      <c r="B407" s="31"/>
      <c r="C407" s="30"/>
      <c r="D407" s="30"/>
      <c r="E407" s="30"/>
      <c r="F407" s="30"/>
      <c r="G407" s="30"/>
      <c r="H407" s="30"/>
      <c r="I407" s="30"/>
      <c r="J407" s="30" t="str">
        <f t="shared" si="1"/>
        <v>Not a Lease</v>
      </c>
      <c r="K407" s="30"/>
      <c r="L407" s="30"/>
      <c r="M407" s="30"/>
      <c r="N407" s="30"/>
      <c r="O407" s="30"/>
      <c r="P407" s="30"/>
      <c r="Q407" s="30"/>
      <c r="R407" s="30"/>
      <c r="S407" s="30"/>
      <c r="T407" s="30"/>
      <c r="U407" s="30"/>
      <c r="V407" s="30"/>
      <c r="W407" s="30"/>
      <c r="X407" s="30">
        <f t="shared" si="2"/>
        <v>0</v>
      </c>
      <c r="Y407" s="30" t="str">
        <f t="shared" si="3"/>
        <v/>
      </c>
      <c r="Z407" s="30">
        <f t="shared" si="4"/>
        <v>0</v>
      </c>
      <c r="AA407" s="30">
        <f t="shared" si="5"/>
        <v>0</v>
      </c>
      <c r="AB407" s="30"/>
      <c r="AC407" s="30"/>
      <c r="AD407" s="30" t="str">
        <f>IF(AB407="Monthly",Inventory!$X407*12,IF(AB407="quarterly",Inventory!$X$4:$X$550*4,IF(AB407="annually",Inventory!$X$4:$X$550*1,IF(AB407="weekly",Inventory!$X$4:$X$550*52,IF(AB407="semiannually",Inventory!$X$4:$X$550*2," ")))))</f>
        <v> </v>
      </c>
      <c r="AE407" s="30"/>
      <c r="AF407" s="30"/>
      <c r="AG407" s="32"/>
      <c r="AH407" s="32"/>
      <c r="AI407" s="32"/>
      <c r="AJ407" s="30"/>
      <c r="AK407" s="30"/>
      <c r="AL407" s="33"/>
      <c r="AM407" s="34" t="b">
        <f>IF(J407 = "Lease",+PV(AL407/(AD407/Inventory!$X407),AD407,-AG407,0,IF(AC407="Beginning",1,0)))</f>
        <v>0</v>
      </c>
      <c r="AN407" s="30"/>
      <c r="AO407" s="34">
        <f t="shared" si="6"/>
        <v>0</v>
      </c>
    </row>
    <row r="408" ht="15.75" customHeight="1">
      <c r="A408" s="30"/>
      <c r="B408" s="31"/>
      <c r="C408" s="30"/>
      <c r="D408" s="30"/>
      <c r="E408" s="30"/>
      <c r="F408" s="30"/>
      <c r="G408" s="30"/>
      <c r="H408" s="30"/>
      <c r="I408" s="30"/>
      <c r="J408" s="30" t="str">
        <f t="shared" si="1"/>
        <v>Not a Lease</v>
      </c>
      <c r="K408" s="30"/>
      <c r="L408" s="30"/>
      <c r="M408" s="30"/>
      <c r="N408" s="30"/>
      <c r="O408" s="30"/>
      <c r="P408" s="30"/>
      <c r="Q408" s="30"/>
      <c r="R408" s="30"/>
      <c r="S408" s="30"/>
      <c r="T408" s="30"/>
      <c r="U408" s="30"/>
      <c r="V408" s="30"/>
      <c r="W408" s="30"/>
      <c r="X408" s="30">
        <f t="shared" si="2"/>
        <v>0</v>
      </c>
      <c r="Y408" s="30" t="str">
        <f t="shared" si="3"/>
        <v/>
      </c>
      <c r="Z408" s="30">
        <f t="shared" si="4"/>
        <v>0</v>
      </c>
      <c r="AA408" s="30">
        <f t="shared" si="5"/>
        <v>0</v>
      </c>
      <c r="AB408" s="30"/>
      <c r="AC408" s="30"/>
      <c r="AD408" s="30" t="str">
        <f>IF(AB408="Monthly",Inventory!$X408*12,IF(AB408="quarterly",Inventory!$X$4:$X$550*4,IF(AB408="annually",Inventory!$X$4:$X$550*1,IF(AB408="weekly",Inventory!$X$4:$X$550*52,IF(AB408="semiannually",Inventory!$X$4:$X$550*2," ")))))</f>
        <v> </v>
      </c>
      <c r="AE408" s="30"/>
      <c r="AF408" s="30"/>
      <c r="AG408" s="32"/>
      <c r="AH408" s="32"/>
      <c r="AI408" s="32"/>
      <c r="AJ408" s="30"/>
      <c r="AK408" s="30"/>
      <c r="AL408" s="33"/>
      <c r="AM408" s="34" t="b">
        <f>IF(J408 = "Lease",+PV(AL408/(AD408/Inventory!$X408),AD408,-AG408,0,IF(AC408="Beginning",1,0)))</f>
        <v>0</v>
      </c>
      <c r="AN408" s="30"/>
      <c r="AO408" s="34">
        <f t="shared" si="6"/>
        <v>0</v>
      </c>
    </row>
    <row r="409" ht="15.75" customHeight="1">
      <c r="A409" s="30"/>
      <c r="B409" s="31"/>
      <c r="C409" s="30"/>
      <c r="D409" s="30"/>
      <c r="E409" s="30"/>
      <c r="F409" s="30"/>
      <c r="G409" s="30"/>
      <c r="H409" s="30"/>
      <c r="I409" s="30"/>
      <c r="J409" s="30" t="str">
        <f t="shared" si="1"/>
        <v>Not a Lease</v>
      </c>
      <c r="K409" s="30"/>
      <c r="L409" s="30"/>
      <c r="M409" s="30"/>
      <c r="N409" s="30"/>
      <c r="O409" s="30"/>
      <c r="P409" s="30"/>
      <c r="Q409" s="30"/>
      <c r="R409" s="30"/>
      <c r="S409" s="30"/>
      <c r="T409" s="30"/>
      <c r="U409" s="30"/>
      <c r="V409" s="30"/>
      <c r="W409" s="30"/>
      <c r="X409" s="30">
        <f t="shared" si="2"/>
        <v>0</v>
      </c>
      <c r="Y409" s="30" t="str">
        <f t="shared" si="3"/>
        <v/>
      </c>
      <c r="Z409" s="30">
        <f t="shared" si="4"/>
        <v>0</v>
      </c>
      <c r="AA409" s="30">
        <f t="shared" si="5"/>
        <v>0</v>
      </c>
      <c r="AB409" s="30"/>
      <c r="AC409" s="30"/>
      <c r="AD409" s="30" t="str">
        <f>IF(AB409="Monthly",Inventory!$X409*12,IF(AB409="quarterly",Inventory!$X$4:$X$550*4,IF(AB409="annually",Inventory!$X$4:$X$550*1,IF(AB409="weekly",Inventory!$X$4:$X$550*52,IF(AB409="semiannually",Inventory!$X$4:$X$550*2," ")))))</f>
        <v> </v>
      </c>
      <c r="AE409" s="30"/>
      <c r="AF409" s="30"/>
      <c r="AG409" s="32"/>
      <c r="AH409" s="32"/>
      <c r="AI409" s="32"/>
      <c r="AJ409" s="30"/>
      <c r="AK409" s="30"/>
      <c r="AL409" s="33"/>
      <c r="AM409" s="34" t="b">
        <f>IF(J409 = "Lease",+PV(AL409/(AD409/Inventory!$X409),AD409,-AG409,0,IF(AC409="Beginning",1,0)))</f>
        <v>0</v>
      </c>
      <c r="AN409" s="30"/>
      <c r="AO409" s="34">
        <f t="shared" si="6"/>
        <v>0</v>
      </c>
    </row>
    <row r="410" ht="15.75" customHeight="1">
      <c r="A410" s="30"/>
      <c r="B410" s="31"/>
      <c r="C410" s="30"/>
      <c r="D410" s="30"/>
      <c r="E410" s="30"/>
      <c r="F410" s="30"/>
      <c r="G410" s="30"/>
      <c r="H410" s="30"/>
      <c r="I410" s="30"/>
      <c r="J410" s="30" t="str">
        <f t="shared" si="1"/>
        <v>Not a Lease</v>
      </c>
      <c r="K410" s="30"/>
      <c r="L410" s="30"/>
      <c r="M410" s="30"/>
      <c r="N410" s="30"/>
      <c r="O410" s="30"/>
      <c r="P410" s="30"/>
      <c r="Q410" s="30"/>
      <c r="R410" s="30"/>
      <c r="S410" s="30"/>
      <c r="T410" s="30"/>
      <c r="U410" s="30"/>
      <c r="V410" s="30"/>
      <c r="W410" s="30"/>
      <c r="X410" s="30">
        <f t="shared" si="2"/>
        <v>0</v>
      </c>
      <c r="Y410" s="30" t="str">
        <f t="shared" si="3"/>
        <v/>
      </c>
      <c r="Z410" s="30">
        <f t="shared" si="4"/>
        <v>0</v>
      </c>
      <c r="AA410" s="30">
        <f t="shared" si="5"/>
        <v>0</v>
      </c>
      <c r="AB410" s="30"/>
      <c r="AC410" s="30"/>
      <c r="AD410" s="30" t="str">
        <f>IF(AB410="Monthly",Inventory!$X410*12,IF(AB410="quarterly",Inventory!$X$4:$X$550*4,IF(AB410="annually",Inventory!$X$4:$X$550*1,IF(AB410="weekly",Inventory!$X$4:$X$550*52,IF(AB410="semiannually",Inventory!$X$4:$X$550*2," ")))))</f>
        <v> </v>
      </c>
      <c r="AE410" s="30"/>
      <c r="AF410" s="30"/>
      <c r="AG410" s="32"/>
      <c r="AH410" s="32"/>
      <c r="AI410" s="32"/>
      <c r="AJ410" s="30"/>
      <c r="AK410" s="30"/>
      <c r="AL410" s="33"/>
      <c r="AM410" s="34" t="b">
        <f>IF(J410 = "Lease",+PV(AL410/(AD410/Inventory!$X410),AD410,-AG410,0,IF(AC410="Beginning",1,0)))</f>
        <v>0</v>
      </c>
      <c r="AN410" s="30"/>
      <c r="AO410" s="34">
        <f t="shared" si="6"/>
        <v>0</v>
      </c>
    </row>
    <row r="411" ht="15.75" customHeight="1">
      <c r="A411" s="30"/>
      <c r="B411" s="31"/>
      <c r="C411" s="30"/>
      <c r="D411" s="30"/>
      <c r="E411" s="30"/>
      <c r="F411" s="30"/>
      <c r="G411" s="30"/>
      <c r="H411" s="30"/>
      <c r="I411" s="30"/>
      <c r="J411" s="30" t="str">
        <f t="shared" si="1"/>
        <v>Not a Lease</v>
      </c>
      <c r="K411" s="30"/>
      <c r="L411" s="30"/>
      <c r="M411" s="30"/>
      <c r="N411" s="30"/>
      <c r="O411" s="30"/>
      <c r="P411" s="30"/>
      <c r="Q411" s="30"/>
      <c r="R411" s="30"/>
      <c r="S411" s="30"/>
      <c r="T411" s="30"/>
      <c r="U411" s="30"/>
      <c r="V411" s="30"/>
      <c r="W411" s="30"/>
      <c r="X411" s="30">
        <f t="shared" si="2"/>
        <v>0</v>
      </c>
      <c r="Y411" s="30" t="str">
        <f t="shared" si="3"/>
        <v/>
      </c>
      <c r="Z411" s="30">
        <f t="shared" si="4"/>
        <v>0</v>
      </c>
      <c r="AA411" s="30">
        <f t="shared" si="5"/>
        <v>0</v>
      </c>
      <c r="AB411" s="30"/>
      <c r="AC411" s="30"/>
      <c r="AD411" s="30" t="str">
        <f>IF(AB411="Monthly",Inventory!$X411*12,IF(AB411="quarterly",Inventory!$X$4:$X$550*4,IF(AB411="annually",Inventory!$X$4:$X$550*1,IF(AB411="weekly",Inventory!$X$4:$X$550*52,IF(AB411="semiannually",Inventory!$X$4:$X$550*2," ")))))</f>
        <v> </v>
      </c>
      <c r="AE411" s="30"/>
      <c r="AF411" s="30"/>
      <c r="AG411" s="32"/>
      <c r="AH411" s="32"/>
      <c r="AI411" s="32"/>
      <c r="AJ411" s="30"/>
      <c r="AK411" s="30"/>
      <c r="AL411" s="33"/>
      <c r="AM411" s="34" t="b">
        <f>IF(J411 = "Lease",+PV(AL411/(AD411/Inventory!$X411),AD411,-AG411,0,IF(AC411="Beginning",1,0)))</f>
        <v>0</v>
      </c>
      <c r="AN411" s="30"/>
      <c r="AO411" s="34">
        <f t="shared" si="6"/>
        <v>0</v>
      </c>
    </row>
    <row r="412" ht="15.75" customHeight="1">
      <c r="A412" s="30"/>
      <c r="B412" s="31"/>
      <c r="C412" s="30"/>
      <c r="D412" s="30"/>
      <c r="E412" s="30"/>
      <c r="F412" s="30"/>
      <c r="G412" s="30"/>
      <c r="H412" s="30"/>
      <c r="I412" s="30"/>
      <c r="J412" s="30" t="str">
        <f t="shared" si="1"/>
        <v>Not a Lease</v>
      </c>
      <c r="K412" s="30"/>
      <c r="L412" s="30"/>
      <c r="M412" s="30"/>
      <c r="N412" s="30"/>
      <c r="O412" s="30"/>
      <c r="P412" s="30"/>
      <c r="Q412" s="30"/>
      <c r="R412" s="30"/>
      <c r="S412" s="30"/>
      <c r="T412" s="30"/>
      <c r="U412" s="30"/>
      <c r="V412" s="30"/>
      <c r="W412" s="30"/>
      <c r="X412" s="30">
        <f t="shared" si="2"/>
        <v>0</v>
      </c>
      <c r="Y412" s="30" t="str">
        <f t="shared" si="3"/>
        <v/>
      </c>
      <c r="Z412" s="30">
        <f t="shared" si="4"/>
        <v>0</v>
      </c>
      <c r="AA412" s="30">
        <f t="shared" si="5"/>
        <v>0</v>
      </c>
      <c r="AB412" s="30"/>
      <c r="AC412" s="30"/>
      <c r="AD412" s="30" t="str">
        <f>IF(AB412="Monthly",Inventory!$X412*12,IF(AB412="quarterly",Inventory!$X$4:$X$550*4,IF(AB412="annually",Inventory!$X$4:$X$550*1,IF(AB412="weekly",Inventory!$X$4:$X$550*52,IF(AB412="semiannually",Inventory!$X$4:$X$550*2," ")))))</f>
        <v> </v>
      </c>
      <c r="AE412" s="30"/>
      <c r="AF412" s="30"/>
      <c r="AG412" s="32"/>
      <c r="AH412" s="32"/>
      <c r="AI412" s="32"/>
      <c r="AJ412" s="30"/>
      <c r="AK412" s="30"/>
      <c r="AL412" s="33"/>
      <c r="AM412" s="34" t="b">
        <f>IF(J412 = "Lease",+PV(AL412/(AD412/Inventory!$X412),AD412,-AG412,0,IF(AC412="Beginning",1,0)))</f>
        <v>0</v>
      </c>
      <c r="AN412" s="30"/>
      <c r="AO412" s="34">
        <f t="shared" si="6"/>
        <v>0</v>
      </c>
    </row>
    <row r="413" ht="15.75" customHeight="1">
      <c r="A413" s="30"/>
      <c r="B413" s="31"/>
      <c r="C413" s="30"/>
      <c r="D413" s="30"/>
      <c r="E413" s="30"/>
      <c r="F413" s="30"/>
      <c r="G413" s="30"/>
      <c r="H413" s="30"/>
      <c r="I413" s="30"/>
      <c r="J413" s="30" t="str">
        <f t="shared" si="1"/>
        <v>Not a Lease</v>
      </c>
      <c r="K413" s="30"/>
      <c r="L413" s="30"/>
      <c r="M413" s="30"/>
      <c r="N413" s="30"/>
      <c r="O413" s="30"/>
      <c r="P413" s="30"/>
      <c r="Q413" s="30"/>
      <c r="R413" s="30"/>
      <c r="S413" s="30"/>
      <c r="T413" s="30"/>
      <c r="U413" s="30"/>
      <c r="V413" s="30"/>
      <c r="W413" s="30"/>
      <c r="X413" s="30">
        <f t="shared" si="2"/>
        <v>0</v>
      </c>
      <c r="Y413" s="30" t="str">
        <f t="shared" si="3"/>
        <v/>
      </c>
      <c r="Z413" s="30">
        <f t="shared" si="4"/>
        <v>0</v>
      </c>
      <c r="AA413" s="30">
        <f t="shared" si="5"/>
        <v>0</v>
      </c>
      <c r="AB413" s="30"/>
      <c r="AC413" s="30"/>
      <c r="AD413" s="30" t="str">
        <f>IF(AB413="Monthly",Inventory!$X413*12,IF(AB413="quarterly",Inventory!$X$4:$X$550*4,IF(AB413="annually",Inventory!$X$4:$X$550*1,IF(AB413="weekly",Inventory!$X$4:$X$550*52,IF(AB413="semiannually",Inventory!$X$4:$X$550*2," ")))))</f>
        <v> </v>
      </c>
      <c r="AE413" s="30"/>
      <c r="AF413" s="30"/>
      <c r="AG413" s="32"/>
      <c r="AH413" s="32"/>
      <c r="AI413" s="32"/>
      <c r="AJ413" s="30"/>
      <c r="AK413" s="30"/>
      <c r="AL413" s="33"/>
      <c r="AM413" s="34" t="b">
        <f>IF(J413 = "Lease",+PV(AL413/(AD413/Inventory!$X413),AD413,-AG413,0,IF(AC413="Beginning",1,0)))</f>
        <v>0</v>
      </c>
      <c r="AN413" s="30"/>
      <c r="AO413" s="34">
        <f t="shared" si="6"/>
        <v>0</v>
      </c>
    </row>
    <row r="414" ht="15.75" customHeight="1">
      <c r="A414" s="30"/>
      <c r="B414" s="31"/>
      <c r="C414" s="30"/>
      <c r="D414" s="30"/>
      <c r="E414" s="30"/>
      <c r="F414" s="30"/>
      <c r="G414" s="30"/>
      <c r="H414" s="30"/>
      <c r="I414" s="30"/>
      <c r="J414" s="30" t="str">
        <f t="shared" si="1"/>
        <v>Not a Lease</v>
      </c>
      <c r="K414" s="30"/>
      <c r="L414" s="30"/>
      <c r="M414" s="30"/>
      <c r="N414" s="30"/>
      <c r="O414" s="30"/>
      <c r="P414" s="30"/>
      <c r="Q414" s="30"/>
      <c r="R414" s="30"/>
      <c r="S414" s="30"/>
      <c r="T414" s="30"/>
      <c r="U414" s="30"/>
      <c r="V414" s="30"/>
      <c r="W414" s="30"/>
      <c r="X414" s="30">
        <f t="shared" si="2"/>
        <v>0</v>
      </c>
      <c r="Y414" s="30" t="str">
        <f t="shared" si="3"/>
        <v/>
      </c>
      <c r="Z414" s="30">
        <f t="shared" si="4"/>
        <v>0</v>
      </c>
      <c r="AA414" s="30">
        <f t="shared" si="5"/>
        <v>0</v>
      </c>
      <c r="AB414" s="30"/>
      <c r="AC414" s="30"/>
      <c r="AD414" s="30" t="str">
        <f>IF(AB414="Monthly",Inventory!$X414*12,IF(AB414="quarterly",Inventory!$X$4:$X$550*4,IF(AB414="annually",Inventory!$X$4:$X$550*1,IF(AB414="weekly",Inventory!$X$4:$X$550*52,IF(AB414="semiannually",Inventory!$X$4:$X$550*2," ")))))</f>
        <v> </v>
      </c>
      <c r="AE414" s="30"/>
      <c r="AF414" s="30"/>
      <c r="AG414" s="32"/>
      <c r="AH414" s="32"/>
      <c r="AI414" s="32"/>
      <c r="AJ414" s="30"/>
      <c r="AK414" s="30"/>
      <c r="AL414" s="33"/>
      <c r="AM414" s="34" t="b">
        <f>IF(J414 = "Lease",+PV(AL414/(AD414/Inventory!$X414),AD414,-AG414,0,IF(AC414="Beginning",1,0)))</f>
        <v>0</v>
      </c>
      <c r="AN414" s="30"/>
      <c r="AO414" s="34">
        <f t="shared" si="6"/>
        <v>0</v>
      </c>
    </row>
    <row r="415" ht="15.75" customHeight="1">
      <c r="A415" s="30"/>
      <c r="B415" s="31"/>
      <c r="C415" s="30"/>
      <c r="D415" s="30"/>
      <c r="E415" s="30"/>
      <c r="F415" s="30"/>
      <c r="G415" s="30"/>
      <c r="H415" s="30"/>
      <c r="I415" s="30"/>
      <c r="J415" s="30" t="str">
        <f t="shared" si="1"/>
        <v>Not a Lease</v>
      </c>
      <c r="K415" s="30"/>
      <c r="L415" s="30"/>
      <c r="M415" s="30"/>
      <c r="N415" s="30"/>
      <c r="O415" s="30"/>
      <c r="P415" s="30"/>
      <c r="Q415" s="30"/>
      <c r="R415" s="30"/>
      <c r="S415" s="30"/>
      <c r="T415" s="30"/>
      <c r="U415" s="30"/>
      <c r="V415" s="30"/>
      <c r="W415" s="30"/>
      <c r="X415" s="30">
        <f t="shared" si="2"/>
        <v>0</v>
      </c>
      <c r="Y415" s="30" t="str">
        <f t="shared" si="3"/>
        <v/>
      </c>
      <c r="Z415" s="30">
        <f t="shared" si="4"/>
        <v>0</v>
      </c>
      <c r="AA415" s="30">
        <f t="shared" si="5"/>
        <v>0</v>
      </c>
      <c r="AB415" s="30"/>
      <c r="AC415" s="30"/>
      <c r="AD415" s="30" t="str">
        <f>IF(AB415="Monthly",Inventory!$X415*12,IF(AB415="quarterly",Inventory!$X$4:$X$550*4,IF(AB415="annually",Inventory!$X$4:$X$550*1,IF(AB415="weekly",Inventory!$X$4:$X$550*52,IF(AB415="semiannually",Inventory!$X$4:$X$550*2," ")))))</f>
        <v> </v>
      </c>
      <c r="AE415" s="30"/>
      <c r="AF415" s="30"/>
      <c r="AG415" s="32"/>
      <c r="AH415" s="32"/>
      <c r="AI415" s="32"/>
      <c r="AJ415" s="30"/>
      <c r="AK415" s="30"/>
      <c r="AL415" s="33"/>
      <c r="AM415" s="34" t="b">
        <f>IF(J415 = "Lease",+PV(AL415/(AD415/Inventory!$X415),AD415,-AG415,0,IF(AC415="Beginning",1,0)))</f>
        <v>0</v>
      </c>
      <c r="AN415" s="30"/>
      <c r="AO415" s="34">
        <f t="shared" si="6"/>
        <v>0</v>
      </c>
    </row>
    <row r="416" ht="15.75" customHeight="1">
      <c r="A416" s="30"/>
      <c r="B416" s="31"/>
      <c r="C416" s="30"/>
      <c r="D416" s="30"/>
      <c r="E416" s="30"/>
      <c r="F416" s="30"/>
      <c r="G416" s="30"/>
      <c r="H416" s="30"/>
      <c r="I416" s="30"/>
      <c r="J416" s="30" t="str">
        <f t="shared" si="1"/>
        <v>Not a Lease</v>
      </c>
      <c r="K416" s="30"/>
      <c r="L416" s="30"/>
      <c r="M416" s="30"/>
      <c r="N416" s="30"/>
      <c r="O416" s="30"/>
      <c r="P416" s="30"/>
      <c r="Q416" s="30"/>
      <c r="R416" s="30"/>
      <c r="S416" s="30"/>
      <c r="T416" s="30"/>
      <c r="U416" s="30"/>
      <c r="V416" s="30"/>
      <c r="W416" s="30"/>
      <c r="X416" s="30">
        <f t="shared" si="2"/>
        <v>0</v>
      </c>
      <c r="Y416" s="30" t="str">
        <f t="shared" si="3"/>
        <v/>
      </c>
      <c r="Z416" s="30">
        <f t="shared" si="4"/>
        <v>0</v>
      </c>
      <c r="AA416" s="30">
        <f t="shared" si="5"/>
        <v>0</v>
      </c>
      <c r="AB416" s="30"/>
      <c r="AC416" s="30"/>
      <c r="AD416" s="30" t="str">
        <f>IF(AB416="Monthly",Inventory!$X416*12,IF(AB416="quarterly",Inventory!$X$4:$X$550*4,IF(AB416="annually",Inventory!$X$4:$X$550*1,IF(AB416="weekly",Inventory!$X$4:$X$550*52,IF(AB416="semiannually",Inventory!$X$4:$X$550*2," ")))))</f>
        <v> </v>
      </c>
      <c r="AE416" s="30"/>
      <c r="AF416" s="30"/>
      <c r="AG416" s="32"/>
      <c r="AH416" s="32"/>
      <c r="AI416" s="32"/>
      <c r="AJ416" s="30"/>
      <c r="AK416" s="30"/>
      <c r="AL416" s="33"/>
      <c r="AM416" s="34" t="b">
        <f>IF(J416 = "Lease",+PV(AL416/(AD416/Inventory!$X416),AD416,-AG416,0,IF(AC416="Beginning",1,0)))</f>
        <v>0</v>
      </c>
      <c r="AN416" s="30"/>
      <c r="AO416" s="34">
        <f t="shared" si="6"/>
        <v>0</v>
      </c>
    </row>
    <row r="417" ht="15.75" customHeight="1">
      <c r="A417" s="30"/>
      <c r="B417" s="31"/>
      <c r="C417" s="30"/>
      <c r="D417" s="30"/>
      <c r="E417" s="30"/>
      <c r="F417" s="30"/>
      <c r="G417" s="30"/>
      <c r="H417" s="30"/>
      <c r="I417" s="30"/>
      <c r="J417" s="30" t="str">
        <f t="shared" si="1"/>
        <v>Not a Lease</v>
      </c>
      <c r="K417" s="30"/>
      <c r="L417" s="30"/>
      <c r="M417" s="30"/>
      <c r="N417" s="30"/>
      <c r="O417" s="30"/>
      <c r="P417" s="30"/>
      <c r="Q417" s="30"/>
      <c r="R417" s="30"/>
      <c r="S417" s="30"/>
      <c r="T417" s="30"/>
      <c r="U417" s="30"/>
      <c r="V417" s="30"/>
      <c r="W417" s="30"/>
      <c r="X417" s="30">
        <f t="shared" si="2"/>
        <v>0</v>
      </c>
      <c r="Y417" s="30" t="str">
        <f t="shared" si="3"/>
        <v/>
      </c>
      <c r="Z417" s="30">
        <f t="shared" si="4"/>
        <v>0</v>
      </c>
      <c r="AA417" s="30">
        <f t="shared" si="5"/>
        <v>0</v>
      </c>
      <c r="AB417" s="30"/>
      <c r="AC417" s="30"/>
      <c r="AD417" s="30" t="str">
        <f>IF(AB417="Monthly",Inventory!$X417*12,IF(AB417="quarterly",Inventory!$X$4:$X$550*4,IF(AB417="annually",Inventory!$X$4:$X$550*1,IF(AB417="weekly",Inventory!$X$4:$X$550*52,IF(AB417="semiannually",Inventory!$X$4:$X$550*2," ")))))</f>
        <v> </v>
      </c>
      <c r="AE417" s="30"/>
      <c r="AF417" s="30"/>
      <c r="AG417" s="32"/>
      <c r="AH417" s="32"/>
      <c r="AI417" s="32"/>
      <c r="AJ417" s="30"/>
      <c r="AK417" s="30"/>
      <c r="AL417" s="33"/>
      <c r="AM417" s="34" t="b">
        <f>IF(J417 = "Lease",+PV(AL417/(AD417/Inventory!$X417),AD417,-AG417,0,IF(AC417="Beginning",1,0)))</f>
        <v>0</v>
      </c>
      <c r="AN417" s="30"/>
      <c r="AO417" s="34">
        <f t="shared" si="6"/>
        <v>0</v>
      </c>
    </row>
    <row r="418" ht="15.75" customHeight="1">
      <c r="A418" s="30"/>
      <c r="B418" s="31"/>
      <c r="C418" s="30"/>
      <c r="D418" s="30"/>
      <c r="E418" s="30"/>
      <c r="F418" s="30"/>
      <c r="G418" s="30"/>
      <c r="H418" s="30"/>
      <c r="I418" s="30"/>
      <c r="J418" s="30" t="str">
        <f t="shared" si="1"/>
        <v>Not a Lease</v>
      </c>
      <c r="K418" s="30"/>
      <c r="L418" s="30"/>
      <c r="M418" s="30"/>
      <c r="N418" s="30"/>
      <c r="O418" s="30"/>
      <c r="P418" s="30"/>
      <c r="Q418" s="30"/>
      <c r="R418" s="30"/>
      <c r="S418" s="30"/>
      <c r="T418" s="30"/>
      <c r="U418" s="30"/>
      <c r="V418" s="30"/>
      <c r="W418" s="30"/>
      <c r="X418" s="30">
        <f t="shared" si="2"/>
        <v>0</v>
      </c>
      <c r="Y418" s="30" t="str">
        <f t="shared" si="3"/>
        <v/>
      </c>
      <c r="Z418" s="30">
        <f t="shared" si="4"/>
        <v>0</v>
      </c>
      <c r="AA418" s="30">
        <f t="shared" si="5"/>
        <v>0</v>
      </c>
      <c r="AB418" s="30"/>
      <c r="AC418" s="30"/>
      <c r="AD418" s="30" t="str">
        <f>IF(AB418="Monthly",Inventory!$X418*12,IF(AB418="quarterly",Inventory!$X$4:$X$550*4,IF(AB418="annually",Inventory!$X$4:$X$550*1,IF(AB418="weekly",Inventory!$X$4:$X$550*52,IF(AB418="semiannually",Inventory!$X$4:$X$550*2," ")))))</f>
        <v> </v>
      </c>
      <c r="AE418" s="30"/>
      <c r="AF418" s="30"/>
      <c r="AG418" s="32"/>
      <c r="AH418" s="32"/>
      <c r="AI418" s="32"/>
      <c r="AJ418" s="30"/>
      <c r="AK418" s="30"/>
      <c r="AL418" s="33"/>
      <c r="AM418" s="34" t="b">
        <f>IF(J418 = "Lease",+PV(AL418/(AD418/Inventory!$X418),AD418,-AG418,0,IF(AC418="Beginning",1,0)))</f>
        <v>0</v>
      </c>
      <c r="AN418" s="30"/>
      <c r="AO418" s="34">
        <f t="shared" si="6"/>
        <v>0</v>
      </c>
    </row>
    <row r="419" ht="15.75" customHeight="1">
      <c r="A419" s="30"/>
      <c r="B419" s="31"/>
      <c r="C419" s="30"/>
      <c r="D419" s="30"/>
      <c r="E419" s="30"/>
      <c r="F419" s="30"/>
      <c r="G419" s="30"/>
      <c r="H419" s="30"/>
      <c r="I419" s="30"/>
      <c r="J419" s="30" t="str">
        <f t="shared" si="1"/>
        <v>Not a Lease</v>
      </c>
      <c r="K419" s="30"/>
      <c r="L419" s="30"/>
      <c r="M419" s="30"/>
      <c r="N419" s="30"/>
      <c r="O419" s="30"/>
      <c r="P419" s="30"/>
      <c r="Q419" s="30"/>
      <c r="R419" s="30"/>
      <c r="S419" s="30"/>
      <c r="T419" s="30"/>
      <c r="U419" s="30"/>
      <c r="V419" s="30"/>
      <c r="W419" s="30"/>
      <c r="X419" s="30">
        <f t="shared" si="2"/>
        <v>0</v>
      </c>
      <c r="Y419" s="30" t="str">
        <f t="shared" si="3"/>
        <v/>
      </c>
      <c r="Z419" s="30">
        <f t="shared" si="4"/>
        <v>0</v>
      </c>
      <c r="AA419" s="30">
        <f t="shared" si="5"/>
        <v>0</v>
      </c>
      <c r="AB419" s="30"/>
      <c r="AC419" s="30"/>
      <c r="AD419" s="30" t="str">
        <f>IF(AB419="Monthly",Inventory!$X419*12,IF(AB419="quarterly",Inventory!$X$4:$X$550*4,IF(AB419="annually",Inventory!$X$4:$X$550*1,IF(AB419="weekly",Inventory!$X$4:$X$550*52,IF(AB419="semiannually",Inventory!$X$4:$X$550*2," ")))))</f>
        <v> </v>
      </c>
      <c r="AE419" s="30"/>
      <c r="AF419" s="30"/>
      <c r="AG419" s="32"/>
      <c r="AH419" s="32"/>
      <c r="AI419" s="32"/>
      <c r="AJ419" s="30"/>
      <c r="AK419" s="30"/>
      <c r="AL419" s="33"/>
      <c r="AM419" s="34" t="b">
        <f>IF(J419 = "Lease",+PV(AL419/(AD419/Inventory!$X419),AD419,-AG419,0,IF(AC419="Beginning",1,0)))</f>
        <v>0</v>
      </c>
      <c r="AN419" s="30"/>
      <c r="AO419" s="34">
        <f t="shared" si="6"/>
        <v>0</v>
      </c>
    </row>
    <row r="420" ht="15.75" customHeight="1">
      <c r="A420" s="30"/>
      <c r="B420" s="31"/>
      <c r="C420" s="30"/>
      <c r="D420" s="30"/>
      <c r="E420" s="30"/>
      <c r="F420" s="30"/>
      <c r="G420" s="30"/>
      <c r="H420" s="30"/>
      <c r="I420" s="30"/>
      <c r="J420" s="30" t="str">
        <f t="shared" si="1"/>
        <v>Not a Lease</v>
      </c>
      <c r="K420" s="30"/>
      <c r="L420" s="30"/>
      <c r="M420" s="30"/>
      <c r="N420" s="30"/>
      <c r="O420" s="30"/>
      <c r="P420" s="30"/>
      <c r="Q420" s="30"/>
      <c r="R420" s="30"/>
      <c r="S420" s="30"/>
      <c r="T420" s="30"/>
      <c r="U420" s="30"/>
      <c r="V420" s="30"/>
      <c r="W420" s="30"/>
      <c r="X420" s="30">
        <f t="shared" si="2"/>
        <v>0</v>
      </c>
      <c r="Y420" s="30" t="str">
        <f t="shared" si="3"/>
        <v/>
      </c>
      <c r="Z420" s="30">
        <f t="shared" si="4"/>
        <v>0</v>
      </c>
      <c r="AA420" s="30">
        <f t="shared" si="5"/>
        <v>0</v>
      </c>
      <c r="AB420" s="30"/>
      <c r="AC420" s="30"/>
      <c r="AD420" s="30" t="str">
        <f>IF(AB420="Monthly",Inventory!$X420*12,IF(AB420="quarterly",Inventory!$X$4:$X$550*4,IF(AB420="annually",Inventory!$X$4:$X$550*1,IF(AB420="weekly",Inventory!$X$4:$X$550*52,IF(AB420="semiannually",Inventory!$X$4:$X$550*2," ")))))</f>
        <v> </v>
      </c>
      <c r="AE420" s="30"/>
      <c r="AF420" s="30"/>
      <c r="AG420" s="32"/>
      <c r="AH420" s="32"/>
      <c r="AI420" s="32"/>
      <c r="AJ420" s="30"/>
      <c r="AK420" s="30"/>
      <c r="AL420" s="33"/>
      <c r="AM420" s="34" t="b">
        <f>IF(J420 = "Lease",+PV(AL420/(AD420/Inventory!$X420),AD420,-AG420,0,IF(AC420="Beginning",1,0)))</f>
        <v>0</v>
      </c>
      <c r="AN420" s="30"/>
      <c r="AO420" s="34">
        <f t="shared" si="6"/>
        <v>0</v>
      </c>
    </row>
    <row r="421" ht="15.75" customHeight="1">
      <c r="A421" s="30"/>
      <c r="B421" s="31"/>
      <c r="C421" s="30"/>
      <c r="D421" s="30"/>
      <c r="E421" s="30"/>
      <c r="F421" s="30"/>
      <c r="G421" s="30"/>
      <c r="H421" s="30"/>
      <c r="I421" s="30"/>
      <c r="J421" s="30" t="str">
        <f t="shared" si="1"/>
        <v>Not a Lease</v>
      </c>
      <c r="K421" s="30"/>
      <c r="L421" s="30"/>
      <c r="M421" s="30"/>
      <c r="N421" s="30"/>
      <c r="O421" s="30"/>
      <c r="P421" s="30"/>
      <c r="Q421" s="30"/>
      <c r="R421" s="30"/>
      <c r="S421" s="30"/>
      <c r="T421" s="30"/>
      <c r="U421" s="30"/>
      <c r="V421" s="30"/>
      <c r="W421" s="30"/>
      <c r="X421" s="30">
        <f t="shared" si="2"/>
        <v>0</v>
      </c>
      <c r="Y421" s="30" t="str">
        <f t="shared" si="3"/>
        <v/>
      </c>
      <c r="Z421" s="30">
        <f t="shared" si="4"/>
        <v>0</v>
      </c>
      <c r="AA421" s="30">
        <f t="shared" si="5"/>
        <v>0</v>
      </c>
      <c r="AB421" s="30"/>
      <c r="AC421" s="30"/>
      <c r="AD421" s="30" t="str">
        <f>IF(AB421="Monthly",Inventory!$X421*12,IF(AB421="quarterly",Inventory!$X$4:$X$550*4,IF(AB421="annually",Inventory!$X$4:$X$550*1,IF(AB421="weekly",Inventory!$X$4:$X$550*52,IF(AB421="semiannually",Inventory!$X$4:$X$550*2," ")))))</f>
        <v> </v>
      </c>
      <c r="AE421" s="30"/>
      <c r="AF421" s="30"/>
      <c r="AG421" s="32"/>
      <c r="AH421" s="32"/>
      <c r="AI421" s="32"/>
      <c r="AJ421" s="30"/>
      <c r="AK421" s="30"/>
      <c r="AL421" s="33"/>
      <c r="AM421" s="34" t="b">
        <f>IF(J421 = "Lease",+PV(AL421/(AD421/Inventory!$X421),AD421,-AG421,0,IF(AC421="Beginning",1,0)))</f>
        <v>0</v>
      </c>
      <c r="AN421" s="30"/>
      <c r="AO421" s="34">
        <f t="shared" si="6"/>
        <v>0</v>
      </c>
    </row>
    <row r="422" ht="15.75" customHeight="1">
      <c r="A422" s="30"/>
      <c r="B422" s="31"/>
      <c r="C422" s="30"/>
      <c r="D422" s="30"/>
      <c r="E422" s="30"/>
      <c r="F422" s="30"/>
      <c r="G422" s="30"/>
      <c r="H422" s="30"/>
      <c r="I422" s="30"/>
      <c r="J422" s="30" t="str">
        <f t="shared" si="1"/>
        <v>Not a Lease</v>
      </c>
      <c r="K422" s="30"/>
      <c r="L422" s="30"/>
      <c r="M422" s="30"/>
      <c r="N422" s="30"/>
      <c r="O422" s="30"/>
      <c r="P422" s="30"/>
      <c r="Q422" s="30"/>
      <c r="R422" s="30"/>
      <c r="S422" s="30"/>
      <c r="T422" s="30"/>
      <c r="U422" s="30"/>
      <c r="V422" s="30"/>
      <c r="W422" s="30"/>
      <c r="X422" s="30">
        <f t="shared" si="2"/>
        <v>0</v>
      </c>
      <c r="Y422" s="30" t="str">
        <f t="shared" si="3"/>
        <v/>
      </c>
      <c r="Z422" s="30">
        <f t="shared" si="4"/>
        <v>0</v>
      </c>
      <c r="AA422" s="30">
        <f t="shared" si="5"/>
        <v>0</v>
      </c>
      <c r="AB422" s="30"/>
      <c r="AC422" s="30"/>
      <c r="AD422" s="30" t="str">
        <f>IF(AB422="Monthly",Inventory!$X422*12,IF(AB422="quarterly",Inventory!$X$4:$X$550*4,IF(AB422="annually",Inventory!$X$4:$X$550*1,IF(AB422="weekly",Inventory!$X$4:$X$550*52,IF(AB422="semiannually",Inventory!$X$4:$X$550*2," ")))))</f>
        <v> </v>
      </c>
      <c r="AE422" s="30"/>
      <c r="AF422" s="30"/>
      <c r="AG422" s="32"/>
      <c r="AH422" s="32"/>
      <c r="AI422" s="32"/>
      <c r="AJ422" s="30"/>
      <c r="AK422" s="30"/>
      <c r="AL422" s="33"/>
      <c r="AM422" s="34" t="b">
        <f>IF(J422 = "Lease",+PV(AL422/(AD422/Inventory!$X422),AD422,-AG422,0,IF(AC422="Beginning",1,0)))</f>
        <v>0</v>
      </c>
      <c r="AN422" s="30"/>
      <c r="AO422" s="34">
        <f t="shared" si="6"/>
        <v>0</v>
      </c>
    </row>
    <row r="423" ht="15.75" customHeight="1">
      <c r="A423" s="30"/>
      <c r="B423" s="31"/>
      <c r="C423" s="30"/>
      <c r="D423" s="30"/>
      <c r="E423" s="30"/>
      <c r="F423" s="30"/>
      <c r="G423" s="30"/>
      <c r="H423" s="30"/>
      <c r="I423" s="30"/>
      <c r="J423" s="30" t="str">
        <f t="shared" si="1"/>
        <v>Not a Lease</v>
      </c>
      <c r="K423" s="30"/>
      <c r="L423" s="30"/>
      <c r="M423" s="30"/>
      <c r="N423" s="30"/>
      <c r="O423" s="30"/>
      <c r="P423" s="30"/>
      <c r="Q423" s="30"/>
      <c r="R423" s="30"/>
      <c r="S423" s="30"/>
      <c r="T423" s="30"/>
      <c r="U423" s="30"/>
      <c r="V423" s="30"/>
      <c r="W423" s="30"/>
      <c r="X423" s="30">
        <f t="shared" si="2"/>
        <v>0</v>
      </c>
      <c r="Y423" s="30" t="str">
        <f t="shared" si="3"/>
        <v/>
      </c>
      <c r="Z423" s="30">
        <f t="shared" si="4"/>
        <v>0</v>
      </c>
      <c r="AA423" s="30">
        <f t="shared" si="5"/>
        <v>0</v>
      </c>
      <c r="AB423" s="30"/>
      <c r="AC423" s="30"/>
      <c r="AD423" s="30" t="str">
        <f>IF(AB423="Monthly",Inventory!$X423*12,IF(AB423="quarterly",Inventory!$X$4:$X$550*4,IF(AB423="annually",Inventory!$X$4:$X$550*1,IF(AB423="weekly",Inventory!$X$4:$X$550*52,IF(AB423="semiannually",Inventory!$X$4:$X$550*2," ")))))</f>
        <v> </v>
      </c>
      <c r="AE423" s="30"/>
      <c r="AF423" s="30"/>
      <c r="AG423" s="32"/>
      <c r="AH423" s="32"/>
      <c r="AI423" s="32"/>
      <c r="AJ423" s="30"/>
      <c r="AK423" s="30"/>
      <c r="AL423" s="33"/>
      <c r="AM423" s="34" t="b">
        <f>IF(J423 = "Lease",+PV(AL423/(AD423/Inventory!$X423),AD423,-AG423,0,IF(AC423="Beginning",1,0)))</f>
        <v>0</v>
      </c>
      <c r="AN423" s="30"/>
      <c r="AO423" s="34">
        <f t="shared" si="6"/>
        <v>0</v>
      </c>
    </row>
    <row r="424" ht="15.75" customHeight="1">
      <c r="A424" s="30"/>
      <c r="B424" s="31"/>
      <c r="C424" s="30"/>
      <c r="D424" s="30"/>
      <c r="E424" s="30"/>
      <c r="F424" s="30"/>
      <c r="G424" s="30"/>
      <c r="H424" s="30"/>
      <c r="I424" s="30"/>
      <c r="J424" s="30" t="str">
        <f t="shared" si="1"/>
        <v>Not a Lease</v>
      </c>
      <c r="K424" s="30"/>
      <c r="L424" s="30"/>
      <c r="M424" s="30"/>
      <c r="N424" s="30"/>
      <c r="O424" s="30"/>
      <c r="P424" s="30"/>
      <c r="Q424" s="30"/>
      <c r="R424" s="30"/>
      <c r="S424" s="30"/>
      <c r="T424" s="30"/>
      <c r="U424" s="30"/>
      <c r="V424" s="30"/>
      <c r="W424" s="30"/>
      <c r="X424" s="30">
        <f t="shared" si="2"/>
        <v>0</v>
      </c>
      <c r="Y424" s="30" t="str">
        <f t="shared" si="3"/>
        <v/>
      </c>
      <c r="Z424" s="30">
        <f t="shared" si="4"/>
        <v>0</v>
      </c>
      <c r="AA424" s="30">
        <f t="shared" si="5"/>
        <v>0</v>
      </c>
      <c r="AB424" s="30"/>
      <c r="AC424" s="30"/>
      <c r="AD424" s="30" t="str">
        <f>IF(AB424="Monthly",Inventory!$X424*12,IF(AB424="quarterly",Inventory!$X$4:$X$550*4,IF(AB424="annually",Inventory!$X$4:$X$550*1,IF(AB424="weekly",Inventory!$X$4:$X$550*52,IF(AB424="semiannually",Inventory!$X$4:$X$550*2," ")))))</f>
        <v> </v>
      </c>
      <c r="AE424" s="30"/>
      <c r="AF424" s="30"/>
      <c r="AG424" s="32"/>
      <c r="AH424" s="32"/>
      <c r="AI424" s="32"/>
      <c r="AJ424" s="30"/>
      <c r="AK424" s="30"/>
      <c r="AL424" s="33"/>
      <c r="AM424" s="34" t="b">
        <f>IF(J424 = "Lease",+PV(AL424/(AD424/Inventory!$X424),AD424,-AG424,0,IF(AC424="Beginning",1,0)))</f>
        <v>0</v>
      </c>
      <c r="AN424" s="30"/>
      <c r="AO424" s="34">
        <f t="shared" si="6"/>
        <v>0</v>
      </c>
    </row>
    <row r="425" ht="15.75" customHeight="1">
      <c r="A425" s="30"/>
      <c r="B425" s="31"/>
      <c r="C425" s="30"/>
      <c r="D425" s="30"/>
      <c r="E425" s="30"/>
      <c r="F425" s="30"/>
      <c r="G425" s="30"/>
      <c r="H425" s="30"/>
      <c r="I425" s="30"/>
      <c r="J425" s="30" t="str">
        <f t="shared" si="1"/>
        <v>Not a Lease</v>
      </c>
      <c r="K425" s="30"/>
      <c r="L425" s="30"/>
      <c r="M425" s="30"/>
      <c r="N425" s="30"/>
      <c r="O425" s="30"/>
      <c r="P425" s="30"/>
      <c r="Q425" s="30"/>
      <c r="R425" s="30"/>
      <c r="S425" s="30"/>
      <c r="T425" s="30"/>
      <c r="U425" s="30"/>
      <c r="V425" s="30"/>
      <c r="W425" s="30"/>
      <c r="X425" s="30">
        <f t="shared" si="2"/>
        <v>0</v>
      </c>
      <c r="Y425" s="30" t="str">
        <f t="shared" si="3"/>
        <v/>
      </c>
      <c r="Z425" s="30">
        <f t="shared" si="4"/>
        <v>0</v>
      </c>
      <c r="AA425" s="30">
        <f t="shared" si="5"/>
        <v>0</v>
      </c>
      <c r="AB425" s="30"/>
      <c r="AC425" s="30"/>
      <c r="AD425" s="30" t="str">
        <f>IF(AB425="Monthly",Inventory!$X425*12,IF(AB425="quarterly",Inventory!$X$4:$X$550*4,IF(AB425="annually",Inventory!$X$4:$X$550*1,IF(AB425="weekly",Inventory!$X$4:$X$550*52,IF(AB425="semiannually",Inventory!$X$4:$X$550*2," ")))))</f>
        <v> </v>
      </c>
      <c r="AE425" s="30"/>
      <c r="AF425" s="30"/>
      <c r="AG425" s="32"/>
      <c r="AH425" s="32"/>
      <c r="AI425" s="32"/>
      <c r="AJ425" s="30"/>
      <c r="AK425" s="30"/>
      <c r="AL425" s="33"/>
      <c r="AM425" s="34" t="b">
        <f>IF(J425 = "Lease",+PV(AL425/(AD425/Inventory!$X425),AD425,-AG425,0,IF(AC425="Beginning",1,0)))</f>
        <v>0</v>
      </c>
      <c r="AN425" s="30"/>
      <c r="AO425" s="34">
        <f t="shared" si="6"/>
        <v>0</v>
      </c>
    </row>
    <row r="426" ht="15.75" customHeight="1">
      <c r="A426" s="30"/>
      <c r="B426" s="31"/>
      <c r="C426" s="30"/>
      <c r="D426" s="30"/>
      <c r="E426" s="30"/>
      <c r="F426" s="30"/>
      <c r="G426" s="30"/>
      <c r="H426" s="30"/>
      <c r="I426" s="30"/>
      <c r="J426" s="30" t="str">
        <f t="shared" si="1"/>
        <v>Not a Lease</v>
      </c>
      <c r="K426" s="30"/>
      <c r="L426" s="30"/>
      <c r="M426" s="30"/>
      <c r="N426" s="30"/>
      <c r="O426" s="30"/>
      <c r="P426" s="30"/>
      <c r="Q426" s="30"/>
      <c r="R426" s="30"/>
      <c r="S426" s="30"/>
      <c r="T426" s="30"/>
      <c r="U426" s="30"/>
      <c r="V426" s="30"/>
      <c r="W426" s="30"/>
      <c r="X426" s="30">
        <f t="shared" si="2"/>
        <v>0</v>
      </c>
      <c r="Y426" s="30" t="str">
        <f t="shared" si="3"/>
        <v/>
      </c>
      <c r="Z426" s="30">
        <f t="shared" si="4"/>
        <v>0</v>
      </c>
      <c r="AA426" s="30">
        <f t="shared" si="5"/>
        <v>0</v>
      </c>
      <c r="AB426" s="30"/>
      <c r="AC426" s="30"/>
      <c r="AD426" s="30" t="str">
        <f>IF(AB426="Monthly",Inventory!$X426*12,IF(AB426="quarterly",Inventory!$X$4:$X$550*4,IF(AB426="annually",Inventory!$X$4:$X$550*1,IF(AB426="weekly",Inventory!$X$4:$X$550*52,IF(AB426="semiannually",Inventory!$X$4:$X$550*2," ")))))</f>
        <v> </v>
      </c>
      <c r="AE426" s="30"/>
      <c r="AF426" s="30"/>
      <c r="AG426" s="32"/>
      <c r="AH426" s="32"/>
      <c r="AI426" s="32"/>
      <c r="AJ426" s="30"/>
      <c r="AK426" s="30"/>
      <c r="AL426" s="33"/>
      <c r="AM426" s="34" t="b">
        <f>IF(J426 = "Lease",+PV(AL426/(AD426/Inventory!$X426),AD426,-AG426,0,IF(AC426="Beginning",1,0)))</f>
        <v>0</v>
      </c>
      <c r="AN426" s="30"/>
      <c r="AO426" s="34">
        <f t="shared" si="6"/>
        <v>0</v>
      </c>
    </row>
    <row r="427" ht="15.75" customHeight="1">
      <c r="A427" s="30"/>
      <c r="B427" s="31"/>
      <c r="C427" s="30"/>
      <c r="D427" s="30"/>
      <c r="E427" s="30"/>
      <c r="F427" s="30"/>
      <c r="G427" s="30"/>
      <c r="H427" s="30"/>
      <c r="I427" s="30"/>
      <c r="J427" s="30" t="str">
        <f t="shared" si="1"/>
        <v>Not a Lease</v>
      </c>
      <c r="K427" s="30"/>
      <c r="L427" s="30"/>
      <c r="M427" s="30"/>
      <c r="N427" s="30"/>
      <c r="O427" s="30"/>
      <c r="P427" s="30"/>
      <c r="Q427" s="30"/>
      <c r="R427" s="30"/>
      <c r="S427" s="30"/>
      <c r="T427" s="30"/>
      <c r="U427" s="30"/>
      <c r="V427" s="30"/>
      <c r="W427" s="30"/>
      <c r="X427" s="30">
        <f t="shared" si="2"/>
        <v>0</v>
      </c>
      <c r="Y427" s="30" t="str">
        <f t="shared" si="3"/>
        <v/>
      </c>
      <c r="Z427" s="30">
        <f t="shared" si="4"/>
        <v>0</v>
      </c>
      <c r="AA427" s="30">
        <f t="shared" si="5"/>
        <v>0</v>
      </c>
      <c r="AB427" s="30"/>
      <c r="AC427" s="30"/>
      <c r="AD427" s="30" t="str">
        <f>IF(AB427="Monthly",Inventory!$X427*12,IF(AB427="quarterly",Inventory!$X$4:$X$550*4,IF(AB427="annually",Inventory!$X$4:$X$550*1,IF(AB427="weekly",Inventory!$X$4:$X$550*52,IF(AB427="semiannually",Inventory!$X$4:$X$550*2," ")))))</f>
        <v> </v>
      </c>
      <c r="AE427" s="30"/>
      <c r="AF427" s="30"/>
      <c r="AG427" s="32"/>
      <c r="AH427" s="32"/>
      <c r="AI427" s="32"/>
      <c r="AJ427" s="30"/>
      <c r="AK427" s="30"/>
      <c r="AL427" s="33"/>
      <c r="AM427" s="34" t="b">
        <f>IF(J427 = "Lease",+PV(AL427/(AD427/Inventory!$X427),AD427,-AG427,0,IF(AC427="Beginning",1,0)))</f>
        <v>0</v>
      </c>
      <c r="AN427" s="30"/>
      <c r="AO427" s="34">
        <f t="shared" si="6"/>
        <v>0</v>
      </c>
    </row>
    <row r="428" ht="15.75" customHeight="1">
      <c r="A428" s="30"/>
      <c r="B428" s="31"/>
      <c r="C428" s="30"/>
      <c r="D428" s="30"/>
      <c r="E428" s="30"/>
      <c r="F428" s="30"/>
      <c r="G428" s="30"/>
      <c r="H428" s="30"/>
      <c r="I428" s="30"/>
      <c r="J428" s="30" t="str">
        <f t="shared" si="1"/>
        <v>Not a Lease</v>
      </c>
      <c r="K428" s="30"/>
      <c r="L428" s="30"/>
      <c r="M428" s="30"/>
      <c r="N428" s="30"/>
      <c r="O428" s="30"/>
      <c r="P428" s="30"/>
      <c r="Q428" s="30"/>
      <c r="R428" s="30"/>
      <c r="S428" s="30"/>
      <c r="T428" s="30"/>
      <c r="U428" s="30"/>
      <c r="V428" s="30"/>
      <c r="W428" s="30"/>
      <c r="X428" s="30">
        <f t="shared" si="2"/>
        <v>0</v>
      </c>
      <c r="Y428" s="30" t="str">
        <f t="shared" si="3"/>
        <v/>
      </c>
      <c r="Z428" s="30">
        <f t="shared" si="4"/>
        <v>0</v>
      </c>
      <c r="AA428" s="30">
        <f t="shared" si="5"/>
        <v>0</v>
      </c>
      <c r="AB428" s="30"/>
      <c r="AC428" s="30"/>
      <c r="AD428" s="30" t="str">
        <f>IF(AB428="Monthly",Inventory!$X428*12,IF(AB428="quarterly",Inventory!$X$4:$X$550*4,IF(AB428="annually",Inventory!$X$4:$X$550*1,IF(AB428="weekly",Inventory!$X$4:$X$550*52,IF(AB428="semiannually",Inventory!$X$4:$X$550*2," ")))))</f>
        <v> </v>
      </c>
      <c r="AE428" s="30"/>
      <c r="AF428" s="30"/>
      <c r="AG428" s="32"/>
      <c r="AH428" s="32"/>
      <c r="AI428" s="32"/>
      <c r="AJ428" s="30"/>
      <c r="AK428" s="30"/>
      <c r="AL428" s="33"/>
      <c r="AM428" s="34" t="b">
        <f>IF(J428 = "Lease",+PV(AL428/(AD428/Inventory!$X428),AD428,-AG428,0,IF(AC428="Beginning",1,0)))</f>
        <v>0</v>
      </c>
      <c r="AN428" s="30"/>
      <c r="AO428" s="34">
        <f t="shared" si="6"/>
        <v>0</v>
      </c>
    </row>
    <row r="429" ht="15.75" customHeight="1">
      <c r="A429" s="30"/>
      <c r="B429" s="31"/>
      <c r="C429" s="30"/>
      <c r="D429" s="30"/>
      <c r="E429" s="30"/>
      <c r="F429" s="30"/>
      <c r="G429" s="30"/>
      <c r="H429" s="30"/>
      <c r="I429" s="30"/>
      <c r="J429" s="30" t="str">
        <f t="shared" si="1"/>
        <v>Not a Lease</v>
      </c>
      <c r="K429" s="30"/>
      <c r="L429" s="30"/>
      <c r="M429" s="30"/>
      <c r="N429" s="30"/>
      <c r="O429" s="30"/>
      <c r="P429" s="30"/>
      <c r="Q429" s="30"/>
      <c r="R429" s="30"/>
      <c r="S429" s="30"/>
      <c r="T429" s="30"/>
      <c r="U429" s="30"/>
      <c r="V429" s="30"/>
      <c r="W429" s="30"/>
      <c r="X429" s="30">
        <f t="shared" si="2"/>
        <v>0</v>
      </c>
      <c r="Y429" s="30" t="str">
        <f t="shared" si="3"/>
        <v/>
      </c>
      <c r="Z429" s="30">
        <f t="shared" si="4"/>
        <v>0</v>
      </c>
      <c r="AA429" s="30">
        <f t="shared" si="5"/>
        <v>0</v>
      </c>
      <c r="AB429" s="30"/>
      <c r="AC429" s="30"/>
      <c r="AD429" s="30" t="str">
        <f>IF(AB429="Monthly",Inventory!$X429*12,IF(AB429="quarterly",Inventory!$X$4:$X$550*4,IF(AB429="annually",Inventory!$X$4:$X$550*1,IF(AB429="weekly",Inventory!$X$4:$X$550*52,IF(AB429="semiannually",Inventory!$X$4:$X$550*2," ")))))</f>
        <v> </v>
      </c>
      <c r="AE429" s="30"/>
      <c r="AF429" s="30"/>
      <c r="AG429" s="32"/>
      <c r="AH429" s="32"/>
      <c r="AI429" s="32"/>
      <c r="AJ429" s="30"/>
      <c r="AK429" s="30"/>
      <c r="AL429" s="33"/>
      <c r="AM429" s="34" t="b">
        <f>IF(J429 = "Lease",+PV(AL429/(AD429/Inventory!$X429),AD429,-AG429,0,IF(AC429="Beginning",1,0)))</f>
        <v>0</v>
      </c>
      <c r="AN429" s="30"/>
      <c r="AO429" s="34">
        <f t="shared" si="6"/>
        <v>0</v>
      </c>
    </row>
    <row r="430" ht="15.75" customHeight="1">
      <c r="A430" s="30"/>
      <c r="B430" s="31"/>
      <c r="C430" s="30"/>
      <c r="D430" s="30"/>
      <c r="E430" s="30"/>
      <c r="F430" s="30"/>
      <c r="G430" s="30"/>
      <c r="H430" s="30"/>
      <c r="I430" s="30"/>
      <c r="J430" s="30" t="str">
        <f t="shared" si="1"/>
        <v>Not a Lease</v>
      </c>
      <c r="K430" s="30"/>
      <c r="L430" s="30"/>
      <c r="M430" s="30"/>
      <c r="N430" s="30"/>
      <c r="O430" s="30"/>
      <c r="P430" s="30"/>
      <c r="Q430" s="30"/>
      <c r="R430" s="30"/>
      <c r="S430" s="30"/>
      <c r="T430" s="30"/>
      <c r="U430" s="30"/>
      <c r="V430" s="30"/>
      <c r="W430" s="30"/>
      <c r="X430" s="30">
        <f t="shared" si="2"/>
        <v>0</v>
      </c>
      <c r="Y430" s="30" t="str">
        <f t="shared" si="3"/>
        <v/>
      </c>
      <c r="Z430" s="30">
        <f t="shared" si="4"/>
        <v>0</v>
      </c>
      <c r="AA430" s="30">
        <f t="shared" si="5"/>
        <v>0</v>
      </c>
      <c r="AB430" s="30"/>
      <c r="AC430" s="30"/>
      <c r="AD430" s="30" t="str">
        <f>IF(AB430="Monthly",Inventory!$X430*12,IF(AB430="quarterly",Inventory!$X$4:$X$550*4,IF(AB430="annually",Inventory!$X$4:$X$550*1,IF(AB430="weekly",Inventory!$X$4:$X$550*52,IF(AB430="semiannually",Inventory!$X$4:$X$550*2," ")))))</f>
        <v> </v>
      </c>
      <c r="AE430" s="30"/>
      <c r="AF430" s="30"/>
      <c r="AG430" s="32"/>
      <c r="AH430" s="32"/>
      <c r="AI430" s="32"/>
      <c r="AJ430" s="30"/>
      <c r="AK430" s="30"/>
      <c r="AL430" s="33"/>
      <c r="AM430" s="34" t="b">
        <f>IF(J430 = "Lease",+PV(AL430/(AD430/Inventory!$X430),AD430,-AG430,0,IF(AC430="Beginning",1,0)))</f>
        <v>0</v>
      </c>
      <c r="AN430" s="30"/>
      <c r="AO430" s="34">
        <f t="shared" si="6"/>
        <v>0</v>
      </c>
    </row>
    <row r="431" ht="15.75" customHeight="1">
      <c r="A431" s="30"/>
      <c r="B431" s="31"/>
      <c r="C431" s="30"/>
      <c r="D431" s="30"/>
      <c r="E431" s="30"/>
      <c r="F431" s="30"/>
      <c r="G431" s="30"/>
      <c r="H431" s="30"/>
      <c r="I431" s="30"/>
      <c r="J431" s="30" t="str">
        <f t="shared" si="1"/>
        <v>Not a Lease</v>
      </c>
      <c r="K431" s="30"/>
      <c r="L431" s="30"/>
      <c r="M431" s="30"/>
      <c r="N431" s="30"/>
      <c r="O431" s="30"/>
      <c r="P431" s="30"/>
      <c r="Q431" s="30"/>
      <c r="R431" s="30"/>
      <c r="S431" s="30"/>
      <c r="T431" s="30"/>
      <c r="U431" s="30"/>
      <c r="V431" s="30"/>
      <c r="W431" s="30"/>
      <c r="X431" s="30">
        <f t="shared" si="2"/>
        <v>0</v>
      </c>
      <c r="Y431" s="30" t="str">
        <f t="shared" si="3"/>
        <v/>
      </c>
      <c r="Z431" s="30">
        <f t="shared" si="4"/>
        <v>0</v>
      </c>
      <c r="AA431" s="30">
        <f t="shared" si="5"/>
        <v>0</v>
      </c>
      <c r="AB431" s="30"/>
      <c r="AC431" s="30"/>
      <c r="AD431" s="30" t="str">
        <f>IF(AB431="Monthly",Inventory!$X431*12,IF(AB431="quarterly",Inventory!$X$4:$X$550*4,IF(AB431="annually",Inventory!$X$4:$X$550*1,IF(AB431="weekly",Inventory!$X$4:$X$550*52,IF(AB431="semiannually",Inventory!$X$4:$X$550*2," ")))))</f>
        <v> </v>
      </c>
      <c r="AE431" s="30"/>
      <c r="AF431" s="30"/>
      <c r="AG431" s="32"/>
      <c r="AH431" s="32"/>
      <c r="AI431" s="32"/>
      <c r="AJ431" s="30"/>
      <c r="AK431" s="30"/>
      <c r="AL431" s="33"/>
      <c r="AM431" s="34" t="b">
        <f>IF(J431 = "Lease",+PV(AL431/(AD431/Inventory!$X431),AD431,-AG431,0,IF(AC431="Beginning",1,0)))</f>
        <v>0</v>
      </c>
      <c r="AN431" s="30"/>
      <c r="AO431" s="34">
        <f t="shared" si="6"/>
        <v>0</v>
      </c>
    </row>
    <row r="432" ht="15.75" customHeight="1">
      <c r="A432" s="30"/>
      <c r="B432" s="31"/>
      <c r="C432" s="30"/>
      <c r="D432" s="30"/>
      <c r="E432" s="30"/>
      <c r="F432" s="30"/>
      <c r="G432" s="30"/>
      <c r="H432" s="30"/>
      <c r="I432" s="30"/>
      <c r="J432" s="30" t="str">
        <f t="shared" si="1"/>
        <v>Not a Lease</v>
      </c>
      <c r="K432" s="30"/>
      <c r="L432" s="30"/>
      <c r="M432" s="30"/>
      <c r="N432" s="30"/>
      <c r="O432" s="30"/>
      <c r="P432" s="30"/>
      <c r="Q432" s="30"/>
      <c r="R432" s="30"/>
      <c r="S432" s="30"/>
      <c r="T432" s="30"/>
      <c r="U432" s="30"/>
      <c r="V432" s="30"/>
      <c r="W432" s="30"/>
      <c r="X432" s="30">
        <f t="shared" si="2"/>
        <v>0</v>
      </c>
      <c r="Y432" s="30" t="str">
        <f t="shared" si="3"/>
        <v/>
      </c>
      <c r="Z432" s="30">
        <f t="shared" si="4"/>
        <v>0</v>
      </c>
      <c r="AA432" s="30">
        <f t="shared" si="5"/>
        <v>0</v>
      </c>
      <c r="AB432" s="30"/>
      <c r="AC432" s="30"/>
      <c r="AD432" s="30" t="str">
        <f>IF(AB432="Monthly",Inventory!$X432*12,IF(AB432="quarterly",Inventory!$X$4:$X$550*4,IF(AB432="annually",Inventory!$X$4:$X$550*1,IF(AB432="weekly",Inventory!$X$4:$X$550*52,IF(AB432="semiannually",Inventory!$X$4:$X$550*2," ")))))</f>
        <v> </v>
      </c>
      <c r="AE432" s="30"/>
      <c r="AF432" s="30"/>
      <c r="AG432" s="32"/>
      <c r="AH432" s="32"/>
      <c r="AI432" s="32"/>
      <c r="AJ432" s="30"/>
      <c r="AK432" s="30"/>
      <c r="AL432" s="33"/>
      <c r="AM432" s="34" t="b">
        <f>IF(J432 = "Lease",+PV(AL432/(AD432/Inventory!$X432),AD432,-AG432,0,IF(AC432="Beginning",1,0)))</f>
        <v>0</v>
      </c>
      <c r="AN432" s="30"/>
      <c r="AO432" s="34">
        <f t="shared" si="6"/>
        <v>0</v>
      </c>
    </row>
    <row r="433" ht="15.75" customHeight="1">
      <c r="A433" s="30"/>
      <c r="B433" s="31"/>
      <c r="C433" s="30"/>
      <c r="D433" s="30"/>
      <c r="E433" s="30"/>
      <c r="F433" s="30"/>
      <c r="G433" s="30"/>
      <c r="H433" s="30"/>
      <c r="I433" s="30"/>
      <c r="J433" s="30" t="str">
        <f t="shared" si="1"/>
        <v>Not a Lease</v>
      </c>
      <c r="K433" s="30"/>
      <c r="L433" s="30"/>
      <c r="M433" s="30"/>
      <c r="N433" s="30"/>
      <c r="O433" s="30"/>
      <c r="P433" s="30"/>
      <c r="Q433" s="30"/>
      <c r="R433" s="30"/>
      <c r="S433" s="30"/>
      <c r="T433" s="30"/>
      <c r="U433" s="30"/>
      <c r="V433" s="30"/>
      <c r="W433" s="30"/>
      <c r="X433" s="30">
        <f t="shared" si="2"/>
        <v>0</v>
      </c>
      <c r="Y433" s="30" t="str">
        <f t="shared" si="3"/>
        <v/>
      </c>
      <c r="Z433" s="30">
        <f t="shared" si="4"/>
        <v>0</v>
      </c>
      <c r="AA433" s="30">
        <f t="shared" si="5"/>
        <v>0</v>
      </c>
      <c r="AB433" s="30"/>
      <c r="AC433" s="30"/>
      <c r="AD433" s="30" t="str">
        <f>IF(AB433="Monthly",Inventory!$X433*12,IF(AB433="quarterly",Inventory!$X$4:$X$550*4,IF(AB433="annually",Inventory!$X$4:$X$550*1,IF(AB433="weekly",Inventory!$X$4:$X$550*52,IF(AB433="semiannually",Inventory!$X$4:$X$550*2," ")))))</f>
        <v> </v>
      </c>
      <c r="AE433" s="30"/>
      <c r="AF433" s="30"/>
      <c r="AG433" s="32"/>
      <c r="AH433" s="32"/>
      <c r="AI433" s="32"/>
      <c r="AJ433" s="30"/>
      <c r="AK433" s="30"/>
      <c r="AL433" s="33"/>
      <c r="AM433" s="34" t="b">
        <f>IF(J433 = "Lease",+PV(AL433/(AD433/Inventory!$X433),AD433,-AG433,0,IF(AC433="Beginning",1,0)))</f>
        <v>0</v>
      </c>
      <c r="AN433" s="30"/>
      <c r="AO433" s="34">
        <f t="shared" si="6"/>
        <v>0</v>
      </c>
    </row>
    <row r="434" ht="15.75" customHeight="1">
      <c r="A434" s="30"/>
      <c r="B434" s="31"/>
      <c r="C434" s="30"/>
      <c r="D434" s="30"/>
      <c r="E434" s="30"/>
      <c r="F434" s="30"/>
      <c r="G434" s="30"/>
      <c r="H434" s="30"/>
      <c r="I434" s="30"/>
      <c r="J434" s="30" t="str">
        <f t="shared" si="1"/>
        <v>Not a Lease</v>
      </c>
      <c r="K434" s="30"/>
      <c r="L434" s="30"/>
      <c r="M434" s="30"/>
      <c r="N434" s="30"/>
      <c r="O434" s="30"/>
      <c r="P434" s="30"/>
      <c r="Q434" s="30"/>
      <c r="R434" s="30"/>
      <c r="S434" s="30"/>
      <c r="T434" s="30"/>
      <c r="U434" s="30"/>
      <c r="V434" s="30"/>
      <c r="W434" s="30"/>
      <c r="X434" s="30">
        <f t="shared" si="2"/>
        <v>0</v>
      </c>
      <c r="Y434" s="30" t="str">
        <f t="shared" si="3"/>
        <v/>
      </c>
      <c r="Z434" s="30">
        <f t="shared" si="4"/>
        <v>0</v>
      </c>
      <c r="AA434" s="30">
        <f t="shared" si="5"/>
        <v>0</v>
      </c>
      <c r="AB434" s="30"/>
      <c r="AC434" s="30"/>
      <c r="AD434" s="30" t="str">
        <f>IF(AB434="Monthly",Inventory!$X434*12,IF(AB434="quarterly",Inventory!$X$4:$X$550*4,IF(AB434="annually",Inventory!$X$4:$X$550*1,IF(AB434="weekly",Inventory!$X$4:$X$550*52,IF(AB434="semiannually",Inventory!$X$4:$X$550*2," ")))))</f>
        <v> </v>
      </c>
      <c r="AE434" s="30"/>
      <c r="AF434" s="30"/>
      <c r="AG434" s="32"/>
      <c r="AH434" s="32"/>
      <c r="AI434" s="32"/>
      <c r="AJ434" s="30"/>
      <c r="AK434" s="30"/>
      <c r="AL434" s="33"/>
      <c r="AM434" s="34" t="b">
        <f>IF(J434 = "Lease",+PV(AL434/(AD434/Inventory!$X434),AD434,-AG434,0,IF(AC434="Beginning",1,0)))</f>
        <v>0</v>
      </c>
      <c r="AN434" s="30"/>
      <c r="AO434" s="34">
        <f t="shared" si="6"/>
        <v>0</v>
      </c>
    </row>
    <row r="435" ht="15.75" customHeight="1">
      <c r="A435" s="30"/>
      <c r="B435" s="31"/>
      <c r="C435" s="30"/>
      <c r="D435" s="30"/>
      <c r="E435" s="30"/>
      <c r="F435" s="30"/>
      <c r="G435" s="30"/>
      <c r="H435" s="30"/>
      <c r="I435" s="30"/>
      <c r="J435" s="30" t="str">
        <f t="shared" si="1"/>
        <v>Not a Lease</v>
      </c>
      <c r="K435" s="30"/>
      <c r="L435" s="30"/>
      <c r="M435" s="30"/>
      <c r="N435" s="30"/>
      <c r="O435" s="30"/>
      <c r="P435" s="30"/>
      <c r="Q435" s="30"/>
      <c r="R435" s="30"/>
      <c r="S435" s="30"/>
      <c r="T435" s="30"/>
      <c r="U435" s="30"/>
      <c r="V435" s="30"/>
      <c r="W435" s="30"/>
      <c r="X435" s="30">
        <f t="shared" si="2"/>
        <v>0</v>
      </c>
      <c r="Y435" s="30" t="str">
        <f t="shared" si="3"/>
        <v/>
      </c>
      <c r="Z435" s="30">
        <f t="shared" si="4"/>
        <v>0</v>
      </c>
      <c r="AA435" s="30">
        <f t="shared" si="5"/>
        <v>0</v>
      </c>
      <c r="AB435" s="30"/>
      <c r="AC435" s="30"/>
      <c r="AD435" s="30" t="str">
        <f>IF(AB435="Monthly",Inventory!$X435*12,IF(AB435="quarterly",Inventory!$X$4:$X$550*4,IF(AB435="annually",Inventory!$X$4:$X$550*1,IF(AB435="weekly",Inventory!$X$4:$X$550*52,IF(AB435="semiannually",Inventory!$X$4:$X$550*2," ")))))</f>
        <v> </v>
      </c>
      <c r="AE435" s="30"/>
      <c r="AF435" s="30"/>
      <c r="AG435" s="32"/>
      <c r="AH435" s="32"/>
      <c r="AI435" s="32"/>
      <c r="AJ435" s="30"/>
      <c r="AK435" s="30"/>
      <c r="AL435" s="33"/>
      <c r="AM435" s="34" t="b">
        <f>IF(J435 = "Lease",+PV(AL435/(AD435/Inventory!$X435),AD435,-AG435,0,IF(AC435="Beginning",1,0)))</f>
        <v>0</v>
      </c>
      <c r="AN435" s="30"/>
      <c r="AO435" s="34">
        <f t="shared" si="6"/>
        <v>0</v>
      </c>
    </row>
    <row r="436" ht="15.75" customHeight="1">
      <c r="A436" s="30"/>
      <c r="B436" s="31"/>
      <c r="C436" s="30"/>
      <c r="D436" s="30"/>
      <c r="E436" s="30"/>
      <c r="F436" s="30"/>
      <c r="G436" s="30"/>
      <c r="H436" s="30"/>
      <c r="I436" s="30"/>
      <c r="J436" s="30" t="str">
        <f t="shared" si="1"/>
        <v>Not a Lease</v>
      </c>
      <c r="K436" s="30"/>
      <c r="L436" s="30"/>
      <c r="M436" s="30"/>
      <c r="N436" s="30"/>
      <c r="O436" s="30"/>
      <c r="P436" s="30"/>
      <c r="Q436" s="30"/>
      <c r="R436" s="30"/>
      <c r="S436" s="30"/>
      <c r="T436" s="30"/>
      <c r="U436" s="30"/>
      <c r="V436" s="30"/>
      <c r="W436" s="30"/>
      <c r="X436" s="30">
        <f t="shared" si="2"/>
        <v>0</v>
      </c>
      <c r="Y436" s="30" t="str">
        <f t="shared" si="3"/>
        <v/>
      </c>
      <c r="Z436" s="30">
        <f t="shared" si="4"/>
        <v>0</v>
      </c>
      <c r="AA436" s="30">
        <f t="shared" si="5"/>
        <v>0</v>
      </c>
      <c r="AB436" s="30"/>
      <c r="AC436" s="30"/>
      <c r="AD436" s="30" t="str">
        <f>IF(AB436="Monthly",Inventory!$X436*12,IF(AB436="quarterly",Inventory!$X$4:$X$550*4,IF(AB436="annually",Inventory!$X$4:$X$550*1,IF(AB436="weekly",Inventory!$X$4:$X$550*52,IF(AB436="semiannually",Inventory!$X$4:$X$550*2," ")))))</f>
        <v> </v>
      </c>
      <c r="AE436" s="30"/>
      <c r="AF436" s="30"/>
      <c r="AG436" s="32"/>
      <c r="AH436" s="32"/>
      <c r="AI436" s="32"/>
      <c r="AJ436" s="30"/>
      <c r="AK436" s="30"/>
      <c r="AL436" s="33"/>
      <c r="AM436" s="34" t="b">
        <f>IF(J436 = "Lease",+PV(AL436/(AD436/Inventory!$X436),AD436,-AG436,0,IF(AC436="Beginning",1,0)))</f>
        <v>0</v>
      </c>
      <c r="AN436" s="30"/>
      <c r="AO436" s="34">
        <f t="shared" si="6"/>
        <v>0</v>
      </c>
    </row>
    <row r="437" ht="15.75" customHeight="1">
      <c r="A437" s="30"/>
      <c r="B437" s="31"/>
      <c r="C437" s="30"/>
      <c r="D437" s="30"/>
      <c r="E437" s="30"/>
      <c r="F437" s="30"/>
      <c r="G437" s="30"/>
      <c r="H437" s="30"/>
      <c r="I437" s="30"/>
      <c r="J437" s="30" t="str">
        <f t="shared" si="1"/>
        <v>Not a Lease</v>
      </c>
      <c r="K437" s="30"/>
      <c r="L437" s="30"/>
      <c r="M437" s="30"/>
      <c r="N437" s="30"/>
      <c r="O437" s="30"/>
      <c r="P437" s="30"/>
      <c r="Q437" s="30"/>
      <c r="R437" s="30"/>
      <c r="S437" s="30"/>
      <c r="T437" s="30"/>
      <c r="U437" s="30"/>
      <c r="V437" s="30"/>
      <c r="W437" s="30"/>
      <c r="X437" s="30">
        <f t="shared" si="2"/>
        <v>0</v>
      </c>
      <c r="Y437" s="30" t="str">
        <f t="shared" si="3"/>
        <v/>
      </c>
      <c r="Z437" s="30">
        <f t="shared" si="4"/>
        <v>0</v>
      </c>
      <c r="AA437" s="30">
        <f t="shared" si="5"/>
        <v>0</v>
      </c>
      <c r="AB437" s="30"/>
      <c r="AC437" s="30"/>
      <c r="AD437" s="30" t="str">
        <f>IF(AB437="Monthly",Inventory!$X437*12,IF(AB437="quarterly",Inventory!$X$4:$X$550*4,IF(AB437="annually",Inventory!$X$4:$X$550*1,IF(AB437="weekly",Inventory!$X$4:$X$550*52,IF(AB437="semiannually",Inventory!$X$4:$X$550*2," ")))))</f>
        <v> </v>
      </c>
      <c r="AE437" s="30"/>
      <c r="AF437" s="30"/>
      <c r="AG437" s="32"/>
      <c r="AH437" s="32"/>
      <c r="AI437" s="32"/>
      <c r="AJ437" s="30"/>
      <c r="AK437" s="30"/>
      <c r="AL437" s="33"/>
      <c r="AM437" s="34" t="b">
        <f>IF(J437 = "Lease",+PV(AL437/(AD437/Inventory!$X437),AD437,-AG437,0,IF(AC437="Beginning",1,0)))</f>
        <v>0</v>
      </c>
      <c r="AN437" s="30"/>
      <c r="AO437" s="34">
        <f t="shared" si="6"/>
        <v>0</v>
      </c>
    </row>
    <row r="438" ht="15.75" customHeight="1">
      <c r="A438" s="30"/>
      <c r="B438" s="31"/>
      <c r="C438" s="30"/>
      <c r="D438" s="30"/>
      <c r="E438" s="30"/>
      <c r="F438" s="30"/>
      <c r="G438" s="30"/>
      <c r="H438" s="30"/>
      <c r="I438" s="30"/>
      <c r="J438" s="30" t="str">
        <f t="shared" si="1"/>
        <v>Not a Lease</v>
      </c>
      <c r="K438" s="30"/>
      <c r="L438" s="30"/>
      <c r="M438" s="30"/>
      <c r="N438" s="30"/>
      <c r="O438" s="30"/>
      <c r="P438" s="30"/>
      <c r="Q438" s="30"/>
      <c r="R438" s="30"/>
      <c r="S438" s="30"/>
      <c r="T438" s="30"/>
      <c r="U438" s="30"/>
      <c r="V438" s="30"/>
      <c r="W438" s="30"/>
      <c r="X438" s="30">
        <f t="shared" si="2"/>
        <v>0</v>
      </c>
      <c r="Y438" s="30" t="str">
        <f t="shared" si="3"/>
        <v/>
      </c>
      <c r="Z438" s="30">
        <f t="shared" si="4"/>
        <v>0</v>
      </c>
      <c r="AA438" s="30">
        <f t="shared" si="5"/>
        <v>0</v>
      </c>
      <c r="AB438" s="30"/>
      <c r="AC438" s="30"/>
      <c r="AD438" s="30" t="str">
        <f>IF(AB438="Monthly",Inventory!$X438*12,IF(AB438="quarterly",Inventory!$X$4:$X$550*4,IF(AB438="annually",Inventory!$X$4:$X$550*1,IF(AB438="weekly",Inventory!$X$4:$X$550*52,IF(AB438="semiannually",Inventory!$X$4:$X$550*2," ")))))</f>
        <v> </v>
      </c>
      <c r="AE438" s="30"/>
      <c r="AF438" s="30"/>
      <c r="AG438" s="32"/>
      <c r="AH438" s="32"/>
      <c r="AI438" s="32"/>
      <c r="AJ438" s="30"/>
      <c r="AK438" s="30"/>
      <c r="AL438" s="33"/>
      <c r="AM438" s="34" t="b">
        <f>IF(J438 = "Lease",+PV(AL438/(AD438/Inventory!$X438),AD438,-AG438,0,IF(AC438="Beginning",1,0)))</f>
        <v>0</v>
      </c>
      <c r="AN438" s="30"/>
      <c r="AO438" s="34">
        <f t="shared" si="6"/>
        <v>0</v>
      </c>
    </row>
    <row r="439" ht="15.75" customHeight="1">
      <c r="A439" s="30"/>
      <c r="B439" s="31"/>
      <c r="C439" s="30"/>
      <c r="D439" s="30"/>
      <c r="E439" s="30"/>
      <c r="F439" s="30"/>
      <c r="G439" s="30"/>
      <c r="H439" s="30"/>
      <c r="I439" s="30"/>
      <c r="J439" s="30" t="str">
        <f t="shared" si="1"/>
        <v>Not a Lease</v>
      </c>
      <c r="K439" s="30"/>
      <c r="L439" s="30"/>
      <c r="M439" s="30"/>
      <c r="N439" s="30"/>
      <c r="O439" s="30"/>
      <c r="P439" s="30"/>
      <c r="Q439" s="30"/>
      <c r="R439" s="30"/>
      <c r="S439" s="30"/>
      <c r="T439" s="30"/>
      <c r="U439" s="30"/>
      <c r="V439" s="30"/>
      <c r="W439" s="30"/>
      <c r="X439" s="30">
        <f t="shared" si="2"/>
        <v>0</v>
      </c>
      <c r="Y439" s="30" t="str">
        <f t="shared" si="3"/>
        <v/>
      </c>
      <c r="Z439" s="30">
        <f t="shared" si="4"/>
        <v>0</v>
      </c>
      <c r="AA439" s="30">
        <f t="shared" si="5"/>
        <v>0</v>
      </c>
      <c r="AB439" s="30"/>
      <c r="AC439" s="30"/>
      <c r="AD439" s="30" t="str">
        <f>IF(AB439="Monthly",Inventory!$X439*12,IF(AB439="quarterly",Inventory!$X$4:$X$550*4,IF(AB439="annually",Inventory!$X$4:$X$550*1,IF(AB439="weekly",Inventory!$X$4:$X$550*52,IF(AB439="semiannually",Inventory!$X$4:$X$550*2," ")))))</f>
        <v> </v>
      </c>
      <c r="AE439" s="30"/>
      <c r="AF439" s="30"/>
      <c r="AG439" s="32"/>
      <c r="AH439" s="32"/>
      <c r="AI439" s="32"/>
      <c r="AJ439" s="30"/>
      <c r="AK439" s="30"/>
      <c r="AL439" s="33"/>
      <c r="AM439" s="34" t="b">
        <f>IF(J439 = "Lease",+PV(AL439/(AD439/Inventory!$X439),AD439,-AG439,0,IF(AC439="Beginning",1,0)))</f>
        <v>0</v>
      </c>
      <c r="AN439" s="30"/>
      <c r="AO439" s="34">
        <f t="shared" si="6"/>
        <v>0</v>
      </c>
    </row>
    <row r="440" ht="15.75" customHeight="1">
      <c r="A440" s="30"/>
      <c r="B440" s="31"/>
      <c r="C440" s="30"/>
      <c r="D440" s="30"/>
      <c r="E440" s="30"/>
      <c r="F440" s="30"/>
      <c r="G440" s="30"/>
      <c r="H440" s="30"/>
      <c r="I440" s="30"/>
      <c r="J440" s="30" t="str">
        <f t="shared" si="1"/>
        <v>Not a Lease</v>
      </c>
      <c r="K440" s="30"/>
      <c r="L440" s="30"/>
      <c r="M440" s="30"/>
      <c r="N440" s="30"/>
      <c r="O440" s="30"/>
      <c r="P440" s="30"/>
      <c r="Q440" s="30"/>
      <c r="R440" s="30"/>
      <c r="S440" s="30"/>
      <c r="T440" s="30"/>
      <c r="U440" s="30"/>
      <c r="V440" s="30"/>
      <c r="W440" s="30"/>
      <c r="X440" s="30">
        <f t="shared" si="2"/>
        <v>0</v>
      </c>
      <c r="Y440" s="30" t="str">
        <f t="shared" si="3"/>
        <v/>
      </c>
      <c r="Z440" s="30">
        <f t="shared" si="4"/>
        <v>0</v>
      </c>
      <c r="AA440" s="30">
        <f t="shared" si="5"/>
        <v>0</v>
      </c>
      <c r="AB440" s="30"/>
      <c r="AC440" s="30"/>
      <c r="AD440" s="30" t="str">
        <f>IF(AB440="Monthly",Inventory!$X440*12,IF(AB440="quarterly",Inventory!$X$4:$X$550*4,IF(AB440="annually",Inventory!$X$4:$X$550*1,IF(AB440="weekly",Inventory!$X$4:$X$550*52,IF(AB440="semiannually",Inventory!$X$4:$X$550*2," ")))))</f>
        <v> </v>
      </c>
      <c r="AE440" s="30"/>
      <c r="AF440" s="30"/>
      <c r="AG440" s="32"/>
      <c r="AH440" s="32"/>
      <c r="AI440" s="32"/>
      <c r="AJ440" s="30"/>
      <c r="AK440" s="30"/>
      <c r="AL440" s="33"/>
      <c r="AM440" s="34" t="b">
        <f>IF(J440 = "Lease",+PV(AL440/(AD440/Inventory!$X440),AD440,-AG440,0,IF(AC440="Beginning",1,0)))</f>
        <v>0</v>
      </c>
      <c r="AN440" s="30"/>
      <c r="AO440" s="34">
        <f t="shared" si="6"/>
        <v>0</v>
      </c>
    </row>
    <row r="441" ht="15.75" customHeight="1">
      <c r="A441" s="30"/>
      <c r="B441" s="31"/>
      <c r="C441" s="30"/>
      <c r="D441" s="30"/>
      <c r="E441" s="30"/>
      <c r="F441" s="30"/>
      <c r="G441" s="30"/>
      <c r="H441" s="30"/>
      <c r="I441" s="30"/>
      <c r="J441" s="30" t="str">
        <f t="shared" si="1"/>
        <v>Not a Lease</v>
      </c>
      <c r="K441" s="30"/>
      <c r="L441" s="30"/>
      <c r="M441" s="30"/>
      <c r="N441" s="30"/>
      <c r="O441" s="30"/>
      <c r="P441" s="30"/>
      <c r="Q441" s="30"/>
      <c r="R441" s="30"/>
      <c r="S441" s="30"/>
      <c r="T441" s="30"/>
      <c r="U441" s="30"/>
      <c r="V441" s="30"/>
      <c r="W441" s="30"/>
      <c r="X441" s="30">
        <f t="shared" si="2"/>
        <v>0</v>
      </c>
      <c r="Y441" s="30" t="str">
        <f t="shared" si="3"/>
        <v/>
      </c>
      <c r="Z441" s="30">
        <f t="shared" si="4"/>
        <v>0</v>
      </c>
      <c r="AA441" s="30">
        <f t="shared" si="5"/>
        <v>0</v>
      </c>
      <c r="AB441" s="30"/>
      <c r="AC441" s="30"/>
      <c r="AD441" s="30" t="str">
        <f>IF(AB441="Monthly",Inventory!$X441*12,IF(AB441="quarterly",Inventory!$X$4:$X$550*4,IF(AB441="annually",Inventory!$X$4:$X$550*1,IF(AB441="weekly",Inventory!$X$4:$X$550*52,IF(AB441="semiannually",Inventory!$X$4:$X$550*2," ")))))</f>
        <v> </v>
      </c>
      <c r="AE441" s="30"/>
      <c r="AF441" s="30"/>
      <c r="AG441" s="32"/>
      <c r="AH441" s="32"/>
      <c r="AI441" s="32"/>
      <c r="AJ441" s="30"/>
      <c r="AK441" s="30"/>
      <c r="AL441" s="33"/>
      <c r="AM441" s="34" t="b">
        <f>IF(J441 = "Lease",+PV(AL441/(AD441/Inventory!$X441),AD441,-AG441,0,IF(AC441="Beginning",1,0)))</f>
        <v>0</v>
      </c>
      <c r="AN441" s="30"/>
      <c r="AO441" s="34">
        <f t="shared" si="6"/>
        <v>0</v>
      </c>
    </row>
    <row r="442" ht="15.75" customHeight="1">
      <c r="A442" s="30"/>
      <c r="B442" s="31"/>
      <c r="C442" s="30"/>
      <c r="D442" s="30"/>
      <c r="E442" s="30"/>
      <c r="F442" s="30"/>
      <c r="G442" s="30"/>
      <c r="H442" s="30"/>
      <c r="I442" s="30"/>
      <c r="J442" s="30" t="str">
        <f t="shared" si="1"/>
        <v>Not a Lease</v>
      </c>
      <c r="K442" s="30"/>
      <c r="L442" s="30"/>
      <c r="M442" s="30"/>
      <c r="N442" s="30"/>
      <c r="O442" s="30"/>
      <c r="P442" s="30"/>
      <c r="Q442" s="30"/>
      <c r="R442" s="30"/>
      <c r="S442" s="30"/>
      <c r="T442" s="30"/>
      <c r="U442" s="30"/>
      <c r="V442" s="30"/>
      <c r="W442" s="30"/>
      <c r="X442" s="30">
        <f t="shared" si="2"/>
        <v>0</v>
      </c>
      <c r="Y442" s="30" t="str">
        <f t="shared" si="3"/>
        <v/>
      </c>
      <c r="Z442" s="30">
        <f t="shared" si="4"/>
        <v>0</v>
      </c>
      <c r="AA442" s="30">
        <f t="shared" si="5"/>
        <v>0</v>
      </c>
      <c r="AB442" s="30"/>
      <c r="AC442" s="30"/>
      <c r="AD442" s="30" t="str">
        <f>IF(AB442="Monthly",Inventory!$X442*12,IF(AB442="quarterly",Inventory!$X$4:$X$550*4,IF(AB442="annually",Inventory!$X$4:$X$550*1,IF(AB442="weekly",Inventory!$X$4:$X$550*52,IF(AB442="semiannually",Inventory!$X$4:$X$550*2," ")))))</f>
        <v> </v>
      </c>
      <c r="AE442" s="30"/>
      <c r="AF442" s="30"/>
      <c r="AG442" s="32"/>
      <c r="AH442" s="32"/>
      <c r="AI442" s="32"/>
      <c r="AJ442" s="30"/>
      <c r="AK442" s="30"/>
      <c r="AL442" s="33"/>
      <c r="AM442" s="34" t="b">
        <f>IF(J442 = "Lease",+PV(AL442/(AD442/Inventory!$X442),AD442,-AG442,0,IF(AC442="Beginning",1,0)))</f>
        <v>0</v>
      </c>
      <c r="AN442" s="30"/>
      <c r="AO442" s="34">
        <f t="shared" si="6"/>
        <v>0</v>
      </c>
    </row>
    <row r="443" ht="15.75" customHeight="1">
      <c r="A443" s="30"/>
      <c r="B443" s="31"/>
      <c r="C443" s="30"/>
      <c r="D443" s="30"/>
      <c r="E443" s="30"/>
      <c r="F443" s="30"/>
      <c r="G443" s="30"/>
      <c r="H443" s="30"/>
      <c r="I443" s="30"/>
      <c r="J443" s="30" t="str">
        <f t="shared" si="1"/>
        <v>Not a Lease</v>
      </c>
      <c r="K443" s="30"/>
      <c r="L443" s="30"/>
      <c r="M443" s="30"/>
      <c r="N443" s="30"/>
      <c r="O443" s="30"/>
      <c r="P443" s="30"/>
      <c r="Q443" s="30"/>
      <c r="R443" s="30"/>
      <c r="S443" s="30"/>
      <c r="T443" s="30"/>
      <c r="U443" s="30"/>
      <c r="V443" s="30"/>
      <c r="W443" s="30"/>
      <c r="X443" s="30">
        <f t="shared" si="2"/>
        <v>0</v>
      </c>
      <c r="Y443" s="30" t="str">
        <f t="shared" si="3"/>
        <v/>
      </c>
      <c r="Z443" s="30">
        <f t="shared" si="4"/>
        <v>0</v>
      </c>
      <c r="AA443" s="30">
        <f t="shared" si="5"/>
        <v>0</v>
      </c>
      <c r="AB443" s="30"/>
      <c r="AC443" s="30"/>
      <c r="AD443" s="30" t="str">
        <f>IF(AB443="Monthly",Inventory!$X443*12,IF(AB443="quarterly",Inventory!$X$4:$X$550*4,IF(AB443="annually",Inventory!$X$4:$X$550*1,IF(AB443="weekly",Inventory!$X$4:$X$550*52,IF(AB443="semiannually",Inventory!$X$4:$X$550*2," ")))))</f>
        <v> </v>
      </c>
      <c r="AE443" s="30"/>
      <c r="AF443" s="30"/>
      <c r="AG443" s="32"/>
      <c r="AH443" s="32"/>
      <c r="AI443" s="32"/>
      <c r="AJ443" s="30"/>
      <c r="AK443" s="30"/>
      <c r="AL443" s="33"/>
      <c r="AM443" s="34" t="b">
        <f>IF(J443 = "Lease",+PV(AL443/(AD443/Inventory!$X443),AD443,-AG443,0,IF(AC443="Beginning",1,0)))</f>
        <v>0</v>
      </c>
      <c r="AN443" s="30"/>
      <c r="AO443" s="34">
        <f t="shared" si="6"/>
        <v>0</v>
      </c>
    </row>
    <row r="444" ht="15.75" customHeight="1">
      <c r="A444" s="30"/>
      <c r="B444" s="31"/>
      <c r="C444" s="30"/>
      <c r="D444" s="30"/>
      <c r="E444" s="30"/>
      <c r="F444" s="30"/>
      <c r="G444" s="30"/>
      <c r="H444" s="30"/>
      <c r="I444" s="30"/>
      <c r="J444" s="30" t="str">
        <f t="shared" si="1"/>
        <v>Not a Lease</v>
      </c>
      <c r="K444" s="30"/>
      <c r="L444" s="30"/>
      <c r="M444" s="30"/>
      <c r="N444" s="30"/>
      <c r="O444" s="30"/>
      <c r="P444" s="30"/>
      <c r="Q444" s="30"/>
      <c r="R444" s="30"/>
      <c r="S444" s="30"/>
      <c r="T444" s="30"/>
      <c r="U444" s="30"/>
      <c r="V444" s="30"/>
      <c r="W444" s="30"/>
      <c r="X444" s="30">
        <f t="shared" si="2"/>
        <v>0</v>
      </c>
      <c r="Y444" s="30" t="str">
        <f t="shared" si="3"/>
        <v/>
      </c>
      <c r="Z444" s="30">
        <f t="shared" si="4"/>
        <v>0</v>
      </c>
      <c r="AA444" s="30">
        <f t="shared" si="5"/>
        <v>0</v>
      </c>
      <c r="AB444" s="30"/>
      <c r="AC444" s="30"/>
      <c r="AD444" s="30" t="str">
        <f>IF(AB444="Monthly",Inventory!$X444*12,IF(AB444="quarterly",Inventory!$X$4:$X$550*4,IF(AB444="annually",Inventory!$X$4:$X$550*1,IF(AB444="weekly",Inventory!$X$4:$X$550*52,IF(AB444="semiannually",Inventory!$X$4:$X$550*2," ")))))</f>
        <v> </v>
      </c>
      <c r="AE444" s="30"/>
      <c r="AF444" s="30"/>
      <c r="AG444" s="32"/>
      <c r="AH444" s="32"/>
      <c r="AI444" s="32"/>
      <c r="AJ444" s="30"/>
      <c r="AK444" s="30"/>
      <c r="AL444" s="33"/>
      <c r="AM444" s="34" t="b">
        <f>IF(J444 = "Lease",+PV(AL444/(AD444/Inventory!$X444),AD444,-AG444,0,IF(AC444="Beginning",1,0)))</f>
        <v>0</v>
      </c>
      <c r="AN444" s="30"/>
      <c r="AO444" s="34">
        <f t="shared" si="6"/>
        <v>0</v>
      </c>
    </row>
    <row r="445" ht="15.75" customHeight="1">
      <c r="A445" s="30"/>
      <c r="B445" s="31"/>
      <c r="C445" s="30"/>
      <c r="D445" s="30"/>
      <c r="E445" s="30"/>
      <c r="F445" s="30"/>
      <c r="G445" s="30"/>
      <c r="H445" s="30"/>
      <c r="I445" s="30"/>
      <c r="J445" s="30" t="str">
        <f t="shared" si="1"/>
        <v>Not a Lease</v>
      </c>
      <c r="K445" s="30"/>
      <c r="L445" s="30"/>
      <c r="M445" s="30"/>
      <c r="N445" s="30"/>
      <c r="O445" s="30"/>
      <c r="P445" s="30"/>
      <c r="Q445" s="30"/>
      <c r="R445" s="30"/>
      <c r="S445" s="30"/>
      <c r="T445" s="30"/>
      <c r="U445" s="30"/>
      <c r="V445" s="30"/>
      <c r="W445" s="30"/>
      <c r="X445" s="30">
        <f t="shared" si="2"/>
        <v>0</v>
      </c>
      <c r="Y445" s="30" t="str">
        <f t="shared" si="3"/>
        <v/>
      </c>
      <c r="Z445" s="30">
        <f t="shared" si="4"/>
        <v>0</v>
      </c>
      <c r="AA445" s="30">
        <f t="shared" si="5"/>
        <v>0</v>
      </c>
      <c r="AB445" s="30"/>
      <c r="AC445" s="30"/>
      <c r="AD445" s="30" t="str">
        <f>IF(AB445="Monthly",Inventory!$X445*12,IF(AB445="quarterly",Inventory!$X$4:$X$550*4,IF(AB445="annually",Inventory!$X$4:$X$550*1,IF(AB445="weekly",Inventory!$X$4:$X$550*52,IF(AB445="semiannually",Inventory!$X$4:$X$550*2," ")))))</f>
        <v> </v>
      </c>
      <c r="AE445" s="30"/>
      <c r="AF445" s="30"/>
      <c r="AG445" s="32"/>
      <c r="AH445" s="32"/>
      <c r="AI445" s="32"/>
      <c r="AJ445" s="30"/>
      <c r="AK445" s="30"/>
      <c r="AL445" s="33"/>
      <c r="AM445" s="34" t="b">
        <f>IF(J445 = "Lease",+PV(AL445/(AD445/Inventory!$X445),AD445,-AG445,0,IF(AC445="Beginning",1,0)))</f>
        <v>0</v>
      </c>
      <c r="AN445" s="30"/>
      <c r="AO445" s="34">
        <f t="shared" si="6"/>
        <v>0</v>
      </c>
    </row>
    <row r="446" ht="15.75" customHeight="1">
      <c r="A446" s="30"/>
      <c r="B446" s="31"/>
      <c r="C446" s="30"/>
      <c r="D446" s="30"/>
      <c r="E446" s="30"/>
      <c r="F446" s="30"/>
      <c r="G446" s="30"/>
      <c r="H446" s="30"/>
      <c r="I446" s="30"/>
      <c r="J446" s="30" t="str">
        <f t="shared" si="1"/>
        <v>Not a Lease</v>
      </c>
      <c r="K446" s="30"/>
      <c r="L446" s="30"/>
      <c r="M446" s="30"/>
      <c r="N446" s="30"/>
      <c r="O446" s="30"/>
      <c r="P446" s="30"/>
      <c r="Q446" s="30"/>
      <c r="R446" s="30"/>
      <c r="S446" s="30"/>
      <c r="T446" s="30"/>
      <c r="U446" s="30"/>
      <c r="V446" s="30"/>
      <c r="W446" s="30"/>
      <c r="X446" s="30">
        <f t="shared" si="2"/>
        <v>0</v>
      </c>
      <c r="Y446" s="30" t="str">
        <f t="shared" si="3"/>
        <v/>
      </c>
      <c r="Z446" s="30">
        <f t="shared" si="4"/>
        <v>0</v>
      </c>
      <c r="AA446" s="30">
        <f t="shared" si="5"/>
        <v>0</v>
      </c>
      <c r="AB446" s="30"/>
      <c r="AC446" s="30"/>
      <c r="AD446" s="30" t="str">
        <f>IF(AB446="Monthly",Inventory!$X446*12,IF(AB446="quarterly",Inventory!$X$4:$X$550*4,IF(AB446="annually",Inventory!$X$4:$X$550*1,IF(AB446="weekly",Inventory!$X$4:$X$550*52,IF(AB446="semiannually",Inventory!$X$4:$X$550*2," ")))))</f>
        <v> </v>
      </c>
      <c r="AE446" s="30"/>
      <c r="AF446" s="30"/>
      <c r="AG446" s="32"/>
      <c r="AH446" s="32"/>
      <c r="AI446" s="32"/>
      <c r="AJ446" s="30"/>
      <c r="AK446" s="30"/>
      <c r="AL446" s="33"/>
      <c r="AM446" s="34" t="b">
        <f>IF(J446 = "Lease",+PV(AL446/(AD446/Inventory!$X446),AD446,-AG446,0,IF(AC446="Beginning",1,0)))</f>
        <v>0</v>
      </c>
      <c r="AN446" s="30"/>
      <c r="AO446" s="34">
        <f t="shared" si="6"/>
        <v>0</v>
      </c>
    </row>
    <row r="447" ht="15.75" customHeight="1">
      <c r="A447" s="30"/>
      <c r="B447" s="31"/>
      <c r="C447" s="30"/>
      <c r="D447" s="30"/>
      <c r="E447" s="30"/>
      <c r="F447" s="30"/>
      <c r="G447" s="30"/>
      <c r="H447" s="30"/>
      <c r="I447" s="30"/>
      <c r="J447" s="30" t="str">
        <f t="shared" si="1"/>
        <v>Not a Lease</v>
      </c>
      <c r="K447" s="30"/>
      <c r="L447" s="30"/>
      <c r="M447" s="30"/>
      <c r="N447" s="30"/>
      <c r="O447" s="30"/>
      <c r="P447" s="30"/>
      <c r="Q447" s="30"/>
      <c r="R447" s="30"/>
      <c r="S447" s="30"/>
      <c r="T447" s="30"/>
      <c r="U447" s="30"/>
      <c r="V447" s="30"/>
      <c r="W447" s="30"/>
      <c r="X447" s="30">
        <f t="shared" si="2"/>
        <v>0</v>
      </c>
      <c r="Y447" s="30" t="str">
        <f t="shared" si="3"/>
        <v/>
      </c>
      <c r="Z447" s="30">
        <f t="shared" si="4"/>
        <v>0</v>
      </c>
      <c r="AA447" s="30">
        <f t="shared" si="5"/>
        <v>0</v>
      </c>
      <c r="AB447" s="30"/>
      <c r="AC447" s="30"/>
      <c r="AD447" s="30" t="str">
        <f>IF(AB447="Monthly",Inventory!$X447*12,IF(AB447="quarterly",Inventory!$X$4:$X$550*4,IF(AB447="annually",Inventory!$X$4:$X$550*1,IF(AB447="weekly",Inventory!$X$4:$X$550*52,IF(AB447="semiannually",Inventory!$X$4:$X$550*2," ")))))</f>
        <v> </v>
      </c>
      <c r="AE447" s="30"/>
      <c r="AF447" s="30"/>
      <c r="AG447" s="32"/>
      <c r="AH447" s="32"/>
      <c r="AI447" s="32"/>
      <c r="AJ447" s="30"/>
      <c r="AK447" s="30"/>
      <c r="AL447" s="33"/>
      <c r="AM447" s="34" t="b">
        <f>IF(J447 = "Lease",+PV(AL447/(AD447/Inventory!$X447),AD447,-AG447,0,IF(AC447="Beginning",1,0)))</f>
        <v>0</v>
      </c>
      <c r="AN447" s="30"/>
      <c r="AO447" s="34">
        <f t="shared" si="6"/>
        <v>0</v>
      </c>
    </row>
    <row r="448" ht="15.75" customHeight="1">
      <c r="A448" s="30"/>
      <c r="B448" s="31"/>
      <c r="C448" s="30"/>
      <c r="D448" s="30"/>
      <c r="E448" s="30"/>
      <c r="F448" s="30"/>
      <c r="G448" s="30"/>
      <c r="H448" s="30"/>
      <c r="I448" s="30"/>
      <c r="J448" s="30" t="str">
        <f t="shared" si="1"/>
        <v>Not a Lease</v>
      </c>
      <c r="K448" s="30"/>
      <c r="L448" s="30"/>
      <c r="M448" s="30"/>
      <c r="N448" s="30"/>
      <c r="O448" s="30"/>
      <c r="P448" s="30"/>
      <c r="Q448" s="30"/>
      <c r="R448" s="30"/>
      <c r="S448" s="30"/>
      <c r="T448" s="30"/>
      <c r="U448" s="30"/>
      <c r="V448" s="30"/>
      <c r="W448" s="30"/>
      <c r="X448" s="30">
        <f t="shared" si="2"/>
        <v>0</v>
      </c>
      <c r="Y448" s="30" t="str">
        <f t="shared" si="3"/>
        <v/>
      </c>
      <c r="Z448" s="30">
        <f t="shared" si="4"/>
        <v>0</v>
      </c>
      <c r="AA448" s="30">
        <f t="shared" si="5"/>
        <v>0</v>
      </c>
      <c r="AB448" s="30"/>
      <c r="AC448" s="30"/>
      <c r="AD448" s="30" t="str">
        <f>IF(AB448="Monthly",Inventory!$X448*12,IF(AB448="quarterly",Inventory!$X$4:$X$550*4,IF(AB448="annually",Inventory!$X$4:$X$550*1,IF(AB448="weekly",Inventory!$X$4:$X$550*52,IF(AB448="semiannually",Inventory!$X$4:$X$550*2," ")))))</f>
        <v> </v>
      </c>
      <c r="AE448" s="30"/>
      <c r="AF448" s="30"/>
      <c r="AG448" s="32"/>
      <c r="AH448" s="32"/>
      <c r="AI448" s="32"/>
      <c r="AJ448" s="30"/>
      <c r="AK448" s="30"/>
      <c r="AL448" s="33"/>
      <c r="AM448" s="34" t="b">
        <f>IF(J448 = "Lease",+PV(AL448/(AD448/Inventory!$X448),AD448,-AG448,0,IF(AC448="Beginning",1,0)))</f>
        <v>0</v>
      </c>
      <c r="AN448" s="30"/>
      <c r="AO448" s="34">
        <f t="shared" si="6"/>
        <v>0</v>
      </c>
    </row>
    <row r="449" ht="15.75" customHeight="1">
      <c r="A449" s="30"/>
      <c r="B449" s="31"/>
      <c r="C449" s="30"/>
      <c r="D449" s="30"/>
      <c r="E449" s="30"/>
      <c r="F449" s="30"/>
      <c r="G449" s="30"/>
      <c r="H449" s="30"/>
      <c r="I449" s="30"/>
      <c r="J449" s="30" t="str">
        <f t="shared" si="1"/>
        <v>Not a Lease</v>
      </c>
      <c r="K449" s="30"/>
      <c r="L449" s="30"/>
      <c r="M449" s="30"/>
      <c r="N449" s="30"/>
      <c r="O449" s="30"/>
      <c r="P449" s="30"/>
      <c r="Q449" s="30"/>
      <c r="R449" s="30"/>
      <c r="S449" s="30"/>
      <c r="T449" s="30"/>
      <c r="U449" s="30"/>
      <c r="V449" s="30"/>
      <c r="W449" s="30"/>
      <c r="X449" s="30">
        <f t="shared" si="2"/>
        <v>0</v>
      </c>
      <c r="Y449" s="30" t="str">
        <f t="shared" si="3"/>
        <v/>
      </c>
      <c r="Z449" s="30">
        <f t="shared" si="4"/>
        <v>0</v>
      </c>
      <c r="AA449" s="30">
        <f t="shared" si="5"/>
        <v>0</v>
      </c>
      <c r="AB449" s="30"/>
      <c r="AC449" s="30"/>
      <c r="AD449" s="30" t="str">
        <f>IF(AB449="Monthly",Inventory!$X449*12,IF(AB449="quarterly",Inventory!$X$4:$X$550*4,IF(AB449="annually",Inventory!$X$4:$X$550*1,IF(AB449="weekly",Inventory!$X$4:$X$550*52,IF(AB449="semiannually",Inventory!$X$4:$X$550*2," ")))))</f>
        <v> </v>
      </c>
      <c r="AE449" s="30"/>
      <c r="AF449" s="30"/>
      <c r="AG449" s="32"/>
      <c r="AH449" s="32"/>
      <c r="AI449" s="32"/>
      <c r="AJ449" s="30"/>
      <c r="AK449" s="30"/>
      <c r="AL449" s="33"/>
      <c r="AM449" s="34" t="b">
        <f>IF(J449 = "Lease",+PV(AL449/(AD449/Inventory!$X449),AD449,-AG449,0,IF(AC449="Beginning",1,0)))</f>
        <v>0</v>
      </c>
      <c r="AN449" s="30"/>
      <c r="AO449" s="34">
        <f t="shared" si="6"/>
        <v>0</v>
      </c>
    </row>
    <row r="450" ht="15.75" customHeight="1">
      <c r="A450" s="30"/>
      <c r="B450" s="31"/>
      <c r="C450" s="30"/>
      <c r="D450" s="30"/>
      <c r="E450" s="30"/>
      <c r="F450" s="30"/>
      <c r="G450" s="30"/>
      <c r="H450" s="30"/>
      <c r="I450" s="30"/>
      <c r="J450" s="30" t="str">
        <f t="shared" si="1"/>
        <v>Not a Lease</v>
      </c>
      <c r="K450" s="30"/>
      <c r="L450" s="30"/>
      <c r="M450" s="30"/>
      <c r="N450" s="30"/>
      <c r="O450" s="30"/>
      <c r="P450" s="30"/>
      <c r="Q450" s="30"/>
      <c r="R450" s="30"/>
      <c r="S450" s="30"/>
      <c r="T450" s="30"/>
      <c r="U450" s="30"/>
      <c r="V450" s="30"/>
      <c r="W450" s="30"/>
      <c r="X450" s="30">
        <f t="shared" si="2"/>
        <v>0</v>
      </c>
      <c r="Y450" s="30" t="str">
        <f t="shared" si="3"/>
        <v/>
      </c>
      <c r="Z450" s="30">
        <f t="shared" si="4"/>
        <v>0</v>
      </c>
      <c r="AA450" s="30">
        <f t="shared" si="5"/>
        <v>0</v>
      </c>
      <c r="AB450" s="30"/>
      <c r="AC450" s="30"/>
      <c r="AD450" s="30" t="str">
        <f>IF(AB450="Monthly",Inventory!$X450*12,IF(AB450="quarterly",Inventory!$X$4:$X$550*4,IF(AB450="annually",Inventory!$X$4:$X$550*1,IF(AB450="weekly",Inventory!$X$4:$X$550*52,IF(AB450="semiannually",Inventory!$X$4:$X$550*2," ")))))</f>
        <v> </v>
      </c>
      <c r="AE450" s="30"/>
      <c r="AF450" s="30"/>
      <c r="AG450" s="32"/>
      <c r="AH450" s="32"/>
      <c r="AI450" s="32"/>
      <c r="AJ450" s="30"/>
      <c r="AK450" s="30"/>
      <c r="AL450" s="33"/>
      <c r="AM450" s="34" t="b">
        <f>IF(J450 = "Lease",+PV(AL450/(AD450/Inventory!$X450),AD450,-AG450,0,IF(AC450="Beginning",1,0)))</f>
        <v>0</v>
      </c>
      <c r="AN450" s="30"/>
      <c r="AO450" s="34">
        <f t="shared" si="6"/>
        <v>0</v>
      </c>
    </row>
    <row r="451" ht="15.75" customHeight="1">
      <c r="A451" s="30"/>
      <c r="B451" s="31"/>
      <c r="C451" s="30"/>
      <c r="D451" s="30"/>
      <c r="E451" s="30"/>
      <c r="F451" s="30"/>
      <c r="G451" s="30"/>
      <c r="H451" s="30"/>
      <c r="I451" s="30"/>
      <c r="J451" s="30" t="str">
        <f t="shared" si="1"/>
        <v>Not a Lease</v>
      </c>
      <c r="K451" s="30"/>
      <c r="L451" s="30"/>
      <c r="M451" s="30"/>
      <c r="N451" s="30"/>
      <c r="O451" s="30"/>
      <c r="P451" s="30"/>
      <c r="Q451" s="30"/>
      <c r="R451" s="30"/>
      <c r="S451" s="30"/>
      <c r="T451" s="30"/>
      <c r="U451" s="30"/>
      <c r="V451" s="30"/>
      <c r="W451" s="30"/>
      <c r="X451" s="30">
        <f t="shared" si="2"/>
        <v>0</v>
      </c>
      <c r="Y451" s="30" t="str">
        <f t="shared" si="3"/>
        <v/>
      </c>
      <c r="Z451" s="30">
        <f t="shared" si="4"/>
        <v>0</v>
      </c>
      <c r="AA451" s="30">
        <f t="shared" si="5"/>
        <v>0</v>
      </c>
      <c r="AB451" s="30"/>
      <c r="AC451" s="30"/>
      <c r="AD451" s="30" t="str">
        <f>IF(AB451="Monthly",Inventory!$X451*12,IF(AB451="quarterly",Inventory!$X$4:$X$550*4,IF(AB451="annually",Inventory!$X$4:$X$550*1,IF(AB451="weekly",Inventory!$X$4:$X$550*52,IF(AB451="semiannually",Inventory!$X$4:$X$550*2," ")))))</f>
        <v> </v>
      </c>
      <c r="AE451" s="30"/>
      <c r="AF451" s="30"/>
      <c r="AG451" s="32"/>
      <c r="AH451" s="32"/>
      <c r="AI451" s="32"/>
      <c r="AJ451" s="30"/>
      <c r="AK451" s="30"/>
      <c r="AL451" s="33"/>
      <c r="AM451" s="34" t="b">
        <f>IF(J451 = "Lease",+PV(AL451/(AD451/Inventory!$X451),AD451,-AG451,0,IF(AC451="Beginning",1,0)))</f>
        <v>0</v>
      </c>
      <c r="AN451" s="30"/>
      <c r="AO451" s="34">
        <f t="shared" si="6"/>
        <v>0</v>
      </c>
    </row>
    <row r="452" ht="15.75" customHeight="1">
      <c r="A452" s="30"/>
      <c r="B452" s="31"/>
      <c r="C452" s="30"/>
      <c r="D452" s="30"/>
      <c r="E452" s="30"/>
      <c r="F452" s="30"/>
      <c r="G452" s="30"/>
      <c r="H452" s="30"/>
      <c r="I452" s="30"/>
      <c r="J452" s="30" t="str">
        <f t="shared" si="1"/>
        <v>Not a Lease</v>
      </c>
      <c r="K452" s="30"/>
      <c r="L452" s="30"/>
      <c r="M452" s="30"/>
      <c r="N452" s="30"/>
      <c r="O452" s="30"/>
      <c r="P452" s="30"/>
      <c r="Q452" s="30"/>
      <c r="R452" s="30"/>
      <c r="S452" s="30"/>
      <c r="T452" s="30"/>
      <c r="U452" s="30"/>
      <c r="V452" s="30"/>
      <c r="W452" s="30"/>
      <c r="X452" s="30">
        <f t="shared" si="2"/>
        <v>0</v>
      </c>
      <c r="Y452" s="30" t="str">
        <f t="shared" si="3"/>
        <v/>
      </c>
      <c r="Z452" s="30">
        <f t="shared" si="4"/>
        <v>0</v>
      </c>
      <c r="AA452" s="30">
        <f t="shared" si="5"/>
        <v>0</v>
      </c>
      <c r="AB452" s="30"/>
      <c r="AC452" s="30"/>
      <c r="AD452" s="30" t="str">
        <f>IF(AB452="Monthly",Inventory!$X452*12,IF(AB452="quarterly",Inventory!$X$4:$X$550*4,IF(AB452="annually",Inventory!$X$4:$X$550*1,IF(AB452="weekly",Inventory!$X$4:$X$550*52,IF(AB452="semiannually",Inventory!$X$4:$X$550*2," ")))))</f>
        <v> </v>
      </c>
      <c r="AE452" s="30"/>
      <c r="AF452" s="30"/>
      <c r="AG452" s="32"/>
      <c r="AH452" s="32"/>
      <c r="AI452" s="32"/>
      <c r="AJ452" s="30"/>
      <c r="AK452" s="30"/>
      <c r="AL452" s="33"/>
      <c r="AM452" s="34" t="b">
        <f>IF(J452 = "Lease",+PV(AL452/(AD452/Inventory!$X452),AD452,-AG452,0,IF(AC452="Beginning",1,0)))</f>
        <v>0</v>
      </c>
      <c r="AN452" s="30"/>
      <c r="AO452" s="34">
        <f t="shared" si="6"/>
        <v>0</v>
      </c>
    </row>
    <row r="453" ht="15.75" customHeight="1">
      <c r="A453" s="30"/>
      <c r="B453" s="31"/>
      <c r="C453" s="30"/>
      <c r="D453" s="30"/>
      <c r="E453" s="30"/>
      <c r="F453" s="30"/>
      <c r="G453" s="30"/>
      <c r="H453" s="30"/>
      <c r="I453" s="30"/>
      <c r="J453" s="30" t="str">
        <f t="shared" si="1"/>
        <v>Not a Lease</v>
      </c>
      <c r="K453" s="30"/>
      <c r="L453" s="30"/>
      <c r="M453" s="30"/>
      <c r="N453" s="30"/>
      <c r="O453" s="30"/>
      <c r="P453" s="30"/>
      <c r="Q453" s="30"/>
      <c r="R453" s="30"/>
      <c r="S453" s="30"/>
      <c r="T453" s="30"/>
      <c r="U453" s="30"/>
      <c r="V453" s="30"/>
      <c r="W453" s="30"/>
      <c r="X453" s="30">
        <f t="shared" si="2"/>
        <v>0</v>
      </c>
      <c r="Y453" s="30" t="str">
        <f t="shared" si="3"/>
        <v/>
      </c>
      <c r="Z453" s="30">
        <f t="shared" si="4"/>
        <v>0</v>
      </c>
      <c r="AA453" s="30">
        <f t="shared" si="5"/>
        <v>0</v>
      </c>
      <c r="AB453" s="30"/>
      <c r="AC453" s="30"/>
      <c r="AD453" s="30" t="str">
        <f>IF(AB453="Monthly",Inventory!$X453*12,IF(AB453="quarterly",Inventory!$X$4:$X$550*4,IF(AB453="annually",Inventory!$X$4:$X$550*1,IF(AB453="weekly",Inventory!$X$4:$X$550*52,IF(AB453="semiannually",Inventory!$X$4:$X$550*2," ")))))</f>
        <v> </v>
      </c>
      <c r="AE453" s="30"/>
      <c r="AF453" s="30"/>
      <c r="AG453" s="32"/>
      <c r="AH453" s="32"/>
      <c r="AI453" s="32"/>
      <c r="AJ453" s="30"/>
      <c r="AK453" s="30"/>
      <c r="AL453" s="33"/>
      <c r="AM453" s="34" t="b">
        <f>IF(J453 = "Lease",+PV(AL453/(AD453/Inventory!$X453),AD453,-AG453,0,IF(AC453="Beginning",1,0)))</f>
        <v>0</v>
      </c>
      <c r="AN453" s="30"/>
      <c r="AO453" s="34">
        <f t="shared" si="6"/>
        <v>0</v>
      </c>
    </row>
    <row r="454" ht="15.75" customHeight="1">
      <c r="A454" s="30"/>
      <c r="B454" s="31"/>
      <c r="C454" s="30"/>
      <c r="D454" s="30"/>
      <c r="E454" s="30"/>
      <c r="F454" s="30"/>
      <c r="G454" s="30"/>
      <c r="H454" s="30"/>
      <c r="I454" s="30"/>
      <c r="J454" s="30" t="str">
        <f t="shared" si="1"/>
        <v>Not a Lease</v>
      </c>
      <c r="K454" s="30"/>
      <c r="L454" s="30"/>
      <c r="M454" s="30"/>
      <c r="N454" s="30"/>
      <c r="O454" s="30"/>
      <c r="P454" s="30"/>
      <c r="Q454" s="30"/>
      <c r="R454" s="30"/>
      <c r="S454" s="30"/>
      <c r="T454" s="30"/>
      <c r="U454" s="30"/>
      <c r="V454" s="30"/>
      <c r="W454" s="30"/>
      <c r="X454" s="30">
        <f t="shared" si="2"/>
        <v>0</v>
      </c>
      <c r="Y454" s="30" t="str">
        <f t="shared" si="3"/>
        <v/>
      </c>
      <c r="Z454" s="30">
        <f t="shared" si="4"/>
        <v>0</v>
      </c>
      <c r="AA454" s="30">
        <f t="shared" si="5"/>
        <v>0</v>
      </c>
      <c r="AB454" s="30"/>
      <c r="AC454" s="30"/>
      <c r="AD454" s="30" t="str">
        <f>IF(AB454="Monthly",Inventory!$X454*12,IF(AB454="quarterly",Inventory!$X$4:$X$550*4,IF(AB454="annually",Inventory!$X$4:$X$550*1,IF(AB454="weekly",Inventory!$X$4:$X$550*52,IF(AB454="semiannually",Inventory!$X$4:$X$550*2," ")))))</f>
        <v> </v>
      </c>
      <c r="AE454" s="30"/>
      <c r="AF454" s="30"/>
      <c r="AG454" s="32"/>
      <c r="AH454" s="32"/>
      <c r="AI454" s="32"/>
      <c r="AJ454" s="30"/>
      <c r="AK454" s="30"/>
      <c r="AL454" s="33"/>
      <c r="AM454" s="34" t="b">
        <f>IF(J454 = "Lease",+PV(AL454/(AD454/Inventory!$X454),AD454,-AG454,0,IF(AC454="Beginning",1,0)))</f>
        <v>0</v>
      </c>
      <c r="AN454" s="30"/>
      <c r="AO454" s="34">
        <f t="shared" si="6"/>
        <v>0</v>
      </c>
    </row>
    <row r="455" ht="15.75" customHeight="1">
      <c r="A455" s="30"/>
      <c r="B455" s="31"/>
      <c r="C455" s="30"/>
      <c r="D455" s="30"/>
      <c r="E455" s="30"/>
      <c r="F455" s="30"/>
      <c r="G455" s="30"/>
      <c r="H455" s="30"/>
      <c r="I455" s="30"/>
      <c r="J455" s="30" t="str">
        <f t="shared" si="1"/>
        <v>Not a Lease</v>
      </c>
      <c r="K455" s="30"/>
      <c r="L455" s="30"/>
      <c r="M455" s="30"/>
      <c r="N455" s="30"/>
      <c r="O455" s="30"/>
      <c r="P455" s="30"/>
      <c r="Q455" s="30"/>
      <c r="R455" s="30"/>
      <c r="S455" s="30"/>
      <c r="T455" s="30"/>
      <c r="U455" s="30"/>
      <c r="V455" s="30"/>
      <c r="W455" s="30"/>
      <c r="X455" s="30">
        <f t="shared" si="2"/>
        <v>0</v>
      </c>
      <c r="Y455" s="30" t="str">
        <f t="shared" si="3"/>
        <v/>
      </c>
      <c r="Z455" s="30">
        <f t="shared" si="4"/>
        <v>0</v>
      </c>
      <c r="AA455" s="30">
        <f t="shared" si="5"/>
        <v>0</v>
      </c>
      <c r="AB455" s="30"/>
      <c r="AC455" s="30"/>
      <c r="AD455" s="30" t="str">
        <f>IF(AB455="Monthly",Inventory!$X455*12,IF(AB455="quarterly",Inventory!$X$4:$X$550*4,IF(AB455="annually",Inventory!$X$4:$X$550*1,IF(AB455="weekly",Inventory!$X$4:$X$550*52,IF(AB455="semiannually",Inventory!$X$4:$X$550*2," ")))))</f>
        <v> </v>
      </c>
      <c r="AE455" s="30"/>
      <c r="AF455" s="30"/>
      <c r="AG455" s="32"/>
      <c r="AH455" s="32"/>
      <c r="AI455" s="32"/>
      <c r="AJ455" s="30"/>
      <c r="AK455" s="30"/>
      <c r="AL455" s="33"/>
      <c r="AM455" s="34" t="b">
        <f>IF(J455 = "Lease",+PV(AL455/(AD455/Inventory!$X455),AD455,-AG455,0,IF(AC455="Beginning",1,0)))</f>
        <v>0</v>
      </c>
      <c r="AN455" s="30"/>
      <c r="AO455" s="34">
        <f t="shared" si="6"/>
        <v>0</v>
      </c>
    </row>
    <row r="456" ht="15.75" customHeight="1">
      <c r="A456" s="30"/>
      <c r="B456" s="31"/>
      <c r="C456" s="30"/>
      <c r="D456" s="30"/>
      <c r="E456" s="30"/>
      <c r="F456" s="30"/>
      <c r="G456" s="30"/>
      <c r="H456" s="30"/>
      <c r="I456" s="30"/>
      <c r="J456" s="30" t="str">
        <f t="shared" si="1"/>
        <v>Not a Lease</v>
      </c>
      <c r="K456" s="30"/>
      <c r="L456" s="30"/>
      <c r="M456" s="30"/>
      <c r="N456" s="30"/>
      <c r="O456" s="30"/>
      <c r="P456" s="30"/>
      <c r="Q456" s="30"/>
      <c r="R456" s="30"/>
      <c r="S456" s="30"/>
      <c r="T456" s="30"/>
      <c r="U456" s="30"/>
      <c r="V456" s="30"/>
      <c r="W456" s="30"/>
      <c r="X456" s="30">
        <f t="shared" si="2"/>
        <v>0</v>
      </c>
      <c r="Y456" s="30" t="str">
        <f t="shared" si="3"/>
        <v/>
      </c>
      <c r="Z456" s="30">
        <f t="shared" si="4"/>
        <v>0</v>
      </c>
      <c r="AA456" s="30">
        <f t="shared" si="5"/>
        <v>0</v>
      </c>
      <c r="AB456" s="30"/>
      <c r="AC456" s="30"/>
      <c r="AD456" s="30" t="str">
        <f>IF(AB456="Monthly",Inventory!$X456*12,IF(AB456="quarterly",Inventory!$X$4:$X$550*4,IF(AB456="annually",Inventory!$X$4:$X$550*1,IF(AB456="weekly",Inventory!$X$4:$X$550*52,IF(AB456="semiannually",Inventory!$X$4:$X$550*2," ")))))</f>
        <v> </v>
      </c>
      <c r="AE456" s="30"/>
      <c r="AF456" s="30"/>
      <c r="AG456" s="32"/>
      <c r="AH456" s="32"/>
      <c r="AI456" s="32"/>
      <c r="AJ456" s="30"/>
      <c r="AK456" s="30"/>
      <c r="AL456" s="33"/>
      <c r="AM456" s="34" t="b">
        <f>IF(J456 = "Lease",+PV(AL456/(AD456/Inventory!$X456),AD456,-AG456,0,IF(AC456="Beginning",1,0)))</f>
        <v>0</v>
      </c>
      <c r="AN456" s="30"/>
      <c r="AO456" s="34">
        <f t="shared" si="6"/>
        <v>0</v>
      </c>
    </row>
    <row r="457" ht="15.75" customHeight="1">
      <c r="A457" s="30"/>
      <c r="B457" s="31"/>
      <c r="C457" s="30"/>
      <c r="D457" s="30"/>
      <c r="E457" s="30"/>
      <c r="F457" s="30"/>
      <c r="G457" s="30"/>
      <c r="H457" s="30"/>
      <c r="I457" s="30"/>
      <c r="J457" s="30" t="str">
        <f t="shared" si="1"/>
        <v>Not a Lease</v>
      </c>
      <c r="K457" s="30"/>
      <c r="L457" s="30"/>
      <c r="M457" s="30"/>
      <c r="N457" s="30"/>
      <c r="O457" s="30"/>
      <c r="P457" s="30"/>
      <c r="Q457" s="30"/>
      <c r="R457" s="30"/>
      <c r="S457" s="30"/>
      <c r="T457" s="30"/>
      <c r="U457" s="30"/>
      <c r="V457" s="30"/>
      <c r="W457" s="30"/>
      <c r="X457" s="30">
        <f t="shared" si="2"/>
        <v>0</v>
      </c>
      <c r="Y457" s="30" t="str">
        <f t="shared" si="3"/>
        <v/>
      </c>
      <c r="Z457" s="30">
        <f t="shared" si="4"/>
        <v>0</v>
      </c>
      <c r="AA457" s="30">
        <f t="shared" si="5"/>
        <v>0</v>
      </c>
      <c r="AB457" s="30"/>
      <c r="AC457" s="30"/>
      <c r="AD457" s="30" t="str">
        <f>IF(AB457="Monthly",Inventory!$X457*12,IF(AB457="quarterly",Inventory!$X$4:$X$550*4,IF(AB457="annually",Inventory!$X$4:$X$550*1,IF(AB457="weekly",Inventory!$X$4:$X$550*52,IF(AB457="semiannually",Inventory!$X$4:$X$550*2," ")))))</f>
        <v> </v>
      </c>
      <c r="AE457" s="30"/>
      <c r="AF457" s="30"/>
      <c r="AG457" s="32"/>
      <c r="AH457" s="32"/>
      <c r="AI457" s="32"/>
      <c r="AJ457" s="30"/>
      <c r="AK457" s="30"/>
      <c r="AL457" s="33"/>
      <c r="AM457" s="34" t="b">
        <f>IF(J457 = "Lease",+PV(AL457/(AD457/Inventory!$X457),AD457,-AG457,0,IF(AC457="Beginning",1,0)))</f>
        <v>0</v>
      </c>
      <c r="AN457" s="30"/>
      <c r="AO457" s="34">
        <f t="shared" si="6"/>
        <v>0</v>
      </c>
    </row>
    <row r="458" ht="15.75" customHeight="1">
      <c r="A458" s="30"/>
      <c r="B458" s="31"/>
      <c r="C458" s="30"/>
      <c r="D458" s="30"/>
      <c r="E458" s="30"/>
      <c r="F458" s="30"/>
      <c r="G458" s="30"/>
      <c r="H458" s="30"/>
      <c r="I458" s="30"/>
      <c r="J458" s="30" t="str">
        <f t="shared" si="1"/>
        <v>Not a Lease</v>
      </c>
      <c r="K458" s="30"/>
      <c r="L458" s="30"/>
      <c r="M458" s="30"/>
      <c r="N458" s="30"/>
      <c r="O458" s="30"/>
      <c r="P458" s="30"/>
      <c r="Q458" s="30"/>
      <c r="R458" s="30"/>
      <c r="S458" s="30"/>
      <c r="T458" s="30"/>
      <c r="U458" s="30"/>
      <c r="V458" s="30"/>
      <c r="W458" s="30"/>
      <c r="X458" s="30">
        <f t="shared" si="2"/>
        <v>0</v>
      </c>
      <c r="Y458" s="30" t="str">
        <f t="shared" si="3"/>
        <v/>
      </c>
      <c r="Z458" s="30">
        <f t="shared" si="4"/>
        <v>0</v>
      </c>
      <c r="AA458" s="30">
        <f t="shared" si="5"/>
        <v>0</v>
      </c>
      <c r="AB458" s="30"/>
      <c r="AC458" s="30"/>
      <c r="AD458" s="30" t="str">
        <f>IF(AB458="Monthly",Inventory!$X458*12,IF(AB458="quarterly",Inventory!$X$4:$X$550*4,IF(AB458="annually",Inventory!$X$4:$X$550*1,IF(AB458="weekly",Inventory!$X$4:$X$550*52,IF(AB458="semiannually",Inventory!$X$4:$X$550*2," ")))))</f>
        <v> </v>
      </c>
      <c r="AE458" s="30"/>
      <c r="AF458" s="30"/>
      <c r="AG458" s="32"/>
      <c r="AH458" s="32"/>
      <c r="AI458" s="32"/>
      <c r="AJ458" s="30"/>
      <c r="AK458" s="30"/>
      <c r="AL458" s="33"/>
      <c r="AM458" s="34" t="b">
        <f>IF(J458 = "Lease",+PV(AL458/(AD458/Inventory!$X458),AD458,-AG458,0,IF(AC458="Beginning",1,0)))</f>
        <v>0</v>
      </c>
      <c r="AN458" s="30"/>
      <c r="AO458" s="34">
        <f t="shared" si="6"/>
        <v>0</v>
      </c>
    </row>
    <row r="459" ht="15.75" customHeight="1">
      <c r="A459" s="30"/>
      <c r="B459" s="31"/>
      <c r="C459" s="30"/>
      <c r="D459" s="30"/>
      <c r="E459" s="30"/>
      <c r="F459" s="30"/>
      <c r="G459" s="30"/>
      <c r="H459" s="30"/>
      <c r="I459" s="30"/>
      <c r="J459" s="30" t="str">
        <f t="shared" si="1"/>
        <v>Not a Lease</v>
      </c>
      <c r="K459" s="30"/>
      <c r="L459" s="30"/>
      <c r="M459" s="30"/>
      <c r="N459" s="30"/>
      <c r="O459" s="30"/>
      <c r="P459" s="30"/>
      <c r="Q459" s="30"/>
      <c r="R459" s="30"/>
      <c r="S459" s="30"/>
      <c r="T459" s="30"/>
      <c r="U459" s="30"/>
      <c r="V459" s="30"/>
      <c r="W459" s="30"/>
      <c r="X459" s="30">
        <f t="shared" si="2"/>
        <v>0</v>
      </c>
      <c r="Y459" s="30" t="str">
        <f t="shared" si="3"/>
        <v/>
      </c>
      <c r="Z459" s="30">
        <f t="shared" si="4"/>
        <v>0</v>
      </c>
      <c r="AA459" s="30">
        <f t="shared" si="5"/>
        <v>0</v>
      </c>
      <c r="AB459" s="30"/>
      <c r="AC459" s="30"/>
      <c r="AD459" s="30" t="str">
        <f>IF(AB459="Monthly",Inventory!$X459*12,IF(AB459="quarterly",Inventory!$X$4:$X$550*4,IF(AB459="annually",Inventory!$X$4:$X$550*1,IF(AB459="weekly",Inventory!$X$4:$X$550*52,IF(AB459="semiannually",Inventory!$X$4:$X$550*2," ")))))</f>
        <v> </v>
      </c>
      <c r="AE459" s="30"/>
      <c r="AF459" s="30"/>
      <c r="AG459" s="32"/>
      <c r="AH459" s="32"/>
      <c r="AI459" s="32"/>
      <c r="AJ459" s="30"/>
      <c r="AK459" s="30"/>
      <c r="AL459" s="33"/>
      <c r="AM459" s="34" t="b">
        <f>IF(J459 = "Lease",+PV(AL459/(AD459/Inventory!$X459),AD459,-AG459,0,IF(AC459="Beginning",1,0)))</f>
        <v>0</v>
      </c>
      <c r="AN459" s="30"/>
      <c r="AO459" s="34">
        <f t="shared" si="6"/>
        <v>0</v>
      </c>
    </row>
    <row r="460" ht="15.75" customHeight="1">
      <c r="A460" s="30"/>
      <c r="B460" s="31"/>
      <c r="C460" s="30"/>
      <c r="D460" s="30"/>
      <c r="E460" s="30"/>
      <c r="F460" s="30"/>
      <c r="G460" s="30"/>
      <c r="H460" s="30"/>
      <c r="I460" s="30"/>
      <c r="J460" s="30" t="str">
        <f t="shared" si="1"/>
        <v>Not a Lease</v>
      </c>
      <c r="K460" s="30"/>
      <c r="L460" s="30"/>
      <c r="M460" s="30"/>
      <c r="N460" s="30"/>
      <c r="O460" s="30"/>
      <c r="P460" s="30"/>
      <c r="Q460" s="30"/>
      <c r="R460" s="30"/>
      <c r="S460" s="30"/>
      <c r="T460" s="30"/>
      <c r="U460" s="30"/>
      <c r="V460" s="30"/>
      <c r="W460" s="30"/>
      <c r="X460" s="30">
        <f t="shared" si="2"/>
        <v>0</v>
      </c>
      <c r="Y460" s="30" t="str">
        <f t="shared" si="3"/>
        <v/>
      </c>
      <c r="Z460" s="30">
        <f t="shared" si="4"/>
        <v>0</v>
      </c>
      <c r="AA460" s="30">
        <f t="shared" si="5"/>
        <v>0</v>
      </c>
      <c r="AB460" s="30"/>
      <c r="AC460" s="30"/>
      <c r="AD460" s="30" t="str">
        <f>IF(AB460="Monthly",Inventory!$X460*12,IF(AB460="quarterly",Inventory!$X$4:$X$550*4,IF(AB460="annually",Inventory!$X$4:$X$550*1,IF(AB460="weekly",Inventory!$X$4:$X$550*52,IF(AB460="semiannually",Inventory!$X$4:$X$550*2," ")))))</f>
        <v> </v>
      </c>
      <c r="AE460" s="30"/>
      <c r="AF460" s="30"/>
      <c r="AG460" s="32"/>
      <c r="AH460" s="32"/>
      <c r="AI460" s="32"/>
      <c r="AJ460" s="30"/>
      <c r="AK460" s="30"/>
      <c r="AL460" s="33"/>
      <c r="AM460" s="34" t="b">
        <f>IF(J460 = "Lease",+PV(AL460/(AD460/Inventory!$X460),AD460,-AG460,0,IF(AC460="Beginning",1,0)))</f>
        <v>0</v>
      </c>
      <c r="AN460" s="30"/>
      <c r="AO460" s="34">
        <f t="shared" si="6"/>
        <v>0</v>
      </c>
    </row>
    <row r="461" ht="15.75" customHeight="1">
      <c r="A461" s="30"/>
      <c r="B461" s="31"/>
      <c r="C461" s="30"/>
      <c r="D461" s="30"/>
      <c r="E461" s="30"/>
      <c r="F461" s="30"/>
      <c r="G461" s="30"/>
      <c r="H461" s="30"/>
      <c r="I461" s="30"/>
      <c r="J461" s="30" t="str">
        <f t="shared" si="1"/>
        <v>Not a Lease</v>
      </c>
      <c r="K461" s="30"/>
      <c r="L461" s="30"/>
      <c r="M461" s="30"/>
      <c r="N461" s="30"/>
      <c r="O461" s="30"/>
      <c r="P461" s="30"/>
      <c r="Q461" s="30"/>
      <c r="R461" s="30"/>
      <c r="S461" s="30"/>
      <c r="T461" s="30"/>
      <c r="U461" s="30"/>
      <c r="V461" s="30"/>
      <c r="W461" s="30"/>
      <c r="X461" s="30">
        <f t="shared" si="2"/>
        <v>0</v>
      </c>
      <c r="Y461" s="30" t="str">
        <f t="shared" si="3"/>
        <v/>
      </c>
      <c r="Z461" s="30">
        <f t="shared" si="4"/>
        <v>0</v>
      </c>
      <c r="AA461" s="30">
        <f t="shared" si="5"/>
        <v>0</v>
      </c>
      <c r="AB461" s="30"/>
      <c r="AC461" s="30"/>
      <c r="AD461" s="30" t="str">
        <f>IF(AB461="Monthly",Inventory!$X461*12,IF(AB461="quarterly",Inventory!$X$4:$X$550*4,IF(AB461="annually",Inventory!$X$4:$X$550*1,IF(AB461="weekly",Inventory!$X$4:$X$550*52,IF(AB461="semiannually",Inventory!$X$4:$X$550*2," ")))))</f>
        <v> </v>
      </c>
      <c r="AE461" s="30"/>
      <c r="AF461" s="30"/>
      <c r="AG461" s="32"/>
      <c r="AH461" s="32"/>
      <c r="AI461" s="32"/>
      <c r="AJ461" s="30"/>
      <c r="AK461" s="30"/>
      <c r="AL461" s="33"/>
      <c r="AM461" s="34" t="b">
        <f>IF(J461 = "Lease",+PV(AL461/(AD461/Inventory!$X461),AD461,-AG461,0,IF(AC461="Beginning",1,0)))</f>
        <v>0</v>
      </c>
      <c r="AN461" s="30"/>
      <c r="AO461" s="34">
        <f t="shared" si="6"/>
        <v>0</v>
      </c>
    </row>
    <row r="462" ht="15.75" customHeight="1">
      <c r="A462" s="30"/>
      <c r="B462" s="31"/>
      <c r="C462" s="30"/>
      <c r="D462" s="30"/>
      <c r="E462" s="30"/>
      <c r="F462" s="30"/>
      <c r="G462" s="30"/>
      <c r="H462" s="30"/>
      <c r="I462" s="30"/>
      <c r="J462" s="30" t="str">
        <f t="shared" si="1"/>
        <v>Not a Lease</v>
      </c>
      <c r="K462" s="30"/>
      <c r="L462" s="30"/>
      <c r="M462" s="30"/>
      <c r="N462" s="30"/>
      <c r="O462" s="30"/>
      <c r="P462" s="30"/>
      <c r="Q462" s="30"/>
      <c r="R462" s="30"/>
      <c r="S462" s="30"/>
      <c r="T462" s="30"/>
      <c r="U462" s="30"/>
      <c r="V462" s="30"/>
      <c r="W462" s="30"/>
      <c r="X462" s="30">
        <f t="shared" si="2"/>
        <v>0</v>
      </c>
      <c r="Y462" s="30" t="str">
        <f t="shared" si="3"/>
        <v/>
      </c>
      <c r="Z462" s="30">
        <f t="shared" si="4"/>
        <v>0</v>
      </c>
      <c r="AA462" s="30">
        <f t="shared" si="5"/>
        <v>0</v>
      </c>
      <c r="AB462" s="30"/>
      <c r="AC462" s="30"/>
      <c r="AD462" s="30" t="str">
        <f>IF(AB462="Monthly",Inventory!$X462*12,IF(AB462="quarterly",Inventory!$X$4:$X$550*4,IF(AB462="annually",Inventory!$X$4:$X$550*1,IF(AB462="weekly",Inventory!$X$4:$X$550*52,IF(AB462="semiannually",Inventory!$X$4:$X$550*2," ")))))</f>
        <v> </v>
      </c>
      <c r="AE462" s="30"/>
      <c r="AF462" s="30"/>
      <c r="AG462" s="32"/>
      <c r="AH462" s="32"/>
      <c r="AI462" s="32"/>
      <c r="AJ462" s="30"/>
      <c r="AK462" s="30"/>
      <c r="AL462" s="33"/>
      <c r="AM462" s="34" t="b">
        <f>IF(J462 = "Lease",+PV(AL462/(AD462/Inventory!$X462),AD462,-AG462,0,IF(AC462="Beginning",1,0)))</f>
        <v>0</v>
      </c>
      <c r="AN462" s="30"/>
      <c r="AO462" s="34">
        <f t="shared" si="6"/>
        <v>0</v>
      </c>
    </row>
    <row r="463" ht="15.75" customHeight="1">
      <c r="A463" s="30"/>
      <c r="B463" s="31"/>
      <c r="C463" s="30"/>
      <c r="D463" s="30"/>
      <c r="E463" s="30"/>
      <c r="F463" s="30"/>
      <c r="G463" s="30"/>
      <c r="H463" s="30"/>
      <c r="I463" s="30"/>
      <c r="J463" s="30" t="str">
        <f t="shared" si="1"/>
        <v>Not a Lease</v>
      </c>
      <c r="K463" s="30"/>
      <c r="L463" s="30"/>
      <c r="M463" s="30"/>
      <c r="N463" s="30"/>
      <c r="O463" s="30"/>
      <c r="P463" s="30"/>
      <c r="Q463" s="30"/>
      <c r="R463" s="30"/>
      <c r="S463" s="30"/>
      <c r="T463" s="30"/>
      <c r="U463" s="30"/>
      <c r="V463" s="30"/>
      <c r="W463" s="30"/>
      <c r="X463" s="30">
        <f t="shared" si="2"/>
        <v>0</v>
      </c>
      <c r="Y463" s="30" t="str">
        <f t="shared" si="3"/>
        <v/>
      </c>
      <c r="Z463" s="30">
        <f t="shared" si="4"/>
        <v>0</v>
      </c>
      <c r="AA463" s="30">
        <f t="shared" si="5"/>
        <v>0</v>
      </c>
      <c r="AB463" s="30"/>
      <c r="AC463" s="30"/>
      <c r="AD463" s="30" t="str">
        <f>IF(AB463="Monthly",Inventory!$X463*12,IF(AB463="quarterly",Inventory!$X$4:$X$550*4,IF(AB463="annually",Inventory!$X$4:$X$550*1,IF(AB463="weekly",Inventory!$X$4:$X$550*52,IF(AB463="semiannually",Inventory!$X$4:$X$550*2," ")))))</f>
        <v> </v>
      </c>
      <c r="AE463" s="30"/>
      <c r="AF463" s="30"/>
      <c r="AG463" s="32"/>
      <c r="AH463" s="32"/>
      <c r="AI463" s="32"/>
      <c r="AJ463" s="30"/>
      <c r="AK463" s="30"/>
      <c r="AL463" s="33"/>
      <c r="AM463" s="34" t="b">
        <f>IF(J463 = "Lease",+PV(AL463/(AD463/Inventory!$X463),AD463,-AG463,0,IF(AC463="Beginning",1,0)))</f>
        <v>0</v>
      </c>
      <c r="AN463" s="30"/>
      <c r="AO463" s="34">
        <f t="shared" si="6"/>
        <v>0</v>
      </c>
    </row>
    <row r="464" ht="15.75" customHeight="1">
      <c r="A464" s="30"/>
      <c r="B464" s="31"/>
      <c r="C464" s="30"/>
      <c r="D464" s="30"/>
      <c r="E464" s="30"/>
      <c r="F464" s="30"/>
      <c r="G464" s="30"/>
      <c r="H464" s="30"/>
      <c r="I464" s="30"/>
      <c r="J464" s="30" t="str">
        <f t="shared" si="1"/>
        <v>Not a Lease</v>
      </c>
      <c r="K464" s="30"/>
      <c r="L464" s="30"/>
      <c r="M464" s="30"/>
      <c r="N464" s="30"/>
      <c r="O464" s="30"/>
      <c r="P464" s="30"/>
      <c r="Q464" s="30"/>
      <c r="R464" s="30"/>
      <c r="S464" s="30"/>
      <c r="T464" s="30"/>
      <c r="U464" s="30"/>
      <c r="V464" s="30"/>
      <c r="W464" s="30"/>
      <c r="X464" s="30">
        <f t="shared" si="2"/>
        <v>0</v>
      </c>
      <c r="Y464" s="30" t="str">
        <f t="shared" si="3"/>
        <v/>
      </c>
      <c r="Z464" s="30">
        <f t="shared" si="4"/>
        <v>0</v>
      </c>
      <c r="AA464" s="30">
        <f t="shared" si="5"/>
        <v>0</v>
      </c>
      <c r="AB464" s="30"/>
      <c r="AC464" s="30"/>
      <c r="AD464" s="30" t="str">
        <f>IF(AB464="Monthly",Inventory!$X464*12,IF(AB464="quarterly",Inventory!$X$4:$X$550*4,IF(AB464="annually",Inventory!$X$4:$X$550*1,IF(AB464="weekly",Inventory!$X$4:$X$550*52,IF(AB464="semiannually",Inventory!$X$4:$X$550*2," ")))))</f>
        <v> </v>
      </c>
      <c r="AE464" s="30"/>
      <c r="AF464" s="30"/>
      <c r="AG464" s="32"/>
      <c r="AH464" s="32"/>
      <c r="AI464" s="32"/>
      <c r="AJ464" s="30"/>
      <c r="AK464" s="30"/>
      <c r="AL464" s="33"/>
      <c r="AM464" s="34" t="b">
        <f>IF(J464 = "Lease",+PV(AL464/(AD464/Inventory!$X464),AD464,-AG464,0,IF(AC464="Beginning",1,0)))</f>
        <v>0</v>
      </c>
      <c r="AN464" s="30"/>
      <c r="AO464" s="34">
        <f t="shared" si="6"/>
        <v>0</v>
      </c>
    </row>
    <row r="465" ht="15.75" customHeight="1">
      <c r="A465" s="30"/>
      <c r="B465" s="31"/>
      <c r="C465" s="30"/>
      <c r="D465" s="30"/>
      <c r="E465" s="30"/>
      <c r="F465" s="30"/>
      <c r="G465" s="30"/>
      <c r="H465" s="30"/>
      <c r="I465" s="30"/>
      <c r="J465" s="30" t="str">
        <f t="shared" si="1"/>
        <v>Not a Lease</v>
      </c>
      <c r="K465" s="30"/>
      <c r="L465" s="30"/>
      <c r="M465" s="30"/>
      <c r="N465" s="30"/>
      <c r="O465" s="30"/>
      <c r="P465" s="30"/>
      <c r="Q465" s="30"/>
      <c r="R465" s="30"/>
      <c r="S465" s="30"/>
      <c r="T465" s="30"/>
      <c r="U465" s="30"/>
      <c r="V465" s="30"/>
      <c r="W465" s="30"/>
      <c r="X465" s="30">
        <f t="shared" si="2"/>
        <v>0</v>
      </c>
      <c r="Y465" s="30" t="str">
        <f t="shared" si="3"/>
        <v/>
      </c>
      <c r="Z465" s="30">
        <f t="shared" si="4"/>
        <v>0</v>
      </c>
      <c r="AA465" s="30">
        <f t="shared" si="5"/>
        <v>0</v>
      </c>
      <c r="AB465" s="30"/>
      <c r="AC465" s="30"/>
      <c r="AD465" s="30" t="str">
        <f>IF(AB465="Monthly",Inventory!$X465*12,IF(AB465="quarterly",Inventory!$X$4:$X$550*4,IF(AB465="annually",Inventory!$X$4:$X$550*1,IF(AB465="weekly",Inventory!$X$4:$X$550*52,IF(AB465="semiannually",Inventory!$X$4:$X$550*2," ")))))</f>
        <v> </v>
      </c>
      <c r="AE465" s="30"/>
      <c r="AF465" s="30"/>
      <c r="AG465" s="32"/>
      <c r="AH465" s="32"/>
      <c r="AI465" s="32"/>
      <c r="AJ465" s="30"/>
      <c r="AK465" s="30"/>
      <c r="AL465" s="33"/>
      <c r="AM465" s="34" t="b">
        <f>IF(J465 = "Lease",+PV(AL465/(AD465/Inventory!$X465),AD465,-AG465,0,IF(AC465="Beginning",1,0)))</f>
        <v>0</v>
      </c>
      <c r="AN465" s="30"/>
      <c r="AO465" s="34">
        <f t="shared" si="6"/>
        <v>0</v>
      </c>
    </row>
    <row r="466" ht="15.75" customHeight="1">
      <c r="A466" s="30"/>
      <c r="B466" s="31"/>
      <c r="C466" s="30"/>
      <c r="D466" s="30"/>
      <c r="E466" s="30"/>
      <c r="F466" s="30"/>
      <c r="G466" s="30"/>
      <c r="H466" s="30"/>
      <c r="I466" s="30"/>
      <c r="J466" s="30" t="str">
        <f t="shared" si="1"/>
        <v>Not a Lease</v>
      </c>
      <c r="K466" s="30"/>
      <c r="L466" s="30"/>
      <c r="M466" s="30"/>
      <c r="N466" s="30"/>
      <c r="O466" s="30"/>
      <c r="P466" s="30"/>
      <c r="Q466" s="30"/>
      <c r="R466" s="30"/>
      <c r="S466" s="30"/>
      <c r="T466" s="30"/>
      <c r="U466" s="30"/>
      <c r="V466" s="30"/>
      <c r="W466" s="30"/>
      <c r="X466" s="30">
        <f t="shared" si="2"/>
        <v>0</v>
      </c>
      <c r="Y466" s="30" t="str">
        <f t="shared" si="3"/>
        <v/>
      </c>
      <c r="Z466" s="30">
        <f t="shared" si="4"/>
        <v>0</v>
      </c>
      <c r="AA466" s="30">
        <f t="shared" si="5"/>
        <v>0</v>
      </c>
      <c r="AB466" s="30"/>
      <c r="AC466" s="30"/>
      <c r="AD466" s="30" t="str">
        <f>IF(AB466="Monthly",Inventory!$X466*12,IF(AB466="quarterly",Inventory!$X$4:$X$550*4,IF(AB466="annually",Inventory!$X$4:$X$550*1,IF(AB466="weekly",Inventory!$X$4:$X$550*52,IF(AB466="semiannually",Inventory!$X$4:$X$550*2," ")))))</f>
        <v> </v>
      </c>
      <c r="AE466" s="30"/>
      <c r="AF466" s="30"/>
      <c r="AG466" s="32"/>
      <c r="AH466" s="32"/>
      <c r="AI466" s="32"/>
      <c r="AJ466" s="30"/>
      <c r="AK466" s="30"/>
      <c r="AL466" s="33"/>
      <c r="AM466" s="34" t="b">
        <f>IF(J466 = "Lease",+PV(AL466/(AD466/Inventory!$X466),AD466,-AG466,0,IF(AC466="Beginning",1,0)))</f>
        <v>0</v>
      </c>
      <c r="AN466" s="30"/>
      <c r="AO466" s="34">
        <f t="shared" si="6"/>
        <v>0</v>
      </c>
    </row>
    <row r="467" ht="15.75" customHeight="1">
      <c r="A467" s="30"/>
      <c r="B467" s="31"/>
      <c r="C467" s="30"/>
      <c r="D467" s="30"/>
      <c r="E467" s="30"/>
      <c r="F467" s="30"/>
      <c r="G467" s="30"/>
      <c r="H467" s="30"/>
      <c r="I467" s="30"/>
      <c r="J467" s="30" t="str">
        <f t="shared" si="1"/>
        <v>Not a Lease</v>
      </c>
      <c r="K467" s="30"/>
      <c r="L467" s="30"/>
      <c r="M467" s="30"/>
      <c r="N467" s="30"/>
      <c r="O467" s="30"/>
      <c r="P467" s="30"/>
      <c r="Q467" s="30"/>
      <c r="R467" s="30"/>
      <c r="S467" s="30"/>
      <c r="T467" s="30"/>
      <c r="U467" s="30"/>
      <c r="V467" s="30"/>
      <c r="W467" s="30"/>
      <c r="X467" s="30">
        <f t="shared" si="2"/>
        <v>0</v>
      </c>
      <c r="Y467" s="30" t="str">
        <f t="shared" si="3"/>
        <v/>
      </c>
      <c r="Z467" s="30">
        <f t="shared" si="4"/>
        <v>0</v>
      </c>
      <c r="AA467" s="30">
        <f t="shared" si="5"/>
        <v>0</v>
      </c>
      <c r="AB467" s="30"/>
      <c r="AC467" s="30"/>
      <c r="AD467" s="30" t="str">
        <f>IF(AB467="Monthly",Inventory!$X467*12,IF(AB467="quarterly",Inventory!$X$4:$X$550*4,IF(AB467="annually",Inventory!$X$4:$X$550*1,IF(AB467="weekly",Inventory!$X$4:$X$550*52,IF(AB467="semiannually",Inventory!$X$4:$X$550*2," ")))))</f>
        <v> </v>
      </c>
      <c r="AE467" s="30"/>
      <c r="AF467" s="30"/>
      <c r="AG467" s="32"/>
      <c r="AH467" s="32"/>
      <c r="AI467" s="32"/>
      <c r="AJ467" s="30"/>
      <c r="AK467" s="30"/>
      <c r="AL467" s="33"/>
      <c r="AM467" s="34" t="b">
        <f>IF(J467 = "Lease",+PV(AL467/(AD467/Inventory!$X467),AD467,-AG467,0,IF(AC467="Beginning",1,0)))</f>
        <v>0</v>
      </c>
      <c r="AN467" s="30"/>
      <c r="AO467" s="34">
        <f t="shared" si="6"/>
        <v>0</v>
      </c>
    </row>
    <row r="468" ht="15.75" customHeight="1">
      <c r="A468" s="30"/>
      <c r="B468" s="31"/>
      <c r="C468" s="30"/>
      <c r="D468" s="30"/>
      <c r="E468" s="30"/>
      <c r="F468" s="30"/>
      <c r="G468" s="30"/>
      <c r="H468" s="30"/>
      <c r="I468" s="30"/>
      <c r="J468" s="30" t="str">
        <f t="shared" si="1"/>
        <v>Not a Lease</v>
      </c>
      <c r="K468" s="30"/>
      <c r="L468" s="30"/>
      <c r="M468" s="30"/>
      <c r="N468" s="30"/>
      <c r="O468" s="30"/>
      <c r="P468" s="30"/>
      <c r="Q468" s="30"/>
      <c r="R468" s="30"/>
      <c r="S468" s="30"/>
      <c r="T468" s="30"/>
      <c r="U468" s="30"/>
      <c r="V468" s="30"/>
      <c r="W468" s="30"/>
      <c r="X468" s="30">
        <f t="shared" si="2"/>
        <v>0</v>
      </c>
      <c r="Y468" s="30" t="str">
        <f t="shared" si="3"/>
        <v/>
      </c>
      <c r="Z468" s="30">
        <f t="shared" si="4"/>
        <v>0</v>
      </c>
      <c r="AA468" s="30">
        <f t="shared" si="5"/>
        <v>0</v>
      </c>
      <c r="AB468" s="30"/>
      <c r="AC468" s="30"/>
      <c r="AD468" s="30" t="str">
        <f>IF(AB468="Monthly",Inventory!$X468*12,IF(AB468="quarterly",Inventory!$X$4:$X$550*4,IF(AB468="annually",Inventory!$X$4:$X$550*1,IF(AB468="weekly",Inventory!$X$4:$X$550*52,IF(AB468="semiannually",Inventory!$X$4:$X$550*2," ")))))</f>
        <v> </v>
      </c>
      <c r="AE468" s="30"/>
      <c r="AF468" s="30"/>
      <c r="AG468" s="32"/>
      <c r="AH468" s="32"/>
      <c r="AI468" s="32"/>
      <c r="AJ468" s="30"/>
      <c r="AK468" s="30"/>
      <c r="AL468" s="33"/>
      <c r="AM468" s="34" t="b">
        <f>IF(J468 = "Lease",+PV(AL468/(AD468/Inventory!$X468),AD468,-AG468,0,IF(AC468="Beginning",1,0)))</f>
        <v>0</v>
      </c>
      <c r="AN468" s="30"/>
      <c r="AO468" s="34">
        <f t="shared" si="6"/>
        <v>0</v>
      </c>
    </row>
    <row r="469" ht="15.75" customHeight="1">
      <c r="A469" s="30"/>
      <c r="B469" s="31"/>
      <c r="C469" s="30"/>
      <c r="D469" s="30"/>
      <c r="E469" s="30"/>
      <c r="F469" s="30"/>
      <c r="G469" s="30"/>
      <c r="H469" s="30"/>
      <c r="I469" s="30"/>
      <c r="J469" s="30" t="str">
        <f t="shared" si="1"/>
        <v>Not a Lease</v>
      </c>
      <c r="K469" s="30"/>
      <c r="L469" s="30"/>
      <c r="M469" s="30"/>
      <c r="N469" s="30"/>
      <c r="O469" s="30"/>
      <c r="P469" s="30"/>
      <c r="Q469" s="30"/>
      <c r="R469" s="30"/>
      <c r="S469" s="30"/>
      <c r="T469" s="30"/>
      <c r="U469" s="30"/>
      <c r="V469" s="30"/>
      <c r="W469" s="30"/>
      <c r="X469" s="30">
        <f t="shared" si="2"/>
        <v>0</v>
      </c>
      <c r="Y469" s="30" t="str">
        <f t="shared" si="3"/>
        <v/>
      </c>
      <c r="Z469" s="30">
        <f t="shared" si="4"/>
        <v>0</v>
      </c>
      <c r="AA469" s="30">
        <f t="shared" si="5"/>
        <v>0</v>
      </c>
      <c r="AB469" s="30"/>
      <c r="AC469" s="30"/>
      <c r="AD469" s="30" t="str">
        <f>IF(AB469="Monthly",Inventory!$X469*12,IF(AB469="quarterly",Inventory!$X$4:$X$550*4,IF(AB469="annually",Inventory!$X$4:$X$550*1,IF(AB469="weekly",Inventory!$X$4:$X$550*52,IF(AB469="semiannually",Inventory!$X$4:$X$550*2," ")))))</f>
        <v> </v>
      </c>
      <c r="AE469" s="30"/>
      <c r="AF469" s="30"/>
      <c r="AG469" s="32"/>
      <c r="AH469" s="32"/>
      <c r="AI469" s="32"/>
      <c r="AJ469" s="30"/>
      <c r="AK469" s="30"/>
      <c r="AL469" s="33"/>
      <c r="AM469" s="34" t="b">
        <f>IF(J469 = "Lease",+PV(AL469/(AD469/Inventory!$X469),AD469,-AG469,0,IF(AC469="Beginning",1,0)))</f>
        <v>0</v>
      </c>
      <c r="AN469" s="30"/>
      <c r="AO469" s="34">
        <f t="shared" si="6"/>
        <v>0</v>
      </c>
    </row>
    <row r="470" ht="15.75" customHeight="1">
      <c r="A470" s="30"/>
      <c r="B470" s="31"/>
      <c r="C470" s="30"/>
      <c r="D470" s="30"/>
      <c r="E470" s="30"/>
      <c r="F470" s="30"/>
      <c r="G470" s="30"/>
      <c r="H470" s="30"/>
      <c r="I470" s="30"/>
      <c r="J470" s="30" t="str">
        <f t="shared" si="1"/>
        <v>Not a Lease</v>
      </c>
      <c r="K470" s="30"/>
      <c r="L470" s="30"/>
      <c r="M470" s="30"/>
      <c r="N470" s="30"/>
      <c r="O470" s="30"/>
      <c r="P470" s="30"/>
      <c r="Q470" s="30"/>
      <c r="R470" s="30"/>
      <c r="S470" s="30"/>
      <c r="T470" s="30"/>
      <c r="U470" s="30"/>
      <c r="V470" s="30"/>
      <c r="W470" s="30"/>
      <c r="X470" s="30">
        <f t="shared" si="2"/>
        <v>0</v>
      </c>
      <c r="Y470" s="30" t="str">
        <f t="shared" si="3"/>
        <v/>
      </c>
      <c r="Z470" s="30">
        <f t="shared" si="4"/>
        <v>0</v>
      </c>
      <c r="AA470" s="30">
        <f t="shared" si="5"/>
        <v>0</v>
      </c>
      <c r="AB470" s="30"/>
      <c r="AC470" s="30"/>
      <c r="AD470" s="30" t="str">
        <f>IF(AB470="Monthly",Inventory!$X470*12,IF(AB470="quarterly",Inventory!$X$4:$X$550*4,IF(AB470="annually",Inventory!$X$4:$X$550*1,IF(AB470="weekly",Inventory!$X$4:$X$550*52,IF(AB470="semiannually",Inventory!$X$4:$X$550*2," ")))))</f>
        <v> </v>
      </c>
      <c r="AE470" s="30"/>
      <c r="AF470" s="30"/>
      <c r="AG470" s="32"/>
      <c r="AH470" s="32"/>
      <c r="AI470" s="32"/>
      <c r="AJ470" s="30"/>
      <c r="AK470" s="30"/>
      <c r="AL470" s="33"/>
      <c r="AM470" s="34" t="b">
        <f>IF(J470 = "Lease",+PV(AL470/(AD470/Inventory!$X470),AD470,-AG470,0,IF(AC470="Beginning",1,0)))</f>
        <v>0</v>
      </c>
      <c r="AN470" s="30"/>
      <c r="AO470" s="34">
        <f t="shared" si="6"/>
        <v>0</v>
      </c>
    </row>
    <row r="471" ht="15.75" customHeight="1">
      <c r="A471" s="30"/>
      <c r="B471" s="31"/>
      <c r="C471" s="30"/>
      <c r="D471" s="30"/>
      <c r="E471" s="30"/>
      <c r="F471" s="30"/>
      <c r="G471" s="30"/>
      <c r="H471" s="30"/>
      <c r="I471" s="30"/>
      <c r="J471" s="30" t="str">
        <f t="shared" si="1"/>
        <v>Not a Lease</v>
      </c>
      <c r="K471" s="30"/>
      <c r="L471" s="30"/>
      <c r="M471" s="30"/>
      <c r="N471" s="30"/>
      <c r="O471" s="30"/>
      <c r="P471" s="30"/>
      <c r="Q471" s="30"/>
      <c r="R471" s="30"/>
      <c r="S471" s="30"/>
      <c r="T471" s="30"/>
      <c r="U471" s="30"/>
      <c r="V471" s="30"/>
      <c r="W471" s="30"/>
      <c r="X471" s="30">
        <f t="shared" si="2"/>
        <v>0</v>
      </c>
      <c r="Y471" s="30" t="str">
        <f t="shared" si="3"/>
        <v/>
      </c>
      <c r="Z471" s="30">
        <f t="shared" si="4"/>
        <v>0</v>
      </c>
      <c r="AA471" s="30">
        <f t="shared" si="5"/>
        <v>0</v>
      </c>
      <c r="AB471" s="30"/>
      <c r="AC471" s="30"/>
      <c r="AD471" s="30" t="str">
        <f>IF(AB471="Monthly",Inventory!$X471*12,IF(AB471="quarterly",Inventory!$X$4:$X$550*4,IF(AB471="annually",Inventory!$X$4:$X$550*1,IF(AB471="weekly",Inventory!$X$4:$X$550*52,IF(AB471="semiannually",Inventory!$X$4:$X$550*2," ")))))</f>
        <v> </v>
      </c>
      <c r="AE471" s="30"/>
      <c r="AF471" s="30"/>
      <c r="AG471" s="32"/>
      <c r="AH471" s="32"/>
      <c r="AI471" s="32"/>
      <c r="AJ471" s="30"/>
      <c r="AK471" s="30"/>
      <c r="AL471" s="33"/>
      <c r="AM471" s="34" t="b">
        <f>IF(J471 = "Lease",+PV(AL471/(AD471/Inventory!$X471),AD471,-AG471,0,IF(AC471="Beginning",1,0)))</f>
        <v>0</v>
      </c>
      <c r="AN471" s="30"/>
      <c r="AO471" s="34">
        <f t="shared" si="6"/>
        <v>0</v>
      </c>
    </row>
    <row r="472" ht="15.75" customHeight="1">
      <c r="A472" s="30"/>
      <c r="B472" s="31"/>
      <c r="C472" s="30"/>
      <c r="D472" s="30"/>
      <c r="E472" s="30"/>
      <c r="F472" s="30"/>
      <c r="G472" s="30"/>
      <c r="H472" s="30"/>
      <c r="I472" s="30"/>
      <c r="J472" s="30" t="str">
        <f t="shared" si="1"/>
        <v>Not a Lease</v>
      </c>
      <c r="K472" s="30"/>
      <c r="L472" s="30"/>
      <c r="M472" s="30"/>
      <c r="N472" s="30"/>
      <c r="O472" s="30"/>
      <c r="P472" s="30"/>
      <c r="Q472" s="30"/>
      <c r="R472" s="30"/>
      <c r="S472" s="30"/>
      <c r="T472" s="30"/>
      <c r="U472" s="30"/>
      <c r="V472" s="30"/>
      <c r="W472" s="30"/>
      <c r="X472" s="30">
        <f t="shared" si="2"/>
        <v>0</v>
      </c>
      <c r="Y472" s="30" t="str">
        <f t="shared" si="3"/>
        <v/>
      </c>
      <c r="Z472" s="30">
        <f t="shared" si="4"/>
        <v>0</v>
      </c>
      <c r="AA472" s="30">
        <f t="shared" si="5"/>
        <v>0</v>
      </c>
      <c r="AB472" s="30"/>
      <c r="AC472" s="30"/>
      <c r="AD472" s="30" t="str">
        <f>IF(AB472="Monthly",Inventory!$X472*12,IF(AB472="quarterly",Inventory!$X$4:$X$550*4,IF(AB472="annually",Inventory!$X$4:$X$550*1,IF(AB472="weekly",Inventory!$X$4:$X$550*52,IF(AB472="semiannually",Inventory!$X$4:$X$550*2," ")))))</f>
        <v> </v>
      </c>
      <c r="AE472" s="30"/>
      <c r="AF472" s="30"/>
      <c r="AG472" s="32"/>
      <c r="AH472" s="32"/>
      <c r="AI472" s="32"/>
      <c r="AJ472" s="30"/>
      <c r="AK472" s="30"/>
      <c r="AL472" s="33"/>
      <c r="AM472" s="34" t="b">
        <f>IF(J472 = "Lease",+PV(AL472/(AD472/Inventory!$X472),AD472,-AG472,0,IF(AC472="Beginning",1,0)))</f>
        <v>0</v>
      </c>
      <c r="AN472" s="30"/>
      <c r="AO472" s="34">
        <f t="shared" si="6"/>
        <v>0</v>
      </c>
    </row>
    <row r="473" ht="15.75" customHeight="1">
      <c r="A473" s="30"/>
      <c r="B473" s="31"/>
      <c r="C473" s="30"/>
      <c r="D473" s="30"/>
      <c r="E473" s="30"/>
      <c r="F473" s="30"/>
      <c r="G473" s="30"/>
      <c r="H473" s="30"/>
      <c r="I473" s="30"/>
      <c r="J473" s="30" t="str">
        <f t="shared" si="1"/>
        <v>Not a Lease</v>
      </c>
      <c r="K473" s="30"/>
      <c r="L473" s="30"/>
      <c r="M473" s="30"/>
      <c r="N473" s="30"/>
      <c r="O473" s="30"/>
      <c r="P473" s="30"/>
      <c r="Q473" s="30"/>
      <c r="R473" s="30"/>
      <c r="S473" s="30"/>
      <c r="T473" s="30"/>
      <c r="U473" s="30"/>
      <c r="V473" s="30"/>
      <c r="W473" s="30"/>
      <c r="X473" s="30">
        <f t="shared" si="2"/>
        <v>0</v>
      </c>
      <c r="Y473" s="30" t="str">
        <f t="shared" si="3"/>
        <v/>
      </c>
      <c r="Z473" s="30">
        <f t="shared" si="4"/>
        <v>0</v>
      </c>
      <c r="AA473" s="30">
        <f t="shared" si="5"/>
        <v>0</v>
      </c>
      <c r="AB473" s="30"/>
      <c r="AC473" s="30"/>
      <c r="AD473" s="30" t="str">
        <f>IF(AB473="Monthly",Inventory!$X473*12,IF(AB473="quarterly",Inventory!$X$4:$X$550*4,IF(AB473="annually",Inventory!$X$4:$X$550*1,IF(AB473="weekly",Inventory!$X$4:$X$550*52,IF(AB473="semiannually",Inventory!$X$4:$X$550*2," ")))))</f>
        <v> </v>
      </c>
      <c r="AE473" s="30"/>
      <c r="AF473" s="30"/>
      <c r="AG473" s="32"/>
      <c r="AH473" s="32"/>
      <c r="AI473" s="32"/>
      <c r="AJ473" s="30"/>
      <c r="AK473" s="30"/>
      <c r="AL473" s="33"/>
      <c r="AM473" s="34" t="b">
        <f>IF(J473 = "Lease",+PV(AL473/(AD473/Inventory!$X473),AD473,-AG473,0,IF(AC473="Beginning",1,0)))</f>
        <v>0</v>
      </c>
      <c r="AN473" s="30"/>
      <c r="AO473" s="34">
        <f t="shared" si="6"/>
        <v>0</v>
      </c>
    </row>
    <row r="474" ht="15.75" customHeight="1">
      <c r="A474" s="30"/>
      <c r="B474" s="31"/>
      <c r="C474" s="30"/>
      <c r="D474" s="30"/>
      <c r="E474" s="30"/>
      <c r="F474" s="30"/>
      <c r="G474" s="30"/>
      <c r="H474" s="30"/>
      <c r="I474" s="30"/>
      <c r="J474" s="30" t="str">
        <f t="shared" si="1"/>
        <v>Not a Lease</v>
      </c>
      <c r="K474" s="30"/>
      <c r="L474" s="30"/>
      <c r="M474" s="30"/>
      <c r="N474" s="30"/>
      <c r="O474" s="30"/>
      <c r="P474" s="30"/>
      <c r="Q474" s="30"/>
      <c r="R474" s="30"/>
      <c r="S474" s="30"/>
      <c r="T474" s="30"/>
      <c r="U474" s="30"/>
      <c r="V474" s="30"/>
      <c r="W474" s="30"/>
      <c r="X474" s="30">
        <f t="shared" si="2"/>
        <v>0</v>
      </c>
      <c r="Y474" s="30" t="str">
        <f t="shared" si="3"/>
        <v/>
      </c>
      <c r="Z474" s="30">
        <f t="shared" si="4"/>
        <v>0</v>
      </c>
      <c r="AA474" s="30">
        <f t="shared" si="5"/>
        <v>0</v>
      </c>
      <c r="AB474" s="30"/>
      <c r="AC474" s="30"/>
      <c r="AD474" s="30" t="str">
        <f>IF(AB474="Monthly",Inventory!$X474*12,IF(AB474="quarterly",Inventory!$X$4:$X$550*4,IF(AB474="annually",Inventory!$X$4:$X$550*1,IF(AB474="weekly",Inventory!$X$4:$X$550*52,IF(AB474="semiannually",Inventory!$X$4:$X$550*2," ")))))</f>
        <v> </v>
      </c>
      <c r="AE474" s="30"/>
      <c r="AF474" s="30"/>
      <c r="AG474" s="32"/>
      <c r="AH474" s="32"/>
      <c r="AI474" s="32"/>
      <c r="AJ474" s="30"/>
      <c r="AK474" s="30"/>
      <c r="AL474" s="33"/>
      <c r="AM474" s="34" t="b">
        <f>IF(J474 = "Lease",+PV(AL474/(AD474/Inventory!$X474),AD474,-AG474,0,IF(AC474="Beginning",1,0)))</f>
        <v>0</v>
      </c>
      <c r="AN474" s="30"/>
      <c r="AO474" s="34">
        <f t="shared" si="6"/>
        <v>0</v>
      </c>
    </row>
    <row r="475" ht="15.75" customHeight="1">
      <c r="A475" s="30"/>
      <c r="B475" s="31"/>
      <c r="C475" s="30"/>
      <c r="D475" s="30"/>
      <c r="E475" s="30"/>
      <c r="F475" s="30"/>
      <c r="G475" s="30"/>
      <c r="H475" s="30"/>
      <c r="I475" s="30"/>
      <c r="J475" s="30" t="str">
        <f t="shared" si="1"/>
        <v>Not a Lease</v>
      </c>
      <c r="K475" s="30"/>
      <c r="L475" s="30"/>
      <c r="M475" s="30"/>
      <c r="N475" s="30"/>
      <c r="O475" s="30"/>
      <c r="P475" s="30"/>
      <c r="Q475" s="30"/>
      <c r="R475" s="30"/>
      <c r="S475" s="30"/>
      <c r="T475" s="30"/>
      <c r="U475" s="30"/>
      <c r="V475" s="30"/>
      <c r="W475" s="30"/>
      <c r="X475" s="30">
        <f t="shared" si="2"/>
        <v>0</v>
      </c>
      <c r="Y475" s="30" t="str">
        <f t="shared" si="3"/>
        <v/>
      </c>
      <c r="Z475" s="30">
        <f t="shared" si="4"/>
        <v>0</v>
      </c>
      <c r="AA475" s="30">
        <f t="shared" si="5"/>
        <v>0</v>
      </c>
      <c r="AB475" s="30"/>
      <c r="AC475" s="30"/>
      <c r="AD475" s="30" t="str">
        <f>IF(AB475="Monthly",Inventory!$X475*12,IF(AB475="quarterly",Inventory!$X$4:$X$550*4,IF(AB475="annually",Inventory!$X$4:$X$550*1,IF(AB475="weekly",Inventory!$X$4:$X$550*52,IF(AB475="semiannually",Inventory!$X$4:$X$550*2," ")))))</f>
        <v> </v>
      </c>
      <c r="AE475" s="30"/>
      <c r="AF475" s="30"/>
      <c r="AG475" s="32"/>
      <c r="AH475" s="32"/>
      <c r="AI475" s="32"/>
      <c r="AJ475" s="30"/>
      <c r="AK475" s="30"/>
      <c r="AL475" s="33"/>
      <c r="AM475" s="34" t="b">
        <f>IF(J475 = "Lease",+PV(AL475/(AD475/Inventory!$X475),AD475,-AG475,0,IF(AC475="Beginning",1,0)))</f>
        <v>0</v>
      </c>
      <c r="AN475" s="30"/>
      <c r="AO475" s="34">
        <f t="shared" si="6"/>
        <v>0</v>
      </c>
    </row>
    <row r="476" ht="15.75" customHeight="1">
      <c r="A476" s="30"/>
      <c r="B476" s="31"/>
      <c r="C476" s="30"/>
      <c r="D476" s="30"/>
      <c r="E476" s="30"/>
      <c r="F476" s="30"/>
      <c r="G476" s="30"/>
      <c r="H476" s="30"/>
      <c r="I476" s="30"/>
      <c r="J476" s="30" t="str">
        <f t="shared" si="1"/>
        <v>Not a Lease</v>
      </c>
      <c r="K476" s="30"/>
      <c r="L476" s="30"/>
      <c r="M476" s="30"/>
      <c r="N476" s="30"/>
      <c r="O476" s="30"/>
      <c r="P476" s="30"/>
      <c r="Q476" s="30"/>
      <c r="R476" s="30"/>
      <c r="S476" s="30"/>
      <c r="T476" s="30"/>
      <c r="U476" s="30"/>
      <c r="V476" s="30"/>
      <c r="W476" s="30"/>
      <c r="X476" s="30">
        <f t="shared" si="2"/>
        <v>0</v>
      </c>
      <c r="Y476" s="30" t="str">
        <f t="shared" si="3"/>
        <v/>
      </c>
      <c r="Z476" s="30">
        <f t="shared" si="4"/>
        <v>0</v>
      </c>
      <c r="AA476" s="30">
        <f t="shared" si="5"/>
        <v>0</v>
      </c>
      <c r="AB476" s="30"/>
      <c r="AC476" s="30"/>
      <c r="AD476" s="30" t="str">
        <f>IF(AB476="Monthly",Inventory!$X476*12,IF(AB476="quarterly",Inventory!$X$4:$X$550*4,IF(AB476="annually",Inventory!$X$4:$X$550*1,IF(AB476="weekly",Inventory!$X$4:$X$550*52,IF(AB476="semiannually",Inventory!$X$4:$X$550*2," ")))))</f>
        <v> </v>
      </c>
      <c r="AE476" s="30"/>
      <c r="AF476" s="30"/>
      <c r="AG476" s="32"/>
      <c r="AH476" s="32"/>
      <c r="AI476" s="32"/>
      <c r="AJ476" s="30"/>
      <c r="AK476" s="30"/>
      <c r="AL476" s="33"/>
      <c r="AM476" s="34" t="b">
        <f>IF(J476 = "Lease",+PV(AL476/(AD476/Inventory!$X476),AD476,-AG476,0,IF(AC476="Beginning",1,0)))</f>
        <v>0</v>
      </c>
      <c r="AN476" s="30"/>
      <c r="AO476" s="34">
        <f t="shared" si="6"/>
        <v>0</v>
      </c>
    </row>
    <row r="477" ht="15.75" customHeight="1">
      <c r="A477" s="30"/>
      <c r="B477" s="31"/>
      <c r="C477" s="30"/>
      <c r="D477" s="30"/>
      <c r="E477" s="30"/>
      <c r="F477" s="30"/>
      <c r="G477" s="30"/>
      <c r="H477" s="30"/>
      <c r="I477" s="30"/>
      <c r="J477" s="30" t="str">
        <f t="shared" si="1"/>
        <v>Not a Lease</v>
      </c>
      <c r="K477" s="30"/>
      <c r="L477" s="30"/>
      <c r="M477" s="30"/>
      <c r="N477" s="30"/>
      <c r="O477" s="30"/>
      <c r="P477" s="30"/>
      <c r="Q477" s="30"/>
      <c r="R477" s="30"/>
      <c r="S477" s="30"/>
      <c r="T477" s="30"/>
      <c r="U477" s="30"/>
      <c r="V477" s="30"/>
      <c r="W477" s="30"/>
      <c r="X477" s="30">
        <f t="shared" si="2"/>
        <v>0</v>
      </c>
      <c r="Y477" s="30" t="str">
        <f t="shared" si="3"/>
        <v/>
      </c>
      <c r="Z477" s="30">
        <f t="shared" si="4"/>
        <v>0</v>
      </c>
      <c r="AA477" s="30">
        <f t="shared" si="5"/>
        <v>0</v>
      </c>
      <c r="AB477" s="30"/>
      <c r="AC477" s="30"/>
      <c r="AD477" s="30" t="str">
        <f>IF(AB477="Monthly",Inventory!$X477*12,IF(AB477="quarterly",Inventory!$X$4:$X$550*4,IF(AB477="annually",Inventory!$X$4:$X$550*1,IF(AB477="weekly",Inventory!$X$4:$X$550*52,IF(AB477="semiannually",Inventory!$X$4:$X$550*2," ")))))</f>
        <v> </v>
      </c>
      <c r="AE477" s="30"/>
      <c r="AF477" s="30"/>
      <c r="AG477" s="32"/>
      <c r="AH477" s="32"/>
      <c r="AI477" s="32"/>
      <c r="AJ477" s="30"/>
      <c r="AK477" s="30"/>
      <c r="AL477" s="33"/>
      <c r="AM477" s="34" t="b">
        <f>IF(J477 = "Lease",+PV(AL477/(AD477/Inventory!$X477),AD477,-AG477,0,IF(AC477="Beginning",1,0)))</f>
        <v>0</v>
      </c>
      <c r="AN477" s="30"/>
      <c r="AO477" s="34">
        <f t="shared" si="6"/>
        <v>0</v>
      </c>
    </row>
    <row r="478" ht="15.75" customHeight="1">
      <c r="A478" s="30"/>
      <c r="B478" s="31"/>
      <c r="C478" s="30"/>
      <c r="D478" s="30"/>
      <c r="E478" s="30"/>
      <c r="F478" s="30"/>
      <c r="G478" s="30"/>
      <c r="H478" s="30"/>
      <c r="I478" s="30"/>
      <c r="J478" s="30" t="str">
        <f t="shared" si="1"/>
        <v>Not a Lease</v>
      </c>
      <c r="K478" s="30"/>
      <c r="L478" s="30"/>
      <c r="M478" s="30"/>
      <c r="N478" s="30"/>
      <c r="O478" s="30"/>
      <c r="P478" s="30"/>
      <c r="Q478" s="30"/>
      <c r="R478" s="30"/>
      <c r="S478" s="30"/>
      <c r="T478" s="30"/>
      <c r="U478" s="30"/>
      <c r="V478" s="30"/>
      <c r="W478" s="30"/>
      <c r="X478" s="30">
        <f t="shared" si="2"/>
        <v>0</v>
      </c>
      <c r="Y478" s="30" t="str">
        <f t="shared" si="3"/>
        <v/>
      </c>
      <c r="Z478" s="30">
        <f t="shared" si="4"/>
        <v>0</v>
      </c>
      <c r="AA478" s="30">
        <f t="shared" si="5"/>
        <v>0</v>
      </c>
      <c r="AB478" s="30"/>
      <c r="AC478" s="30"/>
      <c r="AD478" s="30" t="str">
        <f>IF(AB478="Monthly",Inventory!$X478*12,IF(AB478="quarterly",Inventory!$X$4:$X$550*4,IF(AB478="annually",Inventory!$X$4:$X$550*1,IF(AB478="weekly",Inventory!$X$4:$X$550*52,IF(AB478="semiannually",Inventory!$X$4:$X$550*2," ")))))</f>
        <v> </v>
      </c>
      <c r="AE478" s="30"/>
      <c r="AF478" s="30"/>
      <c r="AG478" s="32"/>
      <c r="AH478" s="32"/>
      <c r="AI478" s="32"/>
      <c r="AJ478" s="30"/>
      <c r="AK478" s="30"/>
      <c r="AL478" s="33"/>
      <c r="AM478" s="34" t="b">
        <f>IF(J478 = "Lease",+PV(AL478/(AD478/Inventory!$X478),AD478,-AG478,0,IF(AC478="Beginning",1,0)))</f>
        <v>0</v>
      </c>
      <c r="AN478" s="30"/>
      <c r="AO478" s="34">
        <f t="shared" si="6"/>
        <v>0</v>
      </c>
    </row>
    <row r="479" ht="15.75" customHeight="1">
      <c r="A479" s="30"/>
      <c r="B479" s="31"/>
      <c r="C479" s="30"/>
      <c r="D479" s="30"/>
      <c r="E479" s="30"/>
      <c r="F479" s="30"/>
      <c r="G479" s="30"/>
      <c r="H479" s="30"/>
      <c r="I479" s="30"/>
      <c r="J479" s="30" t="str">
        <f t="shared" si="1"/>
        <v>Not a Lease</v>
      </c>
      <c r="K479" s="30"/>
      <c r="L479" s="30"/>
      <c r="M479" s="30"/>
      <c r="N479" s="30"/>
      <c r="O479" s="30"/>
      <c r="P479" s="30"/>
      <c r="Q479" s="30"/>
      <c r="R479" s="30"/>
      <c r="S479" s="30"/>
      <c r="T479" s="30"/>
      <c r="U479" s="30"/>
      <c r="V479" s="30"/>
      <c r="W479" s="30"/>
      <c r="X479" s="30">
        <f t="shared" si="2"/>
        <v>0</v>
      </c>
      <c r="Y479" s="30" t="str">
        <f t="shared" si="3"/>
        <v/>
      </c>
      <c r="Z479" s="30">
        <f t="shared" si="4"/>
        <v>0</v>
      </c>
      <c r="AA479" s="30">
        <f t="shared" si="5"/>
        <v>0</v>
      </c>
      <c r="AB479" s="30"/>
      <c r="AC479" s="30"/>
      <c r="AD479" s="30" t="str">
        <f>IF(AB479="Monthly",Inventory!$X479*12,IF(AB479="quarterly",Inventory!$X$4:$X$550*4,IF(AB479="annually",Inventory!$X$4:$X$550*1,IF(AB479="weekly",Inventory!$X$4:$X$550*52,IF(AB479="semiannually",Inventory!$X$4:$X$550*2," ")))))</f>
        <v> </v>
      </c>
      <c r="AE479" s="30"/>
      <c r="AF479" s="30"/>
      <c r="AG479" s="32"/>
      <c r="AH479" s="32"/>
      <c r="AI479" s="32"/>
      <c r="AJ479" s="30"/>
      <c r="AK479" s="30"/>
      <c r="AL479" s="33"/>
      <c r="AM479" s="34" t="b">
        <f>IF(J479 = "Lease",+PV(AL479/(AD479/Inventory!$X479),AD479,-AG479,0,IF(AC479="Beginning",1,0)))</f>
        <v>0</v>
      </c>
      <c r="AN479" s="30"/>
      <c r="AO479" s="34">
        <f t="shared" si="6"/>
        <v>0</v>
      </c>
    </row>
    <row r="480" ht="15.75" customHeight="1">
      <c r="A480" s="30"/>
      <c r="B480" s="31"/>
      <c r="C480" s="30"/>
      <c r="D480" s="30"/>
      <c r="E480" s="30"/>
      <c r="F480" s="30"/>
      <c r="G480" s="30"/>
      <c r="H480" s="30"/>
      <c r="I480" s="30"/>
      <c r="J480" s="30" t="str">
        <f t="shared" si="1"/>
        <v>Not a Lease</v>
      </c>
      <c r="K480" s="30"/>
      <c r="L480" s="30"/>
      <c r="M480" s="30"/>
      <c r="N480" s="30"/>
      <c r="O480" s="30"/>
      <c r="P480" s="30"/>
      <c r="Q480" s="30"/>
      <c r="R480" s="30"/>
      <c r="S480" s="30"/>
      <c r="T480" s="30"/>
      <c r="U480" s="30"/>
      <c r="V480" s="30"/>
      <c r="W480" s="30"/>
      <c r="X480" s="30">
        <f t="shared" si="2"/>
        <v>0</v>
      </c>
      <c r="Y480" s="30" t="str">
        <f t="shared" si="3"/>
        <v/>
      </c>
      <c r="Z480" s="30">
        <f t="shared" si="4"/>
        <v>0</v>
      </c>
      <c r="AA480" s="30">
        <f t="shared" si="5"/>
        <v>0</v>
      </c>
      <c r="AB480" s="30"/>
      <c r="AC480" s="30"/>
      <c r="AD480" s="30" t="str">
        <f>IF(AB480="Monthly",Inventory!$X480*12,IF(AB480="quarterly",Inventory!$X$4:$X$550*4,IF(AB480="annually",Inventory!$X$4:$X$550*1,IF(AB480="weekly",Inventory!$X$4:$X$550*52,IF(AB480="semiannually",Inventory!$X$4:$X$550*2," ")))))</f>
        <v> </v>
      </c>
      <c r="AE480" s="30"/>
      <c r="AF480" s="30"/>
      <c r="AG480" s="32"/>
      <c r="AH480" s="32"/>
      <c r="AI480" s="32"/>
      <c r="AJ480" s="30"/>
      <c r="AK480" s="30"/>
      <c r="AL480" s="33"/>
      <c r="AM480" s="34" t="b">
        <f>IF(J480 = "Lease",+PV(AL480/(AD480/Inventory!$X480),AD480,-AG480,0,IF(AC480="Beginning",1,0)))</f>
        <v>0</v>
      </c>
      <c r="AN480" s="30"/>
      <c r="AO480" s="34">
        <f t="shared" si="6"/>
        <v>0</v>
      </c>
    </row>
    <row r="481" ht="15.75" customHeight="1">
      <c r="A481" s="30"/>
      <c r="B481" s="31"/>
      <c r="C481" s="30"/>
      <c r="D481" s="30"/>
      <c r="E481" s="30"/>
      <c r="F481" s="30"/>
      <c r="G481" s="30"/>
      <c r="H481" s="30"/>
      <c r="I481" s="30"/>
      <c r="J481" s="30" t="str">
        <f t="shared" si="1"/>
        <v>Not a Lease</v>
      </c>
      <c r="K481" s="30"/>
      <c r="L481" s="30"/>
      <c r="M481" s="30"/>
      <c r="N481" s="30"/>
      <c r="O481" s="30"/>
      <c r="P481" s="30"/>
      <c r="Q481" s="30"/>
      <c r="R481" s="30"/>
      <c r="S481" s="30"/>
      <c r="T481" s="30"/>
      <c r="U481" s="30"/>
      <c r="V481" s="30"/>
      <c r="W481" s="30"/>
      <c r="X481" s="30">
        <f t="shared" si="2"/>
        <v>0</v>
      </c>
      <c r="Y481" s="30" t="str">
        <f t="shared" si="3"/>
        <v/>
      </c>
      <c r="Z481" s="30">
        <f t="shared" si="4"/>
        <v>0</v>
      </c>
      <c r="AA481" s="30">
        <f t="shared" si="5"/>
        <v>0</v>
      </c>
      <c r="AB481" s="30"/>
      <c r="AC481" s="30"/>
      <c r="AD481" s="30" t="str">
        <f>IF(AB481="Monthly",Inventory!$X481*12,IF(AB481="quarterly",Inventory!$X$4:$X$550*4,IF(AB481="annually",Inventory!$X$4:$X$550*1,IF(AB481="weekly",Inventory!$X$4:$X$550*52,IF(AB481="semiannually",Inventory!$X$4:$X$550*2," ")))))</f>
        <v> </v>
      </c>
      <c r="AE481" s="30"/>
      <c r="AF481" s="30"/>
      <c r="AG481" s="32"/>
      <c r="AH481" s="32"/>
      <c r="AI481" s="32"/>
      <c r="AJ481" s="30"/>
      <c r="AK481" s="30"/>
      <c r="AL481" s="33"/>
      <c r="AM481" s="34" t="b">
        <f>IF(J481 = "Lease",+PV(AL481/(AD481/Inventory!$X481),AD481,-AG481,0,IF(AC481="Beginning",1,0)))</f>
        <v>0</v>
      </c>
      <c r="AN481" s="30"/>
      <c r="AO481" s="34">
        <f t="shared" si="6"/>
        <v>0</v>
      </c>
    </row>
    <row r="482" ht="15.75" customHeight="1">
      <c r="A482" s="30"/>
      <c r="B482" s="31"/>
      <c r="C482" s="30"/>
      <c r="D482" s="30"/>
      <c r="E482" s="30"/>
      <c r="F482" s="30"/>
      <c r="G482" s="30"/>
      <c r="H482" s="30"/>
      <c r="I482" s="30"/>
      <c r="J482" s="30" t="str">
        <f t="shared" si="1"/>
        <v>Not a Lease</v>
      </c>
      <c r="K482" s="30"/>
      <c r="L482" s="30"/>
      <c r="M482" s="30"/>
      <c r="N482" s="30"/>
      <c r="O482" s="30"/>
      <c r="P482" s="30"/>
      <c r="Q482" s="30"/>
      <c r="R482" s="30"/>
      <c r="S482" s="30"/>
      <c r="T482" s="30"/>
      <c r="U482" s="30"/>
      <c r="V482" s="30"/>
      <c r="W482" s="30"/>
      <c r="X482" s="30">
        <f t="shared" si="2"/>
        <v>0</v>
      </c>
      <c r="Y482" s="30" t="str">
        <f t="shared" si="3"/>
        <v/>
      </c>
      <c r="Z482" s="30">
        <f t="shared" si="4"/>
        <v>0</v>
      </c>
      <c r="AA482" s="30">
        <f t="shared" si="5"/>
        <v>0</v>
      </c>
      <c r="AB482" s="30"/>
      <c r="AC482" s="30"/>
      <c r="AD482" s="30" t="str">
        <f>IF(AB482="Monthly",Inventory!$X482*12,IF(AB482="quarterly",Inventory!$X$4:$X$550*4,IF(AB482="annually",Inventory!$X$4:$X$550*1,IF(AB482="weekly",Inventory!$X$4:$X$550*52,IF(AB482="semiannually",Inventory!$X$4:$X$550*2," ")))))</f>
        <v> </v>
      </c>
      <c r="AE482" s="30"/>
      <c r="AF482" s="30"/>
      <c r="AG482" s="32"/>
      <c r="AH482" s="32"/>
      <c r="AI482" s="32"/>
      <c r="AJ482" s="30"/>
      <c r="AK482" s="30"/>
      <c r="AL482" s="33"/>
      <c r="AM482" s="34" t="b">
        <f>IF(J482 = "Lease",+PV(AL482/(AD482/Inventory!$X482),AD482,-AG482,0,IF(AC482="Beginning",1,0)))</f>
        <v>0</v>
      </c>
      <c r="AN482" s="30"/>
      <c r="AO482" s="34">
        <f t="shared" si="6"/>
        <v>0</v>
      </c>
    </row>
    <row r="483" ht="15.75" customHeight="1">
      <c r="A483" s="30"/>
      <c r="B483" s="31"/>
      <c r="C483" s="30"/>
      <c r="D483" s="30"/>
      <c r="E483" s="30"/>
      <c r="F483" s="30"/>
      <c r="G483" s="30"/>
      <c r="H483" s="30"/>
      <c r="I483" s="30"/>
      <c r="J483" s="30" t="str">
        <f t="shared" si="1"/>
        <v>Not a Lease</v>
      </c>
      <c r="K483" s="30"/>
      <c r="L483" s="30"/>
      <c r="M483" s="30"/>
      <c r="N483" s="30"/>
      <c r="O483" s="30"/>
      <c r="P483" s="30"/>
      <c r="Q483" s="30"/>
      <c r="R483" s="30"/>
      <c r="S483" s="30"/>
      <c r="T483" s="30"/>
      <c r="U483" s="30"/>
      <c r="V483" s="30"/>
      <c r="W483" s="30"/>
      <c r="X483" s="30">
        <f t="shared" si="2"/>
        <v>0</v>
      </c>
      <c r="Y483" s="30" t="str">
        <f t="shared" si="3"/>
        <v/>
      </c>
      <c r="Z483" s="30">
        <f t="shared" si="4"/>
        <v>0</v>
      </c>
      <c r="AA483" s="30">
        <f t="shared" si="5"/>
        <v>0</v>
      </c>
      <c r="AB483" s="30"/>
      <c r="AC483" s="30"/>
      <c r="AD483" s="30" t="str">
        <f>IF(AB483="Monthly",Inventory!$X483*12,IF(AB483="quarterly",Inventory!$X$4:$X$550*4,IF(AB483="annually",Inventory!$X$4:$X$550*1,IF(AB483="weekly",Inventory!$X$4:$X$550*52,IF(AB483="semiannually",Inventory!$X$4:$X$550*2," ")))))</f>
        <v> </v>
      </c>
      <c r="AE483" s="30"/>
      <c r="AF483" s="30"/>
      <c r="AG483" s="32"/>
      <c r="AH483" s="32"/>
      <c r="AI483" s="32"/>
      <c r="AJ483" s="30"/>
      <c r="AK483" s="30"/>
      <c r="AL483" s="33"/>
      <c r="AM483" s="34" t="b">
        <f>IF(J483 = "Lease",+PV(AL483/(AD483/Inventory!$X483),AD483,-AG483,0,IF(AC483="Beginning",1,0)))</f>
        <v>0</v>
      </c>
      <c r="AN483" s="30"/>
      <c r="AO483" s="34">
        <f t="shared" si="6"/>
        <v>0</v>
      </c>
    </row>
    <row r="484" ht="15.75" customHeight="1">
      <c r="A484" s="30"/>
      <c r="B484" s="31"/>
      <c r="C484" s="30"/>
      <c r="D484" s="30"/>
      <c r="E484" s="30"/>
      <c r="F484" s="30"/>
      <c r="G484" s="30"/>
      <c r="H484" s="30"/>
      <c r="I484" s="30"/>
      <c r="J484" s="30" t="str">
        <f t="shared" si="1"/>
        <v>Not a Lease</v>
      </c>
      <c r="K484" s="30"/>
      <c r="L484" s="30"/>
      <c r="M484" s="30"/>
      <c r="N484" s="30"/>
      <c r="O484" s="30"/>
      <c r="P484" s="30"/>
      <c r="Q484" s="30"/>
      <c r="R484" s="30"/>
      <c r="S484" s="30"/>
      <c r="T484" s="30"/>
      <c r="U484" s="30"/>
      <c r="V484" s="30"/>
      <c r="W484" s="30"/>
      <c r="X484" s="30">
        <f t="shared" si="2"/>
        <v>0</v>
      </c>
      <c r="Y484" s="30" t="str">
        <f t="shared" si="3"/>
        <v/>
      </c>
      <c r="Z484" s="30">
        <f t="shared" si="4"/>
        <v>0</v>
      </c>
      <c r="AA484" s="30">
        <f t="shared" si="5"/>
        <v>0</v>
      </c>
      <c r="AB484" s="30"/>
      <c r="AC484" s="30"/>
      <c r="AD484" s="30" t="str">
        <f>IF(AB484="Monthly",Inventory!$X484*12,IF(AB484="quarterly",Inventory!$X$4:$X$550*4,IF(AB484="annually",Inventory!$X$4:$X$550*1,IF(AB484="weekly",Inventory!$X$4:$X$550*52,IF(AB484="semiannually",Inventory!$X$4:$X$550*2," ")))))</f>
        <v> </v>
      </c>
      <c r="AE484" s="30"/>
      <c r="AF484" s="30"/>
      <c r="AG484" s="32"/>
      <c r="AH484" s="32"/>
      <c r="AI484" s="32"/>
      <c r="AJ484" s="30"/>
      <c r="AK484" s="30"/>
      <c r="AL484" s="33"/>
      <c r="AM484" s="34" t="b">
        <f>IF(J484 = "Lease",+PV(AL484/(AD484/Inventory!$X484),AD484,-AG484,0,IF(AC484="Beginning",1,0)))</f>
        <v>0</v>
      </c>
      <c r="AN484" s="30"/>
      <c r="AO484" s="34">
        <f t="shared" si="6"/>
        <v>0</v>
      </c>
    </row>
    <row r="485" ht="15.75" customHeight="1">
      <c r="A485" s="30"/>
      <c r="B485" s="31"/>
      <c r="C485" s="30"/>
      <c r="D485" s="30"/>
      <c r="E485" s="30"/>
      <c r="F485" s="30"/>
      <c r="G485" s="30"/>
      <c r="H485" s="30"/>
      <c r="I485" s="30"/>
      <c r="J485" s="30" t="str">
        <f t="shared" si="1"/>
        <v>Not a Lease</v>
      </c>
      <c r="K485" s="30"/>
      <c r="L485" s="30"/>
      <c r="M485" s="30"/>
      <c r="N485" s="30"/>
      <c r="O485" s="30"/>
      <c r="P485" s="30"/>
      <c r="Q485" s="30"/>
      <c r="R485" s="30"/>
      <c r="S485" s="30"/>
      <c r="T485" s="30"/>
      <c r="U485" s="30"/>
      <c r="V485" s="30"/>
      <c r="W485" s="30"/>
      <c r="X485" s="30">
        <f t="shared" si="2"/>
        <v>0</v>
      </c>
      <c r="Y485" s="30" t="str">
        <f t="shared" si="3"/>
        <v/>
      </c>
      <c r="Z485" s="30">
        <f t="shared" si="4"/>
        <v>0</v>
      </c>
      <c r="AA485" s="30">
        <f t="shared" si="5"/>
        <v>0</v>
      </c>
      <c r="AB485" s="30"/>
      <c r="AC485" s="30"/>
      <c r="AD485" s="30" t="str">
        <f>IF(AB485="Monthly",Inventory!$X485*12,IF(AB485="quarterly",Inventory!$X$4:$X$550*4,IF(AB485="annually",Inventory!$X$4:$X$550*1,IF(AB485="weekly",Inventory!$X$4:$X$550*52,IF(AB485="semiannually",Inventory!$X$4:$X$550*2," ")))))</f>
        <v> </v>
      </c>
      <c r="AE485" s="30"/>
      <c r="AF485" s="30"/>
      <c r="AG485" s="32"/>
      <c r="AH485" s="32"/>
      <c r="AI485" s="32"/>
      <c r="AJ485" s="30"/>
      <c r="AK485" s="30"/>
      <c r="AL485" s="33"/>
      <c r="AM485" s="34" t="b">
        <f>IF(J485 = "Lease",+PV(AL485/(AD485/Inventory!$X485),AD485,-AG485,0,IF(AC485="Beginning",1,0)))</f>
        <v>0</v>
      </c>
      <c r="AN485" s="30"/>
      <c r="AO485" s="34">
        <f t="shared" si="6"/>
        <v>0</v>
      </c>
    </row>
    <row r="486" ht="15.75" customHeight="1">
      <c r="A486" s="30"/>
      <c r="B486" s="31"/>
      <c r="C486" s="30"/>
      <c r="D486" s="30"/>
      <c r="E486" s="30"/>
      <c r="F486" s="30"/>
      <c r="G486" s="30"/>
      <c r="H486" s="30"/>
      <c r="I486" s="30"/>
      <c r="J486" s="30" t="str">
        <f t="shared" si="1"/>
        <v>Not a Lease</v>
      </c>
      <c r="K486" s="30"/>
      <c r="L486" s="30"/>
      <c r="M486" s="30"/>
      <c r="N486" s="30"/>
      <c r="O486" s="30"/>
      <c r="P486" s="30"/>
      <c r="Q486" s="30"/>
      <c r="R486" s="30"/>
      <c r="S486" s="30"/>
      <c r="T486" s="30"/>
      <c r="U486" s="30"/>
      <c r="V486" s="30"/>
      <c r="W486" s="30"/>
      <c r="X486" s="30">
        <f t="shared" si="2"/>
        <v>0</v>
      </c>
      <c r="Y486" s="30" t="str">
        <f t="shared" si="3"/>
        <v/>
      </c>
      <c r="Z486" s="30">
        <f t="shared" si="4"/>
        <v>0</v>
      </c>
      <c r="AA486" s="30">
        <f t="shared" si="5"/>
        <v>0</v>
      </c>
      <c r="AB486" s="30"/>
      <c r="AC486" s="30"/>
      <c r="AD486" s="30" t="str">
        <f>IF(AB486="Monthly",Inventory!$X486*12,IF(AB486="quarterly",Inventory!$X$4:$X$550*4,IF(AB486="annually",Inventory!$X$4:$X$550*1,IF(AB486="weekly",Inventory!$X$4:$X$550*52,IF(AB486="semiannually",Inventory!$X$4:$X$550*2," ")))))</f>
        <v> </v>
      </c>
      <c r="AE486" s="30"/>
      <c r="AF486" s="30"/>
      <c r="AG486" s="32"/>
      <c r="AH486" s="32"/>
      <c r="AI486" s="32"/>
      <c r="AJ486" s="30"/>
      <c r="AK486" s="30"/>
      <c r="AL486" s="33"/>
      <c r="AM486" s="34" t="b">
        <f>IF(J486 = "Lease",+PV(AL486/(AD486/Inventory!$X486),AD486,-AG486,0,IF(AC486="Beginning",1,0)))</f>
        <v>0</v>
      </c>
      <c r="AN486" s="30"/>
      <c r="AO486" s="34">
        <f t="shared" si="6"/>
        <v>0</v>
      </c>
    </row>
    <row r="487" ht="15.75" customHeight="1">
      <c r="A487" s="30"/>
      <c r="B487" s="31"/>
      <c r="C487" s="30"/>
      <c r="D487" s="30"/>
      <c r="E487" s="30"/>
      <c r="F487" s="30"/>
      <c r="G487" s="30"/>
      <c r="H487" s="30"/>
      <c r="I487" s="30"/>
      <c r="J487" s="30" t="str">
        <f t="shared" si="1"/>
        <v>Not a Lease</v>
      </c>
      <c r="K487" s="30"/>
      <c r="L487" s="30"/>
      <c r="M487" s="30"/>
      <c r="N487" s="30"/>
      <c r="O487" s="30"/>
      <c r="P487" s="30"/>
      <c r="Q487" s="30"/>
      <c r="R487" s="30"/>
      <c r="S487" s="30"/>
      <c r="T487" s="30"/>
      <c r="U487" s="30"/>
      <c r="V487" s="30"/>
      <c r="W487" s="30"/>
      <c r="X487" s="30">
        <f t="shared" si="2"/>
        <v>0</v>
      </c>
      <c r="Y487" s="30" t="str">
        <f t="shared" si="3"/>
        <v/>
      </c>
      <c r="Z487" s="30">
        <f t="shared" si="4"/>
        <v>0</v>
      </c>
      <c r="AA487" s="30">
        <f t="shared" si="5"/>
        <v>0</v>
      </c>
      <c r="AB487" s="30"/>
      <c r="AC487" s="30"/>
      <c r="AD487" s="30" t="str">
        <f>IF(AB487="Monthly",Inventory!$X487*12,IF(AB487="quarterly",Inventory!$X$4:$X$550*4,IF(AB487="annually",Inventory!$X$4:$X$550*1,IF(AB487="weekly",Inventory!$X$4:$X$550*52,IF(AB487="semiannually",Inventory!$X$4:$X$550*2," ")))))</f>
        <v> </v>
      </c>
      <c r="AE487" s="30"/>
      <c r="AF487" s="30"/>
      <c r="AG487" s="32"/>
      <c r="AH487" s="32"/>
      <c r="AI487" s="32"/>
      <c r="AJ487" s="30"/>
      <c r="AK487" s="30"/>
      <c r="AL487" s="33"/>
      <c r="AM487" s="34" t="b">
        <f>IF(J487 = "Lease",+PV(AL487/(AD487/Inventory!$X487),AD487,-AG487,0,IF(AC487="Beginning",1,0)))</f>
        <v>0</v>
      </c>
      <c r="AN487" s="30"/>
      <c r="AO487" s="34">
        <f t="shared" si="6"/>
        <v>0</v>
      </c>
    </row>
    <row r="488" ht="15.75" customHeight="1">
      <c r="A488" s="30"/>
      <c r="B488" s="31"/>
      <c r="C488" s="30"/>
      <c r="D488" s="30"/>
      <c r="E488" s="30"/>
      <c r="F488" s="30"/>
      <c r="G488" s="30"/>
      <c r="H488" s="30"/>
      <c r="I488" s="30"/>
      <c r="J488" s="30" t="str">
        <f t="shared" si="1"/>
        <v>Not a Lease</v>
      </c>
      <c r="K488" s="30"/>
      <c r="L488" s="30"/>
      <c r="M488" s="30"/>
      <c r="N488" s="30"/>
      <c r="O488" s="30"/>
      <c r="P488" s="30"/>
      <c r="Q488" s="30"/>
      <c r="R488" s="30"/>
      <c r="S488" s="30"/>
      <c r="T488" s="30"/>
      <c r="U488" s="30"/>
      <c r="V488" s="30"/>
      <c r="W488" s="30"/>
      <c r="X488" s="30">
        <f t="shared" si="2"/>
        <v>0</v>
      </c>
      <c r="Y488" s="30" t="str">
        <f t="shared" si="3"/>
        <v/>
      </c>
      <c r="Z488" s="30">
        <f t="shared" si="4"/>
        <v>0</v>
      </c>
      <c r="AA488" s="30">
        <f t="shared" si="5"/>
        <v>0</v>
      </c>
      <c r="AB488" s="30"/>
      <c r="AC488" s="30"/>
      <c r="AD488" s="30" t="str">
        <f>IF(AB488="Monthly",Inventory!$X488*12,IF(AB488="quarterly",Inventory!$X$4:$X$550*4,IF(AB488="annually",Inventory!$X$4:$X$550*1,IF(AB488="weekly",Inventory!$X$4:$X$550*52,IF(AB488="semiannually",Inventory!$X$4:$X$550*2," ")))))</f>
        <v> </v>
      </c>
      <c r="AE488" s="30"/>
      <c r="AF488" s="30"/>
      <c r="AG488" s="32"/>
      <c r="AH488" s="32"/>
      <c r="AI488" s="32"/>
      <c r="AJ488" s="30"/>
      <c r="AK488" s="30"/>
      <c r="AL488" s="33"/>
      <c r="AM488" s="34" t="b">
        <f>IF(J488 = "Lease",+PV(AL488/(AD488/Inventory!$X488),AD488,-AG488,0,IF(AC488="Beginning",1,0)))</f>
        <v>0</v>
      </c>
      <c r="AN488" s="30"/>
      <c r="AO488" s="34">
        <f t="shared" si="6"/>
        <v>0</v>
      </c>
    </row>
    <row r="489" ht="15.75" customHeight="1">
      <c r="A489" s="30"/>
      <c r="B489" s="31"/>
      <c r="C489" s="30"/>
      <c r="D489" s="30"/>
      <c r="E489" s="30"/>
      <c r="F489" s="30"/>
      <c r="G489" s="30"/>
      <c r="H489" s="30"/>
      <c r="I489" s="30"/>
      <c r="J489" s="30" t="str">
        <f t="shared" si="1"/>
        <v>Not a Lease</v>
      </c>
      <c r="K489" s="30"/>
      <c r="L489" s="30"/>
      <c r="M489" s="30"/>
      <c r="N489" s="30"/>
      <c r="O489" s="30"/>
      <c r="P489" s="30"/>
      <c r="Q489" s="30"/>
      <c r="R489" s="30"/>
      <c r="S489" s="30"/>
      <c r="T489" s="30"/>
      <c r="U489" s="30"/>
      <c r="V489" s="30"/>
      <c r="W489" s="30"/>
      <c r="X489" s="30">
        <f t="shared" si="2"/>
        <v>0</v>
      </c>
      <c r="Y489" s="30" t="str">
        <f t="shared" si="3"/>
        <v/>
      </c>
      <c r="Z489" s="30">
        <f t="shared" si="4"/>
        <v>0</v>
      </c>
      <c r="AA489" s="30">
        <f t="shared" si="5"/>
        <v>0</v>
      </c>
      <c r="AB489" s="30"/>
      <c r="AC489" s="30"/>
      <c r="AD489" s="30" t="str">
        <f>IF(AB489="Monthly",Inventory!$X489*12,IF(AB489="quarterly",Inventory!$X$4:$X$550*4,IF(AB489="annually",Inventory!$X$4:$X$550*1,IF(AB489="weekly",Inventory!$X$4:$X$550*52,IF(AB489="semiannually",Inventory!$X$4:$X$550*2," ")))))</f>
        <v> </v>
      </c>
      <c r="AE489" s="30"/>
      <c r="AF489" s="30"/>
      <c r="AG489" s="32"/>
      <c r="AH489" s="32"/>
      <c r="AI489" s="32"/>
      <c r="AJ489" s="30"/>
      <c r="AK489" s="30"/>
      <c r="AL489" s="33"/>
      <c r="AM489" s="34" t="b">
        <f>IF(J489 = "Lease",+PV(AL489/(AD489/Inventory!$X489),AD489,-AG489,0,IF(AC489="Beginning",1,0)))</f>
        <v>0</v>
      </c>
      <c r="AN489" s="30"/>
      <c r="AO489" s="34">
        <f t="shared" si="6"/>
        <v>0</v>
      </c>
    </row>
    <row r="490" ht="15.75" customHeight="1">
      <c r="A490" s="30"/>
      <c r="B490" s="31"/>
      <c r="C490" s="30"/>
      <c r="D490" s="30"/>
      <c r="E490" s="30"/>
      <c r="F490" s="30"/>
      <c r="G490" s="30"/>
      <c r="H490" s="30"/>
      <c r="I490" s="30"/>
      <c r="J490" s="30" t="str">
        <f t="shared" si="1"/>
        <v>Not a Lease</v>
      </c>
      <c r="K490" s="30"/>
      <c r="L490" s="30"/>
      <c r="M490" s="30"/>
      <c r="N490" s="30"/>
      <c r="O490" s="30"/>
      <c r="P490" s="30"/>
      <c r="Q490" s="30"/>
      <c r="R490" s="30"/>
      <c r="S490" s="30"/>
      <c r="T490" s="30"/>
      <c r="U490" s="30"/>
      <c r="V490" s="30"/>
      <c r="W490" s="30"/>
      <c r="X490" s="30">
        <f t="shared" si="2"/>
        <v>0</v>
      </c>
      <c r="Y490" s="30" t="str">
        <f t="shared" si="3"/>
        <v/>
      </c>
      <c r="Z490" s="30">
        <f t="shared" si="4"/>
        <v>0</v>
      </c>
      <c r="AA490" s="30">
        <f t="shared" si="5"/>
        <v>0</v>
      </c>
      <c r="AB490" s="30"/>
      <c r="AC490" s="30"/>
      <c r="AD490" s="30" t="str">
        <f>IF(AB490="Monthly",Inventory!$X490*12,IF(AB490="quarterly",Inventory!$X$4:$X$550*4,IF(AB490="annually",Inventory!$X$4:$X$550*1,IF(AB490="weekly",Inventory!$X$4:$X$550*52,IF(AB490="semiannually",Inventory!$X$4:$X$550*2," ")))))</f>
        <v> </v>
      </c>
      <c r="AE490" s="30"/>
      <c r="AF490" s="30"/>
      <c r="AG490" s="32"/>
      <c r="AH490" s="32"/>
      <c r="AI490" s="32"/>
      <c r="AJ490" s="30"/>
      <c r="AK490" s="30"/>
      <c r="AL490" s="33"/>
      <c r="AM490" s="34" t="b">
        <f>IF(J490 = "Lease",+PV(AL490/(AD490/Inventory!$X490),AD490,-AG490,0,IF(AC490="Beginning",1,0)))</f>
        <v>0</v>
      </c>
      <c r="AN490" s="30"/>
      <c r="AO490" s="34">
        <f t="shared" si="6"/>
        <v>0</v>
      </c>
    </row>
    <row r="491" ht="15.75" customHeight="1">
      <c r="A491" s="30"/>
      <c r="B491" s="31"/>
      <c r="C491" s="30"/>
      <c r="D491" s="30"/>
      <c r="E491" s="30"/>
      <c r="F491" s="30"/>
      <c r="G491" s="30"/>
      <c r="H491" s="30"/>
      <c r="I491" s="30"/>
      <c r="J491" s="30" t="str">
        <f t="shared" si="1"/>
        <v>Not a Lease</v>
      </c>
      <c r="K491" s="30"/>
      <c r="L491" s="30"/>
      <c r="M491" s="30"/>
      <c r="N491" s="30"/>
      <c r="O491" s="30"/>
      <c r="P491" s="30"/>
      <c r="Q491" s="30"/>
      <c r="R491" s="30"/>
      <c r="S491" s="30"/>
      <c r="T491" s="30"/>
      <c r="U491" s="30"/>
      <c r="V491" s="30"/>
      <c r="W491" s="30"/>
      <c r="X491" s="30">
        <f t="shared" si="2"/>
        <v>0</v>
      </c>
      <c r="Y491" s="30" t="str">
        <f t="shared" si="3"/>
        <v/>
      </c>
      <c r="Z491" s="30">
        <f t="shared" si="4"/>
        <v>0</v>
      </c>
      <c r="AA491" s="30">
        <f t="shared" si="5"/>
        <v>0</v>
      </c>
      <c r="AB491" s="30"/>
      <c r="AC491" s="30"/>
      <c r="AD491" s="30" t="str">
        <f>IF(AB491="Monthly",Inventory!$X491*12,IF(AB491="quarterly",Inventory!$X$4:$X$550*4,IF(AB491="annually",Inventory!$X$4:$X$550*1,IF(AB491="weekly",Inventory!$X$4:$X$550*52,IF(AB491="semiannually",Inventory!$X$4:$X$550*2," ")))))</f>
        <v> </v>
      </c>
      <c r="AE491" s="30"/>
      <c r="AF491" s="30"/>
      <c r="AG491" s="32"/>
      <c r="AH491" s="32"/>
      <c r="AI491" s="32"/>
      <c r="AJ491" s="30"/>
      <c r="AK491" s="30"/>
      <c r="AL491" s="33"/>
      <c r="AM491" s="34" t="b">
        <f>IF(J491 = "Lease",+PV(AL491/(AD491/Inventory!$X491),AD491,-AG491,0,IF(AC491="Beginning",1,0)))</f>
        <v>0</v>
      </c>
      <c r="AN491" s="30"/>
      <c r="AO491" s="34">
        <f t="shared" si="6"/>
        <v>0</v>
      </c>
    </row>
    <row r="492" ht="15.75" customHeight="1">
      <c r="A492" s="30"/>
      <c r="B492" s="31"/>
      <c r="C492" s="30"/>
      <c r="D492" s="30"/>
      <c r="E492" s="30"/>
      <c r="F492" s="30"/>
      <c r="G492" s="30"/>
      <c r="H492" s="30"/>
      <c r="I492" s="30"/>
      <c r="J492" s="30" t="str">
        <f t="shared" si="1"/>
        <v>Not a Lease</v>
      </c>
      <c r="K492" s="30"/>
      <c r="L492" s="30"/>
      <c r="M492" s="30"/>
      <c r="N492" s="30"/>
      <c r="O492" s="30"/>
      <c r="P492" s="30"/>
      <c r="Q492" s="30"/>
      <c r="R492" s="30"/>
      <c r="S492" s="30"/>
      <c r="T492" s="30"/>
      <c r="U492" s="30"/>
      <c r="V492" s="30"/>
      <c r="W492" s="30"/>
      <c r="X492" s="30">
        <f t="shared" si="2"/>
        <v>0</v>
      </c>
      <c r="Y492" s="30" t="str">
        <f t="shared" si="3"/>
        <v/>
      </c>
      <c r="Z492" s="30">
        <f t="shared" si="4"/>
        <v>0</v>
      </c>
      <c r="AA492" s="30">
        <f t="shared" si="5"/>
        <v>0</v>
      </c>
      <c r="AB492" s="30"/>
      <c r="AC492" s="30"/>
      <c r="AD492" s="30" t="str">
        <f>IF(AB492="Monthly",Inventory!$X492*12,IF(AB492="quarterly",Inventory!$X$4:$X$550*4,IF(AB492="annually",Inventory!$X$4:$X$550*1,IF(AB492="weekly",Inventory!$X$4:$X$550*52,IF(AB492="semiannually",Inventory!$X$4:$X$550*2," ")))))</f>
        <v> </v>
      </c>
      <c r="AE492" s="30"/>
      <c r="AF492" s="30"/>
      <c r="AG492" s="32"/>
      <c r="AH492" s="32"/>
      <c r="AI492" s="32"/>
      <c r="AJ492" s="30"/>
      <c r="AK492" s="30"/>
      <c r="AL492" s="33"/>
      <c r="AM492" s="34" t="b">
        <f>IF(J492 = "Lease",+PV(AL492/(AD492/Inventory!$X492),AD492,-AG492,0,IF(AC492="Beginning",1,0)))</f>
        <v>0</v>
      </c>
      <c r="AN492" s="30"/>
      <c r="AO492" s="34">
        <f t="shared" si="6"/>
        <v>0</v>
      </c>
    </row>
    <row r="493" ht="15.75" customHeight="1">
      <c r="A493" s="30"/>
      <c r="B493" s="31"/>
      <c r="C493" s="30"/>
      <c r="D493" s="30"/>
      <c r="E493" s="30"/>
      <c r="F493" s="30"/>
      <c r="G493" s="30"/>
      <c r="H493" s="30"/>
      <c r="I493" s="30"/>
      <c r="J493" s="30" t="str">
        <f t="shared" si="1"/>
        <v>Not a Lease</v>
      </c>
      <c r="K493" s="30"/>
      <c r="L493" s="30"/>
      <c r="M493" s="30"/>
      <c r="N493" s="30"/>
      <c r="O493" s="30"/>
      <c r="P493" s="30"/>
      <c r="Q493" s="30"/>
      <c r="R493" s="30"/>
      <c r="S493" s="30"/>
      <c r="T493" s="30"/>
      <c r="U493" s="30"/>
      <c r="V493" s="30"/>
      <c r="W493" s="30"/>
      <c r="X493" s="30">
        <f t="shared" si="2"/>
        <v>0</v>
      </c>
      <c r="Y493" s="30" t="str">
        <f t="shared" si="3"/>
        <v/>
      </c>
      <c r="Z493" s="30">
        <f t="shared" si="4"/>
        <v>0</v>
      </c>
      <c r="AA493" s="30">
        <f t="shared" si="5"/>
        <v>0</v>
      </c>
      <c r="AB493" s="30"/>
      <c r="AC493" s="30"/>
      <c r="AD493" s="30" t="str">
        <f>IF(AB493="Monthly",Inventory!$X493*12,IF(AB493="quarterly",Inventory!$X$4:$X$550*4,IF(AB493="annually",Inventory!$X$4:$X$550*1,IF(AB493="weekly",Inventory!$X$4:$X$550*52,IF(AB493="semiannually",Inventory!$X$4:$X$550*2," ")))))</f>
        <v> </v>
      </c>
      <c r="AE493" s="30"/>
      <c r="AF493" s="30"/>
      <c r="AG493" s="32"/>
      <c r="AH493" s="32"/>
      <c r="AI493" s="32"/>
      <c r="AJ493" s="30"/>
      <c r="AK493" s="30"/>
      <c r="AL493" s="33"/>
      <c r="AM493" s="34" t="b">
        <f>IF(J493 = "Lease",+PV(AL493/(AD493/Inventory!$X493),AD493,-AG493,0,IF(AC493="Beginning",1,0)))</f>
        <v>0</v>
      </c>
      <c r="AN493" s="30"/>
      <c r="AO493" s="34">
        <f t="shared" si="6"/>
        <v>0</v>
      </c>
    </row>
    <row r="494" ht="15.75" customHeight="1">
      <c r="A494" s="30"/>
      <c r="B494" s="31"/>
      <c r="C494" s="30"/>
      <c r="D494" s="30"/>
      <c r="E494" s="30"/>
      <c r="F494" s="30"/>
      <c r="G494" s="30"/>
      <c r="H494" s="30"/>
      <c r="I494" s="30"/>
      <c r="J494" s="30" t="str">
        <f t="shared" si="1"/>
        <v>Not a Lease</v>
      </c>
      <c r="K494" s="30"/>
      <c r="L494" s="30"/>
      <c r="M494" s="30"/>
      <c r="N494" s="30"/>
      <c r="O494" s="30"/>
      <c r="P494" s="30"/>
      <c r="Q494" s="30"/>
      <c r="R494" s="30"/>
      <c r="S494" s="30"/>
      <c r="T494" s="30"/>
      <c r="U494" s="30"/>
      <c r="V494" s="30"/>
      <c r="W494" s="30"/>
      <c r="X494" s="30">
        <f t="shared" si="2"/>
        <v>0</v>
      </c>
      <c r="Y494" s="30" t="str">
        <f t="shared" si="3"/>
        <v/>
      </c>
      <c r="Z494" s="30">
        <f t="shared" si="4"/>
        <v>0</v>
      </c>
      <c r="AA494" s="30">
        <f t="shared" si="5"/>
        <v>0</v>
      </c>
      <c r="AB494" s="30"/>
      <c r="AC494" s="30"/>
      <c r="AD494" s="30" t="str">
        <f>IF(AB494="Monthly",Inventory!$X494*12,IF(AB494="quarterly",Inventory!$X$4:$X$550*4,IF(AB494="annually",Inventory!$X$4:$X$550*1,IF(AB494="weekly",Inventory!$X$4:$X$550*52,IF(AB494="semiannually",Inventory!$X$4:$X$550*2," ")))))</f>
        <v> </v>
      </c>
      <c r="AE494" s="30"/>
      <c r="AF494" s="30"/>
      <c r="AG494" s="32"/>
      <c r="AH494" s="32"/>
      <c r="AI494" s="32"/>
      <c r="AJ494" s="30"/>
      <c r="AK494" s="30"/>
      <c r="AL494" s="33"/>
      <c r="AM494" s="34" t="b">
        <f>IF(J494 = "Lease",+PV(AL494/(AD494/Inventory!$X494),AD494,-AG494,0,IF(AC494="Beginning",1,0)))</f>
        <v>0</v>
      </c>
      <c r="AN494" s="30"/>
      <c r="AO494" s="34">
        <f t="shared" si="6"/>
        <v>0</v>
      </c>
    </row>
    <row r="495" ht="15.75" customHeight="1">
      <c r="A495" s="30"/>
      <c r="B495" s="31"/>
      <c r="C495" s="30"/>
      <c r="D495" s="30"/>
      <c r="E495" s="30"/>
      <c r="F495" s="30"/>
      <c r="G495" s="30"/>
      <c r="H495" s="30"/>
      <c r="I495" s="30"/>
      <c r="J495" s="30" t="str">
        <f t="shared" si="1"/>
        <v>Not a Lease</v>
      </c>
      <c r="K495" s="30"/>
      <c r="L495" s="30"/>
      <c r="M495" s="30"/>
      <c r="N495" s="30"/>
      <c r="O495" s="30"/>
      <c r="P495" s="30"/>
      <c r="Q495" s="30"/>
      <c r="R495" s="30"/>
      <c r="S495" s="30"/>
      <c r="T495" s="30"/>
      <c r="U495" s="30"/>
      <c r="V495" s="30"/>
      <c r="W495" s="30"/>
      <c r="X495" s="30">
        <f t="shared" si="2"/>
        <v>0</v>
      </c>
      <c r="Y495" s="30" t="str">
        <f t="shared" si="3"/>
        <v/>
      </c>
      <c r="Z495" s="30">
        <f t="shared" si="4"/>
        <v>0</v>
      </c>
      <c r="AA495" s="30">
        <f t="shared" si="5"/>
        <v>0</v>
      </c>
      <c r="AB495" s="30"/>
      <c r="AC495" s="30"/>
      <c r="AD495" s="30" t="str">
        <f>IF(AB495="Monthly",Inventory!$X495*12,IF(AB495="quarterly",Inventory!$X$4:$X$550*4,IF(AB495="annually",Inventory!$X$4:$X$550*1,IF(AB495="weekly",Inventory!$X$4:$X$550*52,IF(AB495="semiannually",Inventory!$X$4:$X$550*2," ")))))</f>
        <v> </v>
      </c>
      <c r="AE495" s="30"/>
      <c r="AF495" s="30"/>
      <c r="AG495" s="32"/>
      <c r="AH495" s="32"/>
      <c r="AI495" s="32"/>
      <c r="AJ495" s="30"/>
      <c r="AK495" s="30"/>
      <c r="AL495" s="33"/>
      <c r="AM495" s="34" t="b">
        <f>IF(J495 = "Lease",+PV(AL495/(AD495/Inventory!$X495),AD495,-AG495,0,IF(AC495="Beginning",1,0)))</f>
        <v>0</v>
      </c>
      <c r="AN495" s="30"/>
      <c r="AO495" s="34">
        <f t="shared" si="6"/>
        <v>0</v>
      </c>
    </row>
    <row r="496" ht="15.75" customHeight="1">
      <c r="A496" s="30"/>
      <c r="B496" s="31"/>
      <c r="C496" s="30"/>
      <c r="D496" s="30"/>
      <c r="E496" s="30"/>
      <c r="F496" s="30"/>
      <c r="G496" s="30"/>
      <c r="H496" s="30"/>
      <c r="I496" s="30"/>
      <c r="J496" s="30" t="str">
        <f t="shared" si="1"/>
        <v>Not a Lease</v>
      </c>
      <c r="K496" s="30"/>
      <c r="L496" s="30"/>
      <c r="M496" s="30"/>
      <c r="N496" s="30"/>
      <c r="O496" s="30"/>
      <c r="P496" s="30"/>
      <c r="Q496" s="30"/>
      <c r="R496" s="30"/>
      <c r="S496" s="30"/>
      <c r="T496" s="30"/>
      <c r="U496" s="30"/>
      <c r="V496" s="30"/>
      <c r="W496" s="30"/>
      <c r="X496" s="30">
        <f t="shared" si="2"/>
        <v>0</v>
      </c>
      <c r="Y496" s="30" t="str">
        <f t="shared" si="3"/>
        <v/>
      </c>
      <c r="Z496" s="30">
        <f t="shared" si="4"/>
        <v>0</v>
      </c>
      <c r="AA496" s="30">
        <f t="shared" si="5"/>
        <v>0</v>
      </c>
      <c r="AB496" s="30"/>
      <c r="AC496" s="30"/>
      <c r="AD496" s="30" t="str">
        <f>IF(AB496="Monthly",Inventory!$X496*12,IF(AB496="quarterly",Inventory!$X$4:$X$550*4,IF(AB496="annually",Inventory!$X$4:$X$550*1,IF(AB496="weekly",Inventory!$X$4:$X$550*52,IF(AB496="semiannually",Inventory!$X$4:$X$550*2," ")))))</f>
        <v> </v>
      </c>
      <c r="AE496" s="30"/>
      <c r="AF496" s="30"/>
      <c r="AG496" s="32"/>
      <c r="AH496" s="32"/>
      <c r="AI496" s="32"/>
      <c r="AJ496" s="30"/>
      <c r="AK496" s="30"/>
      <c r="AL496" s="33"/>
      <c r="AM496" s="34" t="b">
        <f>IF(J496 = "Lease",+PV(AL496/(AD496/Inventory!$X496),AD496,-AG496,0,IF(AC496="Beginning",1,0)))</f>
        <v>0</v>
      </c>
      <c r="AN496" s="30"/>
      <c r="AO496" s="34">
        <f t="shared" si="6"/>
        <v>0</v>
      </c>
    </row>
    <row r="497" ht="15.75" customHeight="1">
      <c r="A497" s="30"/>
      <c r="B497" s="31"/>
      <c r="C497" s="30"/>
      <c r="D497" s="30"/>
      <c r="E497" s="30"/>
      <c r="F497" s="30"/>
      <c r="G497" s="30"/>
      <c r="H497" s="30"/>
      <c r="I497" s="30"/>
      <c r="J497" s="30" t="str">
        <f t="shared" si="1"/>
        <v>Not a Lease</v>
      </c>
      <c r="K497" s="30"/>
      <c r="L497" s="30"/>
      <c r="M497" s="30"/>
      <c r="N497" s="30"/>
      <c r="O497" s="30"/>
      <c r="P497" s="30"/>
      <c r="Q497" s="30"/>
      <c r="R497" s="30"/>
      <c r="S497" s="30"/>
      <c r="T497" s="30"/>
      <c r="U497" s="30"/>
      <c r="V497" s="30"/>
      <c r="W497" s="30"/>
      <c r="X497" s="30">
        <f t="shared" si="2"/>
        <v>0</v>
      </c>
      <c r="Y497" s="30" t="str">
        <f t="shared" si="3"/>
        <v/>
      </c>
      <c r="Z497" s="30">
        <f t="shared" si="4"/>
        <v>0</v>
      </c>
      <c r="AA497" s="30">
        <f t="shared" si="5"/>
        <v>0</v>
      </c>
      <c r="AB497" s="30"/>
      <c r="AC497" s="30"/>
      <c r="AD497" s="30" t="str">
        <f>IF(AB497="Monthly",Inventory!$X497*12,IF(AB497="quarterly",Inventory!$X$4:$X$550*4,IF(AB497="annually",Inventory!$X$4:$X$550*1,IF(AB497="weekly",Inventory!$X$4:$X$550*52,IF(AB497="semiannually",Inventory!$X$4:$X$550*2," ")))))</f>
        <v> </v>
      </c>
      <c r="AE497" s="30"/>
      <c r="AF497" s="30"/>
      <c r="AG497" s="32"/>
      <c r="AH497" s="32"/>
      <c r="AI497" s="32"/>
      <c r="AJ497" s="30"/>
      <c r="AK497" s="30"/>
      <c r="AL497" s="33"/>
      <c r="AM497" s="34" t="b">
        <f>IF(J497 = "Lease",+PV(AL497/(AD497/Inventory!$X497),AD497,-AG497,0,IF(AC497="Beginning",1,0)))</f>
        <v>0</v>
      </c>
      <c r="AN497" s="30"/>
      <c r="AO497" s="34">
        <f t="shared" si="6"/>
        <v>0</v>
      </c>
    </row>
    <row r="498" ht="15.75" customHeight="1">
      <c r="A498" s="30"/>
      <c r="B498" s="31"/>
      <c r="C498" s="30"/>
      <c r="D498" s="30"/>
      <c r="E498" s="30"/>
      <c r="F498" s="30"/>
      <c r="G498" s="30"/>
      <c r="H498" s="30"/>
      <c r="I498" s="30"/>
      <c r="J498" s="30" t="str">
        <f t="shared" si="1"/>
        <v>Not a Lease</v>
      </c>
      <c r="K498" s="30"/>
      <c r="L498" s="30"/>
      <c r="M498" s="30"/>
      <c r="N498" s="30"/>
      <c r="O498" s="30"/>
      <c r="P498" s="30"/>
      <c r="Q498" s="30"/>
      <c r="R498" s="30"/>
      <c r="S498" s="30"/>
      <c r="T498" s="30"/>
      <c r="U498" s="30"/>
      <c r="V498" s="30"/>
      <c r="W498" s="30"/>
      <c r="X498" s="30">
        <f t="shared" si="2"/>
        <v>0</v>
      </c>
      <c r="Y498" s="30" t="str">
        <f t="shared" si="3"/>
        <v/>
      </c>
      <c r="Z498" s="30">
        <f t="shared" si="4"/>
        <v>0</v>
      </c>
      <c r="AA498" s="30">
        <f t="shared" si="5"/>
        <v>0</v>
      </c>
      <c r="AB498" s="30"/>
      <c r="AC498" s="30"/>
      <c r="AD498" s="30" t="str">
        <f>IF(AB498="Monthly",Inventory!$X498*12,IF(AB498="quarterly",Inventory!$X$4:$X$550*4,IF(AB498="annually",Inventory!$X$4:$X$550*1,IF(AB498="weekly",Inventory!$X$4:$X$550*52,IF(AB498="semiannually",Inventory!$X$4:$X$550*2," ")))))</f>
        <v> </v>
      </c>
      <c r="AE498" s="30"/>
      <c r="AF498" s="30"/>
      <c r="AG498" s="32"/>
      <c r="AH498" s="32"/>
      <c r="AI498" s="32"/>
      <c r="AJ498" s="30"/>
      <c r="AK498" s="30"/>
      <c r="AL498" s="33"/>
      <c r="AM498" s="34" t="b">
        <f>IF(J498 = "Lease",+PV(AL498/(AD498/Inventory!$X498),AD498,-AG498,0,IF(AC498="Beginning",1,0)))</f>
        <v>0</v>
      </c>
      <c r="AN498" s="30"/>
      <c r="AO498" s="34">
        <f t="shared" si="6"/>
        <v>0</v>
      </c>
    </row>
    <row r="499" ht="15.75" customHeight="1">
      <c r="A499" s="30"/>
      <c r="B499" s="31"/>
      <c r="C499" s="30"/>
      <c r="D499" s="30"/>
      <c r="E499" s="30"/>
      <c r="F499" s="30"/>
      <c r="G499" s="30"/>
      <c r="H499" s="30"/>
      <c r="I499" s="30"/>
      <c r="J499" s="30" t="str">
        <f t="shared" si="1"/>
        <v>Not a Lease</v>
      </c>
      <c r="K499" s="30"/>
      <c r="L499" s="30"/>
      <c r="M499" s="30"/>
      <c r="N499" s="30"/>
      <c r="O499" s="30"/>
      <c r="P499" s="30"/>
      <c r="Q499" s="30"/>
      <c r="R499" s="30"/>
      <c r="S499" s="30"/>
      <c r="T499" s="30"/>
      <c r="U499" s="30"/>
      <c r="V499" s="30"/>
      <c r="W499" s="30"/>
      <c r="X499" s="30">
        <f t="shared" si="2"/>
        <v>0</v>
      </c>
      <c r="Y499" s="30" t="str">
        <f t="shared" si="3"/>
        <v/>
      </c>
      <c r="Z499" s="30">
        <f t="shared" si="4"/>
        <v>0</v>
      </c>
      <c r="AA499" s="30">
        <f t="shared" si="5"/>
        <v>0</v>
      </c>
      <c r="AB499" s="30"/>
      <c r="AC499" s="30"/>
      <c r="AD499" s="30" t="str">
        <f>IF(AB499="Monthly",Inventory!$X499*12,IF(AB499="quarterly",Inventory!$X$4:$X$550*4,IF(AB499="annually",Inventory!$X$4:$X$550*1,IF(AB499="weekly",Inventory!$X$4:$X$550*52,IF(AB499="semiannually",Inventory!$X$4:$X$550*2," ")))))</f>
        <v> </v>
      </c>
      <c r="AE499" s="30"/>
      <c r="AF499" s="30"/>
      <c r="AG499" s="32"/>
      <c r="AH499" s="32"/>
      <c r="AI499" s="32"/>
      <c r="AJ499" s="30"/>
      <c r="AK499" s="30"/>
      <c r="AL499" s="33"/>
      <c r="AM499" s="34" t="b">
        <f>IF(J499 = "Lease",+PV(AL499/(AD499/Inventory!$X499),AD499,-AG499,0,IF(AC499="Beginning",1,0)))</f>
        <v>0</v>
      </c>
      <c r="AN499" s="30"/>
      <c r="AO499" s="34">
        <f t="shared" si="6"/>
        <v>0</v>
      </c>
    </row>
    <row r="500" ht="15.75" customHeight="1">
      <c r="A500" s="30"/>
      <c r="B500" s="31"/>
      <c r="C500" s="30"/>
      <c r="D500" s="30"/>
      <c r="E500" s="30"/>
      <c r="F500" s="30"/>
      <c r="G500" s="30"/>
      <c r="H500" s="30"/>
      <c r="I500" s="30"/>
      <c r="J500" s="30" t="str">
        <f t="shared" si="1"/>
        <v>Not a Lease</v>
      </c>
      <c r="K500" s="30"/>
      <c r="L500" s="30"/>
      <c r="M500" s="30"/>
      <c r="N500" s="30"/>
      <c r="O500" s="30"/>
      <c r="P500" s="30"/>
      <c r="Q500" s="30"/>
      <c r="R500" s="30"/>
      <c r="S500" s="30"/>
      <c r="T500" s="30"/>
      <c r="U500" s="30"/>
      <c r="V500" s="30"/>
      <c r="W500" s="30"/>
      <c r="X500" s="30">
        <f t="shared" si="2"/>
        <v>0</v>
      </c>
      <c r="Y500" s="30" t="str">
        <f t="shared" si="3"/>
        <v/>
      </c>
      <c r="Z500" s="30">
        <f t="shared" si="4"/>
        <v>0</v>
      </c>
      <c r="AA500" s="30">
        <f t="shared" si="5"/>
        <v>0</v>
      </c>
      <c r="AB500" s="30"/>
      <c r="AC500" s="30"/>
      <c r="AD500" s="30" t="str">
        <f>IF(AB500="Monthly",Inventory!$X500*12,IF(AB500="quarterly",Inventory!$X$4:$X$550*4,IF(AB500="annually",Inventory!$X$4:$X$550*1,IF(AB500="weekly",Inventory!$X$4:$X$550*52,IF(AB500="semiannually",Inventory!$X$4:$X$550*2," ")))))</f>
        <v> </v>
      </c>
      <c r="AE500" s="30"/>
      <c r="AF500" s="30"/>
      <c r="AG500" s="32"/>
      <c r="AH500" s="32"/>
      <c r="AI500" s="32"/>
      <c r="AJ500" s="30"/>
      <c r="AK500" s="30"/>
      <c r="AL500" s="33"/>
      <c r="AM500" s="34" t="b">
        <f>IF(J500 = "Lease",+PV(AL500/(AD500/Inventory!$X500),AD500,-AG500,0,IF(AC500="Beginning",1,0)))</f>
        <v>0</v>
      </c>
      <c r="AN500" s="30"/>
      <c r="AO500" s="34">
        <f t="shared" si="6"/>
        <v>0</v>
      </c>
    </row>
    <row r="501" ht="15.75" customHeight="1">
      <c r="A501" s="30"/>
      <c r="B501" s="31"/>
      <c r="C501" s="30"/>
      <c r="D501" s="30"/>
      <c r="E501" s="30"/>
      <c r="F501" s="30"/>
      <c r="G501" s="30"/>
      <c r="H501" s="30"/>
      <c r="I501" s="30"/>
      <c r="J501" s="30" t="str">
        <f t="shared" si="1"/>
        <v>Not a Lease</v>
      </c>
      <c r="K501" s="30"/>
      <c r="L501" s="30"/>
      <c r="M501" s="30"/>
      <c r="N501" s="30"/>
      <c r="O501" s="30"/>
      <c r="P501" s="30"/>
      <c r="Q501" s="30"/>
      <c r="R501" s="30"/>
      <c r="S501" s="30"/>
      <c r="T501" s="30"/>
      <c r="U501" s="30"/>
      <c r="V501" s="30"/>
      <c r="W501" s="30"/>
      <c r="X501" s="30">
        <f t="shared" si="2"/>
        <v>0</v>
      </c>
      <c r="Y501" s="30" t="str">
        <f t="shared" si="3"/>
        <v/>
      </c>
      <c r="Z501" s="30">
        <f t="shared" si="4"/>
        <v>0</v>
      </c>
      <c r="AA501" s="30">
        <f t="shared" si="5"/>
        <v>0</v>
      </c>
      <c r="AB501" s="30"/>
      <c r="AC501" s="30"/>
      <c r="AD501" s="30" t="str">
        <f>IF(AB501="Monthly",Inventory!$X501*12,IF(AB501="quarterly",Inventory!$X$4:$X$550*4,IF(AB501="annually",Inventory!$X$4:$X$550*1,IF(AB501="weekly",Inventory!$X$4:$X$550*52,IF(AB501="semiannually",Inventory!$X$4:$X$550*2," ")))))</f>
        <v> </v>
      </c>
      <c r="AE501" s="30"/>
      <c r="AF501" s="30"/>
      <c r="AG501" s="32"/>
      <c r="AH501" s="32"/>
      <c r="AI501" s="32"/>
      <c r="AJ501" s="30"/>
      <c r="AK501" s="30"/>
      <c r="AL501" s="33"/>
      <c r="AM501" s="34" t="b">
        <f>IF(J501 = "Lease",+PV(AL501/(AD501/Inventory!$X501),AD501,-AG501,0,IF(AC501="Beginning",1,0)))</f>
        <v>0</v>
      </c>
      <c r="AN501" s="30"/>
      <c r="AO501" s="34">
        <f t="shared" si="6"/>
        <v>0</v>
      </c>
    </row>
    <row r="502" ht="15.75" customHeight="1">
      <c r="A502" s="30"/>
      <c r="B502" s="31"/>
      <c r="C502" s="30"/>
      <c r="D502" s="30"/>
      <c r="E502" s="30"/>
      <c r="F502" s="30"/>
      <c r="G502" s="30"/>
      <c r="H502" s="30"/>
      <c r="I502" s="30"/>
      <c r="J502" s="30" t="str">
        <f t="shared" si="1"/>
        <v>Not a Lease</v>
      </c>
      <c r="K502" s="30"/>
      <c r="L502" s="30"/>
      <c r="M502" s="30"/>
      <c r="N502" s="30"/>
      <c r="O502" s="30"/>
      <c r="P502" s="30"/>
      <c r="Q502" s="30"/>
      <c r="R502" s="30"/>
      <c r="S502" s="30"/>
      <c r="T502" s="30"/>
      <c r="U502" s="30"/>
      <c r="V502" s="30"/>
      <c r="W502" s="30"/>
      <c r="X502" s="30">
        <f t="shared" si="2"/>
        <v>0</v>
      </c>
      <c r="Y502" s="30" t="str">
        <f t="shared" si="3"/>
        <v/>
      </c>
      <c r="Z502" s="30">
        <f t="shared" si="4"/>
        <v>0</v>
      </c>
      <c r="AA502" s="30">
        <f t="shared" si="5"/>
        <v>0</v>
      </c>
      <c r="AB502" s="30"/>
      <c r="AC502" s="30"/>
      <c r="AD502" s="30" t="str">
        <f>IF(AB502="Monthly",Inventory!$X502*12,IF(AB502="quarterly",Inventory!$X$4:$X$550*4,IF(AB502="annually",Inventory!$X$4:$X$550*1,IF(AB502="weekly",Inventory!$X$4:$X$550*52,IF(AB502="semiannually",Inventory!$X$4:$X$550*2," ")))))</f>
        <v> </v>
      </c>
      <c r="AE502" s="30"/>
      <c r="AF502" s="30"/>
      <c r="AG502" s="32"/>
      <c r="AH502" s="32"/>
      <c r="AI502" s="32"/>
      <c r="AJ502" s="30"/>
      <c r="AK502" s="30"/>
      <c r="AL502" s="33"/>
      <c r="AM502" s="34" t="b">
        <f>IF(J502 = "Lease",+PV(AL502/(AD502/Inventory!$X502),AD502,-AG502,0,IF(AC502="Beginning",1,0)))</f>
        <v>0</v>
      </c>
      <c r="AN502" s="30"/>
      <c r="AO502" s="34">
        <f t="shared" si="6"/>
        <v>0</v>
      </c>
    </row>
    <row r="503" ht="15.75" customHeight="1">
      <c r="A503" s="30"/>
      <c r="B503" s="31"/>
      <c r="C503" s="30"/>
      <c r="D503" s="30"/>
      <c r="E503" s="30"/>
      <c r="F503" s="30"/>
      <c r="G503" s="30"/>
      <c r="H503" s="30"/>
      <c r="I503" s="30"/>
      <c r="J503" s="30" t="str">
        <f t="shared" si="1"/>
        <v>Not a Lease</v>
      </c>
      <c r="K503" s="30"/>
      <c r="L503" s="30"/>
      <c r="M503" s="30"/>
      <c r="N503" s="30"/>
      <c r="O503" s="30"/>
      <c r="P503" s="30"/>
      <c r="Q503" s="30"/>
      <c r="R503" s="30"/>
      <c r="S503" s="30"/>
      <c r="T503" s="30"/>
      <c r="U503" s="30"/>
      <c r="V503" s="30"/>
      <c r="W503" s="30"/>
      <c r="X503" s="30">
        <f t="shared" si="2"/>
        <v>0</v>
      </c>
      <c r="Y503" s="30" t="str">
        <f t="shared" si="3"/>
        <v/>
      </c>
      <c r="Z503" s="30">
        <f t="shared" si="4"/>
        <v>0</v>
      </c>
      <c r="AA503" s="30">
        <f t="shared" si="5"/>
        <v>0</v>
      </c>
      <c r="AB503" s="30"/>
      <c r="AC503" s="30"/>
      <c r="AD503" s="30" t="str">
        <f>IF(AB503="Monthly",Inventory!$X503*12,IF(AB503="quarterly",Inventory!$X$4:$X$550*4,IF(AB503="annually",Inventory!$X$4:$X$550*1,IF(AB503="weekly",Inventory!$X$4:$X$550*52,IF(AB503="semiannually",Inventory!$X$4:$X$550*2," ")))))</f>
        <v> </v>
      </c>
      <c r="AE503" s="30"/>
      <c r="AF503" s="30"/>
      <c r="AG503" s="32"/>
      <c r="AH503" s="32"/>
      <c r="AI503" s="32"/>
      <c r="AJ503" s="30"/>
      <c r="AK503" s="30"/>
      <c r="AL503" s="33"/>
      <c r="AM503" s="34" t="b">
        <f>IF(J503 = "Lease",+PV(AL503/(AD503/Inventory!$X503),AD503,-AG503,0,IF(AC503="Beginning",1,0)))</f>
        <v>0</v>
      </c>
      <c r="AN503" s="30"/>
      <c r="AO503" s="34">
        <f t="shared" si="6"/>
        <v>0</v>
      </c>
    </row>
    <row r="504" ht="15.75" customHeight="1">
      <c r="A504" s="30"/>
      <c r="B504" s="31"/>
      <c r="C504" s="30"/>
      <c r="D504" s="30"/>
      <c r="E504" s="30"/>
      <c r="F504" s="30"/>
      <c r="G504" s="30"/>
      <c r="H504" s="30"/>
      <c r="I504" s="30"/>
      <c r="J504" s="30" t="str">
        <f t="shared" si="1"/>
        <v>Not a Lease</v>
      </c>
      <c r="K504" s="30"/>
      <c r="L504" s="30"/>
      <c r="M504" s="30"/>
      <c r="N504" s="30"/>
      <c r="O504" s="30"/>
      <c r="P504" s="30"/>
      <c r="Q504" s="30"/>
      <c r="R504" s="30"/>
      <c r="S504" s="30"/>
      <c r="T504" s="30"/>
      <c r="U504" s="30"/>
      <c r="V504" s="30"/>
      <c r="W504" s="30"/>
      <c r="X504" s="30">
        <f t="shared" si="2"/>
        <v>0</v>
      </c>
      <c r="Y504" s="30" t="str">
        <f t="shared" si="3"/>
        <v/>
      </c>
      <c r="Z504" s="30">
        <f t="shared" si="4"/>
        <v>0</v>
      </c>
      <c r="AA504" s="30">
        <f t="shared" si="5"/>
        <v>0</v>
      </c>
      <c r="AB504" s="30"/>
      <c r="AC504" s="30"/>
      <c r="AD504" s="30" t="str">
        <f>IF(AB504="Monthly",Inventory!$X504*12,IF(AB504="quarterly",Inventory!$X$4:$X$550*4,IF(AB504="annually",Inventory!$X$4:$X$550*1,IF(AB504="weekly",Inventory!$X$4:$X$550*52,IF(AB504="semiannually",Inventory!$X$4:$X$550*2," ")))))</f>
        <v> </v>
      </c>
      <c r="AE504" s="30"/>
      <c r="AF504" s="30"/>
      <c r="AG504" s="32"/>
      <c r="AH504" s="32"/>
      <c r="AI504" s="32"/>
      <c r="AJ504" s="30"/>
      <c r="AK504" s="30"/>
      <c r="AL504" s="33"/>
      <c r="AM504" s="34" t="b">
        <f>IF(J504 = "Lease",+PV(AL504/(AD504/Inventory!$X504),AD504,-AG504,0,IF(AC504="Beginning",1,0)))</f>
        <v>0</v>
      </c>
      <c r="AN504" s="30"/>
      <c r="AO504" s="34">
        <f t="shared" si="6"/>
        <v>0</v>
      </c>
    </row>
    <row r="505" ht="15.75" customHeight="1">
      <c r="A505" s="30"/>
      <c r="B505" s="31"/>
      <c r="C505" s="30"/>
      <c r="D505" s="30"/>
      <c r="E505" s="30"/>
      <c r="F505" s="30"/>
      <c r="G505" s="30"/>
      <c r="H505" s="30"/>
      <c r="I505" s="30"/>
      <c r="J505" s="30" t="str">
        <f t="shared" si="1"/>
        <v>Not a Lease</v>
      </c>
      <c r="K505" s="30"/>
      <c r="L505" s="30"/>
      <c r="M505" s="30"/>
      <c r="N505" s="30"/>
      <c r="O505" s="30"/>
      <c r="P505" s="30"/>
      <c r="Q505" s="30"/>
      <c r="R505" s="30"/>
      <c r="S505" s="30"/>
      <c r="T505" s="30"/>
      <c r="U505" s="30"/>
      <c r="V505" s="30"/>
      <c r="W505" s="30"/>
      <c r="X505" s="30">
        <f t="shared" si="2"/>
        <v>0</v>
      </c>
      <c r="Y505" s="30" t="str">
        <f t="shared" si="3"/>
        <v/>
      </c>
      <c r="Z505" s="30">
        <f t="shared" si="4"/>
        <v>0</v>
      </c>
      <c r="AA505" s="30">
        <f t="shared" si="5"/>
        <v>0</v>
      </c>
      <c r="AB505" s="30"/>
      <c r="AC505" s="30"/>
      <c r="AD505" s="30" t="str">
        <f>IF(AB505="Monthly",Inventory!$X505*12,IF(AB505="quarterly",Inventory!$X$4:$X$550*4,IF(AB505="annually",Inventory!$X$4:$X$550*1,IF(AB505="weekly",Inventory!$X$4:$X$550*52,IF(AB505="semiannually",Inventory!$X$4:$X$550*2," ")))))</f>
        <v> </v>
      </c>
      <c r="AE505" s="30"/>
      <c r="AF505" s="30"/>
      <c r="AG505" s="32"/>
      <c r="AH505" s="32"/>
      <c r="AI505" s="32"/>
      <c r="AJ505" s="30"/>
      <c r="AK505" s="30"/>
      <c r="AL505" s="33"/>
      <c r="AM505" s="34" t="b">
        <f>IF(J505 = "Lease",+PV(AL505/(AD505/Inventory!$X505),AD505,-AG505,0,IF(AC505="Beginning",1,0)))</f>
        <v>0</v>
      </c>
      <c r="AN505" s="30"/>
      <c r="AO505" s="34">
        <f t="shared" si="6"/>
        <v>0</v>
      </c>
    </row>
    <row r="506" ht="15.75" customHeight="1">
      <c r="A506" s="30"/>
      <c r="B506" s="31"/>
      <c r="C506" s="30"/>
      <c r="D506" s="30"/>
      <c r="E506" s="30"/>
      <c r="F506" s="30"/>
      <c r="G506" s="30"/>
      <c r="H506" s="30"/>
      <c r="I506" s="30"/>
      <c r="J506" s="30" t="str">
        <f t="shared" si="1"/>
        <v>Not a Lease</v>
      </c>
      <c r="K506" s="30"/>
      <c r="L506" s="30"/>
      <c r="M506" s="30"/>
      <c r="N506" s="30"/>
      <c r="O506" s="30"/>
      <c r="P506" s="30"/>
      <c r="Q506" s="30"/>
      <c r="R506" s="30"/>
      <c r="S506" s="30"/>
      <c r="T506" s="30"/>
      <c r="U506" s="30"/>
      <c r="V506" s="30"/>
      <c r="W506" s="30"/>
      <c r="X506" s="30">
        <f t="shared" si="2"/>
        <v>0</v>
      </c>
      <c r="Y506" s="30" t="str">
        <f t="shared" si="3"/>
        <v/>
      </c>
      <c r="Z506" s="30">
        <f t="shared" si="4"/>
        <v>0</v>
      </c>
      <c r="AA506" s="30">
        <f t="shared" si="5"/>
        <v>0</v>
      </c>
      <c r="AB506" s="30"/>
      <c r="AC506" s="30"/>
      <c r="AD506" s="30" t="str">
        <f>IF(AB506="Monthly",Inventory!$X506*12,IF(AB506="quarterly",Inventory!$X$4:$X$550*4,IF(AB506="annually",Inventory!$X$4:$X$550*1,IF(AB506="weekly",Inventory!$X$4:$X$550*52,IF(AB506="semiannually",Inventory!$X$4:$X$550*2," ")))))</f>
        <v> </v>
      </c>
      <c r="AE506" s="30"/>
      <c r="AF506" s="30"/>
      <c r="AG506" s="32"/>
      <c r="AH506" s="32"/>
      <c r="AI506" s="32"/>
      <c r="AJ506" s="30"/>
      <c r="AK506" s="30"/>
      <c r="AL506" s="33"/>
      <c r="AM506" s="34" t="b">
        <f>IF(J506 = "Lease",+PV(AL506/(AD506/Inventory!$X506),AD506,-AG506,0,IF(AC506="Beginning",1,0)))</f>
        <v>0</v>
      </c>
      <c r="AN506" s="30"/>
      <c r="AO506" s="34">
        <f t="shared" si="6"/>
        <v>0</v>
      </c>
    </row>
    <row r="507" ht="15.75" customHeight="1">
      <c r="A507" s="30"/>
      <c r="B507" s="31"/>
      <c r="C507" s="30"/>
      <c r="D507" s="30"/>
      <c r="E507" s="30"/>
      <c r="F507" s="30"/>
      <c r="G507" s="30"/>
      <c r="H507" s="30"/>
      <c r="I507" s="30"/>
      <c r="J507" s="30" t="str">
        <f t="shared" si="1"/>
        <v>Not a Lease</v>
      </c>
      <c r="K507" s="30"/>
      <c r="L507" s="30"/>
      <c r="M507" s="30"/>
      <c r="N507" s="30"/>
      <c r="O507" s="30"/>
      <c r="P507" s="30"/>
      <c r="Q507" s="30"/>
      <c r="R507" s="30"/>
      <c r="S507" s="30"/>
      <c r="T507" s="30"/>
      <c r="U507" s="30"/>
      <c r="V507" s="30"/>
      <c r="W507" s="30"/>
      <c r="X507" s="30">
        <f t="shared" si="2"/>
        <v>0</v>
      </c>
      <c r="Y507" s="30" t="str">
        <f t="shared" si="3"/>
        <v/>
      </c>
      <c r="Z507" s="30">
        <f t="shared" si="4"/>
        <v>0</v>
      </c>
      <c r="AA507" s="30">
        <f t="shared" si="5"/>
        <v>0</v>
      </c>
      <c r="AB507" s="30"/>
      <c r="AC507" s="30"/>
      <c r="AD507" s="30" t="str">
        <f>IF(AB507="Monthly",Inventory!$X507*12,IF(AB507="quarterly",Inventory!$X$4:$X$550*4,IF(AB507="annually",Inventory!$X$4:$X$550*1,IF(AB507="weekly",Inventory!$X$4:$X$550*52,IF(AB507="semiannually",Inventory!$X$4:$X$550*2," ")))))</f>
        <v> </v>
      </c>
      <c r="AE507" s="30"/>
      <c r="AF507" s="30"/>
      <c r="AG507" s="32"/>
      <c r="AH507" s="32"/>
      <c r="AI507" s="32"/>
      <c r="AJ507" s="30"/>
      <c r="AK507" s="30"/>
      <c r="AL507" s="33"/>
      <c r="AM507" s="34" t="b">
        <f>IF(J507 = "Lease",+PV(AL507/(AD507/Inventory!$X507),AD507,-AG507,0,IF(AC507="Beginning",1,0)))</f>
        <v>0</v>
      </c>
      <c r="AN507" s="30"/>
      <c r="AO507" s="34">
        <f t="shared" si="6"/>
        <v>0</v>
      </c>
    </row>
    <row r="508" ht="15.75" customHeight="1">
      <c r="A508" s="30"/>
      <c r="B508" s="31"/>
      <c r="C508" s="30"/>
      <c r="D508" s="30"/>
      <c r="E508" s="30"/>
      <c r="F508" s="30"/>
      <c r="G508" s="30"/>
      <c r="H508" s="30"/>
      <c r="I508" s="30"/>
      <c r="J508" s="30" t="str">
        <f t="shared" si="1"/>
        <v>Not a Lease</v>
      </c>
      <c r="K508" s="30"/>
      <c r="L508" s="30"/>
      <c r="M508" s="30"/>
      <c r="N508" s="30"/>
      <c r="O508" s="30"/>
      <c r="P508" s="30"/>
      <c r="Q508" s="30"/>
      <c r="R508" s="30"/>
      <c r="S508" s="30"/>
      <c r="T508" s="30"/>
      <c r="U508" s="30"/>
      <c r="V508" s="30"/>
      <c r="W508" s="30"/>
      <c r="X508" s="30">
        <f t="shared" si="2"/>
        <v>0</v>
      </c>
      <c r="Y508" s="30" t="str">
        <f t="shared" si="3"/>
        <v/>
      </c>
      <c r="Z508" s="30">
        <f t="shared" si="4"/>
        <v>0</v>
      </c>
      <c r="AA508" s="30">
        <f t="shared" si="5"/>
        <v>0</v>
      </c>
      <c r="AB508" s="30"/>
      <c r="AC508" s="30"/>
      <c r="AD508" s="30" t="str">
        <f>IF(AB508="Monthly",Inventory!$X508*12,IF(AB508="quarterly",Inventory!$X$4:$X$550*4,IF(AB508="annually",Inventory!$X$4:$X$550*1,IF(AB508="weekly",Inventory!$X$4:$X$550*52,IF(AB508="semiannually",Inventory!$X$4:$X$550*2," ")))))</f>
        <v> </v>
      </c>
      <c r="AE508" s="30"/>
      <c r="AF508" s="30"/>
      <c r="AG508" s="32"/>
      <c r="AH508" s="32"/>
      <c r="AI508" s="32"/>
      <c r="AJ508" s="30"/>
      <c r="AK508" s="30"/>
      <c r="AL508" s="33"/>
      <c r="AM508" s="34" t="b">
        <f>IF(J508 = "Lease",+PV(AL508/(AD508/Inventory!$X508),AD508,-AG508,0,IF(AC508="Beginning",1,0)))</f>
        <v>0</v>
      </c>
      <c r="AN508" s="30"/>
      <c r="AO508" s="34">
        <f t="shared" si="6"/>
        <v>0</v>
      </c>
    </row>
    <row r="509" ht="15.75" customHeight="1">
      <c r="A509" s="30"/>
      <c r="B509" s="31"/>
      <c r="C509" s="30"/>
      <c r="D509" s="30"/>
      <c r="E509" s="30"/>
      <c r="F509" s="30"/>
      <c r="G509" s="30"/>
      <c r="H509" s="30"/>
      <c r="I509" s="30"/>
      <c r="J509" s="30" t="str">
        <f t="shared" si="1"/>
        <v>Not a Lease</v>
      </c>
      <c r="K509" s="30"/>
      <c r="L509" s="30"/>
      <c r="M509" s="30"/>
      <c r="N509" s="30"/>
      <c r="O509" s="30"/>
      <c r="P509" s="30"/>
      <c r="Q509" s="30"/>
      <c r="R509" s="30"/>
      <c r="S509" s="30"/>
      <c r="T509" s="30"/>
      <c r="U509" s="30"/>
      <c r="V509" s="30"/>
      <c r="W509" s="30"/>
      <c r="X509" s="30">
        <f t="shared" si="2"/>
        <v>0</v>
      </c>
      <c r="Y509" s="30" t="str">
        <f t="shared" si="3"/>
        <v/>
      </c>
      <c r="Z509" s="30">
        <f t="shared" si="4"/>
        <v>0</v>
      </c>
      <c r="AA509" s="30">
        <f t="shared" si="5"/>
        <v>0</v>
      </c>
      <c r="AB509" s="30"/>
      <c r="AC509" s="30"/>
      <c r="AD509" s="30" t="str">
        <f>IF(AB509="Monthly",Inventory!$X509*12,IF(AB509="quarterly",Inventory!$X$4:$X$550*4,IF(AB509="annually",Inventory!$X$4:$X$550*1,IF(AB509="weekly",Inventory!$X$4:$X$550*52,IF(AB509="semiannually",Inventory!$X$4:$X$550*2," ")))))</f>
        <v> </v>
      </c>
      <c r="AE509" s="30"/>
      <c r="AF509" s="30"/>
      <c r="AG509" s="32"/>
      <c r="AH509" s="32"/>
      <c r="AI509" s="32"/>
      <c r="AJ509" s="30"/>
      <c r="AK509" s="30"/>
      <c r="AL509" s="33"/>
      <c r="AM509" s="34" t="b">
        <f>IF(J509 = "Lease",+PV(AL509/(AD509/Inventory!$X509),AD509,-AG509,0,IF(AC509="Beginning",1,0)))</f>
        <v>0</v>
      </c>
      <c r="AN509" s="30"/>
      <c r="AO509" s="34">
        <f t="shared" si="6"/>
        <v>0</v>
      </c>
    </row>
    <row r="510" ht="15.75" customHeight="1">
      <c r="A510" s="30"/>
      <c r="B510" s="31"/>
      <c r="C510" s="30"/>
      <c r="D510" s="30"/>
      <c r="E510" s="30"/>
      <c r="F510" s="30"/>
      <c r="G510" s="30"/>
      <c r="H510" s="30"/>
      <c r="I510" s="30"/>
      <c r="J510" s="30" t="str">
        <f t="shared" si="1"/>
        <v>Not a Lease</v>
      </c>
      <c r="K510" s="30"/>
      <c r="L510" s="30"/>
      <c r="M510" s="30"/>
      <c r="N510" s="30"/>
      <c r="O510" s="30"/>
      <c r="P510" s="30"/>
      <c r="Q510" s="30"/>
      <c r="R510" s="30"/>
      <c r="S510" s="30"/>
      <c r="T510" s="30"/>
      <c r="U510" s="30"/>
      <c r="V510" s="30"/>
      <c r="W510" s="30"/>
      <c r="X510" s="30">
        <f t="shared" si="2"/>
        <v>0</v>
      </c>
      <c r="Y510" s="30" t="str">
        <f t="shared" si="3"/>
        <v/>
      </c>
      <c r="Z510" s="30">
        <f t="shared" si="4"/>
        <v>0</v>
      </c>
      <c r="AA510" s="30">
        <f t="shared" si="5"/>
        <v>0</v>
      </c>
      <c r="AB510" s="30"/>
      <c r="AC510" s="30"/>
      <c r="AD510" s="30" t="str">
        <f>IF(AB510="Monthly",Inventory!$X510*12,IF(AB510="quarterly",Inventory!$X$4:$X$550*4,IF(AB510="annually",Inventory!$X$4:$X$550*1,IF(AB510="weekly",Inventory!$X$4:$X$550*52,IF(AB510="semiannually",Inventory!$X$4:$X$550*2," ")))))</f>
        <v> </v>
      </c>
      <c r="AE510" s="30"/>
      <c r="AF510" s="30"/>
      <c r="AG510" s="32"/>
      <c r="AH510" s="32"/>
      <c r="AI510" s="32"/>
      <c r="AJ510" s="30"/>
      <c r="AK510" s="30"/>
      <c r="AL510" s="33"/>
      <c r="AM510" s="34" t="b">
        <f>IF(J510 = "Lease",+PV(AL510/(AD510/Inventory!$X510),AD510,-AG510,0,IF(AC510="Beginning",1,0)))</f>
        <v>0</v>
      </c>
      <c r="AN510" s="30"/>
      <c r="AO510" s="34">
        <f t="shared" si="6"/>
        <v>0</v>
      </c>
    </row>
    <row r="511" ht="15.75" customHeight="1">
      <c r="A511" s="30"/>
      <c r="B511" s="31"/>
      <c r="C511" s="30"/>
      <c r="D511" s="30"/>
      <c r="E511" s="30"/>
      <c r="F511" s="30"/>
      <c r="G511" s="30"/>
      <c r="H511" s="30"/>
      <c r="I511" s="30"/>
      <c r="J511" s="30" t="str">
        <f t="shared" si="1"/>
        <v>Not a Lease</v>
      </c>
      <c r="K511" s="30"/>
      <c r="L511" s="30"/>
      <c r="M511" s="30"/>
      <c r="N511" s="30"/>
      <c r="O511" s="30"/>
      <c r="P511" s="30"/>
      <c r="Q511" s="30"/>
      <c r="R511" s="30"/>
      <c r="S511" s="30"/>
      <c r="T511" s="30"/>
      <c r="U511" s="30"/>
      <c r="V511" s="30"/>
      <c r="W511" s="30"/>
      <c r="X511" s="30">
        <f t="shared" si="2"/>
        <v>0</v>
      </c>
      <c r="Y511" s="30" t="str">
        <f t="shared" si="3"/>
        <v/>
      </c>
      <c r="Z511" s="30">
        <f t="shared" si="4"/>
        <v>0</v>
      </c>
      <c r="AA511" s="30">
        <f t="shared" si="5"/>
        <v>0</v>
      </c>
      <c r="AB511" s="30"/>
      <c r="AC511" s="30"/>
      <c r="AD511" s="30" t="str">
        <f>IF(AB511="Monthly",Inventory!$X511*12,IF(AB511="quarterly",Inventory!$X$4:$X$550*4,IF(AB511="annually",Inventory!$X$4:$X$550*1,IF(AB511="weekly",Inventory!$X$4:$X$550*52,IF(AB511="semiannually",Inventory!$X$4:$X$550*2," ")))))</f>
        <v> </v>
      </c>
      <c r="AE511" s="30"/>
      <c r="AF511" s="30"/>
      <c r="AG511" s="32"/>
      <c r="AH511" s="32"/>
      <c r="AI511" s="32"/>
      <c r="AJ511" s="30"/>
      <c r="AK511" s="30"/>
      <c r="AL511" s="33"/>
      <c r="AM511" s="34" t="b">
        <f>IF(J511 = "Lease",+PV(AL511/(AD511/Inventory!$X511),AD511,-AG511,0,IF(AC511="Beginning",1,0)))</f>
        <v>0</v>
      </c>
      <c r="AN511" s="30"/>
      <c r="AO511" s="34">
        <f t="shared" si="6"/>
        <v>0</v>
      </c>
    </row>
    <row r="512" ht="15.75" customHeight="1">
      <c r="A512" s="30"/>
      <c r="B512" s="31"/>
      <c r="C512" s="30"/>
      <c r="D512" s="30"/>
      <c r="E512" s="30"/>
      <c r="F512" s="30"/>
      <c r="G512" s="30"/>
      <c r="H512" s="30"/>
      <c r="I512" s="30"/>
      <c r="J512" s="30" t="str">
        <f t="shared" si="1"/>
        <v>Not a Lease</v>
      </c>
      <c r="K512" s="30"/>
      <c r="L512" s="30"/>
      <c r="M512" s="30"/>
      <c r="N512" s="30"/>
      <c r="O512" s="30"/>
      <c r="P512" s="30"/>
      <c r="Q512" s="30"/>
      <c r="R512" s="30"/>
      <c r="S512" s="30"/>
      <c r="T512" s="30"/>
      <c r="U512" s="30"/>
      <c r="V512" s="30"/>
      <c r="W512" s="30"/>
      <c r="X512" s="30">
        <f t="shared" si="2"/>
        <v>0</v>
      </c>
      <c r="Y512" s="30" t="str">
        <f t="shared" si="3"/>
        <v/>
      </c>
      <c r="Z512" s="30">
        <f t="shared" si="4"/>
        <v>0</v>
      </c>
      <c r="AA512" s="30">
        <f t="shared" si="5"/>
        <v>0</v>
      </c>
      <c r="AB512" s="30"/>
      <c r="AC512" s="30"/>
      <c r="AD512" s="30" t="str">
        <f>IF(AB512="Monthly",Inventory!$X512*12,IF(AB512="quarterly",Inventory!$X$4:$X$550*4,IF(AB512="annually",Inventory!$X$4:$X$550*1,IF(AB512="weekly",Inventory!$X$4:$X$550*52,IF(AB512="semiannually",Inventory!$X$4:$X$550*2," ")))))</f>
        <v> </v>
      </c>
      <c r="AE512" s="30"/>
      <c r="AF512" s="30"/>
      <c r="AG512" s="32"/>
      <c r="AH512" s="32"/>
      <c r="AI512" s="32"/>
      <c r="AJ512" s="30"/>
      <c r="AK512" s="30"/>
      <c r="AL512" s="33"/>
      <c r="AM512" s="34" t="b">
        <f>IF(J512 = "Lease",+PV(AL512/(AD512/Inventory!$X512),AD512,-AG512,0,IF(AC512="Beginning",1,0)))</f>
        <v>0</v>
      </c>
      <c r="AN512" s="30"/>
      <c r="AO512" s="34">
        <f t="shared" si="6"/>
        <v>0</v>
      </c>
    </row>
    <row r="513" ht="15.75" customHeight="1">
      <c r="A513" s="30"/>
      <c r="B513" s="31"/>
      <c r="C513" s="30"/>
      <c r="D513" s="30"/>
      <c r="E513" s="30"/>
      <c r="F513" s="30"/>
      <c r="G513" s="30"/>
      <c r="H513" s="30"/>
      <c r="I513" s="30"/>
      <c r="J513" s="30" t="str">
        <f t="shared" si="1"/>
        <v>Not a Lease</v>
      </c>
      <c r="K513" s="30"/>
      <c r="L513" s="30"/>
      <c r="M513" s="30"/>
      <c r="N513" s="30"/>
      <c r="O513" s="30"/>
      <c r="P513" s="30"/>
      <c r="Q513" s="30"/>
      <c r="R513" s="30"/>
      <c r="S513" s="30"/>
      <c r="T513" s="30"/>
      <c r="U513" s="30"/>
      <c r="V513" s="30"/>
      <c r="W513" s="30"/>
      <c r="X513" s="30">
        <f t="shared" si="2"/>
        <v>0</v>
      </c>
      <c r="Y513" s="30" t="str">
        <f t="shared" si="3"/>
        <v/>
      </c>
      <c r="Z513" s="30">
        <f t="shared" si="4"/>
        <v>0</v>
      </c>
      <c r="AA513" s="30">
        <f t="shared" si="5"/>
        <v>0</v>
      </c>
      <c r="AB513" s="30"/>
      <c r="AC513" s="30"/>
      <c r="AD513" s="30" t="str">
        <f>IF(AB513="Monthly",Inventory!$X513*12,IF(AB513="quarterly",Inventory!$X$4:$X$550*4,IF(AB513="annually",Inventory!$X$4:$X$550*1,IF(AB513="weekly",Inventory!$X$4:$X$550*52,IF(AB513="semiannually",Inventory!$X$4:$X$550*2," ")))))</f>
        <v> </v>
      </c>
      <c r="AE513" s="30"/>
      <c r="AF513" s="30"/>
      <c r="AG513" s="32"/>
      <c r="AH513" s="32"/>
      <c r="AI513" s="32"/>
      <c r="AJ513" s="30"/>
      <c r="AK513" s="30"/>
      <c r="AL513" s="33"/>
      <c r="AM513" s="34" t="b">
        <f>IF(J513 = "Lease",+PV(AL513/(AD513/Inventory!$X513),AD513,-AG513,0,IF(AC513="Beginning",1,0)))</f>
        <v>0</v>
      </c>
      <c r="AN513" s="30"/>
      <c r="AO513" s="34">
        <f t="shared" si="6"/>
        <v>0</v>
      </c>
    </row>
    <row r="514" ht="15.75" customHeight="1">
      <c r="A514" s="30"/>
      <c r="B514" s="31"/>
      <c r="C514" s="30"/>
      <c r="D514" s="30"/>
      <c r="E514" s="30"/>
      <c r="F514" s="30"/>
      <c r="G514" s="30"/>
      <c r="H514" s="30"/>
      <c r="I514" s="30"/>
      <c r="J514" s="30" t="str">
        <f t="shared" si="1"/>
        <v>Not a Lease</v>
      </c>
      <c r="K514" s="30"/>
      <c r="L514" s="30"/>
      <c r="M514" s="30"/>
      <c r="N514" s="30"/>
      <c r="O514" s="30"/>
      <c r="P514" s="30"/>
      <c r="Q514" s="30"/>
      <c r="R514" s="30"/>
      <c r="S514" s="30"/>
      <c r="T514" s="30"/>
      <c r="U514" s="30"/>
      <c r="V514" s="30"/>
      <c r="W514" s="30"/>
      <c r="X514" s="30">
        <f t="shared" si="2"/>
        <v>0</v>
      </c>
      <c r="Y514" s="30" t="str">
        <f t="shared" si="3"/>
        <v/>
      </c>
      <c r="Z514" s="30">
        <f t="shared" si="4"/>
        <v>0</v>
      </c>
      <c r="AA514" s="30">
        <f t="shared" si="5"/>
        <v>0</v>
      </c>
      <c r="AB514" s="30"/>
      <c r="AC514" s="30"/>
      <c r="AD514" s="30" t="str">
        <f>IF(AB514="Monthly",Inventory!$X514*12,IF(AB514="quarterly",Inventory!$X$4:$X$550*4,IF(AB514="annually",Inventory!$X$4:$X$550*1,IF(AB514="weekly",Inventory!$X$4:$X$550*52,IF(AB514="semiannually",Inventory!$X$4:$X$550*2," ")))))</f>
        <v> </v>
      </c>
      <c r="AE514" s="30"/>
      <c r="AF514" s="30"/>
      <c r="AG514" s="32"/>
      <c r="AH514" s="32"/>
      <c r="AI514" s="32"/>
      <c r="AJ514" s="30"/>
      <c r="AK514" s="30"/>
      <c r="AL514" s="33"/>
      <c r="AM514" s="34" t="b">
        <f>IF(J514 = "Lease",+PV(AL514/(AD514/Inventory!$X514),AD514,-AG514,0,IF(AC514="Beginning",1,0)))</f>
        <v>0</v>
      </c>
      <c r="AN514" s="30"/>
      <c r="AO514" s="34">
        <f t="shared" si="6"/>
        <v>0</v>
      </c>
    </row>
    <row r="515" ht="15.75" customHeight="1">
      <c r="A515" s="30"/>
      <c r="B515" s="31"/>
      <c r="C515" s="30"/>
      <c r="D515" s="30"/>
      <c r="E515" s="30"/>
      <c r="F515" s="30"/>
      <c r="G515" s="30"/>
      <c r="H515" s="30"/>
      <c r="I515" s="30"/>
      <c r="J515" s="30" t="str">
        <f t="shared" si="1"/>
        <v>Not a Lease</v>
      </c>
      <c r="K515" s="30"/>
      <c r="L515" s="30"/>
      <c r="M515" s="30"/>
      <c r="N515" s="30"/>
      <c r="O515" s="30"/>
      <c r="P515" s="30"/>
      <c r="Q515" s="30"/>
      <c r="R515" s="30"/>
      <c r="S515" s="30"/>
      <c r="T515" s="30"/>
      <c r="U515" s="30"/>
      <c r="V515" s="30"/>
      <c r="W515" s="30"/>
      <c r="X515" s="30">
        <f t="shared" si="2"/>
        <v>0</v>
      </c>
      <c r="Y515" s="30" t="str">
        <f t="shared" si="3"/>
        <v/>
      </c>
      <c r="Z515" s="30">
        <f t="shared" si="4"/>
        <v>0</v>
      </c>
      <c r="AA515" s="30">
        <f t="shared" si="5"/>
        <v>0</v>
      </c>
      <c r="AB515" s="30"/>
      <c r="AC515" s="30"/>
      <c r="AD515" s="30" t="str">
        <f>IF(AB515="Monthly",Inventory!$X515*12,IF(AB515="quarterly",Inventory!$X$4:$X$550*4,IF(AB515="annually",Inventory!$X$4:$X$550*1,IF(AB515="weekly",Inventory!$X$4:$X$550*52,IF(AB515="semiannually",Inventory!$X$4:$X$550*2," ")))))</f>
        <v> </v>
      </c>
      <c r="AE515" s="30"/>
      <c r="AF515" s="30"/>
      <c r="AG515" s="32"/>
      <c r="AH515" s="32"/>
      <c r="AI515" s="32"/>
      <c r="AJ515" s="30"/>
      <c r="AK515" s="30"/>
      <c r="AL515" s="33"/>
      <c r="AM515" s="34" t="b">
        <f>IF(J515 = "Lease",+PV(AL515/(AD515/Inventory!$X515),AD515,-AG515,0,IF(AC515="Beginning",1,0)))</f>
        <v>0</v>
      </c>
      <c r="AN515" s="30"/>
      <c r="AO515" s="34">
        <f t="shared" si="6"/>
        <v>0</v>
      </c>
    </row>
    <row r="516" ht="15.75" customHeight="1">
      <c r="A516" s="30"/>
      <c r="B516" s="31"/>
      <c r="C516" s="30"/>
      <c r="D516" s="30"/>
      <c r="E516" s="30"/>
      <c r="F516" s="30"/>
      <c r="G516" s="30"/>
      <c r="H516" s="30"/>
      <c r="I516" s="30"/>
      <c r="J516" s="30" t="str">
        <f t="shared" si="1"/>
        <v>Not a Lease</v>
      </c>
      <c r="K516" s="30"/>
      <c r="L516" s="30"/>
      <c r="M516" s="30"/>
      <c r="N516" s="30"/>
      <c r="O516" s="30"/>
      <c r="P516" s="30"/>
      <c r="Q516" s="30"/>
      <c r="R516" s="30"/>
      <c r="S516" s="30"/>
      <c r="T516" s="30"/>
      <c r="U516" s="30"/>
      <c r="V516" s="30"/>
      <c r="W516" s="30"/>
      <c r="X516" s="30">
        <f t="shared" si="2"/>
        <v>0</v>
      </c>
      <c r="Y516" s="30" t="str">
        <f t="shared" si="3"/>
        <v/>
      </c>
      <c r="Z516" s="30">
        <f t="shared" si="4"/>
        <v>0</v>
      </c>
      <c r="AA516" s="30">
        <f t="shared" si="5"/>
        <v>0</v>
      </c>
      <c r="AB516" s="30"/>
      <c r="AC516" s="30"/>
      <c r="AD516" s="30" t="str">
        <f>IF(AB516="Monthly",Inventory!$X516*12,IF(AB516="quarterly",Inventory!$X$4:$X$550*4,IF(AB516="annually",Inventory!$X$4:$X$550*1,IF(AB516="weekly",Inventory!$X$4:$X$550*52,IF(AB516="semiannually",Inventory!$X$4:$X$550*2," ")))))</f>
        <v> </v>
      </c>
      <c r="AE516" s="30"/>
      <c r="AF516" s="30"/>
      <c r="AG516" s="32"/>
      <c r="AH516" s="32"/>
      <c r="AI516" s="32"/>
      <c r="AJ516" s="30"/>
      <c r="AK516" s="30"/>
      <c r="AL516" s="33"/>
      <c r="AM516" s="34" t="b">
        <f>IF(J516 = "Lease",+PV(AL516/(AD516/Inventory!$X516),AD516,-AG516,0,IF(AC516="Beginning",1,0)))</f>
        <v>0</v>
      </c>
      <c r="AN516" s="30"/>
      <c r="AO516" s="34">
        <f t="shared" si="6"/>
        <v>0</v>
      </c>
    </row>
    <row r="517" ht="15.75" customHeight="1">
      <c r="A517" s="30"/>
      <c r="B517" s="31"/>
      <c r="C517" s="30"/>
      <c r="D517" s="30"/>
      <c r="E517" s="30"/>
      <c r="F517" s="30"/>
      <c r="G517" s="30"/>
      <c r="H517" s="30"/>
      <c r="I517" s="30"/>
      <c r="J517" s="30" t="str">
        <f t="shared" si="1"/>
        <v>Not a Lease</v>
      </c>
      <c r="K517" s="30"/>
      <c r="L517" s="30"/>
      <c r="M517" s="30"/>
      <c r="N517" s="30"/>
      <c r="O517" s="30"/>
      <c r="P517" s="30"/>
      <c r="Q517" s="30"/>
      <c r="R517" s="30"/>
      <c r="S517" s="30"/>
      <c r="T517" s="30"/>
      <c r="U517" s="30"/>
      <c r="V517" s="30"/>
      <c r="W517" s="30"/>
      <c r="X517" s="30">
        <f t="shared" si="2"/>
        <v>0</v>
      </c>
      <c r="Y517" s="30" t="str">
        <f t="shared" si="3"/>
        <v/>
      </c>
      <c r="Z517" s="30">
        <f t="shared" si="4"/>
        <v>0</v>
      </c>
      <c r="AA517" s="30">
        <f t="shared" si="5"/>
        <v>0</v>
      </c>
      <c r="AB517" s="30"/>
      <c r="AC517" s="30"/>
      <c r="AD517" s="30" t="str">
        <f>IF(AB517="Monthly",Inventory!$X517*12,IF(AB517="quarterly",Inventory!$X$4:$X$550*4,IF(AB517="annually",Inventory!$X$4:$X$550*1,IF(AB517="weekly",Inventory!$X$4:$X$550*52,IF(AB517="semiannually",Inventory!$X$4:$X$550*2," ")))))</f>
        <v> </v>
      </c>
      <c r="AE517" s="30"/>
      <c r="AF517" s="30"/>
      <c r="AG517" s="32"/>
      <c r="AH517" s="32"/>
      <c r="AI517" s="32"/>
      <c r="AJ517" s="30"/>
      <c r="AK517" s="30"/>
      <c r="AL517" s="33"/>
      <c r="AM517" s="34" t="b">
        <f>IF(J517 = "Lease",+PV(AL517/(AD517/Inventory!$X517),AD517,-AG517,0,IF(AC517="Beginning",1,0)))</f>
        <v>0</v>
      </c>
      <c r="AN517" s="30"/>
      <c r="AO517" s="34">
        <f t="shared" si="6"/>
        <v>0</v>
      </c>
    </row>
    <row r="518" ht="15.75" customHeight="1">
      <c r="A518" s="30"/>
      <c r="B518" s="31"/>
      <c r="C518" s="30"/>
      <c r="D518" s="30"/>
      <c r="E518" s="30"/>
      <c r="F518" s="30"/>
      <c r="G518" s="30"/>
      <c r="H518" s="30"/>
      <c r="I518" s="30"/>
      <c r="J518" s="30" t="str">
        <f t="shared" si="1"/>
        <v>Not a Lease</v>
      </c>
      <c r="K518" s="30"/>
      <c r="L518" s="30"/>
      <c r="M518" s="30"/>
      <c r="N518" s="30"/>
      <c r="O518" s="30"/>
      <c r="P518" s="30"/>
      <c r="Q518" s="30"/>
      <c r="R518" s="30"/>
      <c r="S518" s="30"/>
      <c r="T518" s="30"/>
      <c r="U518" s="30"/>
      <c r="V518" s="30"/>
      <c r="W518" s="30"/>
      <c r="X518" s="30">
        <f t="shared" si="2"/>
        <v>0</v>
      </c>
      <c r="Y518" s="30" t="str">
        <f t="shared" si="3"/>
        <v/>
      </c>
      <c r="Z518" s="30">
        <f t="shared" si="4"/>
        <v>0</v>
      </c>
      <c r="AA518" s="30">
        <f t="shared" si="5"/>
        <v>0</v>
      </c>
      <c r="AB518" s="30"/>
      <c r="AC518" s="30"/>
      <c r="AD518" s="30" t="str">
        <f>IF(AB518="Monthly",Inventory!$X518*12,IF(AB518="quarterly",Inventory!$X$4:$X$550*4,IF(AB518="annually",Inventory!$X$4:$X$550*1,IF(AB518="weekly",Inventory!$X$4:$X$550*52,IF(AB518="semiannually",Inventory!$X$4:$X$550*2," ")))))</f>
        <v> </v>
      </c>
      <c r="AE518" s="30"/>
      <c r="AF518" s="30"/>
      <c r="AG518" s="32"/>
      <c r="AH518" s="32"/>
      <c r="AI518" s="32"/>
      <c r="AJ518" s="30"/>
      <c r="AK518" s="30"/>
      <c r="AL518" s="33"/>
      <c r="AM518" s="34" t="b">
        <f>IF(J518 = "Lease",+PV(AL518/(AD518/Inventory!$X518),AD518,-AG518,0,IF(AC518="Beginning",1,0)))</f>
        <v>0</v>
      </c>
      <c r="AN518" s="30"/>
      <c r="AO518" s="34">
        <f t="shared" si="6"/>
        <v>0</v>
      </c>
    </row>
    <row r="519" ht="15.75" customHeight="1">
      <c r="A519" s="30"/>
      <c r="B519" s="31"/>
      <c r="C519" s="30"/>
      <c r="D519" s="30"/>
      <c r="E519" s="30"/>
      <c r="F519" s="30"/>
      <c r="G519" s="30"/>
      <c r="H519" s="30"/>
      <c r="I519" s="30"/>
      <c r="J519" s="30" t="str">
        <f t="shared" si="1"/>
        <v>Not a Lease</v>
      </c>
      <c r="K519" s="30"/>
      <c r="L519" s="30"/>
      <c r="M519" s="30"/>
      <c r="N519" s="30"/>
      <c r="O519" s="30"/>
      <c r="P519" s="30"/>
      <c r="Q519" s="30"/>
      <c r="R519" s="30"/>
      <c r="S519" s="30"/>
      <c r="T519" s="30"/>
      <c r="U519" s="30"/>
      <c r="V519" s="30"/>
      <c r="W519" s="30"/>
      <c r="X519" s="30">
        <f t="shared" si="2"/>
        <v>0</v>
      </c>
      <c r="Y519" s="30" t="str">
        <f t="shared" si="3"/>
        <v/>
      </c>
      <c r="Z519" s="30">
        <f t="shared" si="4"/>
        <v>0</v>
      </c>
      <c r="AA519" s="30">
        <f t="shared" si="5"/>
        <v>0</v>
      </c>
      <c r="AB519" s="30"/>
      <c r="AC519" s="30"/>
      <c r="AD519" s="30" t="str">
        <f>IF(AB519="Monthly",Inventory!$X519*12,IF(AB519="quarterly",Inventory!$X$4:$X$550*4,IF(AB519="annually",Inventory!$X$4:$X$550*1,IF(AB519="weekly",Inventory!$X$4:$X$550*52,IF(AB519="semiannually",Inventory!$X$4:$X$550*2," ")))))</f>
        <v> </v>
      </c>
      <c r="AE519" s="30"/>
      <c r="AF519" s="30"/>
      <c r="AG519" s="32"/>
      <c r="AH519" s="32"/>
      <c r="AI519" s="32"/>
      <c r="AJ519" s="30"/>
      <c r="AK519" s="30"/>
      <c r="AL519" s="33"/>
      <c r="AM519" s="34" t="b">
        <f>IF(J519 = "Lease",+PV(AL519/(AD519/Inventory!$X519),AD519,-AG519,0,IF(AC519="Beginning",1,0)))</f>
        <v>0</v>
      </c>
      <c r="AN519" s="30"/>
      <c r="AO519" s="34">
        <f t="shared" si="6"/>
        <v>0</v>
      </c>
    </row>
    <row r="520" ht="15.75" customHeight="1">
      <c r="A520" s="30"/>
      <c r="B520" s="31"/>
      <c r="C520" s="30"/>
      <c r="D520" s="30"/>
      <c r="E520" s="30"/>
      <c r="F520" s="30"/>
      <c r="G520" s="30"/>
      <c r="H520" s="30"/>
      <c r="I520" s="30"/>
      <c r="J520" s="30" t="str">
        <f t="shared" si="1"/>
        <v>Not a Lease</v>
      </c>
      <c r="K520" s="30"/>
      <c r="L520" s="30"/>
      <c r="M520" s="30"/>
      <c r="N520" s="30"/>
      <c r="O520" s="30"/>
      <c r="P520" s="30"/>
      <c r="Q520" s="30"/>
      <c r="R520" s="30"/>
      <c r="S520" s="30"/>
      <c r="T520" s="30"/>
      <c r="U520" s="30"/>
      <c r="V520" s="30"/>
      <c r="W520" s="30"/>
      <c r="X520" s="30">
        <f t="shared" si="2"/>
        <v>0</v>
      </c>
      <c r="Y520" s="30" t="str">
        <f t="shared" si="3"/>
        <v/>
      </c>
      <c r="Z520" s="30">
        <f t="shared" si="4"/>
        <v>0</v>
      </c>
      <c r="AA520" s="30">
        <f t="shared" si="5"/>
        <v>0</v>
      </c>
      <c r="AB520" s="30"/>
      <c r="AC520" s="30"/>
      <c r="AD520" s="30" t="str">
        <f>IF(AB520="Monthly",Inventory!$X520*12,IF(AB520="quarterly",Inventory!$X$4:$X$550*4,IF(AB520="annually",Inventory!$X$4:$X$550*1,IF(AB520="weekly",Inventory!$X$4:$X$550*52,IF(AB520="semiannually",Inventory!$X$4:$X$550*2," ")))))</f>
        <v> </v>
      </c>
      <c r="AE520" s="30"/>
      <c r="AF520" s="30"/>
      <c r="AG520" s="32"/>
      <c r="AH520" s="32"/>
      <c r="AI520" s="32"/>
      <c r="AJ520" s="30"/>
      <c r="AK520" s="30"/>
      <c r="AL520" s="33"/>
      <c r="AM520" s="34" t="b">
        <f>IF(J520 = "Lease",+PV(AL520/(AD520/Inventory!$X520),AD520,-AG520,0,IF(AC520="Beginning",1,0)))</f>
        <v>0</v>
      </c>
      <c r="AN520" s="30"/>
      <c r="AO520" s="34">
        <f t="shared" si="6"/>
        <v>0</v>
      </c>
    </row>
    <row r="521" ht="15.75" customHeight="1">
      <c r="A521" s="30"/>
      <c r="B521" s="31"/>
      <c r="C521" s="30"/>
      <c r="D521" s="30"/>
      <c r="E521" s="30"/>
      <c r="F521" s="30"/>
      <c r="G521" s="30"/>
      <c r="H521" s="30"/>
      <c r="I521" s="30"/>
      <c r="J521" s="30" t="str">
        <f t="shared" si="1"/>
        <v>Not a Lease</v>
      </c>
      <c r="K521" s="30"/>
      <c r="L521" s="30"/>
      <c r="M521" s="30"/>
      <c r="N521" s="30"/>
      <c r="O521" s="30"/>
      <c r="P521" s="30"/>
      <c r="Q521" s="30"/>
      <c r="R521" s="30"/>
      <c r="S521" s="30"/>
      <c r="T521" s="30"/>
      <c r="U521" s="30"/>
      <c r="V521" s="30"/>
      <c r="W521" s="30"/>
      <c r="X521" s="30">
        <f t="shared" si="2"/>
        <v>0</v>
      </c>
      <c r="Y521" s="30" t="str">
        <f t="shared" si="3"/>
        <v/>
      </c>
      <c r="Z521" s="30">
        <f t="shared" si="4"/>
        <v>0</v>
      </c>
      <c r="AA521" s="30">
        <f t="shared" si="5"/>
        <v>0</v>
      </c>
      <c r="AB521" s="30"/>
      <c r="AC521" s="30"/>
      <c r="AD521" s="30" t="str">
        <f>IF(AB521="Monthly",Inventory!$X521*12,IF(AB521="quarterly",Inventory!$X$4:$X$550*4,IF(AB521="annually",Inventory!$X$4:$X$550*1,IF(AB521="weekly",Inventory!$X$4:$X$550*52,IF(AB521="semiannually",Inventory!$X$4:$X$550*2," ")))))</f>
        <v> </v>
      </c>
      <c r="AE521" s="30"/>
      <c r="AF521" s="30"/>
      <c r="AG521" s="32"/>
      <c r="AH521" s="32"/>
      <c r="AI521" s="32"/>
      <c r="AJ521" s="30"/>
      <c r="AK521" s="30"/>
      <c r="AL521" s="33"/>
      <c r="AM521" s="34" t="b">
        <f>IF(J521 = "Lease",+PV(AL521/(AD521/Inventory!$X521),AD521,-AG521,0,IF(AC521="Beginning",1,0)))</f>
        <v>0</v>
      </c>
      <c r="AN521" s="30"/>
      <c r="AO521" s="34">
        <f t="shared" si="6"/>
        <v>0</v>
      </c>
    </row>
    <row r="522" ht="15.75" customHeight="1">
      <c r="A522" s="30"/>
      <c r="B522" s="31"/>
      <c r="C522" s="30"/>
      <c r="D522" s="30"/>
      <c r="E522" s="30"/>
      <c r="F522" s="30"/>
      <c r="G522" s="30"/>
      <c r="H522" s="30"/>
      <c r="I522" s="30"/>
      <c r="J522" s="30" t="str">
        <f t="shared" si="1"/>
        <v>Not a Lease</v>
      </c>
      <c r="K522" s="30"/>
      <c r="L522" s="30"/>
      <c r="M522" s="30"/>
      <c r="N522" s="30"/>
      <c r="O522" s="30"/>
      <c r="P522" s="30"/>
      <c r="Q522" s="30"/>
      <c r="R522" s="30"/>
      <c r="S522" s="30"/>
      <c r="T522" s="30"/>
      <c r="U522" s="30"/>
      <c r="V522" s="30"/>
      <c r="W522" s="30"/>
      <c r="X522" s="30">
        <f t="shared" si="2"/>
        <v>0</v>
      </c>
      <c r="Y522" s="30" t="str">
        <f t="shared" si="3"/>
        <v/>
      </c>
      <c r="Z522" s="30">
        <f t="shared" si="4"/>
        <v>0</v>
      </c>
      <c r="AA522" s="30">
        <f t="shared" si="5"/>
        <v>0</v>
      </c>
      <c r="AB522" s="30"/>
      <c r="AC522" s="30"/>
      <c r="AD522" s="30" t="str">
        <f>IF(AB522="Monthly",Inventory!$X522*12,IF(AB522="quarterly",Inventory!$X$4:$X$550*4,IF(AB522="annually",Inventory!$X$4:$X$550*1,IF(AB522="weekly",Inventory!$X$4:$X$550*52,IF(AB522="semiannually",Inventory!$X$4:$X$550*2," ")))))</f>
        <v> </v>
      </c>
      <c r="AE522" s="30"/>
      <c r="AF522" s="30"/>
      <c r="AG522" s="32"/>
      <c r="AH522" s="32"/>
      <c r="AI522" s="32"/>
      <c r="AJ522" s="30"/>
      <c r="AK522" s="30"/>
      <c r="AL522" s="33"/>
      <c r="AM522" s="34" t="b">
        <f>IF(J522 = "Lease",+PV(AL522/(AD522/Inventory!$X522),AD522,-AG522,0,IF(AC522="Beginning",1,0)))</f>
        <v>0</v>
      </c>
      <c r="AN522" s="30"/>
      <c r="AO522" s="34">
        <f t="shared" si="6"/>
        <v>0</v>
      </c>
    </row>
    <row r="523" ht="15.75" customHeight="1">
      <c r="A523" s="30"/>
      <c r="B523" s="31"/>
      <c r="C523" s="30"/>
      <c r="D523" s="30"/>
      <c r="E523" s="30"/>
      <c r="F523" s="30"/>
      <c r="G523" s="30"/>
      <c r="H523" s="30"/>
      <c r="I523" s="30"/>
      <c r="J523" s="30" t="str">
        <f t="shared" si="1"/>
        <v>Not a Lease</v>
      </c>
      <c r="K523" s="30"/>
      <c r="L523" s="30"/>
      <c r="M523" s="30"/>
      <c r="N523" s="30"/>
      <c r="O523" s="30"/>
      <c r="P523" s="30"/>
      <c r="Q523" s="30"/>
      <c r="R523" s="30"/>
      <c r="S523" s="30"/>
      <c r="T523" s="30"/>
      <c r="U523" s="30"/>
      <c r="V523" s="30"/>
      <c r="W523" s="30"/>
      <c r="X523" s="30">
        <f t="shared" si="2"/>
        <v>0</v>
      </c>
      <c r="Y523" s="30" t="str">
        <f t="shared" si="3"/>
        <v/>
      </c>
      <c r="Z523" s="30">
        <f t="shared" si="4"/>
        <v>0</v>
      </c>
      <c r="AA523" s="30">
        <f t="shared" si="5"/>
        <v>0</v>
      </c>
      <c r="AB523" s="30"/>
      <c r="AC523" s="30"/>
      <c r="AD523" s="30" t="str">
        <f>IF(AB523="Monthly",Inventory!$X523*12,IF(AB523="quarterly",Inventory!$X$4:$X$550*4,IF(AB523="annually",Inventory!$X$4:$X$550*1,IF(AB523="weekly",Inventory!$X$4:$X$550*52,IF(AB523="semiannually",Inventory!$X$4:$X$550*2," ")))))</f>
        <v> </v>
      </c>
      <c r="AE523" s="30"/>
      <c r="AF523" s="30"/>
      <c r="AG523" s="32"/>
      <c r="AH523" s="32"/>
      <c r="AI523" s="32"/>
      <c r="AJ523" s="30"/>
      <c r="AK523" s="30"/>
      <c r="AL523" s="33"/>
      <c r="AM523" s="34" t="b">
        <f>IF(J523 = "Lease",+PV(AL523/(AD523/Inventory!$X523),AD523,-AG523,0,IF(AC523="Beginning",1,0)))</f>
        <v>0</v>
      </c>
      <c r="AN523" s="30"/>
      <c r="AO523" s="34">
        <f t="shared" si="6"/>
        <v>0</v>
      </c>
    </row>
    <row r="524" ht="15.75" customHeight="1">
      <c r="A524" s="30"/>
      <c r="B524" s="31"/>
      <c r="C524" s="30"/>
      <c r="D524" s="30"/>
      <c r="E524" s="30"/>
      <c r="F524" s="30"/>
      <c r="G524" s="30"/>
      <c r="H524" s="30"/>
      <c r="I524" s="30"/>
      <c r="J524" s="30" t="str">
        <f t="shared" si="1"/>
        <v>Not a Lease</v>
      </c>
      <c r="K524" s="30"/>
      <c r="L524" s="30"/>
      <c r="M524" s="30"/>
      <c r="N524" s="30"/>
      <c r="O524" s="30"/>
      <c r="P524" s="30"/>
      <c r="Q524" s="30"/>
      <c r="R524" s="30"/>
      <c r="S524" s="30"/>
      <c r="T524" s="30"/>
      <c r="U524" s="30"/>
      <c r="V524" s="30"/>
      <c r="W524" s="30"/>
      <c r="X524" s="30">
        <f t="shared" si="2"/>
        <v>0</v>
      </c>
      <c r="Y524" s="30" t="str">
        <f t="shared" si="3"/>
        <v/>
      </c>
      <c r="Z524" s="30">
        <f t="shared" si="4"/>
        <v>0</v>
      </c>
      <c r="AA524" s="30">
        <f t="shared" si="5"/>
        <v>0</v>
      </c>
      <c r="AB524" s="30"/>
      <c r="AC524" s="30"/>
      <c r="AD524" s="30" t="str">
        <f>IF(AB524="Monthly",Inventory!$X524*12,IF(AB524="quarterly",Inventory!$X$4:$X$550*4,IF(AB524="annually",Inventory!$X$4:$X$550*1,IF(AB524="weekly",Inventory!$X$4:$X$550*52,IF(AB524="semiannually",Inventory!$X$4:$X$550*2," ")))))</f>
        <v> </v>
      </c>
      <c r="AE524" s="30"/>
      <c r="AF524" s="30"/>
      <c r="AG524" s="32"/>
      <c r="AH524" s="32"/>
      <c r="AI524" s="32"/>
      <c r="AJ524" s="30"/>
      <c r="AK524" s="30"/>
      <c r="AL524" s="33"/>
      <c r="AM524" s="34" t="b">
        <f>IF(J524 = "Lease",+PV(AL524/(AD524/Inventory!$X524),AD524,-AG524,0,IF(AC524="Beginning",1,0)))</f>
        <v>0</v>
      </c>
      <c r="AN524" s="30"/>
      <c r="AO524" s="34">
        <f t="shared" si="6"/>
        <v>0</v>
      </c>
    </row>
    <row r="525" ht="15.75" customHeight="1">
      <c r="A525" s="30"/>
      <c r="B525" s="31"/>
      <c r="C525" s="30"/>
      <c r="D525" s="30"/>
      <c r="E525" s="30"/>
      <c r="F525" s="30"/>
      <c r="G525" s="30"/>
      <c r="H525" s="30"/>
      <c r="I525" s="30"/>
      <c r="J525" s="30" t="str">
        <f t="shared" si="1"/>
        <v>Not a Lease</v>
      </c>
      <c r="K525" s="30"/>
      <c r="L525" s="30"/>
      <c r="M525" s="30"/>
      <c r="N525" s="30"/>
      <c r="O525" s="30"/>
      <c r="P525" s="30"/>
      <c r="Q525" s="30"/>
      <c r="R525" s="30"/>
      <c r="S525" s="30"/>
      <c r="T525" s="30"/>
      <c r="U525" s="30"/>
      <c r="V525" s="30"/>
      <c r="W525" s="30"/>
      <c r="X525" s="30">
        <f t="shared" si="2"/>
        <v>0</v>
      </c>
      <c r="Y525" s="30" t="str">
        <f t="shared" si="3"/>
        <v/>
      </c>
      <c r="Z525" s="30">
        <f t="shared" si="4"/>
        <v>0</v>
      </c>
      <c r="AA525" s="30">
        <f t="shared" si="5"/>
        <v>0</v>
      </c>
      <c r="AB525" s="30"/>
      <c r="AC525" s="30"/>
      <c r="AD525" s="30" t="str">
        <f>IF(AB525="Monthly",Inventory!$X525*12,IF(AB525="quarterly",Inventory!$X$4:$X$550*4,IF(AB525="annually",Inventory!$X$4:$X$550*1,IF(AB525="weekly",Inventory!$X$4:$X$550*52,IF(AB525="semiannually",Inventory!$X$4:$X$550*2," ")))))</f>
        <v> </v>
      </c>
      <c r="AE525" s="30"/>
      <c r="AF525" s="30"/>
      <c r="AG525" s="32"/>
      <c r="AH525" s="32"/>
      <c r="AI525" s="32"/>
      <c r="AJ525" s="30"/>
      <c r="AK525" s="30"/>
      <c r="AL525" s="33"/>
      <c r="AM525" s="34" t="b">
        <f>IF(J525 = "Lease",+PV(AL525/(AD525/Inventory!$X525),AD525,-AG525,0,IF(AC525="Beginning",1,0)))</f>
        <v>0</v>
      </c>
      <c r="AN525" s="30"/>
      <c r="AO525" s="34">
        <f t="shared" si="6"/>
        <v>0</v>
      </c>
    </row>
    <row r="526" ht="15.75" customHeight="1">
      <c r="A526" s="30"/>
      <c r="B526" s="31"/>
      <c r="C526" s="30"/>
      <c r="D526" s="30"/>
      <c r="E526" s="30"/>
      <c r="F526" s="30"/>
      <c r="G526" s="30"/>
      <c r="H526" s="30"/>
      <c r="I526" s="30"/>
      <c r="J526" s="30" t="str">
        <f t="shared" si="1"/>
        <v>Not a Lease</v>
      </c>
      <c r="K526" s="30"/>
      <c r="L526" s="30"/>
      <c r="M526" s="30"/>
      <c r="N526" s="30"/>
      <c r="O526" s="30"/>
      <c r="P526" s="30"/>
      <c r="Q526" s="30"/>
      <c r="R526" s="30"/>
      <c r="S526" s="30"/>
      <c r="T526" s="30"/>
      <c r="U526" s="30"/>
      <c r="V526" s="30"/>
      <c r="W526" s="30"/>
      <c r="X526" s="30">
        <f t="shared" si="2"/>
        <v>0</v>
      </c>
      <c r="Y526" s="30" t="str">
        <f t="shared" si="3"/>
        <v/>
      </c>
      <c r="Z526" s="30">
        <f t="shared" si="4"/>
        <v>0</v>
      </c>
      <c r="AA526" s="30">
        <f t="shared" si="5"/>
        <v>0</v>
      </c>
      <c r="AB526" s="30"/>
      <c r="AC526" s="30"/>
      <c r="AD526" s="30" t="str">
        <f>IF(AB526="Monthly",Inventory!$X526*12,IF(AB526="quarterly",Inventory!$X$4:$X$550*4,IF(AB526="annually",Inventory!$X$4:$X$550*1,IF(AB526="weekly",Inventory!$X$4:$X$550*52,IF(AB526="semiannually",Inventory!$X$4:$X$550*2," ")))))</f>
        <v> </v>
      </c>
      <c r="AE526" s="30"/>
      <c r="AF526" s="30"/>
      <c r="AG526" s="32"/>
      <c r="AH526" s="32"/>
      <c r="AI526" s="32"/>
      <c r="AJ526" s="30"/>
      <c r="AK526" s="30"/>
      <c r="AL526" s="33"/>
      <c r="AM526" s="34" t="b">
        <f>IF(J526 = "Lease",+PV(AL526/(AD526/Inventory!$X526),AD526,-AG526,0,IF(AC526="Beginning",1,0)))</f>
        <v>0</v>
      </c>
      <c r="AN526" s="30"/>
      <c r="AO526" s="34">
        <f t="shared" si="6"/>
        <v>0</v>
      </c>
    </row>
    <row r="527" ht="15.75" customHeight="1">
      <c r="A527" s="30"/>
      <c r="B527" s="31"/>
      <c r="C527" s="30"/>
      <c r="D527" s="30"/>
      <c r="E527" s="30"/>
      <c r="F527" s="30"/>
      <c r="G527" s="30"/>
      <c r="H527" s="30"/>
      <c r="I527" s="30"/>
      <c r="J527" s="30" t="str">
        <f t="shared" si="1"/>
        <v>Not a Lease</v>
      </c>
      <c r="K527" s="30"/>
      <c r="L527" s="30"/>
      <c r="M527" s="30"/>
      <c r="N527" s="30"/>
      <c r="O527" s="30"/>
      <c r="P527" s="30"/>
      <c r="Q527" s="30"/>
      <c r="R527" s="30"/>
      <c r="S527" s="30"/>
      <c r="T527" s="30"/>
      <c r="U527" s="30"/>
      <c r="V527" s="30"/>
      <c r="W527" s="30"/>
      <c r="X527" s="30">
        <f t="shared" si="2"/>
        <v>0</v>
      </c>
      <c r="Y527" s="30" t="str">
        <f t="shared" si="3"/>
        <v/>
      </c>
      <c r="Z527" s="30">
        <f t="shared" si="4"/>
        <v>0</v>
      </c>
      <c r="AA527" s="30">
        <f t="shared" si="5"/>
        <v>0</v>
      </c>
      <c r="AB527" s="30"/>
      <c r="AC527" s="30"/>
      <c r="AD527" s="30" t="str">
        <f>IF(AB527="Monthly",Inventory!$X527*12,IF(AB527="quarterly",Inventory!$X$4:$X$550*4,IF(AB527="annually",Inventory!$X$4:$X$550*1,IF(AB527="weekly",Inventory!$X$4:$X$550*52,IF(AB527="semiannually",Inventory!$X$4:$X$550*2," ")))))</f>
        <v> </v>
      </c>
      <c r="AE527" s="30"/>
      <c r="AF527" s="30"/>
      <c r="AG527" s="32"/>
      <c r="AH527" s="32"/>
      <c r="AI527" s="32"/>
      <c r="AJ527" s="30"/>
      <c r="AK527" s="30"/>
      <c r="AL527" s="33"/>
      <c r="AM527" s="34" t="b">
        <f>IF(J527 = "Lease",+PV(AL527/(AD527/Inventory!$X527),AD527,-AG527,0,IF(AC527="Beginning",1,0)))</f>
        <v>0</v>
      </c>
      <c r="AN527" s="30"/>
      <c r="AO527" s="34">
        <f t="shared" si="6"/>
        <v>0</v>
      </c>
    </row>
    <row r="528" ht="15.75" customHeight="1">
      <c r="A528" s="30"/>
      <c r="B528" s="31"/>
      <c r="C528" s="30"/>
      <c r="D528" s="30"/>
      <c r="E528" s="30"/>
      <c r="F528" s="30"/>
      <c r="G528" s="30"/>
      <c r="H528" s="30"/>
      <c r="I528" s="30"/>
      <c r="J528" s="30" t="str">
        <f t="shared" si="1"/>
        <v>Not a Lease</v>
      </c>
      <c r="K528" s="30"/>
      <c r="L528" s="30"/>
      <c r="M528" s="30"/>
      <c r="N528" s="30"/>
      <c r="O528" s="30"/>
      <c r="P528" s="30"/>
      <c r="Q528" s="30"/>
      <c r="R528" s="30"/>
      <c r="S528" s="30"/>
      <c r="T528" s="30"/>
      <c r="U528" s="30"/>
      <c r="V528" s="30"/>
      <c r="W528" s="30"/>
      <c r="X528" s="30">
        <f t="shared" si="2"/>
        <v>0</v>
      </c>
      <c r="Y528" s="30" t="str">
        <f t="shared" si="3"/>
        <v/>
      </c>
      <c r="Z528" s="30">
        <f t="shared" si="4"/>
        <v>0</v>
      </c>
      <c r="AA528" s="30">
        <f t="shared" si="5"/>
        <v>0</v>
      </c>
      <c r="AB528" s="30"/>
      <c r="AC528" s="30"/>
      <c r="AD528" s="30" t="str">
        <f>IF(AB528="Monthly",Inventory!$X528*12,IF(AB528="quarterly",Inventory!$X$4:$X$550*4,IF(AB528="annually",Inventory!$X$4:$X$550*1,IF(AB528="weekly",Inventory!$X$4:$X$550*52,IF(AB528="semiannually",Inventory!$X$4:$X$550*2," ")))))</f>
        <v> </v>
      </c>
      <c r="AE528" s="30"/>
      <c r="AF528" s="30"/>
      <c r="AG528" s="32"/>
      <c r="AH528" s="32"/>
      <c r="AI528" s="32"/>
      <c r="AJ528" s="30"/>
      <c r="AK528" s="30"/>
      <c r="AL528" s="33"/>
      <c r="AM528" s="34" t="b">
        <f>IF(J528 = "Lease",+PV(AL528/(AD528/Inventory!$X528),AD528,-AG528,0,IF(AC528="Beginning",1,0)))</f>
        <v>0</v>
      </c>
      <c r="AN528" s="30"/>
      <c r="AO528" s="34">
        <f t="shared" si="6"/>
        <v>0</v>
      </c>
    </row>
    <row r="529" ht="15.75" customHeight="1">
      <c r="A529" s="30"/>
      <c r="B529" s="31"/>
      <c r="C529" s="30"/>
      <c r="D529" s="30"/>
      <c r="E529" s="30"/>
      <c r="F529" s="30"/>
      <c r="G529" s="30"/>
      <c r="H529" s="30"/>
      <c r="I529" s="30"/>
      <c r="J529" s="30" t="str">
        <f t="shared" si="1"/>
        <v>Not a Lease</v>
      </c>
      <c r="K529" s="30"/>
      <c r="L529" s="30"/>
      <c r="M529" s="30"/>
      <c r="N529" s="30"/>
      <c r="O529" s="30"/>
      <c r="P529" s="30"/>
      <c r="Q529" s="30"/>
      <c r="R529" s="30"/>
      <c r="S529" s="30"/>
      <c r="T529" s="30"/>
      <c r="U529" s="30"/>
      <c r="V529" s="30"/>
      <c r="W529" s="30"/>
      <c r="X529" s="30">
        <f t="shared" si="2"/>
        <v>0</v>
      </c>
      <c r="Y529" s="30" t="str">
        <f t="shared" si="3"/>
        <v/>
      </c>
      <c r="Z529" s="30">
        <f t="shared" si="4"/>
        <v>0</v>
      </c>
      <c r="AA529" s="30">
        <f t="shared" si="5"/>
        <v>0</v>
      </c>
      <c r="AB529" s="30"/>
      <c r="AC529" s="30"/>
      <c r="AD529" s="30" t="str">
        <f>IF(AB529="Monthly",Inventory!$X529*12,IF(AB529="quarterly",Inventory!$X$4:$X$550*4,IF(AB529="annually",Inventory!$X$4:$X$550*1,IF(AB529="weekly",Inventory!$X$4:$X$550*52,IF(AB529="semiannually",Inventory!$X$4:$X$550*2," ")))))</f>
        <v> </v>
      </c>
      <c r="AE529" s="30"/>
      <c r="AF529" s="30"/>
      <c r="AG529" s="32"/>
      <c r="AH529" s="32"/>
      <c r="AI529" s="32"/>
      <c r="AJ529" s="30"/>
      <c r="AK529" s="30"/>
      <c r="AL529" s="33"/>
      <c r="AM529" s="34" t="b">
        <f>IF(J529 = "Lease",+PV(AL529/(AD529/Inventory!$X529),AD529,-AG529,0,IF(AC529="Beginning",1,0)))</f>
        <v>0</v>
      </c>
      <c r="AN529" s="30"/>
      <c r="AO529" s="34">
        <f t="shared" si="6"/>
        <v>0</v>
      </c>
    </row>
    <row r="530" ht="15.75" customHeight="1">
      <c r="A530" s="30"/>
      <c r="B530" s="31"/>
      <c r="C530" s="30"/>
      <c r="D530" s="30"/>
      <c r="E530" s="30"/>
      <c r="F530" s="30"/>
      <c r="G530" s="30"/>
      <c r="H530" s="30"/>
      <c r="I530" s="30"/>
      <c r="J530" s="30" t="str">
        <f t="shared" si="1"/>
        <v>Not a Lease</v>
      </c>
      <c r="K530" s="30"/>
      <c r="L530" s="30"/>
      <c r="M530" s="30"/>
      <c r="N530" s="30"/>
      <c r="O530" s="30"/>
      <c r="P530" s="30"/>
      <c r="Q530" s="30"/>
      <c r="R530" s="30"/>
      <c r="S530" s="30"/>
      <c r="T530" s="30"/>
      <c r="U530" s="30"/>
      <c r="V530" s="30"/>
      <c r="W530" s="30"/>
      <c r="X530" s="30">
        <f t="shared" si="2"/>
        <v>0</v>
      </c>
      <c r="Y530" s="30" t="str">
        <f t="shared" si="3"/>
        <v/>
      </c>
      <c r="Z530" s="30">
        <f t="shared" si="4"/>
        <v>0</v>
      </c>
      <c r="AA530" s="30">
        <f t="shared" si="5"/>
        <v>0</v>
      </c>
      <c r="AB530" s="30"/>
      <c r="AC530" s="30"/>
      <c r="AD530" s="30" t="str">
        <f>IF(AB530="Monthly",Inventory!$X530*12,IF(AB530="quarterly",Inventory!$X$4:$X$550*4,IF(AB530="annually",Inventory!$X$4:$X$550*1,IF(AB530="weekly",Inventory!$X$4:$X$550*52,IF(AB530="semiannually",Inventory!$X$4:$X$550*2," ")))))</f>
        <v> </v>
      </c>
      <c r="AE530" s="30"/>
      <c r="AF530" s="30"/>
      <c r="AG530" s="32"/>
      <c r="AH530" s="32"/>
      <c r="AI530" s="32"/>
      <c r="AJ530" s="30"/>
      <c r="AK530" s="30"/>
      <c r="AL530" s="33"/>
      <c r="AM530" s="34" t="b">
        <f>IF(J530 = "Lease",+PV(AL530/(AD530/Inventory!$X530),AD530,-AG530,0,IF(AC530="Beginning",1,0)))</f>
        <v>0</v>
      </c>
      <c r="AN530" s="30"/>
      <c r="AO530" s="34">
        <f t="shared" si="6"/>
        <v>0</v>
      </c>
    </row>
    <row r="531" ht="15.75" customHeight="1">
      <c r="A531" s="30"/>
      <c r="B531" s="31"/>
      <c r="C531" s="30"/>
      <c r="D531" s="30"/>
      <c r="E531" s="30"/>
      <c r="F531" s="30"/>
      <c r="G531" s="30"/>
      <c r="H531" s="30"/>
      <c r="I531" s="30"/>
      <c r="J531" s="30" t="str">
        <f t="shared" si="1"/>
        <v>Not a Lease</v>
      </c>
      <c r="K531" s="30"/>
      <c r="L531" s="30"/>
      <c r="M531" s="30"/>
      <c r="N531" s="30"/>
      <c r="O531" s="30"/>
      <c r="P531" s="30"/>
      <c r="Q531" s="30"/>
      <c r="R531" s="30"/>
      <c r="S531" s="30"/>
      <c r="T531" s="30"/>
      <c r="U531" s="30"/>
      <c r="V531" s="30"/>
      <c r="W531" s="30"/>
      <c r="X531" s="30">
        <f t="shared" si="2"/>
        <v>0</v>
      </c>
      <c r="Y531" s="30" t="str">
        <f t="shared" si="3"/>
        <v/>
      </c>
      <c r="Z531" s="30">
        <f t="shared" si="4"/>
        <v>0</v>
      </c>
      <c r="AA531" s="30">
        <f t="shared" si="5"/>
        <v>0</v>
      </c>
      <c r="AB531" s="30"/>
      <c r="AC531" s="30"/>
      <c r="AD531" s="30" t="str">
        <f>IF(AB531="Monthly",Inventory!$X531*12,IF(AB531="quarterly",Inventory!$X$4:$X$550*4,IF(AB531="annually",Inventory!$X$4:$X$550*1,IF(AB531="weekly",Inventory!$X$4:$X$550*52,IF(AB531="semiannually",Inventory!$X$4:$X$550*2," ")))))</f>
        <v> </v>
      </c>
      <c r="AE531" s="30"/>
      <c r="AF531" s="30"/>
      <c r="AG531" s="32"/>
      <c r="AH531" s="32"/>
      <c r="AI531" s="32"/>
      <c r="AJ531" s="30"/>
      <c r="AK531" s="30"/>
      <c r="AL531" s="33"/>
      <c r="AM531" s="34" t="b">
        <f>IF(J531 = "Lease",+PV(AL531/(AD531/Inventory!$X531),AD531,-AG531,0,IF(AC531="Beginning",1,0)))</f>
        <v>0</v>
      </c>
      <c r="AN531" s="30"/>
      <c r="AO531" s="34">
        <f t="shared" si="6"/>
        <v>0</v>
      </c>
    </row>
    <row r="532" ht="15.75" customHeight="1">
      <c r="A532" s="30"/>
      <c r="B532" s="31"/>
      <c r="C532" s="30"/>
      <c r="D532" s="30"/>
      <c r="E532" s="30"/>
      <c r="F532" s="30"/>
      <c r="G532" s="30"/>
      <c r="H532" s="30"/>
      <c r="I532" s="30"/>
      <c r="J532" s="30" t="str">
        <f t="shared" si="1"/>
        <v>Not a Lease</v>
      </c>
      <c r="K532" s="30"/>
      <c r="L532" s="30"/>
      <c r="M532" s="30"/>
      <c r="N532" s="30"/>
      <c r="O532" s="30"/>
      <c r="P532" s="30"/>
      <c r="Q532" s="30"/>
      <c r="R532" s="30"/>
      <c r="S532" s="30"/>
      <c r="T532" s="30"/>
      <c r="U532" s="30"/>
      <c r="V532" s="30"/>
      <c r="W532" s="30"/>
      <c r="X532" s="30">
        <f t="shared" si="2"/>
        <v>0</v>
      </c>
      <c r="Y532" s="30" t="str">
        <f t="shared" si="3"/>
        <v/>
      </c>
      <c r="Z532" s="30">
        <f t="shared" si="4"/>
        <v>0</v>
      </c>
      <c r="AA532" s="30">
        <f t="shared" si="5"/>
        <v>0</v>
      </c>
      <c r="AB532" s="30"/>
      <c r="AC532" s="30"/>
      <c r="AD532" s="30" t="str">
        <f>IF(AB532="Monthly",Inventory!$X532*12,IF(AB532="quarterly",Inventory!$X$4:$X$550*4,IF(AB532="annually",Inventory!$X$4:$X$550*1,IF(AB532="weekly",Inventory!$X$4:$X$550*52,IF(AB532="semiannually",Inventory!$X$4:$X$550*2," ")))))</f>
        <v> </v>
      </c>
      <c r="AE532" s="30"/>
      <c r="AF532" s="30"/>
      <c r="AG532" s="32"/>
      <c r="AH532" s="32"/>
      <c r="AI532" s="32"/>
      <c r="AJ532" s="30"/>
      <c r="AK532" s="30"/>
      <c r="AL532" s="33"/>
      <c r="AM532" s="34" t="b">
        <f>IF(J532 = "Lease",+PV(AL532/(AD532/Inventory!$X532),AD532,-AG532,0,IF(AC532="Beginning",1,0)))</f>
        <v>0</v>
      </c>
      <c r="AN532" s="30"/>
      <c r="AO532" s="34">
        <f t="shared" si="6"/>
        <v>0</v>
      </c>
    </row>
    <row r="533" ht="15.75" customHeight="1">
      <c r="A533" s="30"/>
      <c r="B533" s="31"/>
      <c r="C533" s="30"/>
      <c r="D533" s="30"/>
      <c r="E533" s="30"/>
      <c r="F533" s="30"/>
      <c r="G533" s="30"/>
      <c r="H533" s="30"/>
      <c r="I533" s="30"/>
      <c r="J533" s="30" t="str">
        <f t="shared" si="1"/>
        <v>Not a Lease</v>
      </c>
      <c r="K533" s="30"/>
      <c r="L533" s="30"/>
      <c r="M533" s="30"/>
      <c r="N533" s="30"/>
      <c r="O533" s="30"/>
      <c r="P533" s="30"/>
      <c r="Q533" s="30"/>
      <c r="R533" s="30"/>
      <c r="S533" s="30"/>
      <c r="T533" s="30"/>
      <c r="U533" s="30"/>
      <c r="V533" s="30"/>
      <c r="W533" s="30"/>
      <c r="X533" s="30">
        <f t="shared" si="2"/>
        <v>0</v>
      </c>
      <c r="Y533" s="30" t="str">
        <f t="shared" si="3"/>
        <v/>
      </c>
      <c r="Z533" s="30">
        <f t="shared" si="4"/>
        <v>0</v>
      </c>
      <c r="AA533" s="30">
        <f t="shared" si="5"/>
        <v>0</v>
      </c>
      <c r="AB533" s="30"/>
      <c r="AC533" s="30"/>
      <c r="AD533" s="30" t="str">
        <f>IF(AB533="Monthly",Inventory!$X533*12,IF(AB533="quarterly",Inventory!$X$4:$X$550*4,IF(AB533="annually",Inventory!$X$4:$X$550*1,IF(AB533="weekly",Inventory!$X$4:$X$550*52,IF(AB533="semiannually",Inventory!$X$4:$X$550*2," ")))))</f>
        <v> </v>
      </c>
      <c r="AE533" s="30"/>
      <c r="AF533" s="30"/>
      <c r="AG533" s="32"/>
      <c r="AH533" s="32"/>
      <c r="AI533" s="32"/>
      <c r="AJ533" s="30"/>
      <c r="AK533" s="30"/>
      <c r="AL533" s="33"/>
      <c r="AM533" s="34" t="b">
        <f>IF(J533 = "Lease",+PV(AL533/(AD533/Inventory!$X533),AD533,-AG533,0,IF(AC533="Beginning",1,0)))</f>
        <v>0</v>
      </c>
      <c r="AN533" s="30"/>
      <c r="AO533" s="34">
        <f t="shared" si="6"/>
        <v>0</v>
      </c>
    </row>
    <row r="534" ht="15.75" customHeight="1">
      <c r="A534" s="30"/>
      <c r="B534" s="31"/>
      <c r="C534" s="30"/>
      <c r="D534" s="30"/>
      <c r="E534" s="30"/>
      <c r="F534" s="30"/>
      <c r="G534" s="30"/>
      <c r="H534" s="30"/>
      <c r="I534" s="30"/>
      <c r="J534" s="30" t="str">
        <f t="shared" si="1"/>
        <v>Not a Lease</v>
      </c>
      <c r="K534" s="30"/>
      <c r="L534" s="30"/>
      <c r="M534" s="30"/>
      <c r="N534" s="30"/>
      <c r="O534" s="30"/>
      <c r="P534" s="30"/>
      <c r="Q534" s="30"/>
      <c r="R534" s="30"/>
      <c r="S534" s="30"/>
      <c r="T534" s="30"/>
      <c r="U534" s="30"/>
      <c r="V534" s="30"/>
      <c r="W534" s="30"/>
      <c r="X534" s="30">
        <f t="shared" si="2"/>
        <v>0</v>
      </c>
      <c r="Y534" s="30" t="str">
        <f t="shared" si="3"/>
        <v/>
      </c>
      <c r="Z534" s="30">
        <f t="shared" si="4"/>
        <v>0</v>
      </c>
      <c r="AA534" s="30">
        <f t="shared" si="5"/>
        <v>0</v>
      </c>
      <c r="AB534" s="30"/>
      <c r="AC534" s="30"/>
      <c r="AD534" s="30" t="str">
        <f>IF(AB534="Monthly",Inventory!$X534*12,IF(AB534="quarterly",Inventory!$X$4:$X$550*4,IF(AB534="annually",Inventory!$X$4:$X$550*1,IF(AB534="weekly",Inventory!$X$4:$X$550*52,IF(AB534="semiannually",Inventory!$X$4:$X$550*2," ")))))</f>
        <v> </v>
      </c>
      <c r="AE534" s="30"/>
      <c r="AF534" s="30"/>
      <c r="AG534" s="32"/>
      <c r="AH534" s="32"/>
      <c r="AI534" s="32"/>
      <c r="AJ534" s="30"/>
      <c r="AK534" s="30"/>
      <c r="AL534" s="33"/>
      <c r="AM534" s="34" t="b">
        <f>IF(J534 = "Lease",+PV(AL534/(AD534/Inventory!$X534),AD534,-AG534,0,IF(AC534="Beginning",1,0)))</f>
        <v>0</v>
      </c>
      <c r="AN534" s="30"/>
      <c r="AO534" s="34">
        <f t="shared" si="6"/>
        <v>0</v>
      </c>
    </row>
    <row r="535" ht="15.75" customHeight="1">
      <c r="A535" s="30"/>
      <c r="B535" s="31"/>
      <c r="C535" s="30"/>
      <c r="D535" s="30"/>
      <c r="E535" s="30"/>
      <c r="F535" s="30"/>
      <c r="G535" s="30"/>
      <c r="H535" s="30"/>
      <c r="I535" s="30"/>
      <c r="J535" s="30" t="str">
        <f t="shared" si="1"/>
        <v>Not a Lease</v>
      </c>
      <c r="K535" s="30"/>
      <c r="L535" s="30"/>
      <c r="M535" s="30"/>
      <c r="N535" s="30"/>
      <c r="O535" s="30"/>
      <c r="P535" s="30"/>
      <c r="Q535" s="30"/>
      <c r="R535" s="30"/>
      <c r="S535" s="30"/>
      <c r="T535" s="30"/>
      <c r="U535" s="30"/>
      <c r="V535" s="30"/>
      <c r="W535" s="30"/>
      <c r="X535" s="30">
        <f t="shared" si="2"/>
        <v>0</v>
      </c>
      <c r="Y535" s="30" t="str">
        <f t="shared" si="3"/>
        <v/>
      </c>
      <c r="Z535" s="30">
        <f t="shared" si="4"/>
        <v>0</v>
      </c>
      <c r="AA535" s="30">
        <f t="shared" si="5"/>
        <v>0</v>
      </c>
      <c r="AB535" s="30"/>
      <c r="AC535" s="30"/>
      <c r="AD535" s="30" t="str">
        <f>IF(AB535="Monthly",Inventory!$X535*12,IF(AB535="quarterly",Inventory!$X$4:$X$550*4,IF(AB535="annually",Inventory!$X$4:$X$550*1,IF(AB535="weekly",Inventory!$X$4:$X$550*52,IF(AB535="semiannually",Inventory!$X$4:$X$550*2," ")))))</f>
        <v> </v>
      </c>
      <c r="AE535" s="30"/>
      <c r="AF535" s="30"/>
      <c r="AG535" s="32"/>
      <c r="AH535" s="32"/>
      <c r="AI535" s="32"/>
      <c r="AJ535" s="30"/>
      <c r="AK535" s="30"/>
      <c r="AL535" s="33"/>
      <c r="AM535" s="34" t="b">
        <f>IF(J535 = "Lease",+PV(AL535/(AD535/Inventory!$X535),AD535,-AG535,0,IF(AC535="Beginning",1,0)))</f>
        <v>0</v>
      </c>
      <c r="AN535" s="30"/>
      <c r="AO535" s="34">
        <f t="shared" si="6"/>
        <v>0</v>
      </c>
    </row>
    <row r="536" ht="15.75" customHeight="1">
      <c r="A536" s="30"/>
      <c r="B536" s="31"/>
      <c r="C536" s="30"/>
      <c r="D536" s="30"/>
      <c r="E536" s="30"/>
      <c r="F536" s="30"/>
      <c r="G536" s="30"/>
      <c r="H536" s="30"/>
      <c r="I536" s="30"/>
      <c r="J536" s="30" t="str">
        <f t="shared" si="1"/>
        <v>Not a Lease</v>
      </c>
      <c r="K536" s="30"/>
      <c r="L536" s="30"/>
      <c r="M536" s="30"/>
      <c r="N536" s="30"/>
      <c r="O536" s="30"/>
      <c r="P536" s="30"/>
      <c r="Q536" s="30"/>
      <c r="R536" s="30"/>
      <c r="S536" s="30"/>
      <c r="T536" s="30"/>
      <c r="U536" s="30"/>
      <c r="V536" s="30"/>
      <c r="W536" s="30"/>
      <c r="X536" s="30">
        <f t="shared" si="2"/>
        <v>0</v>
      </c>
      <c r="Y536" s="30" t="str">
        <f t="shared" si="3"/>
        <v/>
      </c>
      <c r="Z536" s="30">
        <f t="shared" si="4"/>
        <v>0</v>
      </c>
      <c r="AA536" s="30">
        <f t="shared" si="5"/>
        <v>0</v>
      </c>
      <c r="AB536" s="30"/>
      <c r="AC536" s="30"/>
      <c r="AD536" s="30" t="str">
        <f>IF(AB536="Monthly",Inventory!$X536*12,IF(AB536="quarterly",Inventory!$X$4:$X$550*4,IF(AB536="annually",Inventory!$X$4:$X$550*1,IF(AB536="weekly",Inventory!$X$4:$X$550*52,IF(AB536="semiannually",Inventory!$X$4:$X$550*2," ")))))</f>
        <v> </v>
      </c>
      <c r="AE536" s="30"/>
      <c r="AF536" s="30"/>
      <c r="AG536" s="32"/>
      <c r="AH536" s="32"/>
      <c r="AI536" s="32"/>
      <c r="AJ536" s="30"/>
      <c r="AK536" s="30"/>
      <c r="AL536" s="33"/>
      <c r="AM536" s="34" t="b">
        <f>IF(J536 = "Lease",+PV(AL536/(AD536/Inventory!$X536),AD536,-AG536,0,IF(AC536="Beginning",1,0)))</f>
        <v>0</v>
      </c>
      <c r="AN536" s="30"/>
      <c r="AO536" s="34">
        <f t="shared" si="6"/>
        <v>0</v>
      </c>
    </row>
    <row r="537" ht="15.75" customHeight="1">
      <c r="A537" s="30"/>
      <c r="B537" s="31"/>
      <c r="C537" s="30"/>
      <c r="D537" s="30"/>
      <c r="E537" s="30"/>
      <c r="F537" s="30"/>
      <c r="G537" s="30"/>
      <c r="H537" s="30"/>
      <c r="I537" s="30"/>
      <c r="J537" s="30" t="str">
        <f t="shared" si="1"/>
        <v>Not a Lease</v>
      </c>
      <c r="K537" s="30"/>
      <c r="L537" s="30"/>
      <c r="M537" s="30"/>
      <c r="N537" s="30"/>
      <c r="O537" s="30"/>
      <c r="P537" s="30"/>
      <c r="Q537" s="30"/>
      <c r="R537" s="30"/>
      <c r="S537" s="30"/>
      <c r="T537" s="30"/>
      <c r="U537" s="30"/>
      <c r="V537" s="30"/>
      <c r="W537" s="30"/>
      <c r="X537" s="30">
        <f t="shared" si="2"/>
        <v>0</v>
      </c>
      <c r="Y537" s="30" t="str">
        <f t="shared" si="3"/>
        <v/>
      </c>
      <c r="Z537" s="30">
        <f t="shared" si="4"/>
        <v>0</v>
      </c>
      <c r="AA537" s="30">
        <f t="shared" si="5"/>
        <v>0</v>
      </c>
      <c r="AB537" s="30"/>
      <c r="AC537" s="30"/>
      <c r="AD537" s="30" t="str">
        <f>IF(AB537="Monthly",Inventory!$X537*12,IF(AB537="quarterly",Inventory!$X$4:$X$550*4,IF(AB537="annually",Inventory!$X$4:$X$550*1,IF(AB537="weekly",Inventory!$X$4:$X$550*52,IF(AB537="semiannually",Inventory!$X$4:$X$550*2," ")))))</f>
        <v> </v>
      </c>
      <c r="AE537" s="30"/>
      <c r="AF537" s="30"/>
      <c r="AG537" s="32"/>
      <c r="AH537" s="32"/>
      <c r="AI537" s="32"/>
      <c r="AJ537" s="30"/>
      <c r="AK537" s="30"/>
      <c r="AL537" s="33"/>
      <c r="AM537" s="34" t="b">
        <f>IF(J537 = "Lease",+PV(AL537/(AD537/Inventory!$X537),AD537,-AG537,0,IF(AC537="Beginning",1,0)))</f>
        <v>0</v>
      </c>
      <c r="AN537" s="30"/>
      <c r="AO537" s="34">
        <f t="shared" si="6"/>
        <v>0</v>
      </c>
    </row>
    <row r="538" ht="15.75" customHeight="1">
      <c r="A538" s="30"/>
      <c r="B538" s="31"/>
      <c r="C538" s="30"/>
      <c r="D538" s="30"/>
      <c r="E538" s="30"/>
      <c r="F538" s="30"/>
      <c r="G538" s="30"/>
      <c r="H538" s="30"/>
      <c r="I538" s="30"/>
      <c r="J538" s="30" t="str">
        <f t="shared" si="1"/>
        <v>Not a Lease</v>
      </c>
      <c r="K538" s="30"/>
      <c r="L538" s="30"/>
      <c r="M538" s="30"/>
      <c r="N538" s="30"/>
      <c r="O538" s="30"/>
      <c r="P538" s="30"/>
      <c r="Q538" s="30"/>
      <c r="R538" s="30"/>
      <c r="S538" s="30"/>
      <c r="T538" s="30"/>
      <c r="U538" s="30"/>
      <c r="V538" s="30"/>
      <c r="W538" s="30"/>
      <c r="X538" s="30">
        <f t="shared" si="2"/>
        <v>0</v>
      </c>
      <c r="Y538" s="30" t="str">
        <f t="shared" si="3"/>
        <v/>
      </c>
      <c r="Z538" s="30">
        <f t="shared" si="4"/>
        <v>0</v>
      </c>
      <c r="AA538" s="30">
        <f t="shared" si="5"/>
        <v>0</v>
      </c>
      <c r="AB538" s="30"/>
      <c r="AC538" s="30"/>
      <c r="AD538" s="30" t="str">
        <f>IF(AB538="Monthly",Inventory!$X538*12,IF(AB538="quarterly",Inventory!$X$4:$X$550*4,IF(AB538="annually",Inventory!$X$4:$X$550*1,IF(AB538="weekly",Inventory!$X$4:$X$550*52,IF(AB538="semiannually",Inventory!$X$4:$X$550*2," ")))))</f>
        <v> </v>
      </c>
      <c r="AE538" s="30"/>
      <c r="AF538" s="30"/>
      <c r="AG538" s="32"/>
      <c r="AH538" s="32"/>
      <c r="AI538" s="32"/>
      <c r="AJ538" s="30"/>
      <c r="AK538" s="30"/>
      <c r="AL538" s="33"/>
      <c r="AM538" s="34" t="b">
        <f>IF(J538 = "Lease",+PV(AL538/(AD538/Inventory!$X538),AD538,-AG538,0,IF(AC538="Beginning",1,0)))</f>
        <v>0</v>
      </c>
      <c r="AN538" s="30"/>
      <c r="AO538" s="34">
        <f t="shared" si="6"/>
        <v>0</v>
      </c>
    </row>
    <row r="539" ht="15.75" customHeight="1">
      <c r="A539" s="30"/>
      <c r="B539" s="31"/>
      <c r="C539" s="30"/>
      <c r="D539" s="30"/>
      <c r="E539" s="30"/>
      <c r="F539" s="30"/>
      <c r="G539" s="30"/>
      <c r="H539" s="30"/>
      <c r="I539" s="30"/>
      <c r="J539" s="30" t="str">
        <f t="shared" si="1"/>
        <v>Not a Lease</v>
      </c>
      <c r="K539" s="30"/>
      <c r="L539" s="30"/>
      <c r="M539" s="30"/>
      <c r="N539" s="30"/>
      <c r="O539" s="30"/>
      <c r="P539" s="30"/>
      <c r="Q539" s="30"/>
      <c r="R539" s="30"/>
      <c r="S539" s="30"/>
      <c r="T539" s="30"/>
      <c r="U539" s="30"/>
      <c r="V539" s="30"/>
      <c r="W539" s="30"/>
      <c r="X539" s="30">
        <f t="shared" si="2"/>
        <v>0</v>
      </c>
      <c r="Y539" s="30" t="str">
        <f t="shared" si="3"/>
        <v/>
      </c>
      <c r="Z539" s="30">
        <f t="shared" si="4"/>
        <v>0</v>
      </c>
      <c r="AA539" s="30">
        <f t="shared" si="5"/>
        <v>0</v>
      </c>
      <c r="AB539" s="30"/>
      <c r="AC539" s="30"/>
      <c r="AD539" s="30" t="str">
        <f>IF(AB539="Monthly",Inventory!$X539*12,IF(AB539="quarterly",Inventory!$X$4:$X$550*4,IF(AB539="annually",Inventory!$X$4:$X$550*1,IF(AB539="weekly",Inventory!$X$4:$X$550*52,IF(AB539="semiannually",Inventory!$X$4:$X$550*2," ")))))</f>
        <v> </v>
      </c>
      <c r="AE539" s="30"/>
      <c r="AF539" s="30"/>
      <c r="AG539" s="32"/>
      <c r="AH539" s="32"/>
      <c r="AI539" s="32"/>
      <c r="AJ539" s="30"/>
      <c r="AK539" s="30"/>
      <c r="AL539" s="33"/>
      <c r="AM539" s="34" t="b">
        <f>IF(J539 = "Lease",+PV(AL539/(AD539/Inventory!$X539),AD539,-AG539,0,IF(AC539="Beginning",1,0)))</f>
        <v>0</v>
      </c>
      <c r="AN539" s="30"/>
      <c r="AO539" s="34">
        <f t="shared" si="6"/>
        <v>0</v>
      </c>
    </row>
    <row r="540" ht="15.75" customHeight="1">
      <c r="A540" s="30"/>
      <c r="B540" s="31"/>
      <c r="C540" s="30"/>
      <c r="D540" s="30"/>
      <c r="E540" s="30"/>
      <c r="F540" s="30"/>
      <c r="G540" s="30"/>
      <c r="H540" s="30"/>
      <c r="I540" s="30"/>
      <c r="J540" s="30" t="str">
        <f t="shared" si="1"/>
        <v>Not a Lease</v>
      </c>
      <c r="K540" s="30"/>
      <c r="L540" s="30"/>
      <c r="M540" s="30"/>
      <c r="N540" s="30"/>
      <c r="O540" s="30"/>
      <c r="P540" s="30"/>
      <c r="Q540" s="30"/>
      <c r="R540" s="30"/>
      <c r="S540" s="30"/>
      <c r="T540" s="30"/>
      <c r="U540" s="30"/>
      <c r="V540" s="30"/>
      <c r="W540" s="30"/>
      <c r="X540" s="30">
        <f t="shared" si="2"/>
        <v>0</v>
      </c>
      <c r="Y540" s="30" t="str">
        <f t="shared" si="3"/>
        <v/>
      </c>
      <c r="Z540" s="30">
        <f t="shared" si="4"/>
        <v>0</v>
      </c>
      <c r="AA540" s="30">
        <f t="shared" si="5"/>
        <v>0</v>
      </c>
      <c r="AB540" s="30"/>
      <c r="AC540" s="30"/>
      <c r="AD540" s="30" t="str">
        <f>IF(AB540="Monthly",Inventory!$X540*12,IF(AB540="quarterly",Inventory!$X$4:$X$550*4,IF(AB540="annually",Inventory!$X$4:$X$550*1,IF(AB540="weekly",Inventory!$X$4:$X$550*52,IF(AB540="semiannually",Inventory!$X$4:$X$550*2," ")))))</f>
        <v> </v>
      </c>
      <c r="AE540" s="30"/>
      <c r="AF540" s="30"/>
      <c r="AG540" s="32"/>
      <c r="AH540" s="32"/>
      <c r="AI540" s="32"/>
      <c r="AJ540" s="30"/>
      <c r="AK540" s="30"/>
      <c r="AL540" s="33"/>
      <c r="AM540" s="34" t="b">
        <f>IF(J540 = "Lease",+PV(AL540/(AD540/Inventory!$X540),AD540,-AG540,0,IF(AC540="Beginning",1,0)))</f>
        <v>0</v>
      </c>
      <c r="AN540" s="30"/>
      <c r="AO540" s="34">
        <f t="shared" si="6"/>
        <v>0</v>
      </c>
    </row>
    <row r="541" ht="15.75" customHeight="1">
      <c r="A541" s="30"/>
      <c r="B541" s="31"/>
      <c r="C541" s="30"/>
      <c r="D541" s="30"/>
      <c r="E541" s="30"/>
      <c r="F541" s="30"/>
      <c r="G541" s="30"/>
      <c r="H541" s="30"/>
      <c r="I541" s="30"/>
      <c r="J541" s="30" t="str">
        <f t="shared" si="1"/>
        <v>Not a Lease</v>
      </c>
      <c r="K541" s="30"/>
      <c r="L541" s="30"/>
      <c r="M541" s="30"/>
      <c r="N541" s="30"/>
      <c r="O541" s="30"/>
      <c r="P541" s="30"/>
      <c r="Q541" s="30"/>
      <c r="R541" s="30"/>
      <c r="S541" s="30"/>
      <c r="T541" s="30"/>
      <c r="U541" s="30"/>
      <c r="V541" s="30"/>
      <c r="W541" s="30"/>
      <c r="X541" s="30">
        <f t="shared" si="2"/>
        <v>0</v>
      </c>
      <c r="Y541" s="30" t="str">
        <f t="shared" si="3"/>
        <v/>
      </c>
      <c r="Z541" s="30">
        <f t="shared" si="4"/>
        <v>0</v>
      </c>
      <c r="AA541" s="30">
        <f t="shared" si="5"/>
        <v>0</v>
      </c>
      <c r="AB541" s="30"/>
      <c r="AC541" s="30"/>
      <c r="AD541" s="30" t="str">
        <f>IF(AB541="Monthly",Inventory!$X541*12,IF(AB541="quarterly",Inventory!$X$4:$X$550*4,IF(AB541="annually",Inventory!$X$4:$X$550*1,IF(AB541="weekly",Inventory!$X$4:$X$550*52,IF(AB541="semiannually",Inventory!$X$4:$X$550*2," ")))))</f>
        <v> </v>
      </c>
      <c r="AE541" s="30"/>
      <c r="AF541" s="30"/>
      <c r="AG541" s="32"/>
      <c r="AH541" s="32"/>
      <c r="AI541" s="32"/>
      <c r="AJ541" s="30"/>
      <c r="AK541" s="30"/>
      <c r="AL541" s="33"/>
      <c r="AM541" s="34" t="b">
        <f>IF(J541 = "Lease",+PV(AL541/(AD541/Inventory!$X541),AD541,-AG541,0,IF(AC541="Beginning",1,0)))</f>
        <v>0</v>
      </c>
      <c r="AN541" s="30"/>
      <c r="AO541" s="34">
        <f t="shared" si="6"/>
        <v>0</v>
      </c>
    </row>
    <row r="542" ht="15.75" customHeight="1">
      <c r="A542" s="30"/>
      <c r="B542" s="31"/>
      <c r="C542" s="30"/>
      <c r="D542" s="30"/>
      <c r="E542" s="30"/>
      <c r="F542" s="30"/>
      <c r="G542" s="30"/>
      <c r="H542" s="30"/>
      <c r="I542" s="30"/>
      <c r="J542" s="30" t="str">
        <f t="shared" si="1"/>
        <v>Not a Lease</v>
      </c>
      <c r="K542" s="30"/>
      <c r="L542" s="30"/>
      <c r="M542" s="30"/>
      <c r="N542" s="30"/>
      <c r="O542" s="30"/>
      <c r="P542" s="30"/>
      <c r="Q542" s="30"/>
      <c r="R542" s="30"/>
      <c r="S542" s="30"/>
      <c r="T542" s="30"/>
      <c r="U542" s="30"/>
      <c r="V542" s="30"/>
      <c r="W542" s="30"/>
      <c r="X542" s="30">
        <f t="shared" si="2"/>
        <v>0</v>
      </c>
      <c r="Y542" s="30" t="str">
        <f t="shared" si="3"/>
        <v/>
      </c>
      <c r="Z542" s="30">
        <f t="shared" si="4"/>
        <v>0</v>
      </c>
      <c r="AA542" s="30">
        <f t="shared" si="5"/>
        <v>0</v>
      </c>
      <c r="AB542" s="30"/>
      <c r="AC542" s="30"/>
      <c r="AD542" s="30" t="str">
        <f>IF(AB542="Monthly",Inventory!$X542*12,IF(AB542="quarterly",Inventory!$X$4:$X$550*4,IF(AB542="annually",Inventory!$X$4:$X$550*1,IF(AB542="weekly",Inventory!$X$4:$X$550*52,IF(AB542="semiannually",Inventory!$X$4:$X$550*2," ")))))</f>
        <v> </v>
      </c>
      <c r="AE542" s="30"/>
      <c r="AF542" s="30"/>
      <c r="AG542" s="32"/>
      <c r="AH542" s="32"/>
      <c r="AI542" s="32"/>
      <c r="AJ542" s="30"/>
      <c r="AK542" s="30"/>
      <c r="AL542" s="33"/>
      <c r="AM542" s="34" t="b">
        <f>IF(J542 = "Lease",+PV(AL542/(AD542/Inventory!$X542),AD542,-AG542,0,IF(AC542="Beginning",1,0)))</f>
        <v>0</v>
      </c>
      <c r="AN542" s="30"/>
      <c r="AO542" s="34">
        <f t="shared" si="6"/>
        <v>0</v>
      </c>
    </row>
    <row r="543" ht="15.75" customHeight="1">
      <c r="A543" s="30"/>
      <c r="B543" s="31"/>
      <c r="C543" s="30"/>
      <c r="D543" s="30"/>
      <c r="E543" s="30"/>
      <c r="F543" s="30"/>
      <c r="G543" s="30"/>
      <c r="H543" s="30"/>
      <c r="I543" s="30"/>
      <c r="J543" s="30" t="str">
        <f t="shared" si="1"/>
        <v>Not a Lease</v>
      </c>
      <c r="K543" s="30"/>
      <c r="L543" s="30"/>
      <c r="M543" s="30"/>
      <c r="N543" s="30"/>
      <c r="O543" s="30"/>
      <c r="P543" s="30"/>
      <c r="Q543" s="30"/>
      <c r="R543" s="30"/>
      <c r="S543" s="30"/>
      <c r="T543" s="30"/>
      <c r="U543" s="30"/>
      <c r="V543" s="30"/>
      <c r="W543" s="30"/>
      <c r="X543" s="30">
        <f t="shared" si="2"/>
        <v>0</v>
      </c>
      <c r="Y543" s="30" t="str">
        <f t="shared" si="3"/>
        <v/>
      </c>
      <c r="Z543" s="30">
        <f t="shared" si="4"/>
        <v>0</v>
      </c>
      <c r="AA543" s="30">
        <f t="shared" si="5"/>
        <v>0</v>
      </c>
      <c r="AB543" s="30"/>
      <c r="AC543" s="30"/>
      <c r="AD543" s="30" t="str">
        <f>IF(AB543="Monthly",Inventory!$X543*12,IF(AB543="quarterly",Inventory!$X$4:$X$550*4,IF(AB543="annually",Inventory!$X$4:$X$550*1,IF(AB543="weekly",Inventory!$X$4:$X$550*52,IF(AB543="semiannually",Inventory!$X$4:$X$550*2," ")))))</f>
        <v> </v>
      </c>
      <c r="AE543" s="30"/>
      <c r="AF543" s="30"/>
      <c r="AG543" s="32"/>
      <c r="AH543" s="32"/>
      <c r="AI543" s="32"/>
      <c r="AJ543" s="30"/>
      <c r="AK543" s="30"/>
      <c r="AL543" s="33"/>
      <c r="AM543" s="34" t="b">
        <f>IF(J543 = "Lease",+PV(AL543/(AD543/Inventory!$X543),AD543,-AG543,0,IF(AC543="Beginning",1,0)))</f>
        <v>0</v>
      </c>
      <c r="AN543" s="30"/>
      <c r="AO543" s="34">
        <f t="shared" si="6"/>
        <v>0</v>
      </c>
    </row>
    <row r="544" ht="15.75" customHeight="1">
      <c r="A544" s="30"/>
      <c r="B544" s="31"/>
      <c r="C544" s="30"/>
      <c r="D544" s="30"/>
      <c r="E544" s="30"/>
      <c r="F544" s="30"/>
      <c r="G544" s="30"/>
      <c r="H544" s="30"/>
      <c r="I544" s="30"/>
      <c r="J544" s="30" t="str">
        <f t="shared" si="1"/>
        <v>Not a Lease</v>
      </c>
      <c r="K544" s="30"/>
      <c r="L544" s="30"/>
      <c r="M544" s="30"/>
      <c r="N544" s="30"/>
      <c r="O544" s="30"/>
      <c r="P544" s="30"/>
      <c r="Q544" s="30"/>
      <c r="R544" s="30"/>
      <c r="S544" s="30"/>
      <c r="T544" s="30"/>
      <c r="U544" s="30"/>
      <c r="V544" s="30"/>
      <c r="W544" s="30"/>
      <c r="X544" s="30">
        <f t="shared" si="2"/>
        <v>0</v>
      </c>
      <c r="Y544" s="30" t="str">
        <f t="shared" si="3"/>
        <v/>
      </c>
      <c r="Z544" s="30">
        <f t="shared" si="4"/>
        <v>0</v>
      </c>
      <c r="AA544" s="30">
        <f t="shared" si="5"/>
        <v>0</v>
      </c>
      <c r="AB544" s="30"/>
      <c r="AC544" s="30"/>
      <c r="AD544" s="30" t="str">
        <f>IF(AB544="Monthly",Inventory!$X544*12,IF(AB544="quarterly",Inventory!$X$4:$X$550*4,IF(AB544="annually",Inventory!$X$4:$X$550*1,IF(AB544="weekly",Inventory!$X$4:$X$550*52,IF(AB544="semiannually",Inventory!$X$4:$X$550*2," ")))))</f>
        <v> </v>
      </c>
      <c r="AE544" s="30"/>
      <c r="AF544" s="30"/>
      <c r="AG544" s="32"/>
      <c r="AH544" s="32"/>
      <c r="AI544" s="32"/>
      <c r="AJ544" s="30"/>
      <c r="AK544" s="30"/>
      <c r="AL544" s="33"/>
      <c r="AM544" s="34" t="b">
        <f>IF(J544 = "Lease",+PV(AL544/(AD544/Inventory!$X544),AD544,-AG544,0,IF(AC544="Beginning",1,0)))</f>
        <v>0</v>
      </c>
      <c r="AN544" s="30"/>
      <c r="AO544" s="34">
        <f t="shared" si="6"/>
        <v>0</v>
      </c>
    </row>
    <row r="545" ht="15.75" customHeight="1">
      <c r="A545" s="30"/>
      <c r="B545" s="31"/>
      <c r="C545" s="30"/>
      <c r="D545" s="30"/>
      <c r="E545" s="30"/>
      <c r="F545" s="30"/>
      <c r="G545" s="30"/>
      <c r="H545" s="30"/>
      <c r="I545" s="30"/>
      <c r="J545" s="30" t="str">
        <f t="shared" si="1"/>
        <v>Not a Lease</v>
      </c>
      <c r="K545" s="30"/>
      <c r="L545" s="30"/>
      <c r="M545" s="30"/>
      <c r="N545" s="30"/>
      <c r="O545" s="30"/>
      <c r="P545" s="30"/>
      <c r="Q545" s="30"/>
      <c r="R545" s="30"/>
      <c r="S545" s="30"/>
      <c r="T545" s="30"/>
      <c r="U545" s="30"/>
      <c r="V545" s="30"/>
      <c r="W545" s="30"/>
      <c r="X545" s="30">
        <f t="shared" si="2"/>
        <v>0</v>
      </c>
      <c r="Y545" s="30" t="str">
        <f t="shared" si="3"/>
        <v/>
      </c>
      <c r="Z545" s="30">
        <f t="shared" si="4"/>
        <v>0</v>
      </c>
      <c r="AA545" s="30">
        <f t="shared" si="5"/>
        <v>0</v>
      </c>
      <c r="AB545" s="30"/>
      <c r="AC545" s="30"/>
      <c r="AD545" s="30" t="str">
        <f>IF(AB545="Monthly",Inventory!$X545*12,IF(AB545="quarterly",Inventory!$X$4:$X$550*4,IF(AB545="annually",Inventory!$X$4:$X$550*1,IF(AB545="weekly",Inventory!$X$4:$X$550*52,IF(AB545="semiannually",Inventory!$X$4:$X$550*2," ")))))</f>
        <v> </v>
      </c>
      <c r="AE545" s="30"/>
      <c r="AF545" s="30"/>
      <c r="AG545" s="32"/>
      <c r="AH545" s="32"/>
      <c r="AI545" s="32"/>
      <c r="AJ545" s="30"/>
      <c r="AK545" s="30"/>
      <c r="AL545" s="33"/>
      <c r="AM545" s="34" t="b">
        <f>IF(J545 = "Lease",+PV(AL545/(AD545/Inventory!$X545),AD545,-AG545,0,IF(AC545="Beginning",1,0)))</f>
        <v>0</v>
      </c>
      <c r="AN545" s="30"/>
      <c r="AO545" s="34">
        <f t="shared" si="6"/>
        <v>0</v>
      </c>
    </row>
    <row r="546" ht="15.75" customHeight="1">
      <c r="A546" s="30"/>
      <c r="B546" s="31"/>
      <c r="C546" s="30"/>
      <c r="D546" s="30"/>
      <c r="E546" s="30"/>
      <c r="F546" s="30"/>
      <c r="G546" s="30"/>
      <c r="H546" s="30"/>
      <c r="I546" s="30"/>
      <c r="J546" s="30" t="str">
        <f t="shared" si="1"/>
        <v>Not a Lease</v>
      </c>
      <c r="K546" s="30"/>
      <c r="L546" s="30"/>
      <c r="M546" s="30"/>
      <c r="N546" s="30"/>
      <c r="O546" s="30"/>
      <c r="P546" s="30"/>
      <c r="Q546" s="30"/>
      <c r="R546" s="30"/>
      <c r="S546" s="30"/>
      <c r="T546" s="30"/>
      <c r="U546" s="30"/>
      <c r="V546" s="30"/>
      <c r="W546" s="30"/>
      <c r="X546" s="30">
        <f t="shared" si="2"/>
        <v>0</v>
      </c>
      <c r="Y546" s="30" t="str">
        <f t="shared" si="3"/>
        <v/>
      </c>
      <c r="Z546" s="30">
        <f t="shared" si="4"/>
        <v>0</v>
      </c>
      <c r="AA546" s="30">
        <f t="shared" si="5"/>
        <v>0</v>
      </c>
      <c r="AB546" s="30"/>
      <c r="AC546" s="30"/>
      <c r="AD546" s="30" t="str">
        <f>IF(AB546="Monthly",Inventory!$X546*12,IF(AB546="quarterly",Inventory!$X$4:$X$550*4,IF(AB546="annually",Inventory!$X$4:$X$550*1,IF(AB546="weekly",Inventory!$X$4:$X$550*52,IF(AB546="semiannually",Inventory!$X$4:$X$550*2," ")))))</f>
        <v> </v>
      </c>
      <c r="AE546" s="30"/>
      <c r="AF546" s="30"/>
      <c r="AG546" s="32"/>
      <c r="AH546" s="32"/>
      <c r="AI546" s="32"/>
      <c r="AJ546" s="30"/>
      <c r="AK546" s="30"/>
      <c r="AL546" s="33"/>
      <c r="AM546" s="34" t="b">
        <f>IF(J546 = "Lease",+PV(AL546/(AD546/Inventory!$X546),AD546,-AG546,0,IF(AC546="Beginning",1,0)))</f>
        <v>0</v>
      </c>
      <c r="AN546" s="30"/>
      <c r="AO546" s="34">
        <f t="shared" si="6"/>
        <v>0</v>
      </c>
    </row>
    <row r="547" ht="15.75" customHeight="1">
      <c r="A547" s="30"/>
      <c r="B547" s="31"/>
      <c r="C547" s="30"/>
      <c r="D547" s="30"/>
      <c r="E547" s="30"/>
      <c r="F547" s="30"/>
      <c r="G547" s="30"/>
      <c r="H547" s="30"/>
      <c r="I547" s="30"/>
      <c r="J547" s="30" t="str">
        <f t="shared" si="1"/>
        <v>Not a Lease</v>
      </c>
      <c r="K547" s="30"/>
      <c r="L547" s="30"/>
      <c r="M547" s="30"/>
      <c r="N547" s="30"/>
      <c r="O547" s="30"/>
      <c r="P547" s="30"/>
      <c r="Q547" s="30"/>
      <c r="R547" s="30"/>
      <c r="S547" s="30"/>
      <c r="T547" s="30"/>
      <c r="U547" s="30"/>
      <c r="V547" s="30"/>
      <c r="W547" s="30"/>
      <c r="X547" s="30">
        <f t="shared" si="2"/>
        <v>0</v>
      </c>
      <c r="Y547" s="30" t="str">
        <f t="shared" si="3"/>
        <v/>
      </c>
      <c r="Z547" s="30">
        <f t="shared" si="4"/>
        <v>0</v>
      </c>
      <c r="AA547" s="30">
        <f t="shared" si="5"/>
        <v>0</v>
      </c>
      <c r="AB547" s="30"/>
      <c r="AC547" s="30"/>
      <c r="AD547" s="30" t="str">
        <f>IF(AB547="Monthly",Inventory!$X547*12,IF(AB547="quarterly",Inventory!$X$4:$X$550*4,IF(AB547="annually",Inventory!$X$4:$X$550*1,IF(AB547="weekly",Inventory!$X$4:$X$550*52,IF(AB547="semiannually",Inventory!$X$4:$X$550*2," ")))))</f>
        <v> </v>
      </c>
      <c r="AE547" s="30"/>
      <c r="AF547" s="30"/>
      <c r="AG547" s="32"/>
      <c r="AH547" s="32"/>
      <c r="AI547" s="32"/>
      <c r="AJ547" s="30"/>
      <c r="AK547" s="30"/>
      <c r="AL547" s="33"/>
      <c r="AM547" s="34" t="b">
        <f>IF(J547 = "Lease",+PV(AL547/(AD547/Inventory!$X547),AD547,-AG547,0,IF(AC547="Beginning",1,0)))</f>
        <v>0</v>
      </c>
      <c r="AN547" s="30"/>
      <c r="AO547" s="34">
        <f t="shared" si="6"/>
        <v>0</v>
      </c>
    </row>
    <row r="548" ht="15.75" customHeight="1">
      <c r="A548" s="30"/>
      <c r="B548" s="31"/>
      <c r="C548" s="30"/>
      <c r="D548" s="30"/>
      <c r="E548" s="30"/>
      <c r="F548" s="30"/>
      <c r="G548" s="30"/>
      <c r="H548" s="30"/>
      <c r="I548" s="30"/>
      <c r="J548" s="30" t="str">
        <f t="shared" si="1"/>
        <v>Not a Lease</v>
      </c>
      <c r="K548" s="30"/>
      <c r="L548" s="30"/>
      <c r="M548" s="30"/>
      <c r="N548" s="30"/>
      <c r="O548" s="30"/>
      <c r="P548" s="30"/>
      <c r="Q548" s="30"/>
      <c r="R548" s="30"/>
      <c r="S548" s="30"/>
      <c r="T548" s="30"/>
      <c r="U548" s="30"/>
      <c r="V548" s="30"/>
      <c r="W548" s="30"/>
      <c r="X548" s="30">
        <f t="shared" si="2"/>
        <v>0</v>
      </c>
      <c r="Y548" s="30" t="str">
        <f t="shared" si="3"/>
        <v/>
      </c>
      <c r="Z548" s="30">
        <f t="shared" si="4"/>
        <v>0</v>
      </c>
      <c r="AA548" s="30">
        <f t="shared" si="5"/>
        <v>0</v>
      </c>
      <c r="AB548" s="30"/>
      <c r="AC548" s="30"/>
      <c r="AD548" s="30" t="str">
        <f>IF(AB548="Monthly",Inventory!$X548*12,IF(AB548="quarterly",Inventory!$X$4:$X$550*4,IF(AB548="annually",Inventory!$X$4:$X$550*1,IF(AB548="weekly",Inventory!$X$4:$X$550*52,IF(AB548="semiannually",Inventory!$X$4:$X$550*2," ")))))</f>
        <v> </v>
      </c>
      <c r="AE548" s="30"/>
      <c r="AF548" s="30"/>
      <c r="AG548" s="32"/>
      <c r="AH548" s="32"/>
      <c r="AI548" s="32"/>
      <c r="AJ548" s="30"/>
      <c r="AK548" s="30"/>
      <c r="AL548" s="33"/>
      <c r="AM548" s="34" t="b">
        <f>IF(J548 = "Lease",+PV(AL548/(AD548/Inventory!$X548),AD548,-AG548,0,IF(AC548="Beginning",1,0)))</f>
        <v>0</v>
      </c>
      <c r="AN548" s="30"/>
      <c r="AO548" s="34">
        <f t="shared" si="6"/>
        <v>0</v>
      </c>
    </row>
    <row r="549" ht="15.75" customHeight="1">
      <c r="A549" s="30"/>
      <c r="B549" s="31"/>
      <c r="C549" s="30"/>
      <c r="D549" s="30"/>
      <c r="E549" s="30"/>
      <c r="F549" s="30"/>
      <c r="G549" s="30"/>
      <c r="H549" s="30"/>
      <c r="I549" s="30"/>
      <c r="J549" s="30" t="str">
        <f t="shared" si="1"/>
        <v>Not a Lease</v>
      </c>
      <c r="K549" s="30"/>
      <c r="L549" s="30"/>
      <c r="M549" s="30"/>
      <c r="N549" s="30"/>
      <c r="O549" s="30"/>
      <c r="P549" s="30"/>
      <c r="Q549" s="30"/>
      <c r="R549" s="30"/>
      <c r="S549" s="30"/>
      <c r="T549" s="30"/>
      <c r="U549" s="30"/>
      <c r="V549" s="30"/>
      <c r="W549" s="30"/>
      <c r="X549" s="30">
        <f t="shared" si="2"/>
        <v>0</v>
      </c>
      <c r="Y549" s="30" t="str">
        <f t="shared" si="3"/>
        <v/>
      </c>
      <c r="Z549" s="30">
        <f t="shared" si="4"/>
        <v>0</v>
      </c>
      <c r="AA549" s="30">
        <f t="shared" si="5"/>
        <v>0</v>
      </c>
      <c r="AB549" s="30"/>
      <c r="AC549" s="30"/>
      <c r="AD549" s="30" t="str">
        <f>IF(AB549="Monthly",Inventory!$X549*12,IF(AB549="quarterly",Inventory!$X$4:$X$550*4,IF(AB549="annually",Inventory!$X$4:$X$550*1,IF(AB549="weekly",Inventory!$X$4:$X$550*52,IF(AB549="semiannually",Inventory!$X$4:$X$550*2," ")))))</f>
        <v> </v>
      </c>
      <c r="AE549" s="30"/>
      <c r="AF549" s="30"/>
      <c r="AG549" s="32"/>
      <c r="AH549" s="32"/>
      <c r="AI549" s="32"/>
      <c r="AJ549" s="30"/>
      <c r="AK549" s="30"/>
      <c r="AL549" s="33"/>
      <c r="AM549" s="34" t="b">
        <f>IF(J549 = "Lease",+PV(AL549/(AD549/Inventory!$X549),AD549,-AG549,0,IF(AC549="Beginning",1,0)))</f>
        <v>0</v>
      </c>
      <c r="AN549" s="30"/>
      <c r="AO549" s="34">
        <f t="shared" si="6"/>
        <v>0</v>
      </c>
    </row>
    <row r="550" ht="15.75" customHeight="1">
      <c r="A550" s="30"/>
      <c r="B550" s="31"/>
      <c r="C550" s="30"/>
      <c r="D550" s="30"/>
      <c r="E550" s="30"/>
      <c r="F550" s="30"/>
      <c r="G550" s="30"/>
      <c r="H550" s="30"/>
      <c r="I550" s="30"/>
      <c r="J550" s="30" t="str">
        <f t="shared" si="1"/>
        <v>Not a Lease</v>
      </c>
      <c r="K550" s="30"/>
      <c r="L550" s="30"/>
      <c r="M550" s="30"/>
      <c r="N550" s="30"/>
      <c r="O550" s="30"/>
      <c r="P550" s="30"/>
      <c r="Q550" s="30"/>
      <c r="R550" s="30"/>
      <c r="S550" s="30"/>
      <c r="T550" s="30"/>
      <c r="U550" s="30"/>
      <c r="V550" s="30"/>
      <c r="W550" s="30"/>
      <c r="X550" s="30">
        <f t="shared" si="2"/>
        <v>0</v>
      </c>
      <c r="Y550" s="30" t="str">
        <f t="shared" si="3"/>
        <v/>
      </c>
      <c r="Z550" s="30">
        <f t="shared" si="4"/>
        <v>0</v>
      </c>
      <c r="AA550" s="30">
        <f t="shared" si="5"/>
        <v>0</v>
      </c>
      <c r="AB550" s="30"/>
      <c r="AC550" s="30"/>
      <c r="AD550" s="30" t="str">
        <f>IF(AB550="Monthly",Inventory!$X550*12,IF(AB550="quarterly",Inventory!$X$4:$X$550*4,IF(AB550="annually",Inventory!$X$4:$X$550*1,IF(AB550="weekly",Inventory!$X$4:$X$550*52,IF(AB550="semiannually",Inventory!$X$4:$X$550*2," ")))))</f>
        <v> </v>
      </c>
      <c r="AE550" s="30"/>
      <c r="AF550" s="30"/>
      <c r="AG550" s="32"/>
      <c r="AH550" s="32"/>
      <c r="AI550" s="32"/>
      <c r="AJ550" s="30"/>
      <c r="AK550" s="30"/>
      <c r="AL550" s="33"/>
      <c r="AM550" s="34" t="b">
        <f>IF(J550 = "Lease",+PV(AL550/(AD550/Inventory!$X550),AD550,-AG550,0,IF(AC550="Beginning",1,0)))</f>
        <v>0</v>
      </c>
      <c r="AN550" s="30"/>
      <c r="AO550" s="34">
        <f t="shared" si="6"/>
        <v>0</v>
      </c>
    </row>
    <row r="551" ht="15.75" customHeight="1">
      <c r="B551" s="47"/>
      <c r="G551" s="48"/>
      <c r="H551" s="48"/>
      <c r="I551" s="48"/>
      <c r="J551" s="49"/>
      <c r="X551" s="49"/>
      <c r="Y551" s="49"/>
      <c r="Z551" s="49"/>
      <c r="AA551" s="49"/>
      <c r="AD551" s="49"/>
      <c r="AG551" s="50"/>
      <c r="AH551" s="50"/>
      <c r="AI551" s="50"/>
      <c r="AL551" s="51"/>
      <c r="AM551" s="49"/>
      <c r="AO551" s="49"/>
    </row>
    <row r="552" ht="15.75" customHeight="1">
      <c r="B552" s="47"/>
      <c r="G552" s="48"/>
      <c r="H552" s="48"/>
      <c r="I552" s="48"/>
      <c r="J552" s="49"/>
      <c r="X552" s="49"/>
      <c r="Y552" s="49"/>
      <c r="Z552" s="49"/>
      <c r="AA552" s="49"/>
      <c r="AD552" s="49"/>
      <c r="AG552" s="50"/>
      <c r="AH552" s="50"/>
      <c r="AI552" s="50"/>
      <c r="AL552" s="51"/>
      <c r="AM552" s="49"/>
      <c r="AO552" s="49"/>
    </row>
    <row r="553" ht="15.75" customHeight="1">
      <c r="B553" s="47"/>
      <c r="G553" s="48"/>
      <c r="H553" s="48"/>
      <c r="I553" s="48"/>
      <c r="J553" s="49"/>
      <c r="X553" s="49"/>
      <c r="Y553" s="49"/>
      <c r="Z553" s="49"/>
      <c r="AA553" s="49"/>
      <c r="AD553" s="49"/>
      <c r="AG553" s="50"/>
      <c r="AH553" s="50"/>
      <c r="AI553" s="50"/>
      <c r="AL553" s="51"/>
      <c r="AM553" s="49"/>
      <c r="AO553" s="49"/>
    </row>
    <row r="554" ht="15.75" customHeight="1">
      <c r="B554" s="47"/>
      <c r="G554" s="48"/>
      <c r="H554" s="48"/>
      <c r="I554" s="48"/>
      <c r="J554" s="49"/>
      <c r="X554" s="49"/>
      <c r="Y554" s="49"/>
      <c r="Z554" s="49"/>
      <c r="AA554" s="49"/>
      <c r="AD554" s="49"/>
      <c r="AG554" s="50"/>
      <c r="AH554" s="50"/>
      <c r="AI554" s="50"/>
      <c r="AL554" s="51"/>
      <c r="AM554" s="49"/>
      <c r="AO554" s="49"/>
    </row>
    <row r="555" ht="15.75" customHeight="1">
      <c r="B555" s="47"/>
      <c r="G555" s="48"/>
      <c r="H555" s="48"/>
      <c r="I555" s="48"/>
      <c r="J555" s="49"/>
      <c r="X555" s="49"/>
      <c r="Y555" s="49"/>
      <c r="Z555" s="49"/>
      <c r="AA555" s="49"/>
      <c r="AD555" s="49"/>
      <c r="AG555" s="50"/>
      <c r="AH555" s="50"/>
      <c r="AI555" s="50"/>
      <c r="AL555" s="51"/>
      <c r="AM555" s="49"/>
      <c r="AO555" s="49"/>
    </row>
    <row r="556" ht="15.75" customHeight="1">
      <c r="B556" s="47"/>
      <c r="G556" s="48"/>
      <c r="H556" s="48"/>
      <c r="I556" s="48"/>
      <c r="J556" s="49"/>
      <c r="X556" s="49"/>
      <c r="Y556" s="49"/>
      <c r="Z556" s="49"/>
      <c r="AA556" s="49"/>
      <c r="AD556" s="49"/>
      <c r="AG556" s="50"/>
      <c r="AH556" s="50"/>
      <c r="AI556" s="50"/>
      <c r="AL556" s="51"/>
      <c r="AM556" s="49"/>
      <c r="AO556" s="49"/>
    </row>
    <row r="557" ht="15.75" customHeight="1">
      <c r="B557" s="47"/>
      <c r="G557" s="48"/>
      <c r="H557" s="48"/>
      <c r="I557" s="48"/>
      <c r="J557" s="49"/>
      <c r="X557" s="49"/>
      <c r="Y557" s="49"/>
      <c r="Z557" s="49"/>
      <c r="AA557" s="49"/>
      <c r="AD557" s="49"/>
      <c r="AG557" s="50"/>
      <c r="AH557" s="50"/>
      <c r="AI557" s="50"/>
      <c r="AL557" s="51"/>
      <c r="AM557" s="49"/>
      <c r="AO557" s="49"/>
    </row>
    <row r="558" ht="15.75" customHeight="1">
      <c r="B558" s="47"/>
      <c r="G558" s="48"/>
      <c r="H558" s="48"/>
      <c r="I558" s="48"/>
      <c r="J558" s="49"/>
      <c r="X558" s="49"/>
      <c r="Y558" s="49"/>
      <c r="Z558" s="49"/>
      <c r="AA558" s="49"/>
      <c r="AD558" s="49"/>
      <c r="AG558" s="50"/>
      <c r="AH558" s="50"/>
      <c r="AI558" s="50"/>
      <c r="AL558" s="51"/>
      <c r="AM558" s="49"/>
      <c r="AO558" s="49"/>
    </row>
    <row r="559" ht="15.75" customHeight="1">
      <c r="B559" s="47"/>
      <c r="G559" s="48"/>
      <c r="H559" s="48"/>
      <c r="I559" s="48"/>
      <c r="J559" s="49"/>
      <c r="X559" s="49"/>
      <c r="Y559" s="49"/>
      <c r="Z559" s="49"/>
      <c r="AA559" s="49"/>
      <c r="AD559" s="49"/>
      <c r="AG559" s="50"/>
      <c r="AH559" s="50"/>
      <c r="AI559" s="50"/>
      <c r="AL559" s="51"/>
      <c r="AM559" s="49"/>
      <c r="AO559" s="49"/>
    </row>
    <row r="560" ht="15.75" customHeight="1">
      <c r="B560" s="47"/>
      <c r="G560" s="48"/>
      <c r="H560" s="48"/>
      <c r="I560" s="48"/>
      <c r="J560" s="49"/>
      <c r="X560" s="49"/>
      <c r="Y560" s="49"/>
      <c r="Z560" s="49"/>
      <c r="AA560" s="49"/>
      <c r="AD560" s="49"/>
      <c r="AG560" s="50"/>
      <c r="AH560" s="50"/>
      <c r="AI560" s="50"/>
      <c r="AL560" s="51"/>
      <c r="AM560" s="49"/>
      <c r="AO560" s="49"/>
    </row>
    <row r="561" ht="15.75" customHeight="1">
      <c r="B561" s="47"/>
      <c r="G561" s="48"/>
      <c r="H561" s="48"/>
      <c r="I561" s="48"/>
      <c r="J561" s="49"/>
      <c r="X561" s="49"/>
      <c r="Y561" s="49"/>
      <c r="Z561" s="49"/>
      <c r="AA561" s="49"/>
      <c r="AD561" s="49"/>
      <c r="AG561" s="50"/>
      <c r="AH561" s="50"/>
      <c r="AI561" s="50"/>
      <c r="AL561" s="51"/>
      <c r="AM561" s="49"/>
      <c r="AO561" s="49"/>
    </row>
    <row r="562" ht="15.75" customHeight="1">
      <c r="B562" s="47"/>
      <c r="G562" s="48"/>
      <c r="H562" s="48"/>
      <c r="I562" s="48"/>
      <c r="J562" s="49"/>
      <c r="X562" s="49"/>
      <c r="Y562" s="49"/>
      <c r="Z562" s="49"/>
      <c r="AA562" s="49"/>
      <c r="AD562" s="49"/>
      <c r="AG562" s="50"/>
      <c r="AH562" s="50"/>
      <c r="AI562" s="50"/>
      <c r="AL562" s="51"/>
      <c r="AM562" s="49"/>
      <c r="AO562" s="49"/>
    </row>
    <row r="563" ht="15.75" customHeight="1">
      <c r="B563" s="47"/>
      <c r="G563" s="48"/>
      <c r="H563" s="48"/>
      <c r="I563" s="48"/>
      <c r="J563" s="49"/>
      <c r="X563" s="49"/>
      <c r="Y563" s="49"/>
      <c r="Z563" s="49"/>
      <c r="AA563" s="49"/>
      <c r="AD563" s="49"/>
      <c r="AG563" s="50"/>
      <c r="AH563" s="50"/>
      <c r="AI563" s="50"/>
      <c r="AL563" s="51"/>
      <c r="AM563" s="49"/>
      <c r="AO563" s="49"/>
    </row>
    <row r="564" ht="15.75" customHeight="1">
      <c r="B564" s="47"/>
      <c r="G564" s="48"/>
      <c r="H564" s="48"/>
      <c r="I564" s="48"/>
      <c r="J564" s="49"/>
      <c r="X564" s="49"/>
      <c r="Y564" s="49"/>
      <c r="Z564" s="49"/>
      <c r="AA564" s="49"/>
      <c r="AD564" s="49"/>
      <c r="AG564" s="50"/>
      <c r="AH564" s="50"/>
      <c r="AI564" s="50"/>
      <c r="AL564" s="51"/>
      <c r="AM564" s="49"/>
      <c r="AO564" s="49"/>
    </row>
    <row r="565" ht="15.75" customHeight="1">
      <c r="B565" s="47"/>
      <c r="G565" s="48"/>
      <c r="H565" s="48"/>
      <c r="I565" s="48"/>
      <c r="J565" s="49"/>
      <c r="X565" s="49"/>
      <c r="Y565" s="49"/>
      <c r="Z565" s="49"/>
      <c r="AA565" s="49"/>
      <c r="AD565" s="49"/>
      <c r="AG565" s="50"/>
      <c r="AH565" s="50"/>
      <c r="AI565" s="50"/>
      <c r="AL565" s="51"/>
      <c r="AM565" s="49"/>
      <c r="AO565" s="49"/>
    </row>
    <row r="566" ht="15.75" customHeight="1">
      <c r="B566" s="47"/>
      <c r="G566" s="48"/>
      <c r="H566" s="48"/>
      <c r="I566" s="48"/>
      <c r="J566" s="49"/>
      <c r="X566" s="49"/>
      <c r="Y566" s="49"/>
      <c r="Z566" s="49"/>
      <c r="AA566" s="49"/>
      <c r="AD566" s="49"/>
      <c r="AG566" s="50"/>
      <c r="AH566" s="50"/>
      <c r="AI566" s="50"/>
      <c r="AL566" s="51"/>
      <c r="AM566" s="49"/>
      <c r="AO566" s="49"/>
    </row>
    <row r="567" ht="15.75" customHeight="1">
      <c r="B567" s="47"/>
      <c r="G567" s="48"/>
      <c r="H567" s="48"/>
      <c r="I567" s="48"/>
      <c r="J567" s="49"/>
      <c r="X567" s="49"/>
      <c r="Y567" s="49"/>
      <c r="Z567" s="49"/>
      <c r="AA567" s="49"/>
      <c r="AD567" s="49"/>
      <c r="AG567" s="50"/>
      <c r="AH567" s="50"/>
      <c r="AI567" s="50"/>
      <c r="AL567" s="51"/>
      <c r="AM567" s="49"/>
      <c r="AO567" s="49"/>
    </row>
    <row r="568" ht="15.75" customHeight="1">
      <c r="B568" s="47"/>
      <c r="G568" s="48"/>
      <c r="H568" s="48"/>
      <c r="I568" s="48"/>
      <c r="J568" s="49"/>
      <c r="X568" s="49"/>
      <c r="Y568" s="49"/>
      <c r="Z568" s="49"/>
      <c r="AA568" s="49"/>
      <c r="AD568" s="49"/>
      <c r="AG568" s="50"/>
      <c r="AH568" s="50"/>
      <c r="AI568" s="50"/>
      <c r="AL568" s="51"/>
      <c r="AM568" s="49"/>
      <c r="AO568" s="49"/>
    </row>
    <row r="569" ht="15.75" customHeight="1">
      <c r="B569" s="47"/>
      <c r="G569" s="48"/>
      <c r="H569" s="48"/>
      <c r="I569" s="48"/>
      <c r="J569" s="49"/>
      <c r="X569" s="49"/>
      <c r="Y569" s="49"/>
      <c r="Z569" s="49"/>
      <c r="AA569" s="49"/>
      <c r="AD569" s="49"/>
      <c r="AG569" s="50"/>
      <c r="AH569" s="50"/>
      <c r="AI569" s="50"/>
      <c r="AL569" s="51"/>
      <c r="AM569" s="49"/>
      <c r="AO569" s="49"/>
    </row>
    <row r="570" ht="15.75" customHeight="1">
      <c r="B570" s="47"/>
      <c r="G570" s="48"/>
      <c r="H570" s="48"/>
      <c r="I570" s="48"/>
      <c r="J570" s="49"/>
      <c r="X570" s="49"/>
      <c r="Y570" s="49"/>
      <c r="Z570" s="49"/>
      <c r="AA570" s="49"/>
      <c r="AD570" s="49"/>
      <c r="AG570" s="50"/>
      <c r="AH570" s="50"/>
      <c r="AI570" s="50"/>
      <c r="AL570" s="51"/>
      <c r="AM570" s="49"/>
      <c r="AO570" s="49"/>
    </row>
    <row r="571" ht="15.75" customHeight="1">
      <c r="B571" s="47"/>
      <c r="G571" s="48"/>
      <c r="H571" s="48"/>
      <c r="I571" s="48"/>
      <c r="J571" s="49"/>
      <c r="X571" s="49"/>
      <c r="Y571" s="49"/>
      <c r="Z571" s="49"/>
      <c r="AA571" s="49"/>
      <c r="AD571" s="49"/>
      <c r="AG571" s="50"/>
      <c r="AH571" s="50"/>
      <c r="AI571" s="50"/>
      <c r="AL571" s="51"/>
      <c r="AM571" s="49"/>
      <c r="AO571" s="49"/>
    </row>
    <row r="572" ht="15.75" customHeight="1">
      <c r="B572" s="47"/>
      <c r="G572" s="48"/>
      <c r="H572" s="48"/>
      <c r="I572" s="48"/>
      <c r="J572" s="49"/>
      <c r="X572" s="49"/>
      <c r="Y572" s="49"/>
      <c r="Z572" s="49"/>
      <c r="AA572" s="49"/>
      <c r="AD572" s="49"/>
      <c r="AG572" s="50"/>
      <c r="AH572" s="50"/>
      <c r="AI572" s="50"/>
      <c r="AL572" s="51"/>
      <c r="AM572" s="49"/>
      <c r="AO572" s="49"/>
    </row>
    <row r="573" ht="15.75" customHeight="1">
      <c r="B573" s="47"/>
      <c r="G573" s="48"/>
      <c r="H573" s="48"/>
      <c r="I573" s="48"/>
      <c r="J573" s="49"/>
      <c r="X573" s="49"/>
      <c r="Y573" s="49"/>
      <c r="Z573" s="49"/>
      <c r="AA573" s="49"/>
      <c r="AD573" s="49"/>
      <c r="AG573" s="50"/>
      <c r="AH573" s="50"/>
      <c r="AI573" s="50"/>
      <c r="AL573" s="51"/>
      <c r="AM573" s="49"/>
      <c r="AO573" s="49"/>
    </row>
    <row r="574" ht="15.75" customHeight="1">
      <c r="B574" s="47"/>
      <c r="G574" s="48"/>
      <c r="H574" s="48"/>
      <c r="I574" s="48"/>
      <c r="J574" s="49"/>
      <c r="X574" s="49"/>
      <c r="Y574" s="49"/>
      <c r="Z574" s="49"/>
      <c r="AA574" s="49"/>
      <c r="AD574" s="49"/>
      <c r="AG574" s="50"/>
      <c r="AH574" s="50"/>
      <c r="AI574" s="50"/>
      <c r="AL574" s="51"/>
      <c r="AM574" s="49"/>
      <c r="AO574" s="49"/>
    </row>
    <row r="575" ht="15.75" customHeight="1">
      <c r="B575" s="47"/>
      <c r="G575" s="48"/>
      <c r="H575" s="48"/>
      <c r="I575" s="48"/>
      <c r="J575" s="49"/>
      <c r="X575" s="49"/>
      <c r="Y575" s="49"/>
      <c r="Z575" s="49"/>
      <c r="AA575" s="49"/>
      <c r="AD575" s="49"/>
      <c r="AG575" s="50"/>
      <c r="AH575" s="50"/>
      <c r="AI575" s="50"/>
      <c r="AL575" s="51"/>
      <c r="AM575" s="49"/>
      <c r="AO575" s="49"/>
    </row>
    <row r="576" ht="15.75" customHeight="1">
      <c r="B576" s="47"/>
      <c r="G576" s="48"/>
      <c r="H576" s="48"/>
      <c r="I576" s="48"/>
      <c r="J576" s="49"/>
      <c r="X576" s="49"/>
      <c r="Y576" s="49"/>
      <c r="Z576" s="49"/>
      <c r="AA576" s="49"/>
      <c r="AD576" s="49"/>
      <c r="AG576" s="50"/>
      <c r="AH576" s="50"/>
      <c r="AI576" s="50"/>
      <c r="AL576" s="51"/>
      <c r="AM576" s="49"/>
      <c r="AO576" s="49"/>
    </row>
    <row r="577" ht="15.75" customHeight="1">
      <c r="B577" s="47"/>
      <c r="G577" s="48"/>
      <c r="H577" s="48"/>
      <c r="I577" s="48"/>
      <c r="J577" s="49"/>
      <c r="X577" s="49"/>
      <c r="Y577" s="49"/>
      <c r="Z577" s="49"/>
      <c r="AA577" s="49"/>
      <c r="AD577" s="49"/>
      <c r="AG577" s="50"/>
      <c r="AH577" s="50"/>
      <c r="AI577" s="50"/>
      <c r="AL577" s="51"/>
      <c r="AM577" s="49"/>
      <c r="AO577" s="49"/>
    </row>
    <row r="578" ht="15.75" customHeight="1">
      <c r="B578" s="47"/>
      <c r="G578" s="48"/>
      <c r="H578" s="48"/>
      <c r="I578" s="48"/>
      <c r="J578" s="49"/>
      <c r="X578" s="49"/>
      <c r="Y578" s="49"/>
      <c r="Z578" s="49"/>
      <c r="AA578" s="49"/>
      <c r="AD578" s="49"/>
      <c r="AG578" s="50"/>
      <c r="AH578" s="50"/>
      <c r="AI578" s="50"/>
      <c r="AL578" s="51"/>
      <c r="AM578" s="49"/>
      <c r="AO578" s="49"/>
    </row>
    <row r="579" ht="15.75" customHeight="1">
      <c r="B579" s="47"/>
      <c r="G579" s="48"/>
      <c r="H579" s="48"/>
      <c r="I579" s="48"/>
      <c r="J579" s="49"/>
      <c r="X579" s="49"/>
      <c r="Y579" s="49"/>
      <c r="Z579" s="49"/>
      <c r="AA579" s="49"/>
      <c r="AD579" s="49"/>
      <c r="AG579" s="50"/>
      <c r="AH579" s="50"/>
      <c r="AI579" s="50"/>
      <c r="AL579" s="51"/>
      <c r="AM579" s="49"/>
      <c r="AO579" s="49"/>
    </row>
    <row r="580" ht="15.75" customHeight="1">
      <c r="B580" s="47"/>
      <c r="G580" s="48"/>
      <c r="H580" s="48"/>
      <c r="I580" s="48"/>
      <c r="J580" s="49"/>
      <c r="X580" s="49"/>
      <c r="Y580" s="49"/>
      <c r="Z580" s="49"/>
      <c r="AA580" s="49"/>
      <c r="AD580" s="49"/>
      <c r="AG580" s="50"/>
      <c r="AH580" s="50"/>
      <c r="AI580" s="50"/>
      <c r="AL580" s="51"/>
      <c r="AM580" s="49"/>
      <c r="AO580" s="49"/>
    </row>
    <row r="581" ht="15.75" customHeight="1">
      <c r="B581" s="47"/>
      <c r="G581" s="48"/>
      <c r="H581" s="48"/>
      <c r="I581" s="48"/>
      <c r="J581" s="49"/>
      <c r="X581" s="49"/>
      <c r="Y581" s="49"/>
      <c r="Z581" s="49"/>
      <c r="AA581" s="49"/>
      <c r="AD581" s="49"/>
      <c r="AG581" s="50"/>
      <c r="AH581" s="50"/>
      <c r="AI581" s="50"/>
      <c r="AL581" s="51"/>
      <c r="AM581" s="49"/>
      <c r="AO581" s="49"/>
    </row>
    <row r="582" ht="15.75" customHeight="1">
      <c r="B582" s="47"/>
      <c r="G582" s="48"/>
      <c r="H582" s="48"/>
      <c r="I582" s="48"/>
      <c r="J582" s="49"/>
      <c r="X582" s="49"/>
      <c r="Y582" s="49"/>
      <c r="Z582" s="49"/>
      <c r="AA582" s="49"/>
      <c r="AD582" s="49"/>
      <c r="AG582" s="50"/>
      <c r="AH582" s="50"/>
      <c r="AI582" s="50"/>
      <c r="AL582" s="51"/>
      <c r="AM582" s="49"/>
      <c r="AO582" s="49"/>
    </row>
    <row r="583" ht="15.75" customHeight="1">
      <c r="B583" s="47"/>
      <c r="G583" s="48"/>
      <c r="H583" s="48"/>
      <c r="I583" s="48"/>
      <c r="J583" s="49"/>
      <c r="X583" s="49"/>
      <c r="Y583" s="49"/>
      <c r="Z583" s="49"/>
      <c r="AA583" s="49"/>
      <c r="AD583" s="49"/>
      <c r="AG583" s="50"/>
      <c r="AH583" s="50"/>
      <c r="AI583" s="50"/>
      <c r="AL583" s="51"/>
      <c r="AM583" s="49"/>
      <c r="AO583" s="49"/>
    </row>
    <row r="584" ht="15.75" customHeight="1">
      <c r="B584" s="47"/>
      <c r="G584" s="48"/>
      <c r="H584" s="48"/>
      <c r="I584" s="48"/>
      <c r="J584" s="49"/>
      <c r="X584" s="49"/>
      <c r="Y584" s="49"/>
      <c r="Z584" s="49"/>
      <c r="AA584" s="49"/>
      <c r="AD584" s="49"/>
      <c r="AG584" s="50"/>
      <c r="AH584" s="50"/>
      <c r="AI584" s="50"/>
      <c r="AL584" s="51"/>
      <c r="AM584" s="49"/>
      <c r="AO584" s="49"/>
    </row>
    <row r="585" ht="15.75" customHeight="1">
      <c r="B585" s="47"/>
      <c r="G585" s="48"/>
      <c r="H585" s="48"/>
      <c r="I585" s="48"/>
      <c r="J585" s="49"/>
      <c r="X585" s="49"/>
      <c r="Y585" s="49"/>
      <c r="Z585" s="49"/>
      <c r="AA585" s="49"/>
      <c r="AD585" s="49"/>
      <c r="AG585" s="50"/>
      <c r="AH585" s="50"/>
      <c r="AI585" s="50"/>
      <c r="AL585" s="51"/>
      <c r="AM585" s="49"/>
      <c r="AO585" s="49"/>
    </row>
    <row r="586" ht="15.75" customHeight="1">
      <c r="B586" s="47"/>
      <c r="G586" s="48"/>
      <c r="H586" s="48"/>
      <c r="I586" s="48"/>
      <c r="J586" s="49"/>
      <c r="X586" s="49"/>
      <c r="Y586" s="49"/>
      <c r="Z586" s="49"/>
      <c r="AA586" s="49"/>
      <c r="AD586" s="49"/>
      <c r="AG586" s="50"/>
      <c r="AH586" s="50"/>
      <c r="AI586" s="50"/>
      <c r="AL586" s="51"/>
      <c r="AM586" s="49"/>
      <c r="AO586" s="49"/>
    </row>
    <row r="587" ht="15.75" customHeight="1">
      <c r="B587" s="47"/>
      <c r="G587" s="48"/>
      <c r="H587" s="48"/>
      <c r="I587" s="48"/>
      <c r="J587" s="49"/>
      <c r="X587" s="49"/>
      <c r="Y587" s="49"/>
      <c r="Z587" s="49"/>
      <c r="AA587" s="49"/>
      <c r="AD587" s="49"/>
      <c r="AG587" s="50"/>
      <c r="AH587" s="50"/>
      <c r="AI587" s="50"/>
      <c r="AL587" s="51"/>
      <c r="AM587" s="49"/>
      <c r="AO587" s="49"/>
    </row>
    <row r="588" ht="15.75" customHeight="1">
      <c r="B588" s="47"/>
      <c r="G588" s="48"/>
      <c r="H588" s="48"/>
      <c r="I588" s="48"/>
      <c r="J588" s="49"/>
      <c r="X588" s="49"/>
      <c r="Y588" s="49"/>
      <c r="Z588" s="49"/>
      <c r="AA588" s="49"/>
      <c r="AD588" s="49"/>
      <c r="AG588" s="50"/>
      <c r="AH588" s="50"/>
      <c r="AI588" s="50"/>
      <c r="AL588" s="51"/>
      <c r="AM588" s="49"/>
      <c r="AO588" s="49"/>
    </row>
    <row r="589" ht="15.75" customHeight="1">
      <c r="B589" s="47"/>
      <c r="G589" s="48"/>
      <c r="H589" s="48"/>
      <c r="I589" s="48"/>
      <c r="J589" s="49"/>
      <c r="X589" s="49"/>
      <c r="Y589" s="49"/>
      <c r="Z589" s="49"/>
      <c r="AA589" s="49"/>
      <c r="AD589" s="49"/>
      <c r="AG589" s="50"/>
      <c r="AH589" s="50"/>
      <c r="AI589" s="50"/>
      <c r="AL589" s="51"/>
      <c r="AM589" s="49"/>
      <c r="AO589" s="49"/>
    </row>
    <row r="590" ht="15.75" customHeight="1">
      <c r="B590" s="47"/>
      <c r="G590" s="48"/>
      <c r="H590" s="48"/>
      <c r="I590" s="48"/>
      <c r="J590" s="49"/>
      <c r="X590" s="49"/>
      <c r="Y590" s="49"/>
      <c r="Z590" s="49"/>
      <c r="AA590" s="49"/>
      <c r="AD590" s="49"/>
      <c r="AG590" s="50"/>
      <c r="AH590" s="50"/>
      <c r="AI590" s="50"/>
      <c r="AL590" s="51"/>
      <c r="AM590" s="49"/>
      <c r="AO590" s="49"/>
    </row>
    <row r="591" ht="15.75" customHeight="1">
      <c r="B591" s="47"/>
      <c r="G591" s="48"/>
      <c r="H591" s="48"/>
      <c r="I591" s="48"/>
      <c r="J591" s="49"/>
      <c r="X591" s="49"/>
      <c r="Y591" s="49"/>
      <c r="Z591" s="49"/>
      <c r="AA591" s="49"/>
      <c r="AD591" s="49"/>
      <c r="AG591" s="50"/>
      <c r="AH591" s="50"/>
      <c r="AI591" s="50"/>
      <c r="AL591" s="51"/>
      <c r="AM591" s="49"/>
      <c r="AO591" s="49"/>
    </row>
    <row r="592" ht="15.75" customHeight="1">
      <c r="B592" s="47"/>
      <c r="G592" s="48"/>
      <c r="H592" s="48"/>
      <c r="I592" s="48"/>
      <c r="J592" s="49"/>
      <c r="X592" s="49"/>
      <c r="Y592" s="49"/>
      <c r="Z592" s="49"/>
      <c r="AA592" s="49"/>
      <c r="AD592" s="49"/>
      <c r="AG592" s="50"/>
      <c r="AH592" s="50"/>
      <c r="AI592" s="50"/>
      <c r="AL592" s="51"/>
      <c r="AM592" s="49"/>
      <c r="AO592" s="49"/>
    </row>
    <row r="593" ht="15.75" customHeight="1">
      <c r="B593" s="47"/>
      <c r="G593" s="48"/>
      <c r="H593" s="48"/>
      <c r="I593" s="48"/>
      <c r="J593" s="49"/>
      <c r="X593" s="49"/>
      <c r="Y593" s="49"/>
      <c r="Z593" s="49"/>
      <c r="AA593" s="49"/>
      <c r="AD593" s="49"/>
      <c r="AG593" s="50"/>
      <c r="AH593" s="50"/>
      <c r="AI593" s="50"/>
      <c r="AL593" s="51"/>
      <c r="AM593" s="49"/>
      <c r="AO593" s="49"/>
    </row>
    <row r="594" ht="15.75" customHeight="1">
      <c r="B594" s="47"/>
      <c r="G594" s="48"/>
      <c r="H594" s="48"/>
      <c r="I594" s="48"/>
      <c r="J594" s="49"/>
      <c r="X594" s="49"/>
      <c r="Y594" s="49"/>
      <c r="Z594" s="49"/>
      <c r="AA594" s="49"/>
      <c r="AD594" s="49"/>
      <c r="AG594" s="50"/>
      <c r="AH594" s="50"/>
      <c r="AI594" s="50"/>
      <c r="AL594" s="51"/>
      <c r="AM594" s="49"/>
      <c r="AO594" s="49"/>
    </row>
    <row r="595" ht="15.75" customHeight="1">
      <c r="B595" s="47"/>
      <c r="G595" s="48"/>
      <c r="H595" s="48"/>
      <c r="I595" s="48"/>
      <c r="J595" s="49"/>
      <c r="X595" s="49"/>
      <c r="Y595" s="49"/>
      <c r="Z595" s="49"/>
      <c r="AA595" s="49"/>
      <c r="AD595" s="49"/>
      <c r="AG595" s="50"/>
      <c r="AH595" s="50"/>
      <c r="AI595" s="50"/>
      <c r="AL595" s="51"/>
      <c r="AM595" s="49"/>
      <c r="AO595" s="49"/>
    </row>
    <row r="596" ht="15.75" customHeight="1">
      <c r="B596" s="47"/>
      <c r="G596" s="48"/>
      <c r="H596" s="48"/>
      <c r="I596" s="48"/>
      <c r="J596" s="49"/>
      <c r="X596" s="49"/>
      <c r="Y596" s="49"/>
      <c r="Z596" s="49"/>
      <c r="AA596" s="49"/>
      <c r="AD596" s="49"/>
      <c r="AG596" s="50"/>
      <c r="AH596" s="50"/>
      <c r="AI596" s="50"/>
      <c r="AL596" s="51"/>
      <c r="AM596" s="49"/>
      <c r="AO596" s="49"/>
    </row>
    <row r="597" ht="15.75" customHeight="1">
      <c r="B597" s="47"/>
      <c r="G597" s="48"/>
      <c r="H597" s="48"/>
      <c r="I597" s="48"/>
      <c r="J597" s="49"/>
      <c r="X597" s="49"/>
      <c r="Y597" s="49"/>
      <c r="Z597" s="49"/>
      <c r="AA597" s="49"/>
      <c r="AD597" s="49"/>
      <c r="AG597" s="50"/>
      <c r="AH597" s="50"/>
      <c r="AI597" s="50"/>
      <c r="AL597" s="51"/>
      <c r="AM597" s="49"/>
      <c r="AO597" s="49"/>
    </row>
    <row r="598" ht="15.75" customHeight="1">
      <c r="B598" s="47"/>
      <c r="G598" s="48"/>
      <c r="H598" s="48"/>
      <c r="I598" s="48"/>
      <c r="J598" s="49"/>
      <c r="X598" s="49"/>
      <c r="Y598" s="49"/>
      <c r="Z598" s="49"/>
      <c r="AA598" s="49"/>
      <c r="AD598" s="49"/>
      <c r="AG598" s="50"/>
      <c r="AH598" s="50"/>
      <c r="AI598" s="50"/>
      <c r="AL598" s="51"/>
      <c r="AM598" s="49"/>
      <c r="AO598" s="49"/>
    </row>
    <row r="599" ht="15.75" customHeight="1">
      <c r="B599" s="47"/>
      <c r="G599" s="48"/>
      <c r="H599" s="48"/>
      <c r="I599" s="48"/>
      <c r="J599" s="49"/>
      <c r="X599" s="49"/>
      <c r="Y599" s="49"/>
      <c r="Z599" s="49"/>
      <c r="AA599" s="49"/>
      <c r="AD599" s="49"/>
      <c r="AG599" s="50"/>
      <c r="AH599" s="50"/>
      <c r="AI599" s="50"/>
      <c r="AL599" s="51"/>
      <c r="AM599" s="49"/>
      <c r="AO599" s="49"/>
    </row>
    <row r="600" ht="15.75" customHeight="1">
      <c r="B600" s="47"/>
      <c r="G600" s="48"/>
      <c r="H600" s="48"/>
      <c r="I600" s="48"/>
      <c r="J600" s="49"/>
      <c r="X600" s="49"/>
      <c r="Y600" s="49"/>
      <c r="Z600" s="49"/>
      <c r="AA600" s="49"/>
      <c r="AD600" s="49"/>
      <c r="AG600" s="50"/>
      <c r="AH600" s="50"/>
      <c r="AI600" s="50"/>
      <c r="AL600" s="51"/>
      <c r="AM600" s="49"/>
      <c r="AO600" s="49"/>
    </row>
    <row r="601" ht="15.75" customHeight="1">
      <c r="B601" s="47"/>
      <c r="G601" s="48"/>
      <c r="H601" s="48"/>
      <c r="I601" s="48"/>
      <c r="J601" s="49"/>
      <c r="X601" s="49"/>
      <c r="Y601" s="49"/>
      <c r="Z601" s="49"/>
      <c r="AA601" s="49"/>
      <c r="AD601" s="49"/>
      <c r="AG601" s="50"/>
      <c r="AH601" s="50"/>
      <c r="AI601" s="50"/>
      <c r="AL601" s="51"/>
      <c r="AM601" s="49"/>
      <c r="AO601" s="49"/>
    </row>
    <row r="602" ht="15.75" customHeight="1">
      <c r="B602" s="47"/>
      <c r="G602" s="48"/>
      <c r="H602" s="48"/>
      <c r="I602" s="48"/>
      <c r="J602" s="49"/>
      <c r="X602" s="49"/>
      <c r="Y602" s="49"/>
      <c r="Z602" s="49"/>
      <c r="AA602" s="49"/>
      <c r="AD602" s="49"/>
      <c r="AG602" s="50"/>
      <c r="AH602" s="50"/>
      <c r="AI602" s="50"/>
      <c r="AL602" s="51"/>
      <c r="AM602" s="49"/>
      <c r="AO602" s="49"/>
    </row>
    <row r="603" ht="15.75" customHeight="1">
      <c r="B603" s="47"/>
      <c r="G603" s="48"/>
      <c r="H603" s="48"/>
      <c r="I603" s="48"/>
      <c r="J603" s="49"/>
      <c r="X603" s="49"/>
      <c r="Y603" s="49"/>
      <c r="Z603" s="49"/>
      <c r="AA603" s="49"/>
      <c r="AD603" s="49"/>
      <c r="AG603" s="50"/>
      <c r="AH603" s="50"/>
      <c r="AI603" s="50"/>
      <c r="AL603" s="51"/>
      <c r="AM603" s="49"/>
      <c r="AO603" s="49"/>
    </row>
    <row r="604" ht="15.75" customHeight="1">
      <c r="B604" s="47"/>
      <c r="G604" s="48"/>
      <c r="H604" s="48"/>
      <c r="I604" s="48"/>
      <c r="J604" s="49"/>
      <c r="X604" s="49"/>
      <c r="Y604" s="49"/>
      <c r="Z604" s="49"/>
      <c r="AA604" s="49"/>
      <c r="AD604" s="49"/>
      <c r="AG604" s="50"/>
      <c r="AH604" s="50"/>
      <c r="AI604" s="50"/>
      <c r="AL604" s="51"/>
      <c r="AM604" s="49"/>
      <c r="AO604" s="49"/>
    </row>
    <row r="605" ht="15.75" customHeight="1">
      <c r="B605" s="47"/>
      <c r="G605" s="48"/>
      <c r="H605" s="48"/>
      <c r="I605" s="48"/>
      <c r="J605" s="49"/>
      <c r="X605" s="49"/>
      <c r="Y605" s="49"/>
      <c r="Z605" s="49"/>
      <c r="AA605" s="49"/>
      <c r="AD605" s="49"/>
      <c r="AG605" s="50"/>
      <c r="AH605" s="50"/>
      <c r="AI605" s="50"/>
      <c r="AL605" s="51"/>
      <c r="AM605" s="49"/>
      <c r="AO605" s="49"/>
    </row>
    <row r="606" ht="15.75" customHeight="1">
      <c r="B606" s="47"/>
      <c r="G606" s="48"/>
      <c r="H606" s="48"/>
      <c r="I606" s="48"/>
      <c r="J606" s="49"/>
      <c r="X606" s="49"/>
      <c r="Y606" s="49"/>
      <c r="Z606" s="49"/>
      <c r="AA606" s="49"/>
      <c r="AD606" s="49"/>
      <c r="AG606" s="50"/>
      <c r="AH606" s="50"/>
      <c r="AI606" s="50"/>
      <c r="AL606" s="51"/>
      <c r="AM606" s="49"/>
      <c r="AO606" s="49"/>
    </row>
    <row r="607" ht="15.75" customHeight="1">
      <c r="B607" s="47"/>
      <c r="G607" s="48"/>
      <c r="H607" s="48"/>
      <c r="I607" s="48"/>
      <c r="J607" s="49"/>
      <c r="X607" s="49"/>
      <c r="Y607" s="49"/>
      <c r="Z607" s="49"/>
      <c r="AA607" s="49"/>
      <c r="AD607" s="49"/>
      <c r="AG607" s="50"/>
      <c r="AH607" s="50"/>
      <c r="AI607" s="50"/>
      <c r="AL607" s="51"/>
      <c r="AM607" s="49"/>
      <c r="AO607" s="49"/>
    </row>
    <row r="608" ht="15.75" customHeight="1">
      <c r="B608" s="47"/>
      <c r="G608" s="48"/>
      <c r="H608" s="48"/>
      <c r="I608" s="48"/>
      <c r="J608" s="49"/>
      <c r="X608" s="49"/>
      <c r="Y608" s="49"/>
      <c r="Z608" s="49"/>
      <c r="AA608" s="49"/>
      <c r="AD608" s="49"/>
      <c r="AG608" s="50"/>
      <c r="AH608" s="50"/>
      <c r="AI608" s="50"/>
      <c r="AL608" s="51"/>
      <c r="AM608" s="49"/>
      <c r="AO608" s="49"/>
    </row>
    <row r="609" ht="15.75" customHeight="1">
      <c r="B609" s="47"/>
      <c r="G609" s="48"/>
      <c r="H609" s="48"/>
      <c r="I609" s="48"/>
      <c r="J609" s="49"/>
      <c r="X609" s="49"/>
      <c r="Y609" s="49"/>
      <c r="Z609" s="49"/>
      <c r="AA609" s="49"/>
      <c r="AD609" s="49"/>
      <c r="AG609" s="50"/>
      <c r="AH609" s="50"/>
      <c r="AI609" s="50"/>
      <c r="AL609" s="51"/>
      <c r="AM609" s="49"/>
      <c r="AO609" s="49"/>
    </row>
    <row r="610" ht="15.75" customHeight="1">
      <c r="B610" s="47"/>
      <c r="G610" s="48"/>
      <c r="H610" s="48"/>
      <c r="I610" s="48"/>
      <c r="J610" s="49"/>
      <c r="X610" s="49"/>
      <c r="Y610" s="49"/>
      <c r="Z610" s="49"/>
      <c r="AA610" s="49"/>
      <c r="AD610" s="49"/>
      <c r="AG610" s="50"/>
      <c r="AH610" s="50"/>
      <c r="AI610" s="50"/>
      <c r="AL610" s="51"/>
      <c r="AM610" s="49"/>
      <c r="AO610" s="49"/>
    </row>
    <row r="611" ht="15.75" customHeight="1">
      <c r="B611" s="47"/>
      <c r="G611" s="48"/>
      <c r="H611" s="48"/>
      <c r="I611" s="48"/>
      <c r="J611" s="49"/>
      <c r="X611" s="49"/>
      <c r="Y611" s="49"/>
      <c r="Z611" s="49"/>
      <c r="AA611" s="49"/>
      <c r="AD611" s="49"/>
      <c r="AG611" s="50"/>
      <c r="AH611" s="50"/>
      <c r="AI611" s="50"/>
      <c r="AL611" s="51"/>
      <c r="AM611" s="49"/>
      <c r="AO611" s="49"/>
    </row>
    <row r="612" ht="15.75" customHeight="1">
      <c r="B612" s="47"/>
      <c r="G612" s="48"/>
      <c r="H612" s="48"/>
      <c r="I612" s="48"/>
      <c r="J612" s="49"/>
      <c r="X612" s="49"/>
      <c r="Y612" s="49"/>
      <c r="Z612" s="49"/>
      <c r="AA612" s="49"/>
      <c r="AD612" s="49"/>
      <c r="AG612" s="50"/>
      <c r="AH612" s="50"/>
      <c r="AI612" s="50"/>
      <c r="AL612" s="51"/>
      <c r="AM612" s="49"/>
      <c r="AO612" s="49"/>
    </row>
    <row r="613" ht="15.75" customHeight="1">
      <c r="B613" s="47"/>
      <c r="G613" s="48"/>
      <c r="H613" s="48"/>
      <c r="I613" s="48"/>
      <c r="J613" s="49"/>
      <c r="X613" s="49"/>
      <c r="Y613" s="49"/>
      <c r="Z613" s="49"/>
      <c r="AA613" s="49"/>
      <c r="AD613" s="49"/>
      <c r="AG613" s="50"/>
      <c r="AH613" s="50"/>
      <c r="AI613" s="50"/>
      <c r="AL613" s="51"/>
      <c r="AM613" s="49"/>
      <c r="AO613" s="49"/>
    </row>
    <row r="614" ht="15.75" customHeight="1">
      <c r="B614" s="47"/>
      <c r="G614" s="48"/>
      <c r="H614" s="48"/>
      <c r="I614" s="48"/>
      <c r="J614" s="49"/>
      <c r="X614" s="49"/>
      <c r="Y614" s="49"/>
      <c r="Z614" s="49"/>
      <c r="AA614" s="49"/>
      <c r="AD614" s="49"/>
      <c r="AG614" s="50"/>
      <c r="AH614" s="50"/>
      <c r="AI614" s="50"/>
      <c r="AL614" s="51"/>
      <c r="AM614" s="49"/>
      <c r="AO614" s="49"/>
    </row>
    <row r="615" ht="15.75" customHeight="1">
      <c r="B615" s="47"/>
      <c r="G615" s="48"/>
      <c r="H615" s="48"/>
      <c r="I615" s="48"/>
      <c r="J615" s="49"/>
      <c r="X615" s="49"/>
      <c r="Y615" s="49"/>
      <c r="Z615" s="49"/>
      <c r="AA615" s="49"/>
      <c r="AD615" s="49"/>
      <c r="AG615" s="50"/>
      <c r="AH615" s="50"/>
      <c r="AI615" s="50"/>
      <c r="AL615" s="51"/>
      <c r="AM615" s="49"/>
      <c r="AO615" s="49"/>
    </row>
    <row r="616" ht="15.75" customHeight="1">
      <c r="B616" s="47"/>
      <c r="G616" s="48"/>
      <c r="H616" s="48"/>
      <c r="I616" s="48"/>
      <c r="J616" s="49"/>
      <c r="X616" s="49"/>
      <c r="Y616" s="49"/>
      <c r="Z616" s="49"/>
      <c r="AA616" s="49"/>
      <c r="AD616" s="49"/>
      <c r="AG616" s="50"/>
      <c r="AH616" s="50"/>
      <c r="AI616" s="50"/>
      <c r="AL616" s="51"/>
      <c r="AM616" s="49"/>
      <c r="AO616" s="49"/>
    </row>
    <row r="617" ht="15.75" customHeight="1">
      <c r="B617" s="47"/>
      <c r="G617" s="48"/>
      <c r="H617" s="48"/>
      <c r="I617" s="48"/>
      <c r="J617" s="49"/>
      <c r="X617" s="49"/>
      <c r="Y617" s="49"/>
      <c r="Z617" s="49"/>
      <c r="AA617" s="49"/>
      <c r="AD617" s="49"/>
      <c r="AG617" s="50"/>
      <c r="AH617" s="50"/>
      <c r="AI617" s="50"/>
      <c r="AL617" s="51"/>
      <c r="AM617" s="49"/>
      <c r="AO617" s="49"/>
    </row>
    <row r="618" ht="15.75" customHeight="1">
      <c r="B618" s="47"/>
      <c r="G618" s="48"/>
      <c r="H618" s="48"/>
      <c r="I618" s="48"/>
      <c r="J618" s="49"/>
      <c r="X618" s="49"/>
      <c r="Y618" s="49"/>
      <c r="Z618" s="49"/>
      <c r="AA618" s="49"/>
      <c r="AD618" s="49"/>
      <c r="AG618" s="50"/>
      <c r="AH618" s="50"/>
      <c r="AI618" s="50"/>
      <c r="AL618" s="51"/>
      <c r="AM618" s="49"/>
      <c r="AO618" s="49"/>
    </row>
    <row r="619" ht="15.75" customHeight="1">
      <c r="B619" s="47"/>
      <c r="G619" s="48"/>
      <c r="H619" s="48"/>
      <c r="I619" s="48"/>
      <c r="J619" s="49"/>
      <c r="X619" s="49"/>
      <c r="Y619" s="49"/>
      <c r="Z619" s="49"/>
      <c r="AA619" s="49"/>
      <c r="AD619" s="49"/>
      <c r="AG619" s="50"/>
      <c r="AH619" s="50"/>
      <c r="AI619" s="50"/>
      <c r="AL619" s="51"/>
      <c r="AM619" s="49"/>
      <c r="AO619" s="49"/>
    </row>
    <row r="620" ht="15.75" customHeight="1">
      <c r="B620" s="47"/>
      <c r="G620" s="48"/>
      <c r="H620" s="48"/>
      <c r="I620" s="48"/>
      <c r="J620" s="49"/>
      <c r="X620" s="49"/>
      <c r="Y620" s="49"/>
      <c r="Z620" s="49"/>
      <c r="AA620" s="49"/>
      <c r="AD620" s="49"/>
      <c r="AG620" s="50"/>
      <c r="AH620" s="50"/>
      <c r="AI620" s="50"/>
      <c r="AL620" s="51"/>
      <c r="AM620" s="49"/>
      <c r="AO620" s="49"/>
    </row>
    <row r="621" ht="15.75" customHeight="1">
      <c r="B621" s="47"/>
      <c r="G621" s="48"/>
      <c r="H621" s="48"/>
      <c r="I621" s="48"/>
      <c r="J621" s="49"/>
      <c r="X621" s="49"/>
      <c r="Y621" s="49"/>
      <c r="Z621" s="49"/>
      <c r="AA621" s="49"/>
      <c r="AD621" s="49"/>
      <c r="AG621" s="50"/>
      <c r="AH621" s="50"/>
      <c r="AI621" s="50"/>
      <c r="AL621" s="51"/>
      <c r="AM621" s="49"/>
      <c r="AO621" s="49"/>
    </row>
    <row r="622" ht="15.75" customHeight="1">
      <c r="B622" s="47"/>
      <c r="G622" s="48"/>
      <c r="H622" s="48"/>
      <c r="I622" s="48"/>
      <c r="J622" s="49"/>
      <c r="X622" s="49"/>
      <c r="Y622" s="49"/>
      <c r="Z622" s="49"/>
      <c r="AA622" s="49"/>
      <c r="AD622" s="49"/>
      <c r="AG622" s="50"/>
      <c r="AH622" s="50"/>
      <c r="AI622" s="50"/>
      <c r="AL622" s="51"/>
      <c r="AM622" s="49"/>
      <c r="AO622" s="49"/>
    </row>
    <row r="623" ht="15.75" customHeight="1">
      <c r="B623" s="47"/>
      <c r="G623" s="48"/>
      <c r="H623" s="48"/>
      <c r="I623" s="48"/>
      <c r="J623" s="49"/>
      <c r="X623" s="49"/>
      <c r="Y623" s="49"/>
      <c r="Z623" s="49"/>
      <c r="AA623" s="49"/>
      <c r="AD623" s="49"/>
      <c r="AG623" s="50"/>
      <c r="AH623" s="50"/>
      <c r="AI623" s="50"/>
      <c r="AL623" s="51"/>
      <c r="AM623" s="49"/>
      <c r="AO623" s="49"/>
    </row>
    <row r="624" ht="15.75" customHeight="1">
      <c r="B624" s="47"/>
      <c r="G624" s="48"/>
      <c r="H624" s="48"/>
      <c r="I624" s="48"/>
      <c r="J624" s="49"/>
      <c r="X624" s="49"/>
      <c r="Y624" s="49"/>
      <c r="Z624" s="49"/>
      <c r="AA624" s="49"/>
      <c r="AD624" s="49"/>
      <c r="AG624" s="50"/>
      <c r="AH624" s="50"/>
      <c r="AI624" s="50"/>
      <c r="AL624" s="51"/>
      <c r="AM624" s="49"/>
      <c r="AO624" s="49"/>
    </row>
    <row r="625" ht="15.75" customHeight="1">
      <c r="B625" s="47"/>
      <c r="G625" s="48"/>
      <c r="H625" s="48"/>
      <c r="I625" s="48"/>
      <c r="J625" s="49"/>
      <c r="X625" s="49"/>
      <c r="Y625" s="49"/>
      <c r="Z625" s="49"/>
      <c r="AA625" s="49"/>
      <c r="AD625" s="49"/>
      <c r="AG625" s="50"/>
      <c r="AH625" s="50"/>
      <c r="AI625" s="50"/>
      <c r="AL625" s="51"/>
      <c r="AM625" s="49"/>
      <c r="AO625" s="49"/>
    </row>
    <row r="626" ht="15.75" customHeight="1">
      <c r="B626" s="47"/>
      <c r="G626" s="48"/>
      <c r="H626" s="48"/>
      <c r="I626" s="48"/>
      <c r="J626" s="49"/>
      <c r="X626" s="49"/>
      <c r="Y626" s="49"/>
      <c r="Z626" s="49"/>
      <c r="AA626" s="49"/>
      <c r="AD626" s="49"/>
      <c r="AG626" s="50"/>
      <c r="AH626" s="50"/>
      <c r="AI626" s="50"/>
      <c r="AL626" s="51"/>
      <c r="AM626" s="49"/>
      <c r="AO626" s="49"/>
    </row>
    <row r="627" ht="15.75" customHeight="1">
      <c r="B627" s="47"/>
      <c r="G627" s="48"/>
      <c r="H627" s="48"/>
      <c r="I627" s="48"/>
      <c r="J627" s="49"/>
      <c r="X627" s="49"/>
      <c r="Y627" s="49"/>
      <c r="Z627" s="49"/>
      <c r="AA627" s="49"/>
      <c r="AD627" s="49"/>
      <c r="AG627" s="50"/>
      <c r="AH627" s="50"/>
      <c r="AI627" s="50"/>
      <c r="AL627" s="51"/>
      <c r="AM627" s="49"/>
      <c r="AO627" s="49"/>
    </row>
    <row r="628" ht="15.75" customHeight="1">
      <c r="B628" s="47"/>
      <c r="G628" s="48"/>
      <c r="H628" s="48"/>
      <c r="I628" s="48"/>
      <c r="J628" s="49"/>
      <c r="X628" s="49"/>
      <c r="Y628" s="49"/>
      <c r="Z628" s="49"/>
      <c r="AA628" s="49"/>
      <c r="AD628" s="49"/>
      <c r="AG628" s="50"/>
      <c r="AH628" s="50"/>
      <c r="AI628" s="50"/>
      <c r="AL628" s="51"/>
      <c r="AM628" s="49"/>
      <c r="AO628" s="49"/>
    </row>
    <row r="629" ht="15.75" customHeight="1">
      <c r="B629" s="47"/>
      <c r="G629" s="48"/>
      <c r="H629" s="48"/>
      <c r="I629" s="48"/>
      <c r="J629" s="49"/>
      <c r="X629" s="49"/>
      <c r="Y629" s="49"/>
      <c r="Z629" s="49"/>
      <c r="AA629" s="49"/>
      <c r="AD629" s="49"/>
      <c r="AG629" s="50"/>
      <c r="AH629" s="50"/>
      <c r="AI629" s="50"/>
      <c r="AL629" s="51"/>
      <c r="AM629" s="49"/>
      <c r="AO629" s="49"/>
    </row>
    <row r="630" ht="15.75" customHeight="1">
      <c r="B630" s="47"/>
      <c r="G630" s="48"/>
      <c r="H630" s="48"/>
      <c r="I630" s="48"/>
      <c r="J630" s="49"/>
      <c r="X630" s="49"/>
      <c r="Y630" s="49"/>
      <c r="Z630" s="49"/>
      <c r="AA630" s="49"/>
      <c r="AD630" s="49"/>
      <c r="AG630" s="50"/>
      <c r="AH630" s="50"/>
      <c r="AI630" s="50"/>
      <c r="AL630" s="51"/>
      <c r="AM630" s="49"/>
      <c r="AO630" s="49"/>
    </row>
    <row r="631" ht="15.75" customHeight="1">
      <c r="B631" s="47"/>
      <c r="G631" s="48"/>
      <c r="H631" s="48"/>
      <c r="I631" s="48"/>
      <c r="J631" s="49"/>
      <c r="X631" s="49"/>
      <c r="Y631" s="49"/>
      <c r="Z631" s="49"/>
      <c r="AA631" s="49"/>
      <c r="AD631" s="49"/>
      <c r="AG631" s="50"/>
      <c r="AH631" s="50"/>
      <c r="AI631" s="50"/>
      <c r="AL631" s="51"/>
      <c r="AM631" s="49"/>
      <c r="AO631" s="49"/>
    </row>
    <row r="632" ht="15.75" customHeight="1">
      <c r="B632" s="47"/>
      <c r="G632" s="48"/>
      <c r="H632" s="48"/>
      <c r="I632" s="48"/>
      <c r="J632" s="49"/>
      <c r="X632" s="49"/>
      <c r="Y632" s="49"/>
      <c r="Z632" s="49"/>
      <c r="AA632" s="49"/>
      <c r="AD632" s="49"/>
      <c r="AG632" s="50"/>
      <c r="AH632" s="50"/>
      <c r="AI632" s="50"/>
      <c r="AL632" s="51"/>
      <c r="AM632" s="49"/>
      <c r="AO632" s="49"/>
    </row>
    <row r="633" ht="15.75" customHeight="1">
      <c r="B633" s="47"/>
      <c r="G633" s="48"/>
      <c r="H633" s="48"/>
      <c r="I633" s="48"/>
      <c r="J633" s="49"/>
      <c r="X633" s="49"/>
      <c r="Y633" s="49"/>
      <c r="Z633" s="49"/>
      <c r="AA633" s="49"/>
      <c r="AD633" s="49"/>
      <c r="AG633" s="50"/>
      <c r="AH633" s="50"/>
      <c r="AI633" s="50"/>
      <c r="AL633" s="51"/>
      <c r="AM633" s="49"/>
      <c r="AO633" s="49"/>
    </row>
    <row r="634" ht="15.75" customHeight="1">
      <c r="B634" s="47"/>
      <c r="G634" s="48"/>
      <c r="H634" s="48"/>
      <c r="I634" s="48"/>
      <c r="J634" s="49"/>
      <c r="X634" s="49"/>
      <c r="Y634" s="49"/>
      <c r="Z634" s="49"/>
      <c r="AA634" s="49"/>
      <c r="AD634" s="49"/>
      <c r="AG634" s="50"/>
      <c r="AH634" s="50"/>
      <c r="AI634" s="50"/>
      <c r="AL634" s="51"/>
      <c r="AM634" s="49"/>
      <c r="AO634" s="49"/>
    </row>
    <row r="635" ht="15.75" customHeight="1">
      <c r="B635" s="47"/>
      <c r="G635" s="48"/>
      <c r="H635" s="48"/>
      <c r="I635" s="48"/>
      <c r="J635" s="49"/>
      <c r="X635" s="49"/>
      <c r="Y635" s="49"/>
      <c r="Z635" s="49"/>
      <c r="AA635" s="49"/>
      <c r="AD635" s="49"/>
      <c r="AG635" s="50"/>
      <c r="AH635" s="50"/>
      <c r="AI635" s="50"/>
      <c r="AL635" s="51"/>
      <c r="AM635" s="49"/>
      <c r="AO635" s="49"/>
    </row>
    <row r="636" ht="15.75" customHeight="1">
      <c r="B636" s="47"/>
      <c r="G636" s="48"/>
      <c r="H636" s="48"/>
      <c r="I636" s="48"/>
      <c r="J636" s="49"/>
      <c r="X636" s="49"/>
      <c r="Y636" s="49"/>
      <c r="Z636" s="49"/>
      <c r="AA636" s="49"/>
      <c r="AD636" s="49"/>
      <c r="AG636" s="50"/>
      <c r="AH636" s="50"/>
      <c r="AI636" s="50"/>
      <c r="AL636" s="51"/>
      <c r="AM636" s="49"/>
      <c r="AO636" s="49"/>
    </row>
    <row r="637" ht="15.75" customHeight="1">
      <c r="B637" s="47"/>
      <c r="G637" s="48"/>
      <c r="H637" s="48"/>
      <c r="I637" s="48"/>
      <c r="J637" s="49"/>
      <c r="X637" s="49"/>
      <c r="Y637" s="49"/>
      <c r="Z637" s="49"/>
      <c r="AA637" s="49"/>
      <c r="AD637" s="49"/>
      <c r="AG637" s="50"/>
      <c r="AH637" s="50"/>
      <c r="AI637" s="50"/>
      <c r="AL637" s="51"/>
      <c r="AM637" s="49"/>
      <c r="AO637" s="49"/>
    </row>
    <row r="638" ht="15.75" customHeight="1">
      <c r="B638" s="47"/>
      <c r="G638" s="48"/>
      <c r="H638" s="48"/>
      <c r="I638" s="48"/>
      <c r="J638" s="49"/>
      <c r="X638" s="49"/>
      <c r="Y638" s="49"/>
      <c r="Z638" s="49"/>
      <c r="AA638" s="49"/>
      <c r="AD638" s="49"/>
      <c r="AG638" s="50"/>
      <c r="AH638" s="50"/>
      <c r="AI638" s="50"/>
      <c r="AL638" s="51"/>
      <c r="AM638" s="49"/>
      <c r="AO638" s="49"/>
    </row>
    <row r="639" ht="15.75" customHeight="1">
      <c r="B639" s="47"/>
      <c r="G639" s="48"/>
      <c r="H639" s="48"/>
      <c r="I639" s="48"/>
      <c r="J639" s="49"/>
      <c r="X639" s="49"/>
      <c r="Y639" s="49"/>
      <c r="Z639" s="49"/>
      <c r="AA639" s="49"/>
      <c r="AD639" s="49"/>
      <c r="AG639" s="50"/>
      <c r="AH639" s="50"/>
      <c r="AI639" s="50"/>
      <c r="AL639" s="51"/>
      <c r="AM639" s="49"/>
      <c r="AO639" s="49"/>
    </row>
    <row r="640" ht="15.75" customHeight="1">
      <c r="B640" s="47"/>
      <c r="G640" s="48"/>
      <c r="H640" s="48"/>
      <c r="I640" s="48"/>
      <c r="J640" s="49"/>
      <c r="X640" s="49"/>
      <c r="Y640" s="49"/>
      <c r="Z640" s="49"/>
      <c r="AA640" s="49"/>
      <c r="AD640" s="49"/>
      <c r="AG640" s="50"/>
      <c r="AH640" s="50"/>
      <c r="AI640" s="50"/>
      <c r="AL640" s="51"/>
      <c r="AM640" s="49"/>
      <c r="AO640" s="49"/>
    </row>
    <row r="641" ht="15.75" customHeight="1">
      <c r="B641" s="47"/>
      <c r="G641" s="48"/>
      <c r="H641" s="48"/>
      <c r="I641" s="48"/>
      <c r="J641" s="49"/>
      <c r="X641" s="49"/>
      <c r="Y641" s="49"/>
      <c r="Z641" s="49"/>
      <c r="AA641" s="49"/>
      <c r="AD641" s="49"/>
      <c r="AG641" s="50"/>
      <c r="AH641" s="50"/>
      <c r="AI641" s="50"/>
      <c r="AL641" s="51"/>
      <c r="AM641" s="49"/>
      <c r="AO641" s="49"/>
    </row>
    <row r="642" ht="15.75" customHeight="1">
      <c r="B642" s="47"/>
      <c r="G642" s="48"/>
      <c r="H642" s="48"/>
      <c r="I642" s="48"/>
      <c r="J642" s="49"/>
      <c r="X642" s="49"/>
      <c r="Y642" s="49"/>
      <c r="Z642" s="49"/>
      <c r="AA642" s="49"/>
      <c r="AD642" s="49"/>
      <c r="AG642" s="50"/>
      <c r="AH642" s="50"/>
      <c r="AI642" s="50"/>
      <c r="AL642" s="51"/>
      <c r="AM642" s="49"/>
      <c r="AO642" s="49"/>
    </row>
    <row r="643" ht="15.75" customHeight="1">
      <c r="B643" s="47"/>
      <c r="G643" s="48"/>
      <c r="H643" s="48"/>
      <c r="I643" s="48"/>
      <c r="J643" s="49"/>
      <c r="X643" s="49"/>
      <c r="Y643" s="49"/>
      <c r="Z643" s="49"/>
      <c r="AA643" s="49"/>
      <c r="AD643" s="49"/>
      <c r="AG643" s="50"/>
      <c r="AH643" s="50"/>
      <c r="AI643" s="50"/>
      <c r="AL643" s="51"/>
      <c r="AM643" s="49"/>
      <c r="AO643" s="49"/>
    </row>
    <row r="644" ht="15.75" customHeight="1">
      <c r="B644" s="47"/>
      <c r="G644" s="48"/>
      <c r="H644" s="48"/>
      <c r="I644" s="48"/>
      <c r="J644" s="49"/>
      <c r="X644" s="49"/>
      <c r="Y644" s="49"/>
      <c r="Z644" s="49"/>
      <c r="AA644" s="49"/>
      <c r="AD644" s="49"/>
      <c r="AG644" s="50"/>
      <c r="AH644" s="50"/>
      <c r="AI644" s="50"/>
      <c r="AL644" s="51"/>
      <c r="AM644" s="49"/>
      <c r="AO644" s="49"/>
    </row>
    <row r="645" ht="15.75" customHeight="1">
      <c r="B645" s="47"/>
      <c r="G645" s="48"/>
      <c r="H645" s="48"/>
      <c r="I645" s="48"/>
      <c r="J645" s="49"/>
      <c r="X645" s="49"/>
      <c r="Y645" s="49"/>
      <c r="Z645" s="49"/>
      <c r="AA645" s="49"/>
      <c r="AD645" s="49"/>
      <c r="AG645" s="50"/>
      <c r="AH645" s="50"/>
      <c r="AI645" s="50"/>
      <c r="AL645" s="51"/>
      <c r="AM645" s="49"/>
      <c r="AO645" s="49"/>
    </row>
    <row r="646" ht="15.75" customHeight="1">
      <c r="B646" s="47"/>
      <c r="G646" s="48"/>
      <c r="H646" s="48"/>
      <c r="I646" s="48"/>
      <c r="J646" s="49"/>
      <c r="X646" s="49"/>
      <c r="Y646" s="49"/>
      <c r="Z646" s="49"/>
      <c r="AA646" s="49"/>
      <c r="AD646" s="49"/>
      <c r="AG646" s="50"/>
      <c r="AH646" s="50"/>
      <c r="AI646" s="50"/>
      <c r="AL646" s="51"/>
      <c r="AM646" s="49"/>
      <c r="AO646" s="49"/>
    </row>
    <row r="647" ht="15.75" customHeight="1">
      <c r="B647" s="47"/>
      <c r="G647" s="48"/>
      <c r="H647" s="48"/>
      <c r="I647" s="48"/>
      <c r="J647" s="49"/>
      <c r="X647" s="49"/>
      <c r="Y647" s="49"/>
      <c r="Z647" s="49"/>
      <c r="AA647" s="49"/>
      <c r="AD647" s="49"/>
      <c r="AG647" s="50"/>
      <c r="AH647" s="50"/>
      <c r="AI647" s="50"/>
      <c r="AL647" s="51"/>
      <c r="AM647" s="49"/>
      <c r="AO647" s="49"/>
    </row>
    <row r="648" ht="15.75" customHeight="1">
      <c r="B648" s="47"/>
      <c r="G648" s="48"/>
      <c r="H648" s="48"/>
      <c r="I648" s="48"/>
      <c r="J648" s="49"/>
      <c r="X648" s="49"/>
      <c r="Y648" s="49"/>
      <c r="Z648" s="49"/>
      <c r="AA648" s="49"/>
      <c r="AD648" s="49"/>
      <c r="AG648" s="50"/>
      <c r="AH648" s="50"/>
      <c r="AI648" s="50"/>
      <c r="AL648" s="51"/>
      <c r="AM648" s="49"/>
      <c r="AO648" s="49"/>
    </row>
    <row r="649" ht="15.75" customHeight="1">
      <c r="B649" s="47"/>
      <c r="G649" s="48"/>
      <c r="H649" s="48"/>
      <c r="I649" s="48"/>
      <c r="J649" s="49"/>
      <c r="X649" s="49"/>
      <c r="Y649" s="49"/>
      <c r="Z649" s="49"/>
      <c r="AA649" s="49"/>
      <c r="AD649" s="49"/>
      <c r="AG649" s="50"/>
      <c r="AH649" s="50"/>
      <c r="AI649" s="50"/>
      <c r="AL649" s="51"/>
      <c r="AM649" s="49"/>
      <c r="AO649" s="49"/>
    </row>
    <row r="650" ht="15.75" customHeight="1">
      <c r="B650" s="47"/>
      <c r="G650" s="48"/>
      <c r="H650" s="48"/>
      <c r="I650" s="48"/>
      <c r="J650" s="49"/>
      <c r="X650" s="49"/>
      <c r="Y650" s="49"/>
      <c r="Z650" s="49"/>
      <c r="AA650" s="49"/>
      <c r="AD650" s="49"/>
      <c r="AG650" s="50"/>
      <c r="AH650" s="50"/>
      <c r="AI650" s="50"/>
      <c r="AL650" s="51"/>
      <c r="AM650" s="49"/>
      <c r="AO650" s="49"/>
    </row>
    <row r="651" ht="15.75" customHeight="1">
      <c r="B651" s="47"/>
      <c r="G651" s="48"/>
      <c r="H651" s="48"/>
      <c r="I651" s="48"/>
      <c r="J651" s="49"/>
      <c r="X651" s="49"/>
      <c r="Y651" s="49"/>
      <c r="Z651" s="49"/>
      <c r="AA651" s="49"/>
      <c r="AD651" s="49"/>
      <c r="AG651" s="50"/>
      <c r="AH651" s="50"/>
      <c r="AI651" s="50"/>
      <c r="AL651" s="51"/>
      <c r="AM651" s="49"/>
      <c r="AO651" s="49"/>
    </row>
    <row r="652" ht="15.75" customHeight="1">
      <c r="B652" s="47"/>
      <c r="G652" s="48"/>
      <c r="H652" s="48"/>
      <c r="I652" s="48"/>
      <c r="J652" s="49"/>
      <c r="X652" s="49"/>
      <c r="Y652" s="49"/>
      <c r="Z652" s="49"/>
      <c r="AA652" s="49"/>
      <c r="AD652" s="49"/>
      <c r="AG652" s="50"/>
      <c r="AH652" s="50"/>
      <c r="AI652" s="50"/>
      <c r="AL652" s="51"/>
      <c r="AM652" s="49"/>
      <c r="AO652" s="49"/>
    </row>
    <row r="653" ht="15.75" customHeight="1">
      <c r="B653" s="47"/>
      <c r="G653" s="48"/>
      <c r="H653" s="48"/>
      <c r="I653" s="48"/>
      <c r="J653" s="49"/>
      <c r="X653" s="49"/>
      <c r="Y653" s="49"/>
      <c r="Z653" s="49"/>
      <c r="AA653" s="49"/>
      <c r="AD653" s="49"/>
      <c r="AG653" s="50"/>
      <c r="AH653" s="50"/>
      <c r="AI653" s="50"/>
      <c r="AL653" s="51"/>
      <c r="AM653" s="49"/>
      <c r="AO653" s="49"/>
    </row>
    <row r="654" ht="15.75" customHeight="1">
      <c r="B654" s="47"/>
      <c r="G654" s="48"/>
      <c r="H654" s="48"/>
      <c r="I654" s="48"/>
      <c r="J654" s="49"/>
      <c r="X654" s="49"/>
      <c r="Y654" s="49"/>
      <c r="Z654" s="49"/>
      <c r="AA654" s="49"/>
      <c r="AD654" s="49"/>
      <c r="AG654" s="50"/>
      <c r="AH654" s="50"/>
      <c r="AI654" s="50"/>
      <c r="AL654" s="51"/>
      <c r="AM654" s="49"/>
      <c r="AO654" s="49"/>
    </row>
    <row r="655" ht="15.75" customHeight="1">
      <c r="B655" s="47"/>
      <c r="G655" s="48"/>
      <c r="H655" s="48"/>
      <c r="I655" s="48"/>
      <c r="J655" s="49"/>
      <c r="X655" s="49"/>
      <c r="Y655" s="49"/>
      <c r="Z655" s="49"/>
      <c r="AA655" s="49"/>
      <c r="AD655" s="49"/>
      <c r="AG655" s="50"/>
      <c r="AH655" s="50"/>
      <c r="AI655" s="50"/>
      <c r="AL655" s="51"/>
      <c r="AM655" s="49"/>
      <c r="AO655" s="49"/>
    </row>
    <row r="656" ht="15.75" customHeight="1">
      <c r="B656" s="47"/>
      <c r="G656" s="48"/>
      <c r="H656" s="48"/>
      <c r="I656" s="48"/>
      <c r="J656" s="49"/>
      <c r="X656" s="49"/>
      <c r="Y656" s="49"/>
      <c r="Z656" s="49"/>
      <c r="AA656" s="49"/>
      <c r="AD656" s="49"/>
      <c r="AG656" s="50"/>
      <c r="AH656" s="50"/>
      <c r="AI656" s="50"/>
      <c r="AL656" s="51"/>
      <c r="AM656" s="49"/>
      <c r="AO656" s="49"/>
    </row>
    <row r="657" ht="15.75" customHeight="1">
      <c r="B657" s="47"/>
      <c r="G657" s="48"/>
      <c r="H657" s="48"/>
      <c r="I657" s="48"/>
      <c r="J657" s="49"/>
      <c r="X657" s="49"/>
      <c r="Y657" s="49"/>
      <c r="Z657" s="49"/>
      <c r="AA657" s="49"/>
      <c r="AD657" s="49"/>
      <c r="AG657" s="50"/>
      <c r="AH657" s="50"/>
      <c r="AI657" s="50"/>
      <c r="AL657" s="51"/>
      <c r="AM657" s="49"/>
      <c r="AO657" s="49"/>
    </row>
    <row r="658" ht="15.75" customHeight="1">
      <c r="B658" s="47"/>
      <c r="G658" s="48"/>
      <c r="H658" s="48"/>
      <c r="I658" s="48"/>
      <c r="J658" s="49"/>
      <c r="X658" s="49"/>
      <c r="Y658" s="49"/>
      <c r="Z658" s="49"/>
      <c r="AA658" s="49"/>
      <c r="AD658" s="49"/>
      <c r="AG658" s="50"/>
      <c r="AH658" s="50"/>
      <c r="AI658" s="50"/>
      <c r="AL658" s="51"/>
      <c r="AM658" s="49"/>
      <c r="AO658" s="49"/>
    </row>
    <row r="659" ht="15.75" customHeight="1">
      <c r="B659" s="47"/>
      <c r="G659" s="48"/>
      <c r="H659" s="48"/>
      <c r="I659" s="48"/>
      <c r="J659" s="49"/>
      <c r="X659" s="49"/>
      <c r="Y659" s="49"/>
      <c r="Z659" s="49"/>
      <c r="AA659" s="49"/>
      <c r="AD659" s="49"/>
      <c r="AG659" s="50"/>
      <c r="AH659" s="50"/>
      <c r="AI659" s="50"/>
      <c r="AL659" s="51"/>
      <c r="AM659" s="49"/>
      <c r="AO659" s="49"/>
    </row>
    <row r="660" ht="15.75" customHeight="1">
      <c r="B660" s="47"/>
      <c r="G660" s="48"/>
      <c r="H660" s="48"/>
      <c r="I660" s="48"/>
      <c r="J660" s="49"/>
      <c r="X660" s="49"/>
      <c r="Y660" s="49"/>
      <c r="Z660" s="49"/>
      <c r="AA660" s="49"/>
      <c r="AD660" s="49"/>
      <c r="AG660" s="50"/>
      <c r="AH660" s="50"/>
      <c r="AI660" s="50"/>
      <c r="AL660" s="51"/>
      <c r="AM660" s="49"/>
      <c r="AO660" s="49"/>
    </row>
    <row r="661" ht="15.75" customHeight="1">
      <c r="B661" s="47"/>
      <c r="G661" s="48"/>
      <c r="H661" s="48"/>
      <c r="I661" s="48"/>
      <c r="J661" s="49"/>
      <c r="X661" s="49"/>
      <c r="Y661" s="49"/>
      <c r="Z661" s="49"/>
      <c r="AA661" s="49"/>
      <c r="AD661" s="49"/>
      <c r="AG661" s="50"/>
      <c r="AH661" s="50"/>
      <c r="AI661" s="50"/>
      <c r="AL661" s="51"/>
      <c r="AM661" s="49"/>
      <c r="AO661" s="49"/>
    </row>
    <row r="662" ht="15.75" customHeight="1">
      <c r="B662" s="47"/>
      <c r="G662" s="48"/>
      <c r="H662" s="48"/>
      <c r="I662" s="48"/>
      <c r="J662" s="49"/>
      <c r="X662" s="49"/>
      <c r="Y662" s="49"/>
      <c r="Z662" s="49"/>
      <c r="AA662" s="49"/>
      <c r="AD662" s="49"/>
      <c r="AG662" s="50"/>
      <c r="AH662" s="50"/>
      <c r="AI662" s="50"/>
      <c r="AL662" s="51"/>
      <c r="AM662" s="49"/>
      <c r="AO662" s="49"/>
    </row>
    <row r="663" ht="15.75" customHeight="1">
      <c r="B663" s="47"/>
      <c r="G663" s="48"/>
      <c r="H663" s="48"/>
      <c r="I663" s="48"/>
      <c r="J663" s="49"/>
      <c r="X663" s="49"/>
      <c r="Y663" s="49"/>
      <c r="Z663" s="49"/>
      <c r="AA663" s="49"/>
      <c r="AD663" s="49"/>
      <c r="AG663" s="50"/>
      <c r="AH663" s="50"/>
      <c r="AI663" s="50"/>
      <c r="AL663" s="51"/>
      <c r="AM663" s="49"/>
      <c r="AO663" s="49"/>
    </row>
    <row r="664" ht="15.75" customHeight="1">
      <c r="B664" s="47"/>
      <c r="G664" s="48"/>
      <c r="H664" s="48"/>
      <c r="I664" s="48"/>
      <c r="J664" s="49"/>
      <c r="X664" s="49"/>
      <c r="Y664" s="49"/>
      <c r="Z664" s="49"/>
      <c r="AA664" s="49"/>
      <c r="AD664" s="49"/>
      <c r="AG664" s="50"/>
      <c r="AH664" s="50"/>
      <c r="AI664" s="50"/>
      <c r="AL664" s="51"/>
      <c r="AM664" s="49"/>
      <c r="AO664" s="49"/>
    </row>
    <row r="665" ht="15.75" customHeight="1">
      <c r="B665" s="47"/>
      <c r="G665" s="48"/>
      <c r="H665" s="48"/>
      <c r="I665" s="48"/>
      <c r="J665" s="49"/>
      <c r="X665" s="49"/>
      <c r="Y665" s="49"/>
      <c r="Z665" s="49"/>
      <c r="AA665" s="49"/>
      <c r="AD665" s="49"/>
      <c r="AG665" s="50"/>
      <c r="AH665" s="50"/>
      <c r="AI665" s="50"/>
      <c r="AL665" s="51"/>
      <c r="AM665" s="49"/>
      <c r="AO665" s="49"/>
    </row>
    <row r="666" ht="15.75" customHeight="1">
      <c r="B666" s="47"/>
      <c r="G666" s="48"/>
      <c r="H666" s="48"/>
      <c r="I666" s="48"/>
      <c r="J666" s="49"/>
      <c r="X666" s="49"/>
      <c r="Y666" s="49"/>
      <c r="Z666" s="49"/>
      <c r="AA666" s="49"/>
      <c r="AD666" s="49"/>
      <c r="AG666" s="50"/>
      <c r="AH666" s="50"/>
      <c r="AI666" s="50"/>
      <c r="AL666" s="51"/>
      <c r="AM666" s="49"/>
      <c r="AO666" s="49"/>
    </row>
    <row r="667" ht="15.75" customHeight="1">
      <c r="B667" s="47"/>
      <c r="G667" s="48"/>
      <c r="H667" s="48"/>
      <c r="I667" s="48"/>
      <c r="J667" s="49"/>
      <c r="X667" s="49"/>
      <c r="Y667" s="49"/>
      <c r="Z667" s="49"/>
      <c r="AA667" s="49"/>
      <c r="AD667" s="49"/>
      <c r="AG667" s="50"/>
      <c r="AH667" s="50"/>
      <c r="AI667" s="50"/>
      <c r="AL667" s="51"/>
      <c r="AM667" s="49"/>
      <c r="AO667" s="49"/>
    </row>
    <row r="668" ht="15.75" customHeight="1">
      <c r="B668" s="47"/>
      <c r="G668" s="48"/>
      <c r="H668" s="48"/>
      <c r="I668" s="48"/>
      <c r="J668" s="49"/>
      <c r="X668" s="49"/>
      <c r="Y668" s="49"/>
      <c r="Z668" s="49"/>
      <c r="AA668" s="49"/>
      <c r="AD668" s="49"/>
      <c r="AG668" s="50"/>
      <c r="AH668" s="50"/>
      <c r="AI668" s="50"/>
      <c r="AL668" s="51"/>
      <c r="AM668" s="49"/>
      <c r="AO668" s="49"/>
    </row>
    <row r="669" ht="15.75" customHeight="1">
      <c r="B669" s="47"/>
      <c r="G669" s="48"/>
      <c r="H669" s="48"/>
      <c r="I669" s="48"/>
      <c r="J669" s="49"/>
      <c r="X669" s="49"/>
      <c r="Y669" s="49"/>
      <c r="Z669" s="49"/>
      <c r="AA669" s="49"/>
      <c r="AD669" s="49"/>
      <c r="AG669" s="50"/>
      <c r="AH669" s="50"/>
      <c r="AI669" s="50"/>
      <c r="AL669" s="51"/>
      <c r="AM669" s="49"/>
      <c r="AO669" s="49"/>
    </row>
    <row r="670" ht="15.75" customHeight="1">
      <c r="B670" s="47"/>
      <c r="G670" s="48"/>
      <c r="H670" s="48"/>
      <c r="I670" s="48"/>
      <c r="J670" s="49"/>
      <c r="X670" s="49"/>
      <c r="Y670" s="49"/>
      <c r="Z670" s="49"/>
      <c r="AA670" s="49"/>
      <c r="AD670" s="49"/>
      <c r="AG670" s="50"/>
      <c r="AH670" s="50"/>
      <c r="AI670" s="50"/>
      <c r="AL670" s="51"/>
      <c r="AM670" s="49"/>
      <c r="AO670" s="49"/>
    </row>
    <row r="671" ht="15.75" customHeight="1">
      <c r="B671" s="47"/>
      <c r="G671" s="48"/>
      <c r="H671" s="48"/>
      <c r="I671" s="48"/>
      <c r="J671" s="49"/>
      <c r="X671" s="49"/>
      <c r="Y671" s="49"/>
      <c r="Z671" s="49"/>
      <c r="AA671" s="49"/>
      <c r="AD671" s="49"/>
      <c r="AG671" s="50"/>
      <c r="AH671" s="50"/>
      <c r="AI671" s="50"/>
      <c r="AL671" s="51"/>
      <c r="AM671" s="49"/>
      <c r="AO671" s="49"/>
    </row>
    <row r="672" ht="15.75" customHeight="1">
      <c r="B672" s="47"/>
      <c r="G672" s="48"/>
      <c r="H672" s="48"/>
      <c r="I672" s="48"/>
      <c r="J672" s="49"/>
      <c r="X672" s="49"/>
      <c r="Y672" s="49"/>
      <c r="Z672" s="49"/>
      <c r="AA672" s="49"/>
      <c r="AD672" s="49"/>
      <c r="AG672" s="50"/>
      <c r="AH672" s="50"/>
      <c r="AI672" s="50"/>
      <c r="AL672" s="51"/>
      <c r="AM672" s="49"/>
      <c r="AO672" s="49"/>
    </row>
    <row r="673" ht="15.75" customHeight="1">
      <c r="B673" s="47"/>
      <c r="G673" s="48"/>
      <c r="H673" s="48"/>
      <c r="I673" s="48"/>
      <c r="J673" s="49"/>
      <c r="X673" s="49"/>
      <c r="Y673" s="49"/>
      <c r="Z673" s="49"/>
      <c r="AA673" s="49"/>
      <c r="AD673" s="49"/>
      <c r="AG673" s="50"/>
      <c r="AH673" s="50"/>
      <c r="AI673" s="50"/>
      <c r="AL673" s="51"/>
      <c r="AM673" s="49"/>
      <c r="AO673" s="49"/>
    </row>
    <row r="674" ht="15.75" customHeight="1">
      <c r="B674" s="47"/>
      <c r="G674" s="48"/>
      <c r="H674" s="48"/>
      <c r="I674" s="48"/>
      <c r="J674" s="49"/>
      <c r="X674" s="49"/>
      <c r="Y674" s="49"/>
      <c r="Z674" s="49"/>
      <c r="AA674" s="49"/>
      <c r="AD674" s="49"/>
      <c r="AG674" s="50"/>
      <c r="AH674" s="50"/>
      <c r="AI674" s="50"/>
      <c r="AL674" s="51"/>
      <c r="AM674" s="49"/>
      <c r="AO674" s="49"/>
    </row>
    <row r="675" ht="15.75" customHeight="1">
      <c r="B675" s="47"/>
      <c r="G675" s="48"/>
      <c r="H675" s="48"/>
      <c r="I675" s="48"/>
      <c r="J675" s="49"/>
      <c r="X675" s="49"/>
      <c r="Y675" s="49"/>
      <c r="Z675" s="49"/>
      <c r="AA675" s="49"/>
      <c r="AD675" s="49"/>
      <c r="AG675" s="50"/>
      <c r="AH675" s="50"/>
      <c r="AI675" s="50"/>
      <c r="AL675" s="51"/>
      <c r="AM675" s="49"/>
      <c r="AO675" s="49"/>
    </row>
    <row r="676" ht="15.75" customHeight="1">
      <c r="B676" s="47"/>
      <c r="G676" s="48"/>
      <c r="H676" s="48"/>
      <c r="I676" s="48"/>
      <c r="J676" s="49"/>
      <c r="X676" s="49"/>
      <c r="Y676" s="49"/>
      <c r="Z676" s="49"/>
      <c r="AA676" s="49"/>
      <c r="AD676" s="49"/>
      <c r="AG676" s="50"/>
      <c r="AH676" s="50"/>
      <c r="AI676" s="50"/>
      <c r="AL676" s="51"/>
      <c r="AM676" s="49"/>
      <c r="AO676" s="49"/>
    </row>
    <row r="677" ht="15.75" customHeight="1">
      <c r="B677" s="47"/>
      <c r="G677" s="48"/>
      <c r="H677" s="48"/>
      <c r="I677" s="48"/>
      <c r="J677" s="49"/>
      <c r="X677" s="49"/>
      <c r="Y677" s="49"/>
      <c r="Z677" s="49"/>
      <c r="AA677" s="49"/>
      <c r="AD677" s="49"/>
      <c r="AG677" s="50"/>
      <c r="AH677" s="50"/>
      <c r="AI677" s="50"/>
      <c r="AL677" s="51"/>
      <c r="AM677" s="49"/>
      <c r="AO677" s="49"/>
    </row>
    <row r="678" ht="15.75" customHeight="1">
      <c r="B678" s="47"/>
      <c r="G678" s="48"/>
      <c r="H678" s="48"/>
      <c r="I678" s="48"/>
      <c r="J678" s="49"/>
      <c r="X678" s="49"/>
      <c r="Y678" s="49"/>
      <c r="Z678" s="49"/>
      <c r="AA678" s="49"/>
      <c r="AD678" s="49"/>
      <c r="AG678" s="50"/>
      <c r="AH678" s="50"/>
      <c r="AI678" s="50"/>
      <c r="AL678" s="51"/>
      <c r="AM678" s="49"/>
      <c r="AO678" s="49"/>
    </row>
    <row r="679" ht="15.75" customHeight="1">
      <c r="B679" s="47"/>
      <c r="G679" s="48"/>
      <c r="H679" s="48"/>
      <c r="I679" s="48"/>
      <c r="J679" s="49"/>
      <c r="X679" s="49"/>
      <c r="Y679" s="49"/>
      <c r="Z679" s="49"/>
      <c r="AA679" s="49"/>
      <c r="AD679" s="49"/>
      <c r="AG679" s="50"/>
      <c r="AH679" s="50"/>
      <c r="AI679" s="50"/>
      <c r="AL679" s="51"/>
      <c r="AM679" s="49"/>
      <c r="AO679" s="49"/>
    </row>
    <row r="680" ht="15.75" customHeight="1">
      <c r="B680" s="47"/>
      <c r="G680" s="48"/>
      <c r="H680" s="48"/>
      <c r="I680" s="48"/>
      <c r="J680" s="49"/>
      <c r="X680" s="49"/>
      <c r="Y680" s="49"/>
      <c r="Z680" s="49"/>
      <c r="AA680" s="49"/>
      <c r="AD680" s="49"/>
      <c r="AG680" s="50"/>
      <c r="AH680" s="50"/>
      <c r="AI680" s="50"/>
      <c r="AL680" s="51"/>
      <c r="AM680" s="49"/>
      <c r="AO680" s="49"/>
    </row>
    <row r="681" ht="15.75" customHeight="1">
      <c r="B681" s="47"/>
      <c r="G681" s="48"/>
      <c r="H681" s="48"/>
      <c r="I681" s="48"/>
      <c r="J681" s="49"/>
      <c r="X681" s="49"/>
      <c r="Y681" s="49"/>
      <c r="Z681" s="49"/>
      <c r="AA681" s="49"/>
      <c r="AD681" s="49"/>
      <c r="AG681" s="50"/>
      <c r="AH681" s="50"/>
      <c r="AI681" s="50"/>
      <c r="AL681" s="51"/>
      <c r="AM681" s="49"/>
      <c r="AO681" s="49"/>
    </row>
    <row r="682" ht="15.75" customHeight="1">
      <c r="B682" s="47"/>
      <c r="G682" s="48"/>
      <c r="H682" s="48"/>
      <c r="I682" s="48"/>
      <c r="J682" s="49"/>
      <c r="X682" s="49"/>
      <c r="Y682" s="49"/>
      <c r="Z682" s="49"/>
      <c r="AA682" s="49"/>
      <c r="AD682" s="49"/>
      <c r="AG682" s="50"/>
      <c r="AH682" s="50"/>
      <c r="AI682" s="50"/>
      <c r="AL682" s="51"/>
      <c r="AM682" s="49"/>
      <c r="AO682" s="49"/>
    </row>
    <row r="683" ht="15.75" customHeight="1">
      <c r="B683" s="47"/>
      <c r="G683" s="48"/>
      <c r="H683" s="48"/>
      <c r="I683" s="48"/>
      <c r="J683" s="49"/>
      <c r="X683" s="49"/>
      <c r="Y683" s="49"/>
      <c r="Z683" s="49"/>
      <c r="AA683" s="49"/>
      <c r="AD683" s="49"/>
      <c r="AG683" s="50"/>
      <c r="AH683" s="50"/>
      <c r="AI683" s="50"/>
      <c r="AL683" s="51"/>
      <c r="AM683" s="49"/>
      <c r="AO683" s="49"/>
    </row>
    <row r="684" ht="15.75" customHeight="1">
      <c r="B684" s="47"/>
      <c r="G684" s="48"/>
      <c r="H684" s="48"/>
      <c r="I684" s="48"/>
      <c r="J684" s="49"/>
      <c r="X684" s="49"/>
      <c r="Y684" s="49"/>
      <c r="Z684" s="49"/>
      <c r="AA684" s="49"/>
      <c r="AD684" s="49"/>
      <c r="AG684" s="50"/>
      <c r="AH684" s="50"/>
      <c r="AI684" s="50"/>
      <c r="AL684" s="51"/>
      <c r="AM684" s="49"/>
      <c r="AO684" s="49"/>
    </row>
    <row r="685" ht="15.75" customHeight="1">
      <c r="B685" s="47"/>
      <c r="G685" s="48"/>
      <c r="H685" s="48"/>
      <c r="I685" s="48"/>
      <c r="J685" s="49"/>
      <c r="X685" s="49"/>
      <c r="Y685" s="49"/>
      <c r="Z685" s="49"/>
      <c r="AA685" s="49"/>
      <c r="AD685" s="49"/>
      <c r="AG685" s="50"/>
      <c r="AH685" s="50"/>
      <c r="AI685" s="50"/>
      <c r="AL685" s="51"/>
      <c r="AM685" s="49"/>
      <c r="AO685" s="49"/>
    </row>
    <row r="686" ht="15.75" customHeight="1">
      <c r="B686" s="47"/>
      <c r="G686" s="48"/>
      <c r="H686" s="48"/>
      <c r="I686" s="48"/>
      <c r="J686" s="49"/>
      <c r="X686" s="49"/>
      <c r="Y686" s="49"/>
      <c r="Z686" s="49"/>
      <c r="AA686" s="49"/>
      <c r="AD686" s="49"/>
      <c r="AG686" s="50"/>
      <c r="AH686" s="50"/>
      <c r="AI686" s="50"/>
      <c r="AL686" s="51"/>
      <c r="AM686" s="49"/>
      <c r="AO686" s="49"/>
    </row>
    <row r="687" ht="15.75" customHeight="1">
      <c r="B687" s="47"/>
      <c r="G687" s="48"/>
      <c r="H687" s="48"/>
      <c r="I687" s="48"/>
      <c r="J687" s="49"/>
      <c r="X687" s="49"/>
      <c r="Y687" s="49"/>
      <c r="Z687" s="49"/>
      <c r="AA687" s="49"/>
      <c r="AD687" s="49"/>
      <c r="AG687" s="50"/>
      <c r="AH687" s="50"/>
      <c r="AI687" s="50"/>
      <c r="AL687" s="51"/>
      <c r="AM687" s="49"/>
      <c r="AO687" s="49"/>
    </row>
    <row r="688" ht="15.75" customHeight="1">
      <c r="B688" s="47"/>
      <c r="G688" s="48"/>
      <c r="H688" s="48"/>
      <c r="I688" s="48"/>
      <c r="J688" s="49"/>
      <c r="X688" s="49"/>
      <c r="Y688" s="49"/>
      <c r="Z688" s="49"/>
      <c r="AA688" s="49"/>
      <c r="AD688" s="49"/>
      <c r="AG688" s="50"/>
      <c r="AH688" s="50"/>
      <c r="AI688" s="50"/>
      <c r="AL688" s="51"/>
      <c r="AM688" s="49"/>
      <c r="AO688" s="49"/>
    </row>
    <row r="689" ht="15.75" customHeight="1">
      <c r="B689" s="47"/>
      <c r="G689" s="48"/>
      <c r="H689" s="48"/>
      <c r="I689" s="48"/>
      <c r="J689" s="49"/>
      <c r="X689" s="49"/>
      <c r="Y689" s="49"/>
      <c r="Z689" s="49"/>
      <c r="AA689" s="49"/>
      <c r="AD689" s="49"/>
      <c r="AG689" s="50"/>
      <c r="AH689" s="50"/>
      <c r="AI689" s="50"/>
      <c r="AL689" s="51"/>
      <c r="AM689" s="49"/>
      <c r="AO689" s="49"/>
    </row>
    <row r="690" ht="15.75" customHeight="1">
      <c r="B690" s="47"/>
      <c r="G690" s="48"/>
      <c r="H690" s="48"/>
      <c r="I690" s="48"/>
      <c r="J690" s="49"/>
      <c r="X690" s="49"/>
      <c r="Y690" s="49"/>
      <c r="Z690" s="49"/>
      <c r="AA690" s="49"/>
      <c r="AD690" s="49"/>
      <c r="AG690" s="50"/>
      <c r="AH690" s="50"/>
      <c r="AI690" s="50"/>
      <c r="AL690" s="51"/>
      <c r="AM690" s="49"/>
      <c r="AO690" s="49"/>
    </row>
    <row r="691" ht="15.75" customHeight="1">
      <c r="B691" s="47"/>
      <c r="G691" s="48"/>
      <c r="H691" s="48"/>
      <c r="I691" s="48"/>
      <c r="J691" s="49"/>
      <c r="X691" s="49"/>
      <c r="Y691" s="49"/>
      <c r="Z691" s="49"/>
      <c r="AA691" s="49"/>
      <c r="AD691" s="49"/>
      <c r="AG691" s="50"/>
      <c r="AH691" s="50"/>
      <c r="AI691" s="50"/>
      <c r="AL691" s="51"/>
      <c r="AM691" s="49"/>
      <c r="AO691" s="49"/>
    </row>
    <row r="692" ht="15.75" customHeight="1">
      <c r="B692" s="47"/>
      <c r="G692" s="48"/>
      <c r="H692" s="48"/>
      <c r="I692" s="48"/>
      <c r="J692" s="49"/>
      <c r="X692" s="49"/>
      <c r="Y692" s="49"/>
      <c r="Z692" s="49"/>
      <c r="AA692" s="49"/>
      <c r="AD692" s="49"/>
      <c r="AG692" s="50"/>
      <c r="AH692" s="50"/>
      <c r="AI692" s="50"/>
      <c r="AL692" s="51"/>
      <c r="AM692" s="49"/>
      <c r="AO692" s="49"/>
    </row>
    <row r="693" ht="15.75" customHeight="1">
      <c r="B693" s="47"/>
      <c r="G693" s="48"/>
      <c r="H693" s="48"/>
      <c r="I693" s="48"/>
      <c r="J693" s="49"/>
      <c r="X693" s="49"/>
      <c r="Y693" s="49"/>
      <c r="Z693" s="49"/>
      <c r="AA693" s="49"/>
      <c r="AD693" s="49"/>
      <c r="AG693" s="50"/>
      <c r="AH693" s="50"/>
      <c r="AI693" s="50"/>
      <c r="AL693" s="51"/>
      <c r="AM693" s="49"/>
      <c r="AO693" s="49"/>
    </row>
    <row r="694" ht="15.75" customHeight="1">
      <c r="B694" s="47"/>
      <c r="G694" s="48"/>
      <c r="H694" s="48"/>
      <c r="I694" s="48"/>
      <c r="J694" s="49"/>
      <c r="X694" s="49"/>
      <c r="Y694" s="49"/>
      <c r="Z694" s="49"/>
      <c r="AA694" s="49"/>
      <c r="AD694" s="49"/>
      <c r="AG694" s="50"/>
      <c r="AH694" s="50"/>
      <c r="AI694" s="50"/>
      <c r="AL694" s="51"/>
      <c r="AM694" s="49"/>
      <c r="AO694" s="49"/>
    </row>
    <row r="695" ht="15.75" customHeight="1">
      <c r="B695" s="47"/>
      <c r="G695" s="48"/>
      <c r="H695" s="48"/>
      <c r="I695" s="48"/>
      <c r="J695" s="49"/>
      <c r="X695" s="49"/>
      <c r="Y695" s="49"/>
      <c r="Z695" s="49"/>
      <c r="AA695" s="49"/>
      <c r="AD695" s="49"/>
      <c r="AG695" s="50"/>
      <c r="AH695" s="50"/>
      <c r="AI695" s="50"/>
      <c r="AL695" s="51"/>
      <c r="AM695" s="49"/>
      <c r="AO695" s="49"/>
    </row>
    <row r="696" ht="15.75" customHeight="1">
      <c r="B696" s="47"/>
      <c r="G696" s="48"/>
      <c r="H696" s="48"/>
      <c r="I696" s="48"/>
      <c r="J696" s="49"/>
      <c r="X696" s="49"/>
      <c r="Y696" s="49"/>
      <c r="Z696" s="49"/>
      <c r="AA696" s="49"/>
      <c r="AD696" s="49"/>
      <c r="AG696" s="50"/>
      <c r="AH696" s="50"/>
      <c r="AI696" s="50"/>
      <c r="AL696" s="51"/>
      <c r="AM696" s="49"/>
      <c r="AO696" s="49"/>
    </row>
    <row r="697" ht="15.75" customHeight="1">
      <c r="B697" s="47"/>
      <c r="G697" s="48"/>
      <c r="H697" s="48"/>
      <c r="I697" s="48"/>
      <c r="J697" s="49"/>
      <c r="X697" s="49"/>
      <c r="Y697" s="49"/>
      <c r="Z697" s="49"/>
      <c r="AA697" s="49"/>
      <c r="AD697" s="49"/>
      <c r="AG697" s="50"/>
      <c r="AH697" s="50"/>
      <c r="AI697" s="50"/>
      <c r="AL697" s="51"/>
      <c r="AM697" s="49"/>
      <c r="AO697" s="49"/>
    </row>
    <row r="698" ht="15.75" customHeight="1">
      <c r="B698" s="47"/>
      <c r="G698" s="48"/>
      <c r="H698" s="48"/>
      <c r="I698" s="48"/>
      <c r="J698" s="49"/>
      <c r="X698" s="49"/>
      <c r="Y698" s="49"/>
      <c r="Z698" s="49"/>
      <c r="AA698" s="49"/>
      <c r="AD698" s="49"/>
      <c r="AG698" s="50"/>
      <c r="AH698" s="50"/>
      <c r="AI698" s="50"/>
      <c r="AL698" s="51"/>
      <c r="AM698" s="49"/>
      <c r="AO698" s="49"/>
    </row>
    <row r="699" ht="15.75" customHeight="1">
      <c r="B699" s="47"/>
      <c r="G699" s="48"/>
      <c r="H699" s="48"/>
      <c r="I699" s="48"/>
      <c r="J699" s="49"/>
      <c r="X699" s="49"/>
      <c r="Y699" s="49"/>
      <c r="Z699" s="49"/>
      <c r="AA699" s="49"/>
      <c r="AD699" s="49"/>
      <c r="AG699" s="50"/>
      <c r="AH699" s="50"/>
      <c r="AI699" s="50"/>
      <c r="AL699" s="51"/>
      <c r="AM699" s="49"/>
      <c r="AO699" s="49"/>
    </row>
    <row r="700" ht="15.75" customHeight="1">
      <c r="B700" s="47"/>
      <c r="G700" s="48"/>
      <c r="H700" s="48"/>
      <c r="I700" s="48"/>
      <c r="J700" s="49"/>
      <c r="X700" s="49"/>
      <c r="Y700" s="49"/>
      <c r="Z700" s="49"/>
      <c r="AA700" s="49"/>
      <c r="AD700" s="49"/>
      <c r="AG700" s="50"/>
      <c r="AH700" s="50"/>
      <c r="AI700" s="50"/>
      <c r="AL700" s="51"/>
      <c r="AM700" s="49"/>
      <c r="AO700" s="49"/>
    </row>
    <row r="701" ht="15.75" customHeight="1">
      <c r="B701" s="47"/>
      <c r="G701" s="48"/>
      <c r="H701" s="48"/>
      <c r="I701" s="48"/>
      <c r="J701" s="49"/>
      <c r="X701" s="49"/>
      <c r="Y701" s="49"/>
      <c r="Z701" s="49"/>
      <c r="AA701" s="49"/>
      <c r="AD701" s="49"/>
      <c r="AG701" s="50"/>
      <c r="AH701" s="50"/>
      <c r="AI701" s="50"/>
      <c r="AL701" s="51"/>
      <c r="AM701" s="49"/>
      <c r="AO701" s="49"/>
    </row>
    <row r="702" ht="15.75" customHeight="1">
      <c r="B702" s="47"/>
      <c r="G702" s="48"/>
      <c r="H702" s="48"/>
      <c r="I702" s="48"/>
      <c r="J702" s="49"/>
      <c r="X702" s="49"/>
      <c r="Y702" s="49"/>
      <c r="Z702" s="49"/>
      <c r="AA702" s="49"/>
      <c r="AD702" s="49"/>
      <c r="AG702" s="50"/>
      <c r="AH702" s="50"/>
      <c r="AI702" s="50"/>
      <c r="AL702" s="51"/>
      <c r="AM702" s="49"/>
      <c r="AO702" s="49"/>
    </row>
    <row r="703" ht="15.75" customHeight="1">
      <c r="B703" s="47"/>
      <c r="G703" s="48"/>
      <c r="H703" s="48"/>
      <c r="I703" s="48"/>
      <c r="J703" s="49"/>
      <c r="X703" s="49"/>
      <c r="Y703" s="49"/>
      <c r="Z703" s="49"/>
      <c r="AA703" s="49"/>
      <c r="AD703" s="49"/>
      <c r="AG703" s="50"/>
      <c r="AH703" s="50"/>
      <c r="AI703" s="50"/>
      <c r="AL703" s="51"/>
      <c r="AM703" s="49"/>
      <c r="AO703" s="49"/>
    </row>
    <row r="704" ht="15.75" customHeight="1">
      <c r="B704" s="47"/>
      <c r="G704" s="48"/>
      <c r="H704" s="48"/>
      <c r="I704" s="48"/>
      <c r="J704" s="49"/>
      <c r="X704" s="49"/>
      <c r="Y704" s="49"/>
      <c r="Z704" s="49"/>
      <c r="AA704" s="49"/>
      <c r="AD704" s="49"/>
      <c r="AG704" s="50"/>
      <c r="AH704" s="50"/>
      <c r="AI704" s="50"/>
      <c r="AL704" s="51"/>
      <c r="AM704" s="49"/>
      <c r="AO704" s="49"/>
    </row>
    <row r="705" ht="15.75" customHeight="1">
      <c r="B705" s="47"/>
      <c r="G705" s="48"/>
      <c r="H705" s="48"/>
      <c r="I705" s="48"/>
      <c r="J705" s="49"/>
      <c r="X705" s="49"/>
      <c r="Y705" s="49"/>
      <c r="Z705" s="49"/>
      <c r="AA705" s="49"/>
      <c r="AD705" s="49"/>
      <c r="AG705" s="50"/>
      <c r="AH705" s="50"/>
      <c r="AI705" s="50"/>
      <c r="AL705" s="51"/>
      <c r="AM705" s="49"/>
      <c r="AO705" s="49"/>
    </row>
    <row r="706" ht="15.75" customHeight="1">
      <c r="B706" s="47"/>
      <c r="G706" s="48"/>
      <c r="H706" s="48"/>
      <c r="I706" s="48"/>
      <c r="J706" s="49"/>
      <c r="X706" s="49"/>
      <c r="Y706" s="49"/>
      <c r="Z706" s="49"/>
      <c r="AA706" s="49"/>
      <c r="AD706" s="49"/>
      <c r="AG706" s="50"/>
      <c r="AH706" s="50"/>
      <c r="AI706" s="50"/>
      <c r="AL706" s="51"/>
      <c r="AM706" s="49"/>
      <c r="AO706" s="49"/>
    </row>
    <row r="707" ht="15.75" customHeight="1">
      <c r="B707" s="47"/>
      <c r="G707" s="48"/>
      <c r="H707" s="48"/>
      <c r="I707" s="48"/>
      <c r="J707" s="49"/>
      <c r="X707" s="49"/>
      <c r="Y707" s="49"/>
      <c r="Z707" s="49"/>
      <c r="AA707" s="49"/>
      <c r="AD707" s="49"/>
      <c r="AG707" s="50"/>
      <c r="AH707" s="50"/>
      <c r="AI707" s="50"/>
      <c r="AL707" s="51"/>
      <c r="AM707" s="49"/>
      <c r="AO707" s="49"/>
    </row>
    <row r="708" ht="15.75" customHeight="1">
      <c r="B708" s="47"/>
      <c r="G708" s="48"/>
      <c r="H708" s="48"/>
      <c r="I708" s="48"/>
      <c r="J708" s="49"/>
      <c r="X708" s="49"/>
      <c r="Y708" s="49"/>
      <c r="Z708" s="49"/>
      <c r="AA708" s="49"/>
      <c r="AD708" s="49"/>
      <c r="AG708" s="50"/>
      <c r="AH708" s="50"/>
      <c r="AI708" s="50"/>
      <c r="AL708" s="51"/>
      <c r="AM708" s="49"/>
      <c r="AO708" s="49"/>
    </row>
    <row r="709" ht="15.75" customHeight="1">
      <c r="B709" s="47"/>
      <c r="G709" s="48"/>
      <c r="H709" s="48"/>
      <c r="I709" s="48"/>
      <c r="J709" s="49"/>
      <c r="X709" s="49"/>
      <c r="Y709" s="49"/>
      <c r="Z709" s="49"/>
      <c r="AA709" s="49"/>
      <c r="AD709" s="49"/>
      <c r="AG709" s="50"/>
      <c r="AH709" s="50"/>
      <c r="AI709" s="50"/>
      <c r="AL709" s="51"/>
      <c r="AM709" s="49"/>
      <c r="AO709" s="49"/>
    </row>
    <row r="710" ht="15.75" customHeight="1">
      <c r="B710" s="47"/>
      <c r="G710" s="48"/>
      <c r="H710" s="48"/>
      <c r="I710" s="48"/>
      <c r="J710" s="49"/>
      <c r="X710" s="49"/>
      <c r="Y710" s="49"/>
      <c r="Z710" s="49"/>
      <c r="AA710" s="49"/>
      <c r="AD710" s="49"/>
      <c r="AG710" s="50"/>
      <c r="AH710" s="50"/>
      <c r="AI710" s="50"/>
      <c r="AL710" s="51"/>
      <c r="AM710" s="49"/>
      <c r="AO710" s="49"/>
    </row>
    <row r="711" ht="15.75" customHeight="1">
      <c r="B711" s="47"/>
      <c r="G711" s="48"/>
      <c r="H711" s="48"/>
      <c r="I711" s="48"/>
      <c r="J711" s="49"/>
      <c r="X711" s="49"/>
      <c r="Y711" s="49"/>
      <c r="Z711" s="49"/>
      <c r="AA711" s="49"/>
      <c r="AD711" s="49"/>
      <c r="AG711" s="50"/>
      <c r="AH711" s="50"/>
      <c r="AI711" s="50"/>
      <c r="AL711" s="51"/>
      <c r="AM711" s="49"/>
      <c r="AO711" s="49"/>
    </row>
    <row r="712" ht="15.75" customHeight="1">
      <c r="B712" s="47"/>
      <c r="G712" s="48"/>
      <c r="H712" s="48"/>
      <c r="I712" s="48"/>
      <c r="J712" s="49"/>
      <c r="X712" s="49"/>
      <c r="Y712" s="49"/>
      <c r="Z712" s="49"/>
      <c r="AA712" s="49"/>
      <c r="AD712" s="49"/>
      <c r="AG712" s="50"/>
      <c r="AH712" s="50"/>
      <c r="AI712" s="50"/>
      <c r="AL712" s="51"/>
      <c r="AM712" s="49"/>
      <c r="AO712" s="49"/>
    </row>
    <row r="713" ht="15.75" customHeight="1">
      <c r="B713" s="47"/>
      <c r="G713" s="48"/>
      <c r="H713" s="48"/>
      <c r="I713" s="48"/>
      <c r="J713" s="49"/>
      <c r="X713" s="49"/>
      <c r="Y713" s="49"/>
      <c r="Z713" s="49"/>
      <c r="AA713" s="49"/>
      <c r="AD713" s="49"/>
      <c r="AG713" s="50"/>
      <c r="AH713" s="50"/>
      <c r="AI713" s="50"/>
      <c r="AL713" s="51"/>
      <c r="AM713" s="49"/>
      <c r="AO713" s="49"/>
    </row>
    <row r="714" ht="15.75" customHeight="1">
      <c r="B714" s="47"/>
      <c r="G714" s="48"/>
      <c r="H714" s="48"/>
      <c r="I714" s="48"/>
      <c r="J714" s="49"/>
      <c r="X714" s="49"/>
      <c r="Y714" s="49"/>
      <c r="Z714" s="49"/>
      <c r="AA714" s="49"/>
      <c r="AD714" s="49"/>
      <c r="AG714" s="50"/>
      <c r="AH714" s="50"/>
      <c r="AI714" s="50"/>
      <c r="AL714" s="51"/>
      <c r="AM714" s="49"/>
      <c r="AO714" s="49"/>
    </row>
    <row r="715" ht="15.75" customHeight="1">
      <c r="B715" s="47"/>
      <c r="G715" s="48"/>
      <c r="H715" s="48"/>
      <c r="I715" s="48"/>
      <c r="J715" s="49"/>
      <c r="X715" s="49"/>
      <c r="Y715" s="49"/>
      <c r="Z715" s="49"/>
      <c r="AA715" s="49"/>
      <c r="AD715" s="49"/>
      <c r="AG715" s="50"/>
      <c r="AH715" s="50"/>
      <c r="AI715" s="50"/>
      <c r="AL715" s="51"/>
      <c r="AM715" s="49"/>
      <c r="AO715" s="49"/>
    </row>
    <row r="716" ht="15.75" customHeight="1">
      <c r="B716" s="47"/>
      <c r="G716" s="48"/>
      <c r="H716" s="48"/>
      <c r="I716" s="48"/>
      <c r="J716" s="49"/>
      <c r="X716" s="49"/>
      <c r="Y716" s="49"/>
      <c r="Z716" s="49"/>
      <c r="AA716" s="49"/>
      <c r="AD716" s="49"/>
      <c r="AG716" s="50"/>
      <c r="AH716" s="50"/>
      <c r="AI716" s="50"/>
      <c r="AL716" s="51"/>
      <c r="AM716" s="49"/>
      <c r="AO716" s="49"/>
    </row>
    <row r="717" ht="15.75" customHeight="1">
      <c r="B717" s="47"/>
      <c r="G717" s="48"/>
      <c r="H717" s="48"/>
      <c r="I717" s="48"/>
      <c r="J717" s="49"/>
      <c r="X717" s="49"/>
      <c r="Y717" s="49"/>
      <c r="Z717" s="49"/>
      <c r="AA717" s="49"/>
      <c r="AD717" s="49"/>
      <c r="AG717" s="50"/>
      <c r="AH717" s="50"/>
      <c r="AI717" s="50"/>
      <c r="AL717" s="51"/>
      <c r="AM717" s="49"/>
      <c r="AO717" s="49"/>
    </row>
    <row r="718" ht="15.75" customHeight="1">
      <c r="B718" s="47"/>
      <c r="G718" s="48"/>
      <c r="H718" s="48"/>
      <c r="I718" s="48"/>
      <c r="J718" s="49"/>
      <c r="X718" s="49"/>
      <c r="Y718" s="49"/>
      <c r="Z718" s="49"/>
      <c r="AA718" s="49"/>
      <c r="AD718" s="49"/>
      <c r="AG718" s="50"/>
      <c r="AH718" s="50"/>
      <c r="AI718" s="50"/>
      <c r="AL718" s="51"/>
      <c r="AM718" s="49"/>
      <c r="AO718" s="49"/>
    </row>
    <row r="719" ht="15.75" customHeight="1">
      <c r="B719" s="47"/>
      <c r="G719" s="48"/>
      <c r="H719" s="48"/>
      <c r="I719" s="48"/>
      <c r="J719" s="49"/>
      <c r="X719" s="49"/>
      <c r="Y719" s="49"/>
      <c r="Z719" s="49"/>
      <c r="AA719" s="49"/>
      <c r="AD719" s="49"/>
      <c r="AG719" s="50"/>
      <c r="AH719" s="50"/>
      <c r="AI719" s="50"/>
      <c r="AL719" s="51"/>
      <c r="AM719" s="49"/>
      <c r="AO719" s="49"/>
    </row>
    <row r="720" ht="15.75" customHeight="1">
      <c r="B720" s="47"/>
      <c r="G720" s="48"/>
      <c r="H720" s="48"/>
      <c r="I720" s="48"/>
      <c r="J720" s="49"/>
      <c r="X720" s="49"/>
      <c r="Y720" s="49"/>
      <c r="Z720" s="49"/>
      <c r="AA720" s="49"/>
      <c r="AD720" s="49"/>
      <c r="AG720" s="50"/>
      <c r="AH720" s="50"/>
      <c r="AI720" s="50"/>
      <c r="AL720" s="51"/>
      <c r="AM720" s="49"/>
      <c r="AO720" s="49"/>
    </row>
    <row r="721" ht="15.75" customHeight="1">
      <c r="B721" s="47"/>
      <c r="G721" s="48"/>
      <c r="H721" s="48"/>
      <c r="I721" s="48"/>
      <c r="J721" s="49"/>
      <c r="X721" s="49"/>
      <c r="Y721" s="49"/>
      <c r="Z721" s="49"/>
      <c r="AA721" s="49"/>
      <c r="AD721" s="49"/>
      <c r="AG721" s="50"/>
      <c r="AH721" s="50"/>
      <c r="AI721" s="50"/>
      <c r="AL721" s="51"/>
      <c r="AM721" s="49"/>
      <c r="AO721" s="49"/>
    </row>
    <row r="722" ht="15.75" customHeight="1">
      <c r="B722" s="47"/>
      <c r="G722" s="48"/>
      <c r="H722" s="48"/>
      <c r="I722" s="48"/>
      <c r="J722" s="49"/>
      <c r="X722" s="49"/>
      <c r="Y722" s="49"/>
      <c r="Z722" s="49"/>
      <c r="AA722" s="49"/>
      <c r="AD722" s="49"/>
      <c r="AG722" s="50"/>
      <c r="AH722" s="50"/>
      <c r="AI722" s="50"/>
      <c r="AL722" s="51"/>
      <c r="AM722" s="49"/>
      <c r="AO722" s="49"/>
    </row>
    <row r="723" ht="15.75" customHeight="1">
      <c r="B723" s="47"/>
      <c r="G723" s="48"/>
      <c r="H723" s="48"/>
      <c r="I723" s="48"/>
      <c r="J723" s="49"/>
      <c r="X723" s="49"/>
      <c r="Y723" s="49"/>
      <c r="Z723" s="49"/>
      <c r="AA723" s="49"/>
      <c r="AD723" s="49"/>
      <c r="AG723" s="50"/>
      <c r="AH723" s="50"/>
      <c r="AI723" s="50"/>
      <c r="AL723" s="51"/>
      <c r="AM723" s="49"/>
      <c r="AO723" s="49"/>
    </row>
    <row r="724" ht="15.75" customHeight="1">
      <c r="B724" s="47"/>
      <c r="G724" s="48"/>
      <c r="H724" s="48"/>
      <c r="I724" s="48"/>
      <c r="J724" s="49"/>
      <c r="X724" s="49"/>
      <c r="Y724" s="49"/>
      <c r="Z724" s="49"/>
      <c r="AA724" s="49"/>
      <c r="AD724" s="49"/>
      <c r="AG724" s="50"/>
      <c r="AH724" s="50"/>
      <c r="AI724" s="50"/>
      <c r="AL724" s="51"/>
      <c r="AM724" s="49"/>
      <c r="AO724" s="49"/>
    </row>
    <row r="725" ht="15.75" customHeight="1">
      <c r="B725" s="47"/>
      <c r="G725" s="48"/>
      <c r="H725" s="48"/>
      <c r="I725" s="48"/>
      <c r="J725" s="49"/>
      <c r="X725" s="49"/>
      <c r="Y725" s="49"/>
      <c r="Z725" s="49"/>
      <c r="AA725" s="49"/>
      <c r="AD725" s="49"/>
      <c r="AG725" s="50"/>
      <c r="AH725" s="50"/>
      <c r="AI725" s="50"/>
      <c r="AL725" s="51"/>
      <c r="AM725" s="49"/>
      <c r="AO725" s="49"/>
    </row>
    <row r="726" ht="15.75" customHeight="1">
      <c r="B726" s="47"/>
      <c r="G726" s="48"/>
      <c r="H726" s="48"/>
      <c r="I726" s="48"/>
      <c r="J726" s="49"/>
      <c r="X726" s="49"/>
      <c r="Y726" s="49"/>
      <c r="Z726" s="49"/>
      <c r="AA726" s="49"/>
      <c r="AD726" s="49"/>
      <c r="AG726" s="50"/>
      <c r="AH726" s="50"/>
      <c r="AI726" s="50"/>
      <c r="AL726" s="51"/>
      <c r="AM726" s="49"/>
      <c r="AO726" s="49"/>
    </row>
    <row r="727" ht="15.75" customHeight="1">
      <c r="B727" s="47"/>
      <c r="G727" s="48"/>
      <c r="H727" s="48"/>
      <c r="I727" s="48"/>
      <c r="J727" s="49"/>
      <c r="X727" s="49"/>
      <c r="Y727" s="49"/>
      <c r="Z727" s="49"/>
      <c r="AA727" s="49"/>
      <c r="AD727" s="49"/>
      <c r="AG727" s="50"/>
      <c r="AH727" s="50"/>
      <c r="AI727" s="50"/>
      <c r="AL727" s="51"/>
      <c r="AM727" s="49"/>
      <c r="AO727" s="49"/>
    </row>
    <row r="728" ht="15.75" customHeight="1">
      <c r="B728" s="47"/>
      <c r="G728" s="48"/>
      <c r="H728" s="48"/>
      <c r="I728" s="48"/>
      <c r="J728" s="49"/>
      <c r="X728" s="49"/>
      <c r="Y728" s="49"/>
      <c r="Z728" s="49"/>
      <c r="AA728" s="49"/>
      <c r="AD728" s="49"/>
      <c r="AG728" s="50"/>
      <c r="AH728" s="50"/>
      <c r="AI728" s="50"/>
      <c r="AL728" s="51"/>
      <c r="AM728" s="49"/>
      <c r="AO728" s="49"/>
    </row>
    <row r="729" ht="15.75" customHeight="1">
      <c r="B729" s="47"/>
      <c r="G729" s="48"/>
      <c r="H729" s="48"/>
      <c r="I729" s="48"/>
      <c r="J729" s="49"/>
      <c r="X729" s="49"/>
      <c r="Y729" s="49"/>
      <c r="Z729" s="49"/>
      <c r="AA729" s="49"/>
      <c r="AD729" s="49"/>
      <c r="AG729" s="50"/>
      <c r="AH729" s="50"/>
      <c r="AI729" s="50"/>
      <c r="AL729" s="51"/>
      <c r="AM729" s="49"/>
      <c r="AO729" s="49"/>
    </row>
    <row r="730" ht="15.75" customHeight="1">
      <c r="B730" s="47"/>
      <c r="G730" s="48"/>
      <c r="H730" s="48"/>
      <c r="I730" s="48"/>
      <c r="J730" s="49"/>
      <c r="X730" s="49"/>
      <c r="Y730" s="49"/>
      <c r="Z730" s="49"/>
      <c r="AA730" s="49"/>
      <c r="AD730" s="49"/>
      <c r="AG730" s="50"/>
      <c r="AH730" s="50"/>
      <c r="AI730" s="50"/>
      <c r="AL730" s="51"/>
      <c r="AM730" s="49"/>
      <c r="AO730" s="49"/>
    </row>
    <row r="731" ht="15.75" customHeight="1">
      <c r="B731" s="47"/>
      <c r="G731" s="48"/>
      <c r="H731" s="48"/>
      <c r="I731" s="48"/>
      <c r="J731" s="49"/>
      <c r="X731" s="49"/>
      <c r="Y731" s="49"/>
      <c r="Z731" s="49"/>
      <c r="AA731" s="49"/>
      <c r="AD731" s="49"/>
      <c r="AG731" s="50"/>
      <c r="AH731" s="50"/>
      <c r="AI731" s="50"/>
      <c r="AL731" s="51"/>
      <c r="AM731" s="49"/>
      <c r="AO731" s="49"/>
    </row>
    <row r="732" ht="15.75" customHeight="1">
      <c r="B732" s="47"/>
      <c r="G732" s="48"/>
      <c r="H732" s="48"/>
      <c r="I732" s="48"/>
      <c r="J732" s="49"/>
      <c r="X732" s="49"/>
      <c r="Y732" s="49"/>
      <c r="Z732" s="49"/>
      <c r="AA732" s="49"/>
      <c r="AD732" s="49"/>
      <c r="AG732" s="50"/>
      <c r="AH732" s="50"/>
      <c r="AI732" s="50"/>
      <c r="AL732" s="51"/>
      <c r="AM732" s="49"/>
      <c r="AO732" s="49"/>
    </row>
    <row r="733" ht="15.75" customHeight="1">
      <c r="B733" s="47"/>
      <c r="G733" s="48"/>
      <c r="H733" s="48"/>
      <c r="I733" s="48"/>
      <c r="J733" s="49"/>
      <c r="X733" s="49"/>
      <c r="Y733" s="49"/>
      <c r="Z733" s="49"/>
      <c r="AA733" s="49"/>
      <c r="AD733" s="49"/>
      <c r="AG733" s="50"/>
      <c r="AH733" s="50"/>
      <c r="AI733" s="50"/>
      <c r="AL733" s="51"/>
      <c r="AM733" s="49"/>
      <c r="AO733" s="49"/>
    </row>
    <row r="734" ht="15.75" customHeight="1">
      <c r="B734" s="47"/>
      <c r="G734" s="48"/>
      <c r="H734" s="48"/>
      <c r="I734" s="48"/>
      <c r="J734" s="49"/>
      <c r="X734" s="49"/>
      <c r="Y734" s="49"/>
      <c r="Z734" s="49"/>
      <c r="AA734" s="49"/>
      <c r="AD734" s="49"/>
      <c r="AG734" s="50"/>
      <c r="AH734" s="50"/>
      <c r="AI734" s="50"/>
      <c r="AL734" s="51"/>
      <c r="AM734" s="49"/>
      <c r="AO734" s="49"/>
    </row>
    <row r="735" ht="15.75" customHeight="1">
      <c r="B735" s="47"/>
      <c r="G735" s="48"/>
      <c r="H735" s="48"/>
      <c r="I735" s="48"/>
      <c r="J735" s="49"/>
      <c r="X735" s="49"/>
      <c r="Y735" s="49"/>
      <c r="Z735" s="49"/>
      <c r="AA735" s="49"/>
      <c r="AD735" s="49"/>
      <c r="AG735" s="50"/>
      <c r="AH735" s="50"/>
      <c r="AI735" s="50"/>
      <c r="AL735" s="51"/>
      <c r="AM735" s="49"/>
      <c r="AO735" s="49"/>
    </row>
    <row r="736" ht="15.75" customHeight="1">
      <c r="B736" s="47"/>
      <c r="G736" s="48"/>
      <c r="H736" s="48"/>
      <c r="I736" s="48"/>
      <c r="J736" s="49"/>
      <c r="X736" s="49"/>
      <c r="Y736" s="49"/>
      <c r="Z736" s="49"/>
      <c r="AA736" s="49"/>
      <c r="AD736" s="49"/>
      <c r="AG736" s="50"/>
      <c r="AH736" s="50"/>
      <c r="AI736" s="50"/>
      <c r="AL736" s="51"/>
      <c r="AM736" s="49"/>
      <c r="AO736" s="49"/>
    </row>
    <row r="737" ht="15.75" customHeight="1">
      <c r="B737" s="47"/>
      <c r="G737" s="48"/>
      <c r="H737" s="48"/>
      <c r="I737" s="48"/>
      <c r="J737" s="49"/>
      <c r="X737" s="49"/>
      <c r="Y737" s="49"/>
      <c r="Z737" s="49"/>
      <c r="AA737" s="49"/>
      <c r="AD737" s="49"/>
      <c r="AG737" s="50"/>
      <c r="AH737" s="50"/>
      <c r="AI737" s="50"/>
      <c r="AL737" s="51"/>
      <c r="AM737" s="49"/>
      <c r="AO737" s="49"/>
    </row>
    <row r="738" ht="15.75" customHeight="1">
      <c r="B738" s="47"/>
      <c r="G738" s="48"/>
      <c r="H738" s="48"/>
      <c r="I738" s="48"/>
      <c r="J738" s="49"/>
      <c r="X738" s="49"/>
      <c r="Y738" s="49"/>
      <c r="Z738" s="49"/>
      <c r="AA738" s="49"/>
      <c r="AD738" s="49"/>
      <c r="AG738" s="50"/>
      <c r="AH738" s="50"/>
      <c r="AI738" s="50"/>
      <c r="AL738" s="51"/>
      <c r="AM738" s="49"/>
      <c r="AO738" s="49"/>
    </row>
    <row r="739" ht="15.75" customHeight="1">
      <c r="B739" s="47"/>
      <c r="G739" s="48"/>
      <c r="H739" s="48"/>
      <c r="I739" s="48"/>
      <c r="J739" s="49"/>
      <c r="X739" s="49"/>
      <c r="Y739" s="49"/>
      <c r="Z739" s="49"/>
      <c r="AA739" s="49"/>
      <c r="AD739" s="49"/>
      <c r="AG739" s="50"/>
      <c r="AH739" s="50"/>
      <c r="AI739" s="50"/>
      <c r="AL739" s="51"/>
      <c r="AM739" s="49"/>
      <c r="AO739" s="49"/>
    </row>
    <row r="740" ht="15.75" customHeight="1">
      <c r="B740" s="47"/>
      <c r="G740" s="48"/>
      <c r="H740" s="48"/>
      <c r="I740" s="48"/>
      <c r="J740" s="49"/>
      <c r="X740" s="49"/>
      <c r="Y740" s="49"/>
      <c r="Z740" s="49"/>
      <c r="AA740" s="49"/>
      <c r="AD740" s="49"/>
      <c r="AG740" s="50"/>
      <c r="AH740" s="50"/>
      <c r="AI740" s="50"/>
      <c r="AL740" s="51"/>
      <c r="AM740" s="49"/>
      <c r="AO740" s="49"/>
    </row>
    <row r="741" ht="15.75" customHeight="1">
      <c r="B741" s="47"/>
      <c r="G741" s="48"/>
      <c r="H741" s="48"/>
      <c r="I741" s="48"/>
      <c r="J741" s="49"/>
      <c r="X741" s="49"/>
      <c r="Y741" s="49"/>
      <c r="Z741" s="49"/>
      <c r="AA741" s="49"/>
      <c r="AD741" s="49"/>
      <c r="AG741" s="50"/>
      <c r="AH741" s="50"/>
      <c r="AI741" s="50"/>
      <c r="AL741" s="51"/>
      <c r="AM741" s="49"/>
      <c r="AO741" s="49"/>
    </row>
    <row r="742" ht="15.75" customHeight="1">
      <c r="B742" s="47"/>
      <c r="G742" s="48"/>
      <c r="H742" s="48"/>
      <c r="I742" s="48"/>
      <c r="J742" s="49"/>
      <c r="X742" s="49"/>
      <c r="Y742" s="49"/>
      <c r="Z742" s="49"/>
      <c r="AA742" s="49"/>
      <c r="AD742" s="49"/>
      <c r="AG742" s="50"/>
      <c r="AH742" s="50"/>
      <c r="AI742" s="50"/>
      <c r="AL742" s="51"/>
      <c r="AM742" s="49"/>
      <c r="AO742" s="49"/>
    </row>
    <row r="743" ht="15.75" customHeight="1">
      <c r="B743" s="47"/>
      <c r="G743" s="48"/>
      <c r="H743" s="48"/>
      <c r="I743" s="48"/>
      <c r="J743" s="49"/>
      <c r="X743" s="49"/>
      <c r="Y743" s="49"/>
      <c r="Z743" s="49"/>
      <c r="AA743" s="49"/>
      <c r="AD743" s="49"/>
      <c r="AG743" s="50"/>
      <c r="AH743" s="50"/>
      <c r="AI743" s="50"/>
      <c r="AL743" s="51"/>
      <c r="AM743" s="49"/>
      <c r="AO743" s="49"/>
    </row>
    <row r="744" ht="15.75" customHeight="1">
      <c r="B744" s="47"/>
      <c r="G744" s="48"/>
      <c r="H744" s="48"/>
      <c r="I744" s="48"/>
      <c r="J744" s="49"/>
      <c r="X744" s="49"/>
      <c r="Y744" s="49"/>
      <c r="Z744" s="49"/>
      <c r="AA744" s="49"/>
      <c r="AD744" s="49"/>
      <c r="AG744" s="50"/>
      <c r="AH744" s="50"/>
      <c r="AI744" s="50"/>
      <c r="AL744" s="51"/>
      <c r="AM744" s="49"/>
      <c r="AO744" s="49"/>
    </row>
    <row r="745" ht="15.75" customHeight="1">
      <c r="B745" s="47"/>
      <c r="G745" s="48"/>
      <c r="H745" s="48"/>
      <c r="I745" s="48"/>
      <c r="J745" s="49"/>
      <c r="X745" s="49"/>
      <c r="Y745" s="49"/>
      <c r="Z745" s="49"/>
      <c r="AA745" s="49"/>
      <c r="AD745" s="49"/>
      <c r="AG745" s="50"/>
      <c r="AH745" s="50"/>
      <c r="AI745" s="50"/>
      <c r="AL745" s="51"/>
      <c r="AM745" s="49"/>
      <c r="AO745" s="49"/>
    </row>
    <row r="746" ht="15.75" customHeight="1">
      <c r="B746" s="47"/>
      <c r="G746" s="48"/>
      <c r="H746" s="48"/>
      <c r="I746" s="48"/>
      <c r="J746" s="49"/>
      <c r="X746" s="49"/>
      <c r="Y746" s="49"/>
      <c r="Z746" s="49"/>
      <c r="AA746" s="49"/>
      <c r="AD746" s="49"/>
      <c r="AG746" s="50"/>
      <c r="AH746" s="50"/>
      <c r="AI746" s="50"/>
      <c r="AL746" s="51"/>
      <c r="AM746" s="49"/>
      <c r="AO746" s="49"/>
    </row>
    <row r="747" ht="15.75" customHeight="1">
      <c r="B747" s="47"/>
      <c r="G747" s="48"/>
      <c r="H747" s="48"/>
      <c r="I747" s="48"/>
      <c r="J747" s="49"/>
      <c r="X747" s="49"/>
      <c r="Y747" s="49"/>
      <c r="Z747" s="49"/>
      <c r="AA747" s="49"/>
      <c r="AD747" s="49"/>
      <c r="AG747" s="50"/>
      <c r="AH747" s="50"/>
      <c r="AI747" s="50"/>
      <c r="AL747" s="51"/>
      <c r="AM747" s="49"/>
      <c r="AO747" s="49"/>
    </row>
    <row r="748" ht="15.75" customHeight="1">
      <c r="B748" s="47"/>
      <c r="G748" s="48"/>
      <c r="H748" s="48"/>
      <c r="I748" s="48"/>
      <c r="J748" s="49"/>
      <c r="X748" s="49"/>
      <c r="Y748" s="49"/>
      <c r="Z748" s="49"/>
      <c r="AA748" s="49"/>
      <c r="AD748" s="49"/>
      <c r="AG748" s="50"/>
      <c r="AH748" s="50"/>
      <c r="AI748" s="50"/>
      <c r="AL748" s="51"/>
      <c r="AM748" s="49"/>
      <c r="AO748" s="49"/>
    </row>
    <row r="749" ht="15.75" customHeight="1">
      <c r="B749" s="47"/>
      <c r="G749" s="48"/>
      <c r="H749" s="48"/>
      <c r="I749" s="48"/>
      <c r="J749" s="49"/>
      <c r="X749" s="49"/>
      <c r="Y749" s="49"/>
      <c r="Z749" s="49"/>
      <c r="AA749" s="49"/>
      <c r="AD749" s="49"/>
      <c r="AG749" s="50"/>
      <c r="AH749" s="50"/>
      <c r="AI749" s="50"/>
      <c r="AL749" s="51"/>
      <c r="AM749" s="49"/>
      <c r="AO749" s="49"/>
    </row>
    <row r="750" ht="15.75" customHeight="1">
      <c r="B750" s="47"/>
      <c r="G750" s="48"/>
      <c r="H750" s="48"/>
      <c r="I750" s="48"/>
      <c r="J750" s="49"/>
      <c r="X750" s="49"/>
      <c r="Y750" s="49"/>
      <c r="Z750" s="49"/>
      <c r="AA750" s="49"/>
      <c r="AD750" s="49"/>
      <c r="AG750" s="50"/>
      <c r="AH750" s="50"/>
      <c r="AI750" s="50"/>
      <c r="AL750" s="51"/>
      <c r="AM750" s="49"/>
      <c r="AO750" s="49"/>
    </row>
    <row r="751" ht="15.75" customHeight="1">
      <c r="B751" s="47"/>
      <c r="G751" s="48"/>
      <c r="H751" s="48"/>
      <c r="I751" s="48"/>
      <c r="J751" s="49"/>
      <c r="X751" s="49"/>
      <c r="Y751" s="49"/>
      <c r="Z751" s="49"/>
      <c r="AA751" s="49"/>
      <c r="AD751" s="49"/>
      <c r="AG751" s="50"/>
      <c r="AH751" s="50"/>
      <c r="AI751" s="50"/>
      <c r="AL751" s="51"/>
      <c r="AM751" s="49"/>
      <c r="AO751" s="49"/>
    </row>
    <row r="752" ht="15.75" customHeight="1">
      <c r="B752" s="47"/>
      <c r="G752" s="48"/>
      <c r="H752" s="48"/>
      <c r="I752" s="48"/>
      <c r="J752" s="49"/>
      <c r="X752" s="49"/>
      <c r="Y752" s="49"/>
      <c r="Z752" s="49"/>
      <c r="AA752" s="49"/>
      <c r="AD752" s="49"/>
      <c r="AG752" s="50"/>
      <c r="AH752" s="50"/>
      <c r="AI752" s="50"/>
      <c r="AL752" s="51"/>
      <c r="AM752" s="49"/>
      <c r="AO752" s="49"/>
    </row>
    <row r="753" ht="15.75" customHeight="1">
      <c r="B753" s="47"/>
      <c r="G753" s="48"/>
      <c r="H753" s="48"/>
      <c r="I753" s="48"/>
      <c r="J753" s="49"/>
      <c r="X753" s="49"/>
      <c r="Y753" s="49"/>
      <c r="Z753" s="49"/>
      <c r="AA753" s="49"/>
      <c r="AD753" s="49"/>
      <c r="AG753" s="50"/>
      <c r="AH753" s="50"/>
      <c r="AI753" s="50"/>
      <c r="AL753" s="51"/>
      <c r="AM753" s="49"/>
      <c r="AO753" s="49"/>
    </row>
    <row r="754" ht="15.75" customHeight="1">
      <c r="B754" s="47"/>
      <c r="G754" s="48"/>
      <c r="H754" s="48"/>
      <c r="I754" s="48"/>
      <c r="J754" s="49"/>
      <c r="X754" s="49"/>
      <c r="Y754" s="49"/>
      <c r="Z754" s="49"/>
      <c r="AA754" s="49"/>
      <c r="AD754" s="49"/>
      <c r="AG754" s="50"/>
      <c r="AH754" s="50"/>
      <c r="AI754" s="50"/>
      <c r="AL754" s="51"/>
      <c r="AM754" s="49"/>
      <c r="AO754" s="49"/>
    </row>
    <row r="755" ht="15.75" customHeight="1">
      <c r="B755" s="47"/>
      <c r="G755" s="48"/>
      <c r="H755" s="48"/>
      <c r="I755" s="48"/>
      <c r="J755" s="49"/>
      <c r="X755" s="49"/>
      <c r="Y755" s="49"/>
      <c r="Z755" s="49"/>
      <c r="AA755" s="49"/>
      <c r="AD755" s="49"/>
      <c r="AG755" s="50"/>
      <c r="AH755" s="50"/>
      <c r="AI755" s="50"/>
      <c r="AL755" s="51"/>
      <c r="AM755" s="49"/>
      <c r="AO755" s="49"/>
    </row>
    <row r="756" ht="15.75" customHeight="1">
      <c r="B756" s="47"/>
      <c r="G756" s="48"/>
      <c r="H756" s="48"/>
      <c r="I756" s="48"/>
      <c r="J756" s="49"/>
      <c r="X756" s="49"/>
      <c r="Y756" s="49"/>
      <c r="Z756" s="49"/>
      <c r="AA756" s="49"/>
      <c r="AD756" s="49"/>
      <c r="AG756" s="50"/>
      <c r="AH756" s="50"/>
      <c r="AI756" s="50"/>
      <c r="AL756" s="51"/>
      <c r="AM756" s="49"/>
      <c r="AO756" s="49"/>
    </row>
    <row r="757" ht="15.75" customHeight="1">
      <c r="B757" s="47"/>
      <c r="G757" s="48"/>
      <c r="H757" s="48"/>
      <c r="I757" s="48"/>
      <c r="J757" s="49"/>
      <c r="X757" s="49"/>
      <c r="Y757" s="49"/>
      <c r="Z757" s="49"/>
      <c r="AA757" s="49"/>
      <c r="AD757" s="49"/>
      <c r="AG757" s="50"/>
      <c r="AH757" s="50"/>
      <c r="AI757" s="50"/>
      <c r="AL757" s="51"/>
      <c r="AM757" s="49"/>
      <c r="AO757" s="49"/>
    </row>
    <row r="758" ht="15.75" customHeight="1">
      <c r="B758" s="47"/>
      <c r="G758" s="48"/>
      <c r="H758" s="48"/>
      <c r="I758" s="48"/>
      <c r="J758" s="49"/>
      <c r="X758" s="49"/>
      <c r="Y758" s="49"/>
      <c r="Z758" s="49"/>
      <c r="AA758" s="49"/>
      <c r="AD758" s="49"/>
      <c r="AG758" s="50"/>
      <c r="AH758" s="50"/>
      <c r="AI758" s="50"/>
      <c r="AL758" s="51"/>
      <c r="AM758" s="49"/>
      <c r="AO758" s="49"/>
    </row>
    <row r="759" ht="15.75" customHeight="1">
      <c r="B759" s="47"/>
      <c r="G759" s="48"/>
      <c r="H759" s="48"/>
      <c r="I759" s="48"/>
      <c r="J759" s="49"/>
      <c r="X759" s="49"/>
      <c r="Y759" s="49"/>
      <c r="Z759" s="49"/>
      <c r="AA759" s="49"/>
      <c r="AD759" s="49"/>
      <c r="AG759" s="50"/>
      <c r="AH759" s="50"/>
      <c r="AI759" s="50"/>
      <c r="AL759" s="51"/>
      <c r="AM759" s="49"/>
      <c r="AO759" s="49"/>
    </row>
    <row r="760" ht="15.75" customHeight="1">
      <c r="B760" s="47"/>
      <c r="G760" s="48"/>
      <c r="H760" s="48"/>
      <c r="I760" s="48"/>
      <c r="J760" s="49"/>
      <c r="X760" s="49"/>
      <c r="Y760" s="49"/>
      <c r="Z760" s="49"/>
      <c r="AA760" s="49"/>
      <c r="AD760" s="49"/>
      <c r="AG760" s="50"/>
      <c r="AH760" s="50"/>
      <c r="AI760" s="50"/>
      <c r="AL760" s="51"/>
      <c r="AM760" s="49"/>
      <c r="AO760" s="49"/>
    </row>
    <row r="761" ht="15.75" customHeight="1">
      <c r="B761" s="47"/>
      <c r="G761" s="48"/>
      <c r="H761" s="48"/>
      <c r="I761" s="48"/>
      <c r="J761" s="49"/>
      <c r="X761" s="49"/>
      <c r="Y761" s="49"/>
      <c r="Z761" s="49"/>
      <c r="AA761" s="49"/>
      <c r="AD761" s="49"/>
      <c r="AG761" s="50"/>
      <c r="AH761" s="50"/>
      <c r="AI761" s="50"/>
      <c r="AL761" s="51"/>
      <c r="AM761" s="49"/>
      <c r="AO761" s="49"/>
    </row>
    <row r="762" ht="15.75" customHeight="1">
      <c r="B762" s="47"/>
      <c r="G762" s="48"/>
      <c r="H762" s="48"/>
      <c r="I762" s="48"/>
      <c r="J762" s="49"/>
      <c r="X762" s="49"/>
      <c r="Y762" s="49"/>
      <c r="Z762" s="49"/>
      <c r="AA762" s="49"/>
      <c r="AD762" s="49"/>
      <c r="AG762" s="50"/>
      <c r="AH762" s="50"/>
      <c r="AI762" s="50"/>
      <c r="AL762" s="51"/>
      <c r="AM762" s="49"/>
      <c r="AO762" s="49"/>
    </row>
    <row r="763" ht="15.75" customHeight="1">
      <c r="B763" s="47"/>
      <c r="G763" s="48"/>
      <c r="H763" s="48"/>
      <c r="I763" s="48"/>
      <c r="J763" s="49"/>
      <c r="X763" s="49"/>
      <c r="Y763" s="49"/>
      <c r="Z763" s="49"/>
      <c r="AA763" s="49"/>
      <c r="AD763" s="49"/>
      <c r="AG763" s="50"/>
      <c r="AH763" s="50"/>
      <c r="AI763" s="50"/>
      <c r="AL763" s="51"/>
      <c r="AM763" s="49"/>
      <c r="AO763" s="49"/>
    </row>
    <row r="764" ht="15.75" customHeight="1">
      <c r="B764" s="47"/>
      <c r="G764" s="48"/>
      <c r="H764" s="48"/>
      <c r="I764" s="48"/>
      <c r="J764" s="49"/>
      <c r="X764" s="49"/>
      <c r="Y764" s="49"/>
      <c r="Z764" s="49"/>
      <c r="AA764" s="49"/>
      <c r="AD764" s="49"/>
      <c r="AG764" s="50"/>
      <c r="AH764" s="50"/>
      <c r="AI764" s="50"/>
      <c r="AL764" s="51"/>
      <c r="AM764" s="49"/>
      <c r="AO764" s="49"/>
    </row>
    <row r="765" ht="15.75" customHeight="1">
      <c r="B765" s="47"/>
      <c r="G765" s="48"/>
      <c r="H765" s="48"/>
      <c r="I765" s="48"/>
      <c r="J765" s="49"/>
      <c r="X765" s="49"/>
      <c r="Y765" s="49"/>
      <c r="Z765" s="49"/>
      <c r="AA765" s="49"/>
      <c r="AD765" s="49"/>
      <c r="AG765" s="50"/>
      <c r="AH765" s="50"/>
      <c r="AI765" s="50"/>
      <c r="AL765" s="51"/>
      <c r="AM765" s="49"/>
      <c r="AO765" s="49"/>
    </row>
    <row r="766" ht="15.75" customHeight="1">
      <c r="B766" s="47"/>
      <c r="G766" s="48"/>
      <c r="H766" s="48"/>
      <c r="I766" s="48"/>
      <c r="J766" s="49"/>
      <c r="X766" s="49"/>
      <c r="Y766" s="49"/>
      <c r="Z766" s="49"/>
      <c r="AA766" s="49"/>
      <c r="AD766" s="49"/>
      <c r="AG766" s="50"/>
      <c r="AH766" s="50"/>
      <c r="AI766" s="50"/>
      <c r="AL766" s="51"/>
      <c r="AM766" s="49"/>
      <c r="AO766" s="49"/>
    </row>
    <row r="767" ht="15.75" customHeight="1">
      <c r="B767" s="47"/>
      <c r="G767" s="48"/>
      <c r="H767" s="48"/>
      <c r="I767" s="48"/>
      <c r="J767" s="49"/>
      <c r="X767" s="49"/>
      <c r="Y767" s="49"/>
      <c r="Z767" s="49"/>
      <c r="AA767" s="49"/>
      <c r="AD767" s="49"/>
      <c r="AG767" s="50"/>
      <c r="AH767" s="50"/>
      <c r="AI767" s="50"/>
      <c r="AL767" s="51"/>
      <c r="AM767" s="49"/>
      <c r="AO767" s="49"/>
    </row>
    <row r="768" ht="15.75" customHeight="1">
      <c r="B768" s="47"/>
      <c r="G768" s="48"/>
      <c r="H768" s="48"/>
      <c r="I768" s="48"/>
      <c r="J768" s="49"/>
      <c r="X768" s="49"/>
      <c r="Y768" s="49"/>
      <c r="Z768" s="49"/>
      <c r="AA768" s="49"/>
      <c r="AD768" s="49"/>
      <c r="AG768" s="50"/>
      <c r="AH768" s="50"/>
      <c r="AI768" s="50"/>
      <c r="AL768" s="51"/>
      <c r="AM768" s="49"/>
      <c r="AO768" s="49"/>
    </row>
    <row r="769" ht="15.75" customHeight="1">
      <c r="B769" s="47"/>
      <c r="G769" s="48"/>
      <c r="H769" s="48"/>
      <c r="I769" s="48"/>
      <c r="J769" s="49"/>
      <c r="X769" s="49"/>
      <c r="Y769" s="49"/>
      <c r="Z769" s="49"/>
      <c r="AA769" s="49"/>
      <c r="AD769" s="49"/>
      <c r="AG769" s="50"/>
      <c r="AH769" s="50"/>
      <c r="AI769" s="50"/>
      <c r="AL769" s="51"/>
      <c r="AM769" s="49"/>
      <c r="AO769" s="49"/>
    </row>
    <row r="770" ht="15.75" customHeight="1">
      <c r="B770" s="47"/>
      <c r="G770" s="48"/>
      <c r="H770" s="48"/>
      <c r="I770" s="48"/>
      <c r="J770" s="49"/>
      <c r="X770" s="49"/>
      <c r="Y770" s="49"/>
      <c r="Z770" s="49"/>
      <c r="AA770" s="49"/>
      <c r="AD770" s="49"/>
      <c r="AG770" s="50"/>
      <c r="AH770" s="50"/>
      <c r="AI770" s="50"/>
      <c r="AL770" s="51"/>
      <c r="AM770" s="49"/>
      <c r="AO770" s="49"/>
    </row>
    <row r="771" ht="15.75" customHeight="1">
      <c r="B771" s="47"/>
      <c r="G771" s="48"/>
      <c r="H771" s="48"/>
      <c r="I771" s="48"/>
      <c r="J771" s="49"/>
      <c r="X771" s="49"/>
      <c r="Y771" s="49"/>
      <c r="Z771" s="49"/>
      <c r="AA771" s="49"/>
      <c r="AD771" s="49"/>
      <c r="AG771" s="50"/>
      <c r="AH771" s="50"/>
      <c r="AI771" s="50"/>
      <c r="AL771" s="51"/>
      <c r="AM771" s="49"/>
      <c r="AO771" s="49"/>
    </row>
    <row r="772" ht="15.75" customHeight="1">
      <c r="B772" s="47"/>
      <c r="G772" s="48"/>
      <c r="H772" s="48"/>
      <c r="I772" s="48"/>
      <c r="J772" s="49"/>
      <c r="X772" s="49"/>
      <c r="Y772" s="49"/>
      <c r="Z772" s="49"/>
      <c r="AA772" s="49"/>
      <c r="AD772" s="49"/>
      <c r="AG772" s="50"/>
      <c r="AH772" s="50"/>
      <c r="AI772" s="50"/>
      <c r="AL772" s="51"/>
      <c r="AM772" s="49"/>
      <c r="AO772" s="49"/>
    </row>
    <row r="773" ht="15.75" customHeight="1">
      <c r="B773" s="47"/>
      <c r="G773" s="48"/>
      <c r="H773" s="48"/>
      <c r="I773" s="48"/>
      <c r="J773" s="49"/>
      <c r="X773" s="49"/>
      <c r="Y773" s="49"/>
      <c r="Z773" s="49"/>
      <c r="AA773" s="49"/>
      <c r="AD773" s="49"/>
      <c r="AG773" s="50"/>
      <c r="AH773" s="50"/>
      <c r="AI773" s="50"/>
      <c r="AL773" s="51"/>
      <c r="AM773" s="49"/>
      <c r="AO773" s="49"/>
    </row>
    <row r="774" ht="15.75" customHeight="1">
      <c r="B774" s="47"/>
      <c r="G774" s="48"/>
      <c r="H774" s="48"/>
      <c r="I774" s="48"/>
      <c r="J774" s="49"/>
      <c r="X774" s="49"/>
      <c r="Y774" s="49"/>
      <c r="Z774" s="49"/>
      <c r="AA774" s="49"/>
      <c r="AD774" s="49"/>
      <c r="AG774" s="50"/>
      <c r="AH774" s="50"/>
      <c r="AI774" s="50"/>
      <c r="AL774" s="51"/>
      <c r="AM774" s="49"/>
      <c r="AO774" s="49"/>
    </row>
    <row r="775" ht="15.75" customHeight="1">
      <c r="B775" s="47"/>
      <c r="G775" s="48"/>
      <c r="H775" s="48"/>
      <c r="I775" s="48"/>
      <c r="J775" s="49"/>
      <c r="X775" s="49"/>
      <c r="Y775" s="49"/>
      <c r="Z775" s="49"/>
      <c r="AA775" s="49"/>
      <c r="AD775" s="49"/>
      <c r="AG775" s="50"/>
      <c r="AH775" s="50"/>
      <c r="AI775" s="50"/>
      <c r="AL775" s="51"/>
      <c r="AM775" s="49"/>
      <c r="AO775" s="49"/>
    </row>
    <row r="776" ht="15.75" customHeight="1">
      <c r="B776" s="47"/>
      <c r="G776" s="48"/>
      <c r="H776" s="48"/>
      <c r="I776" s="48"/>
      <c r="J776" s="49"/>
      <c r="X776" s="49"/>
      <c r="Y776" s="49"/>
      <c r="Z776" s="49"/>
      <c r="AA776" s="49"/>
      <c r="AD776" s="49"/>
      <c r="AG776" s="50"/>
      <c r="AH776" s="50"/>
      <c r="AI776" s="50"/>
      <c r="AL776" s="51"/>
      <c r="AM776" s="49"/>
      <c r="AO776" s="49"/>
    </row>
    <row r="777" ht="15.75" customHeight="1">
      <c r="B777" s="47"/>
      <c r="G777" s="48"/>
      <c r="H777" s="48"/>
      <c r="I777" s="48"/>
      <c r="J777" s="49"/>
      <c r="X777" s="49"/>
      <c r="Y777" s="49"/>
      <c r="Z777" s="49"/>
      <c r="AA777" s="49"/>
      <c r="AD777" s="49"/>
      <c r="AG777" s="50"/>
      <c r="AH777" s="50"/>
      <c r="AI777" s="50"/>
      <c r="AL777" s="51"/>
      <c r="AM777" s="49"/>
      <c r="AO777" s="49"/>
    </row>
    <row r="778" ht="15.75" customHeight="1">
      <c r="B778" s="47"/>
      <c r="G778" s="48"/>
      <c r="H778" s="48"/>
      <c r="I778" s="48"/>
      <c r="J778" s="49"/>
      <c r="X778" s="49"/>
      <c r="Y778" s="49"/>
      <c r="Z778" s="49"/>
      <c r="AA778" s="49"/>
      <c r="AD778" s="49"/>
      <c r="AG778" s="50"/>
      <c r="AH778" s="50"/>
      <c r="AI778" s="50"/>
      <c r="AL778" s="51"/>
      <c r="AM778" s="49"/>
      <c r="AO778" s="49"/>
    </row>
    <row r="779" ht="15.75" customHeight="1">
      <c r="B779" s="47"/>
      <c r="G779" s="48"/>
      <c r="H779" s="48"/>
      <c r="I779" s="48"/>
      <c r="J779" s="49"/>
      <c r="X779" s="49"/>
      <c r="Y779" s="49"/>
      <c r="Z779" s="49"/>
      <c r="AA779" s="49"/>
      <c r="AD779" s="49"/>
      <c r="AG779" s="50"/>
      <c r="AH779" s="50"/>
      <c r="AI779" s="50"/>
      <c r="AL779" s="51"/>
      <c r="AM779" s="49"/>
      <c r="AO779" s="49"/>
    </row>
    <row r="780" ht="15.75" customHeight="1">
      <c r="B780" s="47"/>
      <c r="G780" s="48"/>
      <c r="H780" s="48"/>
      <c r="I780" s="48"/>
      <c r="J780" s="49"/>
      <c r="X780" s="49"/>
      <c r="Y780" s="49"/>
      <c r="Z780" s="49"/>
      <c r="AA780" s="49"/>
      <c r="AD780" s="49"/>
      <c r="AG780" s="50"/>
      <c r="AH780" s="50"/>
      <c r="AI780" s="50"/>
      <c r="AL780" s="51"/>
      <c r="AM780" s="49"/>
      <c r="AO780" s="49"/>
    </row>
    <row r="781" ht="15.75" customHeight="1">
      <c r="B781" s="47"/>
      <c r="G781" s="48"/>
      <c r="H781" s="48"/>
      <c r="I781" s="48"/>
      <c r="J781" s="49"/>
      <c r="X781" s="49"/>
      <c r="Y781" s="49"/>
      <c r="Z781" s="49"/>
      <c r="AA781" s="49"/>
      <c r="AD781" s="49"/>
      <c r="AG781" s="50"/>
      <c r="AH781" s="50"/>
      <c r="AI781" s="50"/>
      <c r="AL781" s="51"/>
      <c r="AM781" s="49"/>
      <c r="AO781" s="49"/>
    </row>
    <row r="782" ht="15.75" customHeight="1">
      <c r="B782" s="47"/>
      <c r="G782" s="48"/>
      <c r="H782" s="48"/>
      <c r="I782" s="48"/>
      <c r="J782" s="49"/>
      <c r="X782" s="49"/>
      <c r="Y782" s="49"/>
      <c r="Z782" s="49"/>
      <c r="AA782" s="49"/>
      <c r="AD782" s="49"/>
      <c r="AG782" s="50"/>
      <c r="AH782" s="50"/>
      <c r="AI782" s="50"/>
      <c r="AL782" s="51"/>
      <c r="AM782" s="49"/>
      <c r="AO782" s="49"/>
    </row>
    <row r="783" ht="15.75" customHeight="1">
      <c r="B783" s="47"/>
      <c r="G783" s="48"/>
      <c r="H783" s="48"/>
      <c r="I783" s="48"/>
      <c r="J783" s="49"/>
      <c r="X783" s="49"/>
      <c r="Y783" s="49"/>
      <c r="Z783" s="49"/>
      <c r="AA783" s="49"/>
      <c r="AD783" s="49"/>
      <c r="AG783" s="50"/>
      <c r="AH783" s="50"/>
      <c r="AI783" s="50"/>
      <c r="AL783" s="51"/>
      <c r="AM783" s="49"/>
      <c r="AO783" s="49"/>
    </row>
    <row r="784" ht="15.75" customHeight="1">
      <c r="B784" s="47"/>
      <c r="G784" s="48"/>
      <c r="H784" s="48"/>
      <c r="I784" s="48"/>
      <c r="J784" s="49"/>
      <c r="X784" s="49"/>
      <c r="Y784" s="49"/>
      <c r="Z784" s="49"/>
      <c r="AA784" s="49"/>
      <c r="AD784" s="49"/>
      <c r="AG784" s="50"/>
      <c r="AH784" s="50"/>
      <c r="AI784" s="50"/>
      <c r="AL784" s="51"/>
      <c r="AM784" s="49"/>
      <c r="AO784" s="49"/>
    </row>
    <row r="785" ht="15.75" customHeight="1">
      <c r="B785" s="47"/>
      <c r="G785" s="48"/>
      <c r="H785" s="48"/>
      <c r="I785" s="48"/>
      <c r="J785" s="49"/>
      <c r="X785" s="49"/>
      <c r="Y785" s="49"/>
      <c r="Z785" s="49"/>
      <c r="AA785" s="49"/>
      <c r="AD785" s="49"/>
      <c r="AG785" s="50"/>
      <c r="AH785" s="50"/>
      <c r="AI785" s="50"/>
      <c r="AL785" s="51"/>
      <c r="AM785" s="49"/>
      <c r="AO785" s="49"/>
    </row>
    <row r="786" ht="15.75" customHeight="1">
      <c r="B786" s="47"/>
      <c r="G786" s="48"/>
      <c r="H786" s="48"/>
      <c r="I786" s="48"/>
      <c r="J786" s="49"/>
      <c r="X786" s="49"/>
      <c r="Y786" s="49"/>
      <c r="Z786" s="49"/>
      <c r="AA786" s="49"/>
      <c r="AD786" s="49"/>
      <c r="AG786" s="50"/>
      <c r="AH786" s="50"/>
      <c r="AI786" s="50"/>
      <c r="AL786" s="51"/>
      <c r="AM786" s="49"/>
      <c r="AO786" s="49"/>
    </row>
    <row r="787" ht="15.75" customHeight="1">
      <c r="B787" s="47"/>
      <c r="G787" s="48"/>
      <c r="H787" s="48"/>
      <c r="I787" s="48"/>
      <c r="J787" s="49"/>
      <c r="X787" s="49"/>
      <c r="Y787" s="49"/>
      <c r="Z787" s="49"/>
      <c r="AA787" s="49"/>
      <c r="AD787" s="49"/>
      <c r="AG787" s="50"/>
      <c r="AH787" s="50"/>
      <c r="AI787" s="50"/>
      <c r="AL787" s="51"/>
      <c r="AM787" s="49"/>
      <c r="AO787" s="49"/>
    </row>
    <row r="788" ht="15.75" customHeight="1">
      <c r="B788" s="47"/>
      <c r="G788" s="48"/>
      <c r="H788" s="48"/>
      <c r="I788" s="48"/>
      <c r="J788" s="49"/>
      <c r="X788" s="49"/>
      <c r="Y788" s="49"/>
      <c r="Z788" s="49"/>
      <c r="AA788" s="49"/>
      <c r="AD788" s="49"/>
      <c r="AG788" s="50"/>
      <c r="AH788" s="50"/>
      <c r="AI788" s="50"/>
      <c r="AL788" s="51"/>
      <c r="AM788" s="49"/>
      <c r="AO788" s="49"/>
    </row>
    <row r="789" ht="15.75" customHeight="1">
      <c r="B789" s="47"/>
      <c r="G789" s="48"/>
      <c r="H789" s="48"/>
      <c r="I789" s="48"/>
      <c r="J789" s="49"/>
      <c r="X789" s="49"/>
      <c r="Y789" s="49"/>
      <c r="Z789" s="49"/>
      <c r="AA789" s="49"/>
      <c r="AD789" s="49"/>
      <c r="AG789" s="50"/>
      <c r="AH789" s="50"/>
      <c r="AI789" s="50"/>
      <c r="AL789" s="51"/>
      <c r="AM789" s="49"/>
      <c r="AO789" s="49"/>
    </row>
    <row r="790" ht="15.75" customHeight="1">
      <c r="B790" s="47"/>
      <c r="G790" s="48"/>
      <c r="H790" s="48"/>
      <c r="I790" s="48"/>
      <c r="J790" s="49"/>
      <c r="X790" s="49"/>
      <c r="Y790" s="49"/>
      <c r="Z790" s="49"/>
      <c r="AA790" s="49"/>
      <c r="AD790" s="49"/>
      <c r="AG790" s="50"/>
      <c r="AH790" s="50"/>
      <c r="AI790" s="50"/>
      <c r="AL790" s="51"/>
      <c r="AM790" s="49"/>
      <c r="AO790" s="49"/>
    </row>
    <row r="791" ht="15.75" customHeight="1">
      <c r="B791" s="47"/>
      <c r="G791" s="48"/>
      <c r="H791" s="48"/>
      <c r="I791" s="48"/>
      <c r="J791" s="49"/>
      <c r="X791" s="49"/>
      <c r="Y791" s="49"/>
      <c r="Z791" s="49"/>
      <c r="AA791" s="49"/>
      <c r="AD791" s="49"/>
      <c r="AG791" s="50"/>
      <c r="AH791" s="50"/>
      <c r="AI791" s="50"/>
      <c r="AL791" s="51"/>
      <c r="AM791" s="49"/>
      <c r="AO791" s="49"/>
    </row>
    <row r="792" ht="15.75" customHeight="1">
      <c r="B792" s="47"/>
      <c r="G792" s="48"/>
      <c r="H792" s="48"/>
      <c r="I792" s="48"/>
      <c r="J792" s="49"/>
      <c r="X792" s="49"/>
      <c r="Y792" s="49"/>
      <c r="Z792" s="49"/>
      <c r="AA792" s="49"/>
      <c r="AD792" s="49"/>
      <c r="AG792" s="50"/>
      <c r="AH792" s="50"/>
      <c r="AI792" s="50"/>
      <c r="AL792" s="51"/>
      <c r="AM792" s="49"/>
      <c r="AO792" s="49"/>
    </row>
    <row r="793" ht="15.75" customHeight="1">
      <c r="B793" s="47"/>
      <c r="G793" s="48"/>
      <c r="H793" s="48"/>
      <c r="I793" s="48"/>
      <c r="J793" s="49"/>
      <c r="X793" s="49"/>
      <c r="Y793" s="49"/>
      <c r="Z793" s="49"/>
      <c r="AA793" s="49"/>
      <c r="AD793" s="49"/>
      <c r="AG793" s="50"/>
      <c r="AH793" s="50"/>
      <c r="AI793" s="50"/>
      <c r="AL793" s="51"/>
      <c r="AM793" s="49"/>
      <c r="AO793" s="49"/>
    </row>
    <row r="794" ht="15.75" customHeight="1">
      <c r="B794" s="47"/>
      <c r="G794" s="48"/>
      <c r="H794" s="48"/>
      <c r="I794" s="48"/>
      <c r="J794" s="49"/>
      <c r="X794" s="49"/>
      <c r="Y794" s="49"/>
      <c r="Z794" s="49"/>
      <c r="AA794" s="49"/>
      <c r="AD794" s="49"/>
      <c r="AG794" s="50"/>
      <c r="AH794" s="50"/>
      <c r="AI794" s="50"/>
      <c r="AL794" s="51"/>
      <c r="AM794" s="49"/>
      <c r="AO794" s="49"/>
    </row>
    <row r="795" ht="15.75" customHeight="1">
      <c r="B795" s="47"/>
      <c r="G795" s="48"/>
      <c r="H795" s="48"/>
      <c r="I795" s="48"/>
      <c r="J795" s="49"/>
      <c r="X795" s="49"/>
      <c r="Y795" s="49"/>
      <c r="Z795" s="49"/>
      <c r="AA795" s="49"/>
      <c r="AD795" s="49"/>
      <c r="AG795" s="50"/>
      <c r="AH795" s="50"/>
      <c r="AI795" s="50"/>
      <c r="AL795" s="51"/>
      <c r="AM795" s="49"/>
      <c r="AO795" s="49"/>
    </row>
    <row r="796" ht="15.75" customHeight="1">
      <c r="B796" s="47"/>
      <c r="G796" s="48"/>
      <c r="H796" s="48"/>
      <c r="I796" s="48"/>
      <c r="J796" s="49"/>
      <c r="X796" s="49"/>
      <c r="Y796" s="49"/>
      <c r="Z796" s="49"/>
      <c r="AA796" s="49"/>
      <c r="AD796" s="49"/>
      <c r="AG796" s="50"/>
      <c r="AH796" s="50"/>
      <c r="AI796" s="50"/>
      <c r="AL796" s="51"/>
      <c r="AM796" s="49"/>
      <c r="AO796" s="49"/>
    </row>
    <row r="797" ht="15.75" customHeight="1">
      <c r="B797" s="47"/>
      <c r="G797" s="48"/>
      <c r="H797" s="48"/>
      <c r="I797" s="48"/>
      <c r="J797" s="49"/>
      <c r="X797" s="49"/>
      <c r="Y797" s="49"/>
      <c r="Z797" s="49"/>
      <c r="AA797" s="49"/>
      <c r="AD797" s="49"/>
      <c r="AG797" s="50"/>
      <c r="AH797" s="50"/>
      <c r="AI797" s="50"/>
      <c r="AL797" s="51"/>
      <c r="AM797" s="49"/>
      <c r="AO797" s="49"/>
    </row>
    <row r="798" ht="15.75" customHeight="1">
      <c r="B798" s="47"/>
      <c r="G798" s="48"/>
      <c r="H798" s="48"/>
      <c r="I798" s="48"/>
      <c r="J798" s="49"/>
      <c r="X798" s="49"/>
      <c r="Y798" s="49"/>
      <c r="Z798" s="49"/>
      <c r="AA798" s="49"/>
      <c r="AD798" s="49"/>
      <c r="AG798" s="50"/>
      <c r="AH798" s="50"/>
      <c r="AI798" s="50"/>
      <c r="AL798" s="51"/>
      <c r="AM798" s="49"/>
      <c r="AO798" s="49"/>
    </row>
    <row r="799" ht="15.75" customHeight="1">
      <c r="B799" s="47"/>
      <c r="G799" s="48"/>
      <c r="H799" s="48"/>
      <c r="I799" s="48"/>
      <c r="J799" s="49"/>
      <c r="X799" s="49"/>
      <c r="Y799" s="49"/>
      <c r="Z799" s="49"/>
      <c r="AA799" s="49"/>
      <c r="AD799" s="49"/>
      <c r="AG799" s="50"/>
      <c r="AH799" s="50"/>
      <c r="AI799" s="50"/>
      <c r="AL799" s="51"/>
      <c r="AM799" s="49"/>
      <c r="AO799" s="49"/>
    </row>
    <row r="800" ht="15.75" customHeight="1">
      <c r="B800" s="47"/>
      <c r="G800" s="48"/>
      <c r="H800" s="48"/>
      <c r="I800" s="48"/>
      <c r="J800" s="49"/>
      <c r="X800" s="49"/>
      <c r="Y800" s="49"/>
      <c r="Z800" s="49"/>
      <c r="AA800" s="49"/>
      <c r="AD800" s="49"/>
      <c r="AG800" s="50"/>
      <c r="AH800" s="50"/>
      <c r="AI800" s="50"/>
      <c r="AL800" s="51"/>
      <c r="AM800" s="49"/>
      <c r="AO800" s="49"/>
    </row>
    <row r="801" ht="15.75" customHeight="1">
      <c r="B801" s="47"/>
      <c r="G801" s="48"/>
      <c r="H801" s="48"/>
      <c r="I801" s="48"/>
      <c r="J801" s="49"/>
      <c r="X801" s="49"/>
      <c r="Y801" s="49"/>
      <c r="Z801" s="49"/>
      <c r="AA801" s="49"/>
      <c r="AD801" s="49"/>
      <c r="AG801" s="50"/>
      <c r="AH801" s="50"/>
      <c r="AI801" s="50"/>
      <c r="AL801" s="51"/>
      <c r="AM801" s="49"/>
      <c r="AO801" s="49"/>
    </row>
    <row r="802" ht="15.75" customHeight="1">
      <c r="B802" s="47"/>
      <c r="G802" s="48"/>
      <c r="H802" s="48"/>
      <c r="I802" s="48"/>
      <c r="J802" s="49"/>
      <c r="X802" s="49"/>
      <c r="Y802" s="49"/>
      <c r="Z802" s="49"/>
      <c r="AA802" s="49"/>
      <c r="AD802" s="49"/>
      <c r="AG802" s="50"/>
      <c r="AH802" s="50"/>
      <c r="AI802" s="50"/>
      <c r="AL802" s="51"/>
      <c r="AM802" s="49"/>
      <c r="AO802" s="49"/>
    </row>
    <row r="803" ht="15.75" customHeight="1">
      <c r="B803" s="47"/>
      <c r="G803" s="48"/>
      <c r="H803" s="48"/>
      <c r="I803" s="48"/>
      <c r="J803" s="49"/>
      <c r="X803" s="49"/>
      <c r="Y803" s="49"/>
      <c r="Z803" s="49"/>
      <c r="AA803" s="49"/>
      <c r="AD803" s="49"/>
      <c r="AG803" s="50"/>
      <c r="AH803" s="50"/>
      <c r="AI803" s="50"/>
      <c r="AL803" s="51"/>
      <c r="AM803" s="49"/>
      <c r="AO803" s="49"/>
    </row>
    <row r="804" ht="15.75" customHeight="1">
      <c r="B804" s="47"/>
      <c r="G804" s="48"/>
      <c r="H804" s="48"/>
      <c r="I804" s="48"/>
      <c r="J804" s="49"/>
      <c r="X804" s="49"/>
      <c r="Y804" s="49"/>
      <c r="Z804" s="49"/>
      <c r="AA804" s="49"/>
      <c r="AD804" s="49"/>
      <c r="AG804" s="50"/>
      <c r="AH804" s="50"/>
      <c r="AI804" s="50"/>
      <c r="AL804" s="51"/>
      <c r="AM804" s="49"/>
      <c r="AO804" s="49"/>
    </row>
    <row r="805" ht="15.75" customHeight="1">
      <c r="B805" s="47"/>
      <c r="G805" s="48"/>
      <c r="H805" s="48"/>
      <c r="I805" s="48"/>
      <c r="J805" s="49"/>
      <c r="X805" s="49"/>
      <c r="Y805" s="49"/>
      <c r="Z805" s="49"/>
      <c r="AA805" s="49"/>
      <c r="AD805" s="49"/>
      <c r="AG805" s="50"/>
      <c r="AH805" s="50"/>
      <c r="AI805" s="50"/>
      <c r="AL805" s="51"/>
      <c r="AM805" s="49"/>
      <c r="AO805" s="49"/>
    </row>
    <row r="806" ht="15.75" customHeight="1">
      <c r="B806" s="47"/>
      <c r="G806" s="48"/>
      <c r="H806" s="48"/>
      <c r="I806" s="48"/>
      <c r="J806" s="49"/>
      <c r="X806" s="49"/>
      <c r="Y806" s="49"/>
      <c r="Z806" s="49"/>
      <c r="AA806" s="49"/>
      <c r="AD806" s="49"/>
      <c r="AG806" s="50"/>
      <c r="AH806" s="50"/>
      <c r="AI806" s="50"/>
      <c r="AL806" s="51"/>
      <c r="AM806" s="49"/>
      <c r="AO806" s="49"/>
    </row>
    <row r="807" ht="15.75" customHeight="1">
      <c r="B807" s="47"/>
      <c r="G807" s="48"/>
      <c r="H807" s="48"/>
      <c r="I807" s="48"/>
      <c r="J807" s="49"/>
      <c r="X807" s="49"/>
      <c r="Y807" s="49"/>
      <c r="Z807" s="49"/>
      <c r="AA807" s="49"/>
      <c r="AD807" s="49"/>
      <c r="AG807" s="50"/>
      <c r="AH807" s="50"/>
      <c r="AI807" s="50"/>
      <c r="AL807" s="51"/>
      <c r="AM807" s="49"/>
      <c r="AO807" s="49"/>
    </row>
    <row r="808" ht="15.75" customHeight="1">
      <c r="B808" s="47"/>
      <c r="G808" s="48"/>
      <c r="H808" s="48"/>
      <c r="I808" s="48"/>
      <c r="J808" s="49"/>
      <c r="X808" s="49"/>
      <c r="Y808" s="49"/>
      <c r="Z808" s="49"/>
      <c r="AA808" s="49"/>
      <c r="AD808" s="49"/>
      <c r="AG808" s="50"/>
      <c r="AH808" s="50"/>
      <c r="AI808" s="50"/>
      <c r="AL808" s="51"/>
      <c r="AM808" s="49"/>
      <c r="AO808" s="49"/>
    </row>
    <row r="809" ht="15.75" customHeight="1">
      <c r="B809" s="47"/>
      <c r="G809" s="48"/>
      <c r="H809" s="48"/>
      <c r="I809" s="48"/>
      <c r="J809" s="49"/>
      <c r="X809" s="49"/>
      <c r="Y809" s="49"/>
      <c r="Z809" s="49"/>
      <c r="AA809" s="49"/>
      <c r="AD809" s="49"/>
      <c r="AG809" s="50"/>
      <c r="AH809" s="50"/>
      <c r="AI809" s="50"/>
      <c r="AL809" s="51"/>
      <c r="AM809" s="49"/>
      <c r="AO809" s="49"/>
    </row>
    <row r="810" ht="15.75" customHeight="1">
      <c r="B810" s="47"/>
      <c r="G810" s="48"/>
      <c r="H810" s="48"/>
      <c r="I810" s="48"/>
      <c r="J810" s="49"/>
      <c r="X810" s="49"/>
      <c r="Y810" s="49"/>
      <c r="Z810" s="49"/>
      <c r="AA810" s="49"/>
      <c r="AD810" s="49"/>
      <c r="AG810" s="50"/>
      <c r="AH810" s="50"/>
      <c r="AI810" s="50"/>
      <c r="AL810" s="51"/>
      <c r="AM810" s="49"/>
      <c r="AO810" s="49"/>
    </row>
    <row r="811" ht="15.75" customHeight="1">
      <c r="B811" s="47"/>
      <c r="G811" s="48"/>
      <c r="H811" s="48"/>
      <c r="I811" s="48"/>
      <c r="J811" s="49"/>
      <c r="X811" s="49"/>
      <c r="Y811" s="49"/>
      <c r="Z811" s="49"/>
      <c r="AA811" s="49"/>
      <c r="AD811" s="49"/>
      <c r="AG811" s="50"/>
      <c r="AH811" s="50"/>
      <c r="AI811" s="50"/>
      <c r="AL811" s="51"/>
      <c r="AM811" s="49"/>
      <c r="AO811" s="49"/>
    </row>
    <row r="812" ht="15.75" customHeight="1">
      <c r="B812" s="47"/>
      <c r="G812" s="48"/>
      <c r="H812" s="48"/>
      <c r="I812" s="48"/>
      <c r="J812" s="49"/>
      <c r="X812" s="49"/>
      <c r="Y812" s="49"/>
      <c r="Z812" s="49"/>
      <c r="AA812" s="49"/>
      <c r="AD812" s="49"/>
      <c r="AG812" s="50"/>
      <c r="AH812" s="50"/>
      <c r="AI812" s="50"/>
      <c r="AL812" s="51"/>
      <c r="AM812" s="49"/>
      <c r="AO812" s="49"/>
    </row>
    <row r="813" ht="15.75" customHeight="1">
      <c r="B813" s="47"/>
      <c r="G813" s="48"/>
      <c r="H813" s="48"/>
      <c r="I813" s="48"/>
      <c r="J813" s="49"/>
      <c r="X813" s="49"/>
      <c r="Y813" s="49"/>
      <c r="Z813" s="49"/>
      <c r="AA813" s="49"/>
      <c r="AD813" s="49"/>
      <c r="AG813" s="50"/>
      <c r="AH813" s="50"/>
      <c r="AI813" s="50"/>
      <c r="AL813" s="51"/>
      <c r="AM813" s="49"/>
      <c r="AO813" s="49"/>
    </row>
    <row r="814" ht="15.75" customHeight="1">
      <c r="B814" s="47"/>
      <c r="G814" s="48"/>
      <c r="H814" s="48"/>
      <c r="I814" s="48"/>
      <c r="J814" s="49"/>
      <c r="X814" s="49"/>
      <c r="Y814" s="49"/>
      <c r="Z814" s="49"/>
      <c r="AA814" s="49"/>
      <c r="AD814" s="49"/>
      <c r="AG814" s="50"/>
      <c r="AH814" s="50"/>
      <c r="AI814" s="50"/>
      <c r="AL814" s="51"/>
      <c r="AM814" s="49"/>
      <c r="AO814" s="49"/>
    </row>
    <row r="815" ht="15.75" customHeight="1">
      <c r="B815" s="47"/>
      <c r="G815" s="48"/>
      <c r="H815" s="48"/>
      <c r="I815" s="48"/>
      <c r="J815" s="49"/>
      <c r="X815" s="49"/>
      <c r="Y815" s="49"/>
      <c r="Z815" s="49"/>
      <c r="AA815" s="49"/>
      <c r="AD815" s="49"/>
      <c r="AG815" s="50"/>
      <c r="AH815" s="50"/>
      <c r="AI815" s="50"/>
      <c r="AL815" s="51"/>
      <c r="AM815" s="49"/>
      <c r="AO815" s="49"/>
    </row>
    <row r="816" ht="15.75" customHeight="1">
      <c r="B816" s="47"/>
      <c r="G816" s="48"/>
      <c r="H816" s="48"/>
      <c r="I816" s="48"/>
      <c r="J816" s="49"/>
      <c r="X816" s="49"/>
      <c r="Y816" s="49"/>
      <c r="Z816" s="49"/>
      <c r="AA816" s="49"/>
      <c r="AD816" s="49"/>
      <c r="AG816" s="50"/>
      <c r="AH816" s="50"/>
      <c r="AI816" s="50"/>
      <c r="AL816" s="51"/>
      <c r="AM816" s="49"/>
      <c r="AO816" s="49"/>
    </row>
    <row r="817" ht="15.75" customHeight="1">
      <c r="B817" s="47"/>
      <c r="G817" s="48"/>
      <c r="H817" s="48"/>
      <c r="I817" s="48"/>
      <c r="J817" s="49"/>
      <c r="X817" s="49"/>
      <c r="Y817" s="49"/>
      <c r="Z817" s="49"/>
      <c r="AA817" s="49"/>
      <c r="AD817" s="49"/>
      <c r="AG817" s="50"/>
      <c r="AH817" s="50"/>
      <c r="AI817" s="50"/>
      <c r="AL817" s="51"/>
      <c r="AM817" s="49"/>
      <c r="AO817" s="49"/>
    </row>
    <row r="818" ht="15.75" customHeight="1">
      <c r="B818" s="47"/>
      <c r="G818" s="48"/>
      <c r="H818" s="48"/>
      <c r="I818" s="48"/>
      <c r="J818" s="49"/>
      <c r="X818" s="49"/>
      <c r="Y818" s="49"/>
      <c r="Z818" s="49"/>
      <c r="AA818" s="49"/>
      <c r="AD818" s="49"/>
      <c r="AG818" s="50"/>
      <c r="AH818" s="50"/>
      <c r="AI818" s="50"/>
      <c r="AL818" s="51"/>
      <c r="AM818" s="49"/>
      <c r="AO818" s="49"/>
    </row>
    <row r="819" ht="15.75" customHeight="1">
      <c r="B819" s="47"/>
      <c r="G819" s="48"/>
      <c r="H819" s="48"/>
      <c r="I819" s="48"/>
      <c r="J819" s="49"/>
      <c r="X819" s="49"/>
      <c r="Y819" s="49"/>
      <c r="Z819" s="49"/>
      <c r="AA819" s="49"/>
      <c r="AD819" s="49"/>
      <c r="AG819" s="50"/>
      <c r="AH819" s="50"/>
      <c r="AI819" s="50"/>
      <c r="AL819" s="51"/>
      <c r="AM819" s="49"/>
      <c r="AO819" s="49"/>
    </row>
    <row r="820" ht="15.75" customHeight="1">
      <c r="B820" s="47"/>
      <c r="G820" s="48"/>
      <c r="H820" s="48"/>
      <c r="I820" s="48"/>
      <c r="J820" s="49"/>
      <c r="X820" s="49"/>
      <c r="Y820" s="49"/>
      <c r="Z820" s="49"/>
      <c r="AA820" s="49"/>
      <c r="AD820" s="49"/>
      <c r="AG820" s="50"/>
      <c r="AH820" s="50"/>
      <c r="AI820" s="50"/>
      <c r="AL820" s="51"/>
      <c r="AM820" s="49"/>
      <c r="AO820" s="49"/>
    </row>
    <row r="821" ht="15.75" customHeight="1">
      <c r="B821" s="47"/>
      <c r="G821" s="48"/>
      <c r="H821" s="48"/>
      <c r="I821" s="48"/>
      <c r="J821" s="49"/>
      <c r="X821" s="49"/>
      <c r="Y821" s="49"/>
      <c r="Z821" s="49"/>
      <c r="AA821" s="49"/>
      <c r="AD821" s="49"/>
      <c r="AG821" s="50"/>
      <c r="AH821" s="50"/>
      <c r="AI821" s="50"/>
      <c r="AL821" s="51"/>
      <c r="AM821" s="49"/>
      <c r="AO821" s="49"/>
    </row>
    <row r="822" ht="15.75" customHeight="1">
      <c r="B822" s="47"/>
      <c r="G822" s="48"/>
      <c r="H822" s="48"/>
      <c r="I822" s="48"/>
      <c r="J822" s="49"/>
      <c r="X822" s="49"/>
      <c r="Y822" s="49"/>
      <c r="Z822" s="49"/>
      <c r="AA822" s="49"/>
      <c r="AD822" s="49"/>
      <c r="AG822" s="50"/>
      <c r="AH822" s="50"/>
      <c r="AI822" s="50"/>
      <c r="AL822" s="51"/>
      <c r="AM822" s="49"/>
      <c r="AO822" s="49"/>
    </row>
    <row r="823" ht="15.75" customHeight="1">
      <c r="B823" s="47"/>
      <c r="G823" s="48"/>
      <c r="H823" s="48"/>
      <c r="I823" s="48"/>
      <c r="J823" s="49"/>
      <c r="X823" s="49"/>
      <c r="Y823" s="49"/>
      <c r="Z823" s="49"/>
      <c r="AA823" s="49"/>
      <c r="AD823" s="49"/>
      <c r="AG823" s="50"/>
      <c r="AH823" s="50"/>
      <c r="AI823" s="50"/>
      <c r="AL823" s="51"/>
      <c r="AM823" s="49"/>
      <c r="AO823" s="49"/>
    </row>
    <row r="824" ht="15.75" customHeight="1">
      <c r="B824" s="47"/>
      <c r="G824" s="48"/>
      <c r="H824" s="48"/>
      <c r="I824" s="48"/>
      <c r="J824" s="49"/>
      <c r="X824" s="49"/>
      <c r="Y824" s="49"/>
      <c r="Z824" s="49"/>
      <c r="AA824" s="49"/>
      <c r="AD824" s="49"/>
      <c r="AG824" s="50"/>
      <c r="AH824" s="50"/>
      <c r="AI824" s="50"/>
      <c r="AL824" s="51"/>
      <c r="AM824" s="49"/>
      <c r="AO824" s="49"/>
    </row>
    <row r="825" ht="15.75" customHeight="1">
      <c r="B825" s="47"/>
      <c r="G825" s="48"/>
      <c r="H825" s="48"/>
      <c r="I825" s="48"/>
      <c r="J825" s="49"/>
      <c r="X825" s="49"/>
      <c r="Y825" s="49"/>
      <c r="Z825" s="49"/>
      <c r="AA825" s="49"/>
      <c r="AD825" s="49"/>
      <c r="AG825" s="50"/>
      <c r="AH825" s="50"/>
      <c r="AI825" s="50"/>
      <c r="AL825" s="51"/>
      <c r="AM825" s="49"/>
      <c r="AO825" s="49"/>
    </row>
    <row r="826" ht="15.75" customHeight="1">
      <c r="B826" s="47"/>
      <c r="G826" s="48"/>
      <c r="H826" s="48"/>
      <c r="I826" s="48"/>
      <c r="J826" s="49"/>
      <c r="X826" s="49"/>
      <c r="Y826" s="49"/>
      <c r="Z826" s="49"/>
      <c r="AA826" s="49"/>
      <c r="AD826" s="49"/>
      <c r="AG826" s="50"/>
      <c r="AH826" s="50"/>
      <c r="AI826" s="50"/>
      <c r="AL826" s="51"/>
      <c r="AM826" s="49"/>
      <c r="AO826" s="49"/>
    </row>
    <row r="827" ht="15.75" customHeight="1">
      <c r="B827" s="47"/>
      <c r="G827" s="48"/>
      <c r="H827" s="48"/>
      <c r="I827" s="48"/>
      <c r="J827" s="49"/>
      <c r="X827" s="49"/>
      <c r="Y827" s="49"/>
      <c r="Z827" s="49"/>
      <c r="AA827" s="49"/>
      <c r="AD827" s="49"/>
      <c r="AG827" s="50"/>
      <c r="AH827" s="50"/>
      <c r="AI827" s="50"/>
      <c r="AL827" s="51"/>
      <c r="AM827" s="49"/>
      <c r="AO827" s="49"/>
    </row>
    <row r="828" ht="15.75" customHeight="1">
      <c r="B828" s="47"/>
      <c r="G828" s="48"/>
      <c r="H828" s="48"/>
      <c r="I828" s="48"/>
      <c r="J828" s="49"/>
      <c r="X828" s="49"/>
      <c r="Y828" s="49"/>
      <c r="Z828" s="49"/>
      <c r="AA828" s="49"/>
      <c r="AD828" s="49"/>
      <c r="AG828" s="50"/>
      <c r="AH828" s="50"/>
      <c r="AI828" s="50"/>
      <c r="AL828" s="51"/>
      <c r="AM828" s="49"/>
      <c r="AO828" s="49"/>
    </row>
    <row r="829" ht="15.75" customHeight="1">
      <c r="B829" s="47"/>
      <c r="G829" s="48"/>
      <c r="H829" s="48"/>
      <c r="I829" s="48"/>
      <c r="J829" s="49"/>
      <c r="X829" s="49"/>
      <c r="Y829" s="49"/>
      <c r="Z829" s="49"/>
      <c r="AA829" s="49"/>
      <c r="AD829" s="49"/>
      <c r="AG829" s="50"/>
      <c r="AH829" s="50"/>
      <c r="AI829" s="50"/>
      <c r="AL829" s="51"/>
      <c r="AM829" s="49"/>
      <c r="AO829" s="49"/>
    </row>
    <row r="830" ht="15.75" customHeight="1">
      <c r="B830" s="47"/>
      <c r="G830" s="48"/>
      <c r="H830" s="48"/>
      <c r="I830" s="48"/>
      <c r="J830" s="49"/>
      <c r="X830" s="49"/>
      <c r="Y830" s="49"/>
      <c r="Z830" s="49"/>
      <c r="AA830" s="49"/>
      <c r="AD830" s="49"/>
      <c r="AG830" s="50"/>
      <c r="AH830" s="50"/>
      <c r="AI830" s="50"/>
      <c r="AL830" s="51"/>
      <c r="AM830" s="49"/>
      <c r="AO830" s="49"/>
    </row>
    <row r="831" ht="15.75" customHeight="1">
      <c r="B831" s="47"/>
      <c r="G831" s="48"/>
      <c r="H831" s="48"/>
      <c r="I831" s="48"/>
      <c r="J831" s="49"/>
      <c r="X831" s="49"/>
      <c r="Y831" s="49"/>
      <c r="Z831" s="49"/>
      <c r="AA831" s="49"/>
      <c r="AD831" s="49"/>
      <c r="AG831" s="50"/>
      <c r="AH831" s="50"/>
      <c r="AI831" s="50"/>
      <c r="AL831" s="51"/>
      <c r="AM831" s="49"/>
      <c r="AO831" s="49"/>
    </row>
    <row r="832" ht="15.75" customHeight="1">
      <c r="B832" s="47"/>
      <c r="G832" s="48"/>
      <c r="H832" s="48"/>
      <c r="I832" s="48"/>
      <c r="J832" s="49"/>
      <c r="X832" s="49"/>
      <c r="Y832" s="49"/>
      <c r="Z832" s="49"/>
      <c r="AA832" s="49"/>
      <c r="AD832" s="49"/>
      <c r="AG832" s="50"/>
      <c r="AH832" s="50"/>
      <c r="AI832" s="50"/>
      <c r="AL832" s="51"/>
      <c r="AM832" s="49"/>
      <c r="AO832" s="49"/>
    </row>
    <row r="833" ht="15.75" customHeight="1">
      <c r="B833" s="47"/>
      <c r="G833" s="48"/>
      <c r="H833" s="48"/>
      <c r="I833" s="48"/>
      <c r="J833" s="49"/>
      <c r="X833" s="49"/>
      <c r="Y833" s="49"/>
      <c r="Z833" s="49"/>
      <c r="AA833" s="49"/>
      <c r="AD833" s="49"/>
      <c r="AG833" s="50"/>
      <c r="AH833" s="50"/>
      <c r="AI833" s="50"/>
      <c r="AL833" s="51"/>
      <c r="AM833" s="49"/>
      <c r="AO833" s="49"/>
    </row>
    <row r="834" ht="15.75" customHeight="1">
      <c r="B834" s="47"/>
      <c r="G834" s="48"/>
      <c r="H834" s="48"/>
      <c r="I834" s="48"/>
      <c r="J834" s="49"/>
      <c r="X834" s="49"/>
      <c r="Y834" s="49"/>
      <c r="Z834" s="49"/>
      <c r="AA834" s="49"/>
      <c r="AD834" s="49"/>
      <c r="AG834" s="50"/>
      <c r="AH834" s="50"/>
      <c r="AI834" s="50"/>
      <c r="AL834" s="51"/>
      <c r="AM834" s="49"/>
      <c r="AO834" s="49"/>
    </row>
    <row r="835" ht="15.75" customHeight="1">
      <c r="B835" s="47"/>
      <c r="G835" s="48"/>
      <c r="H835" s="48"/>
      <c r="I835" s="48"/>
      <c r="J835" s="49"/>
      <c r="X835" s="49"/>
      <c r="Y835" s="49"/>
      <c r="Z835" s="49"/>
      <c r="AA835" s="49"/>
      <c r="AD835" s="49"/>
      <c r="AG835" s="50"/>
      <c r="AH835" s="50"/>
      <c r="AI835" s="50"/>
      <c r="AL835" s="51"/>
      <c r="AM835" s="49"/>
      <c r="AO835" s="49"/>
    </row>
    <row r="836" ht="15.75" customHeight="1">
      <c r="B836" s="47"/>
      <c r="G836" s="48"/>
      <c r="H836" s="48"/>
      <c r="I836" s="48"/>
      <c r="J836" s="49"/>
      <c r="X836" s="49"/>
      <c r="Y836" s="49"/>
      <c r="Z836" s="49"/>
      <c r="AA836" s="49"/>
      <c r="AD836" s="49"/>
      <c r="AG836" s="50"/>
      <c r="AH836" s="50"/>
      <c r="AI836" s="50"/>
      <c r="AL836" s="51"/>
      <c r="AM836" s="49"/>
      <c r="AO836" s="49"/>
    </row>
    <row r="837" ht="15.75" customHeight="1">
      <c r="B837" s="47"/>
      <c r="G837" s="48"/>
      <c r="H837" s="48"/>
      <c r="I837" s="48"/>
      <c r="J837" s="49"/>
      <c r="X837" s="49"/>
      <c r="Y837" s="49"/>
      <c r="Z837" s="49"/>
      <c r="AA837" s="49"/>
      <c r="AD837" s="49"/>
      <c r="AG837" s="50"/>
      <c r="AH837" s="50"/>
      <c r="AI837" s="50"/>
      <c r="AL837" s="51"/>
      <c r="AM837" s="49"/>
      <c r="AO837" s="49"/>
    </row>
    <row r="838" ht="15.75" customHeight="1">
      <c r="B838" s="47"/>
      <c r="G838" s="48"/>
      <c r="H838" s="48"/>
      <c r="I838" s="48"/>
      <c r="J838" s="49"/>
      <c r="X838" s="49"/>
      <c r="Y838" s="49"/>
      <c r="Z838" s="49"/>
      <c r="AA838" s="49"/>
      <c r="AD838" s="49"/>
      <c r="AG838" s="50"/>
      <c r="AH838" s="50"/>
      <c r="AI838" s="50"/>
      <c r="AL838" s="51"/>
      <c r="AM838" s="49"/>
      <c r="AO838" s="49"/>
    </row>
    <row r="839" ht="15.75" customHeight="1">
      <c r="B839" s="47"/>
      <c r="G839" s="48"/>
      <c r="H839" s="48"/>
      <c r="I839" s="48"/>
      <c r="J839" s="49"/>
      <c r="X839" s="49"/>
      <c r="Y839" s="49"/>
      <c r="Z839" s="49"/>
      <c r="AA839" s="49"/>
      <c r="AD839" s="49"/>
      <c r="AG839" s="50"/>
      <c r="AH839" s="50"/>
      <c r="AI839" s="50"/>
      <c r="AL839" s="51"/>
      <c r="AM839" s="49"/>
      <c r="AO839" s="49"/>
    </row>
    <row r="840" ht="15.75" customHeight="1">
      <c r="B840" s="47"/>
      <c r="G840" s="48"/>
      <c r="H840" s="48"/>
      <c r="I840" s="48"/>
      <c r="J840" s="49"/>
      <c r="X840" s="49"/>
      <c r="Y840" s="49"/>
      <c r="Z840" s="49"/>
      <c r="AA840" s="49"/>
      <c r="AD840" s="49"/>
      <c r="AG840" s="50"/>
      <c r="AH840" s="50"/>
      <c r="AI840" s="50"/>
      <c r="AL840" s="51"/>
      <c r="AM840" s="49"/>
      <c r="AO840" s="49"/>
    </row>
    <row r="841" ht="15.75" customHeight="1">
      <c r="B841" s="47"/>
      <c r="G841" s="48"/>
      <c r="H841" s="48"/>
      <c r="I841" s="48"/>
      <c r="J841" s="49"/>
      <c r="X841" s="49"/>
      <c r="Y841" s="49"/>
      <c r="Z841" s="49"/>
      <c r="AA841" s="49"/>
      <c r="AD841" s="49"/>
      <c r="AG841" s="50"/>
      <c r="AH841" s="50"/>
      <c r="AI841" s="50"/>
      <c r="AL841" s="51"/>
      <c r="AM841" s="49"/>
      <c r="AO841" s="49"/>
    </row>
    <row r="842" ht="15.75" customHeight="1">
      <c r="B842" s="47"/>
      <c r="G842" s="48"/>
      <c r="H842" s="48"/>
      <c r="I842" s="48"/>
      <c r="J842" s="49"/>
      <c r="X842" s="49"/>
      <c r="Y842" s="49"/>
      <c r="Z842" s="49"/>
      <c r="AA842" s="49"/>
      <c r="AD842" s="49"/>
      <c r="AG842" s="50"/>
      <c r="AH842" s="50"/>
      <c r="AI842" s="50"/>
      <c r="AL842" s="51"/>
      <c r="AM842" s="49"/>
      <c r="AO842" s="49"/>
    </row>
    <row r="843" ht="15.75" customHeight="1">
      <c r="B843" s="47"/>
      <c r="G843" s="48"/>
      <c r="H843" s="48"/>
      <c r="I843" s="48"/>
      <c r="J843" s="49"/>
      <c r="X843" s="49"/>
      <c r="Y843" s="49"/>
      <c r="Z843" s="49"/>
      <c r="AA843" s="49"/>
      <c r="AD843" s="49"/>
      <c r="AG843" s="50"/>
      <c r="AH843" s="50"/>
      <c r="AI843" s="50"/>
      <c r="AL843" s="51"/>
      <c r="AM843" s="49"/>
      <c r="AO843" s="49"/>
    </row>
    <row r="844" ht="15.75" customHeight="1">
      <c r="B844" s="47"/>
      <c r="G844" s="48"/>
      <c r="H844" s="48"/>
      <c r="I844" s="48"/>
      <c r="J844" s="49"/>
      <c r="X844" s="49"/>
      <c r="Y844" s="49"/>
      <c r="Z844" s="49"/>
      <c r="AA844" s="49"/>
      <c r="AD844" s="49"/>
      <c r="AG844" s="50"/>
      <c r="AH844" s="50"/>
      <c r="AI844" s="50"/>
      <c r="AL844" s="51"/>
      <c r="AM844" s="49"/>
      <c r="AO844" s="49"/>
    </row>
    <row r="845" ht="15.75" customHeight="1">
      <c r="B845" s="47"/>
      <c r="G845" s="48"/>
      <c r="H845" s="48"/>
      <c r="I845" s="48"/>
      <c r="J845" s="49"/>
      <c r="X845" s="49"/>
      <c r="Y845" s="49"/>
      <c r="Z845" s="49"/>
      <c r="AA845" s="49"/>
      <c r="AD845" s="49"/>
      <c r="AG845" s="50"/>
      <c r="AH845" s="50"/>
      <c r="AI845" s="50"/>
      <c r="AL845" s="51"/>
      <c r="AM845" s="49"/>
      <c r="AO845" s="49"/>
    </row>
    <row r="846" ht="15.75" customHeight="1">
      <c r="B846" s="47"/>
      <c r="G846" s="48"/>
      <c r="H846" s="48"/>
      <c r="I846" s="48"/>
      <c r="J846" s="49"/>
      <c r="X846" s="49"/>
      <c r="Y846" s="49"/>
      <c r="Z846" s="49"/>
      <c r="AA846" s="49"/>
      <c r="AD846" s="49"/>
      <c r="AG846" s="50"/>
      <c r="AH846" s="50"/>
      <c r="AI846" s="50"/>
      <c r="AL846" s="51"/>
      <c r="AM846" s="49"/>
      <c r="AO846" s="49"/>
    </row>
    <row r="847" ht="15.75" customHeight="1">
      <c r="B847" s="47"/>
      <c r="G847" s="48"/>
      <c r="H847" s="48"/>
      <c r="I847" s="48"/>
      <c r="J847" s="49"/>
      <c r="X847" s="49"/>
      <c r="Y847" s="49"/>
      <c r="Z847" s="49"/>
      <c r="AA847" s="49"/>
      <c r="AD847" s="49"/>
      <c r="AG847" s="50"/>
      <c r="AH847" s="50"/>
      <c r="AI847" s="50"/>
      <c r="AL847" s="51"/>
      <c r="AM847" s="49"/>
      <c r="AO847" s="49"/>
    </row>
    <row r="848" ht="15.75" customHeight="1">
      <c r="B848" s="47"/>
      <c r="G848" s="48"/>
      <c r="H848" s="48"/>
      <c r="I848" s="48"/>
      <c r="J848" s="49"/>
      <c r="X848" s="49"/>
      <c r="Y848" s="49"/>
      <c r="Z848" s="49"/>
      <c r="AA848" s="49"/>
      <c r="AD848" s="49"/>
      <c r="AG848" s="50"/>
      <c r="AH848" s="50"/>
      <c r="AI848" s="50"/>
      <c r="AL848" s="51"/>
      <c r="AM848" s="49"/>
      <c r="AO848" s="49"/>
    </row>
    <row r="849" ht="15.75" customHeight="1">
      <c r="B849" s="47"/>
      <c r="G849" s="48"/>
      <c r="H849" s="48"/>
      <c r="I849" s="48"/>
      <c r="J849" s="49"/>
      <c r="X849" s="49"/>
      <c r="Y849" s="49"/>
      <c r="Z849" s="49"/>
      <c r="AA849" s="49"/>
      <c r="AD849" s="49"/>
      <c r="AG849" s="50"/>
      <c r="AH849" s="50"/>
      <c r="AI849" s="50"/>
      <c r="AL849" s="51"/>
      <c r="AM849" s="49"/>
      <c r="AO849" s="49"/>
    </row>
    <row r="850" ht="15.75" customHeight="1">
      <c r="B850" s="47"/>
      <c r="G850" s="48"/>
      <c r="H850" s="48"/>
      <c r="I850" s="48"/>
      <c r="J850" s="49"/>
      <c r="X850" s="49"/>
      <c r="Y850" s="49"/>
      <c r="Z850" s="49"/>
      <c r="AA850" s="49"/>
      <c r="AD850" s="49"/>
      <c r="AG850" s="50"/>
      <c r="AH850" s="50"/>
      <c r="AI850" s="50"/>
      <c r="AL850" s="51"/>
      <c r="AM850" s="49"/>
      <c r="AO850" s="49"/>
    </row>
    <row r="851" ht="15.75" customHeight="1">
      <c r="B851" s="47"/>
      <c r="G851" s="48"/>
      <c r="H851" s="48"/>
      <c r="I851" s="48"/>
      <c r="J851" s="49"/>
      <c r="X851" s="49"/>
      <c r="Y851" s="49"/>
      <c r="Z851" s="49"/>
      <c r="AA851" s="49"/>
      <c r="AD851" s="49"/>
      <c r="AG851" s="50"/>
      <c r="AH851" s="50"/>
      <c r="AI851" s="50"/>
      <c r="AL851" s="51"/>
      <c r="AM851" s="49"/>
      <c r="AO851" s="49"/>
    </row>
    <row r="852" ht="15.75" customHeight="1">
      <c r="B852" s="47"/>
      <c r="G852" s="48"/>
      <c r="H852" s="48"/>
      <c r="I852" s="48"/>
      <c r="J852" s="49"/>
      <c r="X852" s="49"/>
      <c r="Y852" s="49"/>
      <c r="Z852" s="49"/>
      <c r="AA852" s="49"/>
      <c r="AD852" s="49"/>
      <c r="AG852" s="50"/>
      <c r="AH852" s="50"/>
      <c r="AI852" s="50"/>
      <c r="AL852" s="51"/>
      <c r="AM852" s="49"/>
      <c r="AO852" s="49"/>
    </row>
    <row r="853" ht="15.75" customHeight="1">
      <c r="B853" s="47"/>
      <c r="G853" s="48"/>
      <c r="H853" s="48"/>
      <c r="I853" s="48"/>
      <c r="J853" s="49"/>
      <c r="X853" s="49"/>
      <c r="Y853" s="49"/>
      <c r="Z853" s="49"/>
      <c r="AA853" s="49"/>
      <c r="AD853" s="49"/>
      <c r="AG853" s="50"/>
      <c r="AH853" s="50"/>
      <c r="AI853" s="50"/>
      <c r="AL853" s="51"/>
      <c r="AM853" s="49"/>
      <c r="AO853" s="49"/>
    </row>
    <row r="854" ht="15.75" customHeight="1">
      <c r="B854" s="47"/>
      <c r="G854" s="48"/>
      <c r="H854" s="48"/>
      <c r="I854" s="48"/>
      <c r="J854" s="49"/>
      <c r="X854" s="49"/>
      <c r="Y854" s="49"/>
      <c r="Z854" s="49"/>
      <c r="AA854" s="49"/>
      <c r="AD854" s="49"/>
      <c r="AG854" s="50"/>
      <c r="AH854" s="50"/>
      <c r="AI854" s="50"/>
      <c r="AL854" s="51"/>
      <c r="AM854" s="49"/>
      <c r="AO854" s="49"/>
    </row>
    <row r="855" ht="15.75" customHeight="1">
      <c r="B855" s="47"/>
      <c r="G855" s="48"/>
      <c r="H855" s="48"/>
      <c r="I855" s="48"/>
      <c r="J855" s="49"/>
      <c r="X855" s="49"/>
      <c r="Y855" s="49"/>
      <c r="Z855" s="49"/>
      <c r="AA855" s="49"/>
      <c r="AD855" s="49"/>
      <c r="AG855" s="50"/>
      <c r="AH855" s="50"/>
      <c r="AI855" s="50"/>
      <c r="AL855" s="51"/>
      <c r="AM855" s="49"/>
      <c r="AO855" s="49"/>
    </row>
    <row r="856" ht="15.75" customHeight="1">
      <c r="B856" s="47"/>
      <c r="G856" s="48"/>
      <c r="H856" s="48"/>
      <c r="I856" s="48"/>
      <c r="J856" s="49"/>
      <c r="X856" s="49"/>
      <c r="Y856" s="49"/>
      <c r="Z856" s="49"/>
      <c r="AA856" s="49"/>
      <c r="AD856" s="49"/>
      <c r="AG856" s="50"/>
      <c r="AH856" s="50"/>
      <c r="AI856" s="50"/>
      <c r="AL856" s="51"/>
      <c r="AM856" s="49"/>
      <c r="AO856" s="49"/>
    </row>
    <row r="857" ht="15.75" customHeight="1">
      <c r="B857" s="47"/>
      <c r="G857" s="48"/>
      <c r="H857" s="48"/>
      <c r="I857" s="48"/>
      <c r="J857" s="49"/>
      <c r="X857" s="49"/>
      <c r="Y857" s="49"/>
      <c r="Z857" s="49"/>
      <c r="AA857" s="49"/>
      <c r="AD857" s="49"/>
      <c r="AG857" s="50"/>
      <c r="AH857" s="50"/>
      <c r="AI857" s="50"/>
      <c r="AL857" s="51"/>
      <c r="AM857" s="49"/>
      <c r="AO857" s="49"/>
    </row>
    <row r="858" ht="15.75" customHeight="1">
      <c r="B858" s="47"/>
      <c r="G858" s="48"/>
      <c r="H858" s="48"/>
      <c r="I858" s="48"/>
      <c r="J858" s="49"/>
      <c r="X858" s="49"/>
      <c r="Y858" s="49"/>
      <c r="Z858" s="49"/>
      <c r="AA858" s="49"/>
      <c r="AD858" s="49"/>
      <c r="AG858" s="50"/>
      <c r="AH858" s="50"/>
      <c r="AI858" s="50"/>
      <c r="AL858" s="51"/>
      <c r="AM858" s="49"/>
      <c r="AO858" s="49"/>
    </row>
    <row r="859" ht="15.75" customHeight="1">
      <c r="B859" s="47"/>
      <c r="G859" s="48"/>
      <c r="H859" s="48"/>
      <c r="I859" s="48"/>
      <c r="J859" s="49"/>
      <c r="X859" s="49"/>
      <c r="Y859" s="49"/>
      <c r="Z859" s="49"/>
      <c r="AA859" s="49"/>
      <c r="AD859" s="49"/>
      <c r="AG859" s="50"/>
      <c r="AH859" s="50"/>
      <c r="AI859" s="50"/>
      <c r="AL859" s="51"/>
      <c r="AM859" s="49"/>
      <c r="AO859" s="49"/>
    </row>
    <row r="860" ht="15.75" customHeight="1">
      <c r="B860" s="47"/>
      <c r="G860" s="48"/>
      <c r="H860" s="48"/>
      <c r="I860" s="48"/>
      <c r="J860" s="49"/>
      <c r="X860" s="49"/>
      <c r="Y860" s="49"/>
      <c r="Z860" s="49"/>
      <c r="AA860" s="49"/>
      <c r="AD860" s="49"/>
      <c r="AG860" s="50"/>
      <c r="AH860" s="50"/>
      <c r="AI860" s="50"/>
      <c r="AL860" s="51"/>
      <c r="AM860" s="49"/>
      <c r="AO860" s="49"/>
    </row>
    <row r="861" ht="15.75" customHeight="1">
      <c r="B861" s="47"/>
      <c r="G861" s="48"/>
      <c r="H861" s="48"/>
      <c r="I861" s="48"/>
      <c r="J861" s="49"/>
      <c r="X861" s="49"/>
      <c r="Y861" s="49"/>
      <c r="Z861" s="49"/>
      <c r="AA861" s="49"/>
      <c r="AD861" s="49"/>
      <c r="AG861" s="50"/>
      <c r="AH861" s="50"/>
      <c r="AI861" s="50"/>
      <c r="AL861" s="51"/>
      <c r="AM861" s="49"/>
      <c r="AO861" s="49"/>
    </row>
    <row r="862" ht="15.75" customHeight="1">
      <c r="B862" s="47"/>
      <c r="G862" s="48"/>
      <c r="H862" s="48"/>
      <c r="I862" s="48"/>
      <c r="J862" s="49"/>
      <c r="X862" s="49"/>
      <c r="Y862" s="49"/>
      <c r="Z862" s="49"/>
      <c r="AA862" s="49"/>
      <c r="AD862" s="49"/>
      <c r="AG862" s="50"/>
      <c r="AH862" s="50"/>
      <c r="AI862" s="50"/>
      <c r="AL862" s="51"/>
      <c r="AM862" s="49"/>
      <c r="AO862" s="49"/>
    </row>
    <row r="863" ht="15.75" customHeight="1">
      <c r="B863" s="47"/>
      <c r="G863" s="48"/>
      <c r="H863" s="48"/>
      <c r="I863" s="48"/>
      <c r="J863" s="49"/>
      <c r="X863" s="49"/>
      <c r="Y863" s="49"/>
      <c r="Z863" s="49"/>
      <c r="AA863" s="49"/>
      <c r="AD863" s="49"/>
      <c r="AG863" s="50"/>
      <c r="AH863" s="50"/>
      <c r="AI863" s="50"/>
      <c r="AL863" s="51"/>
      <c r="AM863" s="49"/>
      <c r="AO863" s="49"/>
    </row>
    <row r="864" ht="15.75" customHeight="1">
      <c r="B864" s="47"/>
      <c r="G864" s="48"/>
      <c r="H864" s="48"/>
      <c r="I864" s="48"/>
      <c r="J864" s="49"/>
      <c r="X864" s="49"/>
      <c r="Y864" s="49"/>
      <c r="Z864" s="49"/>
      <c r="AA864" s="49"/>
      <c r="AD864" s="49"/>
      <c r="AG864" s="50"/>
      <c r="AH864" s="50"/>
      <c r="AI864" s="50"/>
      <c r="AL864" s="51"/>
      <c r="AM864" s="49"/>
      <c r="AO864" s="49"/>
    </row>
    <row r="865" ht="15.75" customHeight="1">
      <c r="B865" s="47"/>
      <c r="G865" s="48"/>
      <c r="H865" s="48"/>
      <c r="I865" s="48"/>
      <c r="J865" s="49"/>
      <c r="X865" s="49"/>
      <c r="Y865" s="49"/>
      <c r="Z865" s="49"/>
      <c r="AA865" s="49"/>
      <c r="AD865" s="49"/>
      <c r="AG865" s="50"/>
      <c r="AH865" s="50"/>
      <c r="AI865" s="50"/>
      <c r="AL865" s="51"/>
      <c r="AM865" s="49"/>
      <c r="AO865" s="49"/>
    </row>
    <row r="866" ht="15.75" customHeight="1">
      <c r="B866" s="47"/>
      <c r="G866" s="48"/>
      <c r="H866" s="48"/>
      <c r="I866" s="48"/>
      <c r="J866" s="49"/>
      <c r="X866" s="49"/>
      <c r="Y866" s="49"/>
      <c r="Z866" s="49"/>
      <c r="AA866" s="49"/>
      <c r="AD866" s="49"/>
      <c r="AG866" s="50"/>
      <c r="AH866" s="50"/>
      <c r="AI866" s="50"/>
      <c r="AL866" s="51"/>
      <c r="AM866" s="49"/>
      <c r="AO866" s="49"/>
    </row>
    <row r="867" ht="15.75" customHeight="1">
      <c r="B867" s="47"/>
      <c r="G867" s="48"/>
      <c r="H867" s="48"/>
      <c r="I867" s="48"/>
      <c r="J867" s="49"/>
      <c r="X867" s="49"/>
      <c r="Y867" s="49"/>
      <c r="Z867" s="49"/>
      <c r="AA867" s="49"/>
      <c r="AD867" s="49"/>
      <c r="AG867" s="50"/>
      <c r="AH867" s="50"/>
      <c r="AI867" s="50"/>
      <c r="AL867" s="51"/>
      <c r="AM867" s="49"/>
      <c r="AO867" s="49"/>
    </row>
    <row r="868" ht="15.75" customHeight="1">
      <c r="B868" s="47"/>
      <c r="G868" s="48"/>
      <c r="H868" s="48"/>
      <c r="I868" s="48"/>
      <c r="J868" s="49"/>
      <c r="X868" s="49"/>
      <c r="Y868" s="49"/>
      <c r="Z868" s="49"/>
      <c r="AA868" s="49"/>
      <c r="AD868" s="49"/>
      <c r="AG868" s="50"/>
      <c r="AH868" s="50"/>
      <c r="AI868" s="50"/>
      <c r="AL868" s="51"/>
      <c r="AM868" s="49"/>
      <c r="AO868" s="49"/>
    </row>
    <row r="869" ht="15.75" customHeight="1">
      <c r="B869" s="47"/>
      <c r="G869" s="48"/>
      <c r="H869" s="48"/>
      <c r="I869" s="48"/>
      <c r="J869" s="49"/>
      <c r="X869" s="49"/>
      <c r="Y869" s="49"/>
      <c r="Z869" s="49"/>
      <c r="AA869" s="49"/>
      <c r="AD869" s="49"/>
      <c r="AG869" s="50"/>
      <c r="AH869" s="50"/>
      <c r="AI869" s="50"/>
      <c r="AL869" s="51"/>
      <c r="AM869" s="49"/>
      <c r="AO869" s="49"/>
    </row>
    <row r="870" ht="15.75" customHeight="1">
      <c r="B870" s="47"/>
      <c r="G870" s="48"/>
      <c r="H870" s="48"/>
      <c r="I870" s="48"/>
      <c r="J870" s="49"/>
      <c r="X870" s="49"/>
      <c r="Y870" s="49"/>
      <c r="Z870" s="49"/>
      <c r="AA870" s="49"/>
      <c r="AD870" s="49"/>
      <c r="AG870" s="50"/>
      <c r="AH870" s="50"/>
      <c r="AI870" s="50"/>
      <c r="AL870" s="51"/>
      <c r="AM870" s="49"/>
      <c r="AO870" s="49"/>
    </row>
    <row r="871" ht="15.75" customHeight="1">
      <c r="B871" s="47"/>
      <c r="G871" s="48"/>
      <c r="H871" s="48"/>
      <c r="I871" s="48"/>
      <c r="J871" s="49"/>
      <c r="X871" s="49"/>
      <c r="Y871" s="49"/>
      <c r="Z871" s="49"/>
      <c r="AA871" s="49"/>
      <c r="AD871" s="49"/>
      <c r="AG871" s="50"/>
      <c r="AH871" s="50"/>
      <c r="AI871" s="50"/>
      <c r="AL871" s="51"/>
      <c r="AM871" s="49"/>
      <c r="AO871" s="49"/>
    </row>
    <row r="872" ht="15.75" customHeight="1">
      <c r="B872" s="47"/>
      <c r="G872" s="48"/>
      <c r="H872" s="48"/>
      <c r="I872" s="48"/>
      <c r="J872" s="49"/>
      <c r="X872" s="49"/>
      <c r="Y872" s="49"/>
      <c r="Z872" s="49"/>
      <c r="AA872" s="49"/>
      <c r="AD872" s="49"/>
      <c r="AG872" s="50"/>
      <c r="AH872" s="50"/>
      <c r="AI872" s="50"/>
      <c r="AL872" s="51"/>
      <c r="AM872" s="49"/>
      <c r="AO872" s="49"/>
    </row>
    <row r="873" ht="15.75" customHeight="1">
      <c r="B873" s="47"/>
      <c r="G873" s="48"/>
      <c r="H873" s="48"/>
      <c r="I873" s="48"/>
      <c r="J873" s="49"/>
      <c r="X873" s="49"/>
      <c r="Y873" s="49"/>
      <c r="Z873" s="49"/>
      <c r="AA873" s="49"/>
      <c r="AD873" s="49"/>
      <c r="AG873" s="50"/>
      <c r="AH873" s="50"/>
      <c r="AI873" s="50"/>
      <c r="AL873" s="51"/>
      <c r="AM873" s="49"/>
      <c r="AO873" s="49"/>
    </row>
    <row r="874" ht="15.75" customHeight="1">
      <c r="B874" s="47"/>
      <c r="G874" s="48"/>
      <c r="H874" s="48"/>
      <c r="I874" s="48"/>
      <c r="J874" s="49"/>
      <c r="X874" s="49"/>
      <c r="Y874" s="49"/>
      <c r="Z874" s="49"/>
      <c r="AA874" s="49"/>
      <c r="AD874" s="49"/>
      <c r="AG874" s="50"/>
      <c r="AH874" s="50"/>
      <c r="AI874" s="50"/>
      <c r="AL874" s="51"/>
      <c r="AM874" s="49"/>
      <c r="AO874" s="49"/>
    </row>
    <row r="875" ht="15.75" customHeight="1">
      <c r="B875" s="47"/>
      <c r="G875" s="48"/>
      <c r="H875" s="48"/>
      <c r="I875" s="48"/>
      <c r="J875" s="49"/>
      <c r="X875" s="49"/>
      <c r="Y875" s="49"/>
      <c r="Z875" s="49"/>
      <c r="AA875" s="49"/>
      <c r="AD875" s="49"/>
      <c r="AG875" s="50"/>
      <c r="AH875" s="50"/>
      <c r="AI875" s="50"/>
      <c r="AL875" s="51"/>
      <c r="AM875" s="49"/>
      <c r="AO875" s="49"/>
    </row>
    <row r="876" ht="15.75" customHeight="1">
      <c r="B876" s="47"/>
      <c r="G876" s="48"/>
      <c r="H876" s="48"/>
      <c r="I876" s="48"/>
      <c r="J876" s="49"/>
      <c r="X876" s="49"/>
      <c r="Y876" s="49"/>
      <c r="Z876" s="49"/>
      <c r="AA876" s="49"/>
      <c r="AD876" s="49"/>
      <c r="AG876" s="50"/>
      <c r="AH876" s="50"/>
      <c r="AI876" s="50"/>
      <c r="AL876" s="51"/>
      <c r="AM876" s="49"/>
      <c r="AO876" s="49"/>
    </row>
    <row r="877" ht="15.75" customHeight="1">
      <c r="B877" s="47"/>
      <c r="G877" s="48"/>
      <c r="H877" s="48"/>
      <c r="I877" s="48"/>
      <c r="J877" s="49"/>
      <c r="X877" s="49"/>
      <c r="Y877" s="49"/>
      <c r="Z877" s="49"/>
      <c r="AA877" s="49"/>
      <c r="AD877" s="49"/>
      <c r="AG877" s="50"/>
      <c r="AH877" s="50"/>
      <c r="AI877" s="50"/>
      <c r="AL877" s="51"/>
      <c r="AM877" s="49"/>
      <c r="AO877" s="49"/>
    </row>
    <row r="878" ht="15.75" customHeight="1">
      <c r="B878" s="47"/>
      <c r="G878" s="48"/>
      <c r="H878" s="48"/>
      <c r="I878" s="48"/>
      <c r="J878" s="49"/>
      <c r="X878" s="49"/>
      <c r="Y878" s="49"/>
      <c r="Z878" s="49"/>
      <c r="AA878" s="49"/>
      <c r="AD878" s="49"/>
      <c r="AG878" s="50"/>
      <c r="AH878" s="50"/>
      <c r="AI878" s="50"/>
      <c r="AL878" s="51"/>
      <c r="AM878" s="49"/>
      <c r="AO878" s="49"/>
    </row>
    <row r="879" ht="15.75" customHeight="1">
      <c r="B879" s="47"/>
      <c r="G879" s="48"/>
      <c r="H879" s="48"/>
      <c r="I879" s="48"/>
      <c r="J879" s="49"/>
      <c r="X879" s="49"/>
      <c r="Y879" s="49"/>
      <c r="Z879" s="49"/>
      <c r="AA879" s="49"/>
      <c r="AD879" s="49"/>
      <c r="AG879" s="50"/>
      <c r="AH879" s="50"/>
      <c r="AI879" s="50"/>
      <c r="AL879" s="51"/>
      <c r="AM879" s="49"/>
      <c r="AO879" s="49"/>
    </row>
    <row r="880" ht="15.75" customHeight="1">
      <c r="B880" s="47"/>
      <c r="G880" s="48"/>
      <c r="H880" s="48"/>
      <c r="I880" s="48"/>
      <c r="J880" s="49"/>
      <c r="X880" s="49"/>
      <c r="Y880" s="49"/>
      <c r="Z880" s="49"/>
      <c r="AA880" s="49"/>
      <c r="AD880" s="49"/>
      <c r="AG880" s="50"/>
      <c r="AH880" s="50"/>
      <c r="AI880" s="50"/>
      <c r="AL880" s="51"/>
      <c r="AM880" s="49"/>
      <c r="AO880" s="49"/>
    </row>
    <row r="881" ht="15.75" customHeight="1">
      <c r="B881" s="47"/>
      <c r="G881" s="48"/>
      <c r="H881" s="48"/>
      <c r="I881" s="48"/>
      <c r="J881" s="49"/>
      <c r="X881" s="49"/>
      <c r="Y881" s="49"/>
      <c r="Z881" s="49"/>
      <c r="AA881" s="49"/>
      <c r="AD881" s="49"/>
      <c r="AG881" s="50"/>
      <c r="AH881" s="50"/>
      <c r="AI881" s="50"/>
      <c r="AL881" s="51"/>
      <c r="AM881" s="49"/>
      <c r="AO881" s="49"/>
    </row>
    <row r="882" ht="15.75" customHeight="1">
      <c r="B882" s="47"/>
      <c r="G882" s="48"/>
      <c r="H882" s="48"/>
      <c r="I882" s="48"/>
      <c r="J882" s="49"/>
      <c r="X882" s="49"/>
      <c r="Y882" s="49"/>
      <c r="Z882" s="49"/>
      <c r="AA882" s="49"/>
      <c r="AD882" s="49"/>
      <c r="AG882" s="50"/>
      <c r="AH882" s="50"/>
      <c r="AI882" s="50"/>
      <c r="AL882" s="51"/>
      <c r="AM882" s="49"/>
      <c r="AO882" s="49"/>
    </row>
    <row r="883" ht="15.75" customHeight="1">
      <c r="B883" s="47"/>
      <c r="G883" s="48"/>
      <c r="H883" s="48"/>
      <c r="I883" s="48"/>
      <c r="J883" s="49"/>
      <c r="X883" s="49"/>
      <c r="Y883" s="49"/>
      <c r="Z883" s="49"/>
      <c r="AA883" s="49"/>
      <c r="AD883" s="49"/>
      <c r="AG883" s="50"/>
      <c r="AH883" s="50"/>
      <c r="AI883" s="50"/>
      <c r="AL883" s="51"/>
      <c r="AM883" s="49"/>
      <c r="AO883" s="49"/>
    </row>
    <row r="884" ht="15.75" customHeight="1">
      <c r="B884" s="47"/>
      <c r="G884" s="48"/>
      <c r="H884" s="48"/>
      <c r="I884" s="48"/>
      <c r="J884" s="49"/>
      <c r="X884" s="49"/>
      <c r="Y884" s="49"/>
      <c r="Z884" s="49"/>
      <c r="AA884" s="49"/>
      <c r="AD884" s="49"/>
      <c r="AG884" s="50"/>
      <c r="AH884" s="50"/>
      <c r="AI884" s="50"/>
      <c r="AL884" s="51"/>
      <c r="AM884" s="49"/>
      <c r="AO884" s="49"/>
    </row>
    <row r="885" ht="15.75" customHeight="1">
      <c r="B885" s="47"/>
      <c r="G885" s="48"/>
      <c r="H885" s="48"/>
      <c r="I885" s="48"/>
      <c r="J885" s="49"/>
      <c r="X885" s="49"/>
      <c r="Y885" s="49"/>
      <c r="Z885" s="49"/>
      <c r="AA885" s="49"/>
      <c r="AD885" s="49"/>
      <c r="AG885" s="50"/>
      <c r="AH885" s="50"/>
      <c r="AI885" s="50"/>
      <c r="AL885" s="51"/>
      <c r="AM885" s="49"/>
      <c r="AO885" s="49"/>
    </row>
    <row r="886" ht="15.75" customHeight="1">
      <c r="B886" s="47"/>
      <c r="G886" s="48"/>
      <c r="H886" s="48"/>
      <c r="I886" s="48"/>
      <c r="J886" s="49"/>
      <c r="X886" s="49"/>
      <c r="Y886" s="49"/>
      <c r="Z886" s="49"/>
      <c r="AA886" s="49"/>
      <c r="AD886" s="49"/>
      <c r="AG886" s="50"/>
      <c r="AH886" s="50"/>
      <c r="AI886" s="50"/>
      <c r="AL886" s="51"/>
      <c r="AM886" s="49"/>
      <c r="AO886" s="49"/>
    </row>
    <row r="887" ht="15.75" customHeight="1">
      <c r="B887" s="47"/>
      <c r="G887" s="48"/>
      <c r="H887" s="48"/>
      <c r="I887" s="48"/>
      <c r="J887" s="49"/>
      <c r="X887" s="49"/>
      <c r="Y887" s="49"/>
      <c r="Z887" s="49"/>
      <c r="AA887" s="49"/>
      <c r="AD887" s="49"/>
      <c r="AG887" s="50"/>
      <c r="AH887" s="50"/>
      <c r="AI887" s="50"/>
      <c r="AL887" s="51"/>
      <c r="AM887" s="49"/>
      <c r="AO887" s="49"/>
    </row>
    <row r="888" ht="15.75" customHeight="1">
      <c r="B888" s="47"/>
      <c r="G888" s="48"/>
      <c r="H888" s="48"/>
      <c r="I888" s="48"/>
      <c r="J888" s="49"/>
      <c r="X888" s="49"/>
      <c r="Y888" s="49"/>
      <c r="Z888" s="49"/>
      <c r="AA888" s="49"/>
      <c r="AD888" s="49"/>
      <c r="AG888" s="50"/>
      <c r="AH888" s="50"/>
      <c r="AI888" s="50"/>
      <c r="AL888" s="51"/>
      <c r="AM888" s="49"/>
      <c r="AO888" s="49"/>
    </row>
    <row r="889" ht="15.75" customHeight="1">
      <c r="B889" s="47"/>
      <c r="G889" s="48"/>
      <c r="H889" s="48"/>
      <c r="I889" s="48"/>
      <c r="J889" s="49"/>
      <c r="X889" s="49"/>
      <c r="Y889" s="49"/>
      <c r="Z889" s="49"/>
      <c r="AA889" s="49"/>
      <c r="AD889" s="49"/>
      <c r="AG889" s="50"/>
      <c r="AH889" s="50"/>
      <c r="AI889" s="50"/>
      <c r="AL889" s="51"/>
      <c r="AM889" s="49"/>
      <c r="AO889" s="49"/>
    </row>
    <row r="890" ht="15.75" customHeight="1">
      <c r="B890" s="47"/>
      <c r="G890" s="48"/>
      <c r="H890" s="48"/>
      <c r="I890" s="48"/>
      <c r="J890" s="49"/>
      <c r="X890" s="49"/>
      <c r="Y890" s="49"/>
      <c r="Z890" s="49"/>
      <c r="AA890" s="49"/>
      <c r="AD890" s="49"/>
      <c r="AG890" s="50"/>
      <c r="AH890" s="50"/>
      <c r="AI890" s="50"/>
      <c r="AL890" s="51"/>
      <c r="AM890" s="49"/>
      <c r="AO890" s="49"/>
    </row>
    <row r="891" ht="15.75" customHeight="1">
      <c r="B891" s="47"/>
      <c r="G891" s="48"/>
      <c r="H891" s="48"/>
      <c r="I891" s="48"/>
      <c r="J891" s="49"/>
      <c r="X891" s="49"/>
      <c r="Y891" s="49"/>
      <c r="Z891" s="49"/>
      <c r="AA891" s="49"/>
      <c r="AD891" s="49"/>
      <c r="AG891" s="50"/>
      <c r="AH891" s="50"/>
      <c r="AI891" s="50"/>
      <c r="AL891" s="51"/>
      <c r="AM891" s="49"/>
      <c r="AO891" s="49"/>
    </row>
    <row r="892" ht="15.75" customHeight="1">
      <c r="B892" s="47"/>
      <c r="G892" s="48"/>
      <c r="H892" s="48"/>
      <c r="I892" s="48"/>
      <c r="J892" s="49"/>
      <c r="X892" s="49"/>
      <c r="Y892" s="49"/>
      <c r="Z892" s="49"/>
      <c r="AA892" s="49"/>
      <c r="AD892" s="49"/>
      <c r="AG892" s="50"/>
      <c r="AH892" s="50"/>
      <c r="AI892" s="50"/>
      <c r="AL892" s="51"/>
      <c r="AM892" s="49"/>
      <c r="AO892" s="49"/>
    </row>
    <row r="893" ht="15.75" customHeight="1">
      <c r="B893" s="47"/>
      <c r="G893" s="48"/>
      <c r="H893" s="48"/>
      <c r="I893" s="48"/>
      <c r="J893" s="49"/>
      <c r="X893" s="49"/>
      <c r="Y893" s="49"/>
      <c r="Z893" s="49"/>
      <c r="AA893" s="49"/>
      <c r="AD893" s="49"/>
      <c r="AG893" s="50"/>
      <c r="AH893" s="50"/>
      <c r="AI893" s="50"/>
      <c r="AL893" s="51"/>
      <c r="AM893" s="49"/>
      <c r="AO893" s="49"/>
    </row>
    <row r="894" ht="15.75" customHeight="1">
      <c r="B894" s="47"/>
      <c r="G894" s="48"/>
      <c r="H894" s="48"/>
      <c r="I894" s="48"/>
      <c r="J894" s="49"/>
      <c r="X894" s="49"/>
      <c r="Y894" s="49"/>
      <c r="Z894" s="49"/>
      <c r="AA894" s="49"/>
      <c r="AD894" s="49"/>
      <c r="AG894" s="50"/>
      <c r="AH894" s="50"/>
      <c r="AI894" s="50"/>
      <c r="AL894" s="51"/>
      <c r="AM894" s="49"/>
      <c r="AO894" s="49"/>
    </row>
    <row r="895" ht="15.75" customHeight="1">
      <c r="B895" s="47"/>
      <c r="G895" s="48"/>
      <c r="H895" s="48"/>
      <c r="I895" s="48"/>
      <c r="J895" s="49"/>
      <c r="X895" s="49"/>
      <c r="Y895" s="49"/>
      <c r="Z895" s="49"/>
      <c r="AA895" s="49"/>
      <c r="AD895" s="49"/>
      <c r="AG895" s="50"/>
      <c r="AH895" s="50"/>
      <c r="AI895" s="50"/>
      <c r="AL895" s="51"/>
      <c r="AM895" s="49"/>
      <c r="AO895" s="49"/>
    </row>
    <row r="896" ht="15.75" customHeight="1">
      <c r="B896" s="47"/>
      <c r="G896" s="48"/>
      <c r="H896" s="48"/>
      <c r="I896" s="48"/>
      <c r="J896" s="49"/>
      <c r="X896" s="49"/>
      <c r="Y896" s="49"/>
      <c r="Z896" s="49"/>
      <c r="AA896" s="49"/>
      <c r="AD896" s="49"/>
      <c r="AG896" s="50"/>
      <c r="AH896" s="50"/>
      <c r="AI896" s="50"/>
      <c r="AL896" s="51"/>
      <c r="AM896" s="49"/>
      <c r="AO896" s="49"/>
    </row>
    <row r="897" ht="15.75" customHeight="1">
      <c r="B897" s="47"/>
      <c r="G897" s="48"/>
      <c r="H897" s="48"/>
      <c r="I897" s="48"/>
      <c r="J897" s="49"/>
      <c r="X897" s="49"/>
      <c r="Y897" s="49"/>
      <c r="Z897" s="49"/>
      <c r="AA897" s="49"/>
      <c r="AD897" s="49"/>
      <c r="AG897" s="50"/>
      <c r="AH897" s="50"/>
      <c r="AI897" s="50"/>
      <c r="AL897" s="51"/>
      <c r="AM897" s="49"/>
      <c r="AO897" s="49"/>
    </row>
    <row r="898" ht="15.75" customHeight="1">
      <c r="B898" s="47"/>
      <c r="G898" s="48"/>
      <c r="H898" s="48"/>
      <c r="I898" s="48"/>
      <c r="J898" s="49"/>
      <c r="X898" s="49"/>
      <c r="Y898" s="49"/>
      <c r="Z898" s="49"/>
      <c r="AA898" s="49"/>
      <c r="AD898" s="49"/>
      <c r="AG898" s="50"/>
      <c r="AH898" s="50"/>
      <c r="AI898" s="50"/>
      <c r="AL898" s="51"/>
      <c r="AM898" s="49"/>
      <c r="AO898" s="49"/>
    </row>
    <row r="899" ht="15.75" customHeight="1">
      <c r="B899" s="47"/>
      <c r="G899" s="48"/>
      <c r="H899" s="48"/>
      <c r="I899" s="48"/>
      <c r="J899" s="49"/>
      <c r="X899" s="49"/>
      <c r="Y899" s="49"/>
      <c r="Z899" s="49"/>
      <c r="AA899" s="49"/>
      <c r="AD899" s="49"/>
      <c r="AG899" s="50"/>
      <c r="AH899" s="50"/>
      <c r="AI899" s="50"/>
      <c r="AL899" s="51"/>
      <c r="AM899" s="49"/>
      <c r="AO899" s="49"/>
    </row>
    <row r="900" ht="15.75" customHeight="1">
      <c r="B900" s="47"/>
      <c r="G900" s="48"/>
      <c r="H900" s="48"/>
      <c r="I900" s="48"/>
      <c r="J900" s="49"/>
      <c r="X900" s="49"/>
      <c r="Y900" s="49"/>
      <c r="Z900" s="49"/>
      <c r="AA900" s="49"/>
      <c r="AD900" s="49"/>
      <c r="AG900" s="50"/>
      <c r="AH900" s="50"/>
      <c r="AI900" s="50"/>
      <c r="AL900" s="51"/>
      <c r="AM900" s="49"/>
      <c r="AO900" s="49"/>
    </row>
    <row r="901" ht="15.75" customHeight="1">
      <c r="B901" s="47"/>
      <c r="G901" s="48"/>
      <c r="H901" s="48"/>
      <c r="I901" s="48"/>
      <c r="J901" s="49"/>
      <c r="X901" s="49"/>
      <c r="Y901" s="49"/>
      <c r="Z901" s="49"/>
      <c r="AA901" s="49"/>
      <c r="AD901" s="49"/>
      <c r="AG901" s="50"/>
      <c r="AH901" s="50"/>
      <c r="AI901" s="50"/>
      <c r="AL901" s="51"/>
      <c r="AM901" s="49"/>
      <c r="AO901" s="49"/>
    </row>
    <row r="902" ht="15.75" customHeight="1">
      <c r="B902" s="47"/>
      <c r="G902" s="48"/>
      <c r="H902" s="48"/>
      <c r="I902" s="48"/>
      <c r="J902" s="49"/>
      <c r="X902" s="49"/>
      <c r="Y902" s="49"/>
      <c r="Z902" s="49"/>
      <c r="AA902" s="49"/>
      <c r="AD902" s="49"/>
      <c r="AG902" s="50"/>
      <c r="AH902" s="50"/>
      <c r="AI902" s="50"/>
      <c r="AL902" s="51"/>
      <c r="AM902" s="49"/>
      <c r="AO902" s="49"/>
    </row>
    <row r="903" ht="15.75" customHeight="1">
      <c r="B903" s="47"/>
      <c r="G903" s="48"/>
      <c r="H903" s="48"/>
      <c r="I903" s="48"/>
      <c r="J903" s="49"/>
      <c r="X903" s="49"/>
      <c r="Y903" s="49"/>
      <c r="Z903" s="49"/>
      <c r="AA903" s="49"/>
      <c r="AD903" s="49"/>
      <c r="AG903" s="50"/>
      <c r="AH903" s="50"/>
      <c r="AI903" s="50"/>
      <c r="AL903" s="51"/>
      <c r="AM903" s="49"/>
      <c r="AO903" s="49"/>
    </row>
    <row r="904" ht="15.75" customHeight="1">
      <c r="B904" s="47"/>
      <c r="G904" s="48"/>
      <c r="H904" s="48"/>
      <c r="I904" s="48"/>
      <c r="J904" s="49"/>
      <c r="X904" s="49"/>
      <c r="Y904" s="49"/>
      <c r="Z904" s="49"/>
      <c r="AA904" s="49"/>
      <c r="AD904" s="49"/>
      <c r="AG904" s="50"/>
      <c r="AH904" s="50"/>
      <c r="AI904" s="50"/>
      <c r="AL904" s="51"/>
      <c r="AM904" s="49"/>
      <c r="AO904" s="49"/>
    </row>
    <row r="905" ht="15.75" customHeight="1">
      <c r="B905" s="47"/>
      <c r="G905" s="48"/>
      <c r="H905" s="48"/>
      <c r="I905" s="48"/>
      <c r="J905" s="49"/>
      <c r="X905" s="49"/>
      <c r="Y905" s="49"/>
      <c r="Z905" s="49"/>
      <c r="AA905" s="49"/>
      <c r="AD905" s="49"/>
      <c r="AG905" s="50"/>
      <c r="AH905" s="50"/>
      <c r="AI905" s="50"/>
      <c r="AL905" s="51"/>
      <c r="AM905" s="49"/>
      <c r="AO905" s="49"/>
    </row>
    <row r="906" ht="15.75" customHeight="1">
      <c r="B906" s="47"/>
      <c r="G906" s="48"/>
      <c r="H906" s="48"/>
      <c r="I906" s="48"/>
      <c r="J906" s="49"/>
      <c r="X906" s="49"/>
      <c r="Y906" s="49"/>
      <c r="Z906" s="49"/>
      <c r="AA906" s="49"/>
      <c r="AD906" s="49"/>
      <c r="AG906" s="50"/>
      <c r="AH906" s="50"/>
      <c r="AI906" s="50"/>
      <c r="AL906" s="51"/>
      <c r="AM906" s="49"/>
      <c r="AO906" s="49"/>
    </row>
    <row r="907" ht="15.75" customHeight="1">
      <c r="B907" s="47"/>
      <c r="G907" s="48"/>
      <c r="H907" s="48"/>
      <c r="I907" s="48"/>
      <c r="J907" s="49"/>
      <c r="X907" s="49"/>
      <c r="Y907" s="49"/>
      <c r="Z907" s="49"/>
      <c r="AA907" s="49"/>
      <c r="AD907" s="49"/>
      <c r="AG907" s="50"/>
      <c r="AH907" s="50"/>
      <c r="AI907" s="50"/>
      <c r="AL907" s="51"/>
      <c r="AM907" s="49"/>
      <c r="AO907" s="49"/>
    </row>
    <row r="908" ht="15.75" customHeight="1">
      <c r="B908" s="47"/>
      <c r="G908" s="48"/>
      <c r="H908" s="48"/>
      <c r="I908" s="48"/>
      <c r="J908" s="49"/>
      <c r="X908" s="49"/>
      <c r="Y908" s="49"/>
      <c r="Z908" s="49"/>
      <c r="AA908" s="49"/>
      <c r="AD908" s="49"/>
      <c r="AG908" s="50"/>
      <c r="AH908" s="50"/>
      <c r="AI908" s="50"/>
      <c r="AL908" s="51"/>
      <c r="AM908" s="49"/>
      <c r="AO908" s="49"/>
    </row>
    <row r="909" ht="15.75" customHeight="1">
      <c r="B909" s="47"/>
      <c r="G909" s="48"/>
      <c r="H909" s="48"/>
      <c r="I909" s="48"/>
      <c r="J909" s="49"/>
      <c r="X909" s="49"/>
      <c r="Y909" s="49"/>
      <c r="Z909" s="49"/>
      <c r="AA909" s="49"/>
      <c r="AD909" s="49"/>
      <c r="AG909" s="50"/>
      <c r="AH909" s="50"/>
      <c r="AI909" s="50"/>
      <c r="AL909" s="51"/>
      <c r="AM909" s="49"/>
      <c r="AO909" s="49"/>
    </row>
    <row r="910" ht="15.75" customHeight="1">
      <c r="B910" s="47"/>
      <c r="G910" s="48"/>
      <c r="H910" s="48"/>
      <c r="I910" s="48"/>
      <c r="J910" s="49"/>
      <c r="X910" s="49"/>
      <c r="Y910" s="49"/>
      <c r="Z910" s="49"/>
      <c r="AA910" s="49"/>
      <c r="AD910" s="49"/>
      <c r="AG910" s="50"/>
      <c r="AH910" s="50"/>
      <c r="AI910" s="50"/>
      <c r="AL910" s="51"/>
      <c r="AM910" s="49"/>
      <c r="AO910" s="49"/>
    </row>
    <row r="911" ht="15.75" customHeight="1">
      <c r="B911" s="47"/>
      <c r="G911" s="48"/>
      <c r="H911" s="48"/>
      <c r="I911" s="48"/>
      <c r="J911" s="49"/>
      <c r="X911" s="49"/>
      <c r="Y911" s="49"/>
      <c r="Z911" s="49"/>
      <c r="AA911" s="49"/>
      <c r="AD911" s="49"/>
      <c r="AG911" s="50"/>
      <c r="AH911" s="50"/>
      <c r="AI911" s="50"/>
      <c r="AL911" s="51"/>
      <c r="AM911" s="49"/>
      <c r="AO911" s="49"/>
    </row>
    <row r="912" ht="15.75" customHeight="1">
      <c r="B912" s="47"/>
      <c r="G912" s="48"/>
      <c r="H912" s="48"/>
      <c r="I912" s="48"/>
      <c r="J912" s="49"/>
      <c r="X912" s="49"/>
      <c r="Y912" s="49"/>
      <c r="Z912" s="49"/>
      <c r="AA912" s="49"/>
      <c r="AD912" s="49"/>
      <c r="AG912" s="50"/>
      <c r="AH912" s="50"/>
      <c r="AI912" s="50"/>
      <c r="AL912" s="51"/>
      <c r="AM912" s="49"/>
      <c r="AO912" s="49"/>
    </row>
    <row r="913" ht="15.75" customHeight="1">
      <c r="B913" s="47"/>
      <c r="G913" s="48"/>
      <c r="H913" s="48"/>
      <c r="I913" s="48"/>
      <c r="J913" s="49"/>
      <c r="X913" s="49"/>
      <c r="Y913" s="49"/>
      <c r="Z913" s="49"/>
      <c r="AA913" s="49"/>
      <c r="AD913" s="49"/>
      <c r="AG913" s="50"/>
      <c r="AH913" s="50"/>
      <c r="AI913" s="50"/>
      <c r="AL913" s="51"/>
      <c r="AM913" s="49"/>
      <c r="AO913" s="49"/>
    </row>
    <row r="914" ht="15.75" customHeight="1">
      <c r="B914" s="47"/>
      <c r="G914" s="48"/>
      <c r="H914" s="48"/>
      <c r="I914" s="48"/>
      <c r="J914" s="49"/>
      <c r="X914" s="49"/>
      <c r="Y914" s="49"/>
      <c r="Z914" s="49"/>
      <c r="AA914" s="49"/>
      <c r="AD914" s="49"/>
      <c r="AG914" s="50"/>
      <c r="AH914" s="50"/>
      <c r="AI914" s="50"/>
      <c r="AL914" s="51"/>
      <c r="AM914" s="49"/>
      <c r="AO914" s="49"/>
    </row>
    <row r="915" ht="15.75" customHeight="1">
      <c r="B915" s="47"/>
      <c r="G915" s="48"/>
      <c r="H915" s="48"/>
      <c r="I915" s="48"/>
      <c r="J915" s="49"/>
      <c r="X915" s="49"/>
      <c r="Y915" s="49"/>
      <c r="Z915" s="49"/>
      <c r="AA915" s="49"/>
      <c r="AD915" s="49"/>
      <c r="AG915" s="50"/>
      <c r="AH915" s="50"/>
      <c r="AI915" s="50"/>
      <c r="AL915" s="51"/>
      <c r="AM915" s="49"/>
      <c r="AO915" s="49"/>
    </row>
    <row r="916" ht="15.75" customHeight="1">
      <c r="B916" s="47"/>
      <c r="G916" s="48"/>
      <c r="H916" s="48"/>
      <c r="I916" s="48"/>
      <c r="J916" s="49"/>
      <c r="X916" s="49"/>
      <c r="Y916" s="49"/>
      <c r="Z916" s="49"/>
      <c r="AA916" s="49"/>
      <c r="AD916" s="49"/>
      <c r="AG916" s="50"/>
      <c r="AH916" s="50"/>
      <c r="AI916" s="50"/>
      <c r="AL916" s="51"/>
      <c r="AM916" s="49"/>
      <c r="AO916" s="49"/>
    </row>
    <row r="917" ht="15.75" customHeight="1">
      <c r="B917" s="47"/>
      <c r="G917" s="48"/>
      <c r="H917" s="48"/>
      <c r="I917" s="48"/>
      <c r="J917" s="49"/>
      <c r="X917" s="49"/>
      <c r="Y917" s="49"/>
      <c r="Z917" s="49"/>
      <c r="AA917" s="49"/>
      <c r="AD917" s="49"/>
      <c r="AG917" s="50"/>
      <c r="AH917" s="50"/>
      <c r="AI917" s="50"/>
      <c r="AL917" s="51"/>
      <c r="AM917" s="49"/>
      <c r="AO917" s="49"/>
    </row>
    <row r="918" ht="15.75" customHeight="1">
      <c r="B918" s="47"/>
      <c r="G918" s="48"/>
      <c r="H918" s="48"/>
      <c r="I918" s="48"/>
      <c r="J918" s="49"/>
      <c r="X918" s="49"/>
      <c r="Y918" s="49"/>
      <c r="Z918" s="49"/>
      <c r="AA918" s="49"/>
      <c r="AD918" s="49"/>
      <c r="AG918" s="50"/>
      <c r="AH918" s="50"/>
      <c r="AI918" s="50"/>
      <c r="AL918" s="51"/>
      <c r="AM918" s="49"/>
      <c r="AO918" s="49"/>
    </row>
    <row r="919" ht="15.75" customHeight="1">
      <c r="B919" s="47"/>
      <c r="G919" s="48"/>
      <c r="H919" s="48"/>
      <c r="I919" s="48"/>
      <c r="J919" s="49"/>
      <c r="X919" s="49"/>
      <c r="Y919" s="49"/>
      <c r="Z919" s="49"/>
      <c r="AA919" s="49"/>
      <c r="AD919" s="49"/>
      <c r="AG919" s="50"/>
      <c r="AH919" s="50"/>
      <c r="AI919" s="50"/>
      <c r="AL919" s="51"/>
      <c r="AM919" s="49"/>
      <c r="AO919" s="49"/>
    </row>
    <row r="920" ht="15.75" customHeight="1">
      <c r="B920" s="47"/>
      <c r="G920" s="48"/>
      <c r="H920" s="48"/>
      <c r="I920" s="48"/>
      <c r="J920" s="49"/>
      <c r="X920" s="49"/>
      <c r="Y920" s="49"/>
      <c r="Z920" s="49"/>
      <c r="AA920" s="49"/>
      <c r="AD920" s="49"/>
      <c r="AG920" s="50"/>
      <c r="AH920" s="50"/>
      <c r="AI920" s="50"/>
      <c r="AL920" s="51"/>
      <c r="AM920" s="49"/>
      <c r="AO920" s="49"/>
    </row>
    <row r="921" ht="15.75" customHeight="1">
      <c r="B921" s="47"/>
      <c r="G921" s="48"/>
      <c r="H921" s="48"/>
      <c r="I921" s="48"/>
      <c r="J921" s="49"/>
      <c r="X921" s="49"/>
      <c r="Y921" s="49"/>
      <c r="Z921" s="49"/>
      <c r="AA921" s="49"/>
      <c r="AD921" s="49"/>
      <c r="AG921" s="50"/>
      <c r="AH921" s="50"/>
      <c r="AI921" s="50"/>
      <c r="AL921" s="51"/>
      <c r="AM921" s="49"/>
      <c r="AO921" s="49"/>
    </row>
    <row r="922" ht="15.75" customHeight="1">
      <c r="B922" s="47"/>
      <c r="G922" s="48"/>
      <c r="H922" s="48"/>
      <c r="I922" s="48"/>
      <c r="J922" s="49"/>
      <c r="X922" s="49"/>
      <c r="Y922" s="49"/>
      <c r="Z922" s="49"/>
      <c r="AA922" s="49"/>
      <c r="AD922" s="49"/>
      <c r="AG922" s="50"/>
      <c r="AH922" s="50"/>
      <c r="AI922" s="50"/>
      <c r="AL922" s="51"/>
      <c r="AM922" s="49"/>
      <c r="AO922" s="49"/>
    </row>
    <row r="923" ht="15.75" customHeight="1">
      <c r="B923" s="47"/>
      <c r="G923" s="48"/>
      <c r="H923" s="48"/>
      <c r="I923" s="48"/>
      <c r="J923" s="49"/>
      <c r="X923" s="49"/>
      <c r="Y923" s="49"/>
      <c r="Z923" s="49"/>
      <c r="AA923" s="49"/>
      <c r="AD923" s="49"/>
      <c r="AG923" s="50"/>
      <c r="AH923" s="50"/>
      <c r="AI923" s="50"/>
      <c r="AL923" s="51"/>
      <c r="AM923" s="49"/>
      <c r="AO923" s="49"/>
    </row>
    <row r="924" ht="15.75" customHeight="1">
      <c r="B924" s="47"/>
      <c r="G924" s="48"/>
      <c r="H924" s="48"/>
      <c r="I924" s="48"/>
      <c r="J924" s="49"/>
      <c r="X924" s="49"/>
      <c r="Y924" s="49"/>
      <c r="Z924" s="49"/>
      <c r="AA924" s="49"/>
      <c r="AD924" s="49"/>
      <c r="AG924" s="50"/>
      <c r="AH924" s="50"/>
      <c r="AI924" s="50"/>
      <c r="AL924" s="51"/>
      <c r="AM924" s="49"/>
      <c r="AO924" s="49"/>
    </row>
    <row r="925" ht="15.75" customHeight="1">
      <c r="B925" s="47"/>
      <c r="G925" s="48"/>
      <c r="H925" s="48"/>
      <c r="I925" s="48"/>
      <c r="J925" s="49"/>
      <c r="X925" s="49"/>
      <c r="Y925" s="49"/>
      <c r="Z925" s="49"/>
      <c r="AA925" s="49"/>
      <c r="AD925" s="49"/>
      <c r="AG925" s="50"/>
      <c r="AH925" s="50"/>
      <c r="AI925" s="50"/>
      <c r="AL925" s="51"/>
      <c r="AM925" s="49"/>
      <c r="AO925" s="49"/>
    </row>
    <row r="926" ht="15.75" customHeight="1">
      <c r="B926" s="47"/>
      <c r="G926" s="48"/>
      <c r="H926" s="48"/>
      <c r="I926" s="48"/>
      <c r="J926" s="49"/>
      <c r="X926" s="49"/>
      <c r="Y926" s="49"/>
      <c r="Z926" s="49"/>
      <c r="AA926" s="49"/>
      <c r="AD926" s="49"/>
      <c r="AG926" s="50"/>
      <c r="AH926" s="50"/>
      <c r="AI926" s="50"/>
      <c r="AL926" s="51"/>
      <c r="AM926" s="49"/>
      <c r="AO926" s="49"/>
    </row>
    <row r="927" ht="15.75" customHeight="1">
      <c r="B927" s="47"/>
      <c r="G927" s="48"/>
      <c r="H927" s="48"/>
      <c r="I927" s="48"/>
      <c r="J927" s="49"/>
      <c r="X927" s="49"/>
      <c r="Y927" s="49"/>
      <c r="Z927" s="49"/>
      <c r="AA927" s="49"/>
      <c r="AD927" s="49"/>
      <c r="AG927" s="50"/>
      <c r="AH927" s="50"/>
      <c r="AI927" s="50"/>
      <c r="AL927" s="51"/>
      <c r="AM927" s="49"/>
      <c r="AO927" s="49"/>
    </row>
    <row r="928" ht="15.75" customHeight="1">
      <c r="B928" s="47"/>
      <c r="G928" s="48"/>
      <c r="H928" s="48"/>
      <c r="I928" s="48"/>
      <c r="J928" s="49"/>
      <c r="X928" s="49"/>
      <c r="Y928" s="49"/>
      <c r="Z928" s="49"/>
      <c r="AA928" s="49"/>
      <c r="AD928" s="49"/>
      <c r="AG928" s="50"/>
      <c r="AH928" s="50"/>
      <c r="AI928" s="50"/>
      <c r="AL928" s="51"/>
      <c r="AM928" s="49"/>
      <c r="AO928" s="49"/>
    </row>
    <row r="929" ht="15.75" customHeight="1">
      <c r="B929" s="47"/>
      <c r="G929" s="48"/>
      <c r="H929" s="48"/>
      <c r="I929" s="48"/>
      <c r="J929" s="49"/>
      <c r="X929" s="49"/>
      <c r="Y929" s="49"/>
      <c r="Z929" s="49"/>
      <c r="AA929" s="49"/>
      <c r="AD929" s="49"/>
      <c r="AG929" s="50"/>
      <c r="AH929" s="50"/>
      <c r="AI929" s="50"/>
      <c r="AL929" s="51"/>
      <c r="AM929" s="49"/>
      <c r="AO929" s="49"/>
    </row>
    <row r="930" ht="15.75" customHeight="1">
      <c r="B930" s="47"/>
      <c r="G930" s="48"/>
      <c r="H930" s="48"/>
      <c r="I930" s="48"/>
      <c r="J930" s="49"/>
      <c r="X930" s="49"/>
      <c r="Y930" s="49"/>
      <c r="Z930" s="49"/>
      <c r="AA930" s="49"/>
      <c r="AD930" s="49"/>
      <c r="AG930" s="50"/>
      <c r="AH930" s="50"/>
      <c r="AI930" s="50"/>
      <c r="AL930" s="51"/>
      <c r="AM930" s="49"/>
      <c r="AO930" s="49"/>
    </row>
    <row r="931" ht="15.75" customHeight="1">
      <c r="B931" s="47"/>
      <c r="G931" s="48"/>
      <c r="H931" s="48"/>
      <c r="I931" s="48"/>
      <c r="J931" s="49"/>
      <c r="X931" s="49"/>
      <c r="Y931" s="49"/>
      <c r="Z931" s="49"/>
      <c r="AA931" s="49"/>
      <c r="AD931" s="49"/>
      <c r="AG931" s="50"/>
      <c r="AH931" s="50"/>
      <c r="AI931" s="50"/>
      <c r="AL931" s="51"/>
      <c r="AM931" s="49"/>
      <c r="AO931" s="49"/>
    </row>
    <row r="932" ht="15.75" customHeight="1">
      <c r="B932" s="47"/>
      <c r="G932" s="48"/>
      <c r="H932" s="48"/>
      <c r="I932" s="48"/>
      <c r="J932" s="49"/>
      <c r="X932" s="49"/>
      <c r="Y932" s="49"/>
      <c r="Z932" s="49"/>
      <c r="AA932" s="49"/>
      <c r="AD932" s="49"/>
      <c r="AG932" s="50"/>
      <c r="AH932" s="50"/>
      <c r="AI932" s="50"/>
      <c r="AL932" s="51"/>
      <c r="AM932" s="49"/>
      <c r="AO932" s="49"/>
    </row>
    <row r="933" ht="15.75" customHeight="1">
      <c r="B933" s="47"/>
      <c r="G933" s="48"/>
      <c r="H933" s="48"/>
      <c r="I933" s="48"/>
      <c r="J933" s="49"/>
      <c r="X933" s="49"/>
      <c r="Y933" s="49"/>
      <c r="Z933" s="49"/>
      <c r="AA933" s="49"/>
      <c r="AD933" s="49"/>
      <c r="AG933" s="50"/>
      <c r="AH933" s="50"/>
      <c r="AI933" s="50"/>
      <c r="AL933" s="51"/>
      <c r="AM933" s="49"/>
      <c r="AO933" s="49"/>
    </row>
    <row r="934" ht="15.75" customHeight="1">
      <c r="B934" s="47"/>
      <c r="G934" s="48"/>
      <c r="H934" s="48"/>
      <c r="I934" s="48"/>
      <c r="J934" s="49"/>
      <c r="X934" s="49"/>
      <c r="Y934" s="49"/>
      <c r="Z934" s="49"/>
      <c r="AA934" s="49"/>
      <c r="AD934" s="49"/>
      <c r="AG934" s="50"/>
      <c r="AH934" s="50"/>
      <c r="AI934" s="50"/>
      <c r="AL934" s="51"/>
      <c r="AM934" s="49"/>
      <c r="AO934" s="49"/>
    </row>
    <row r="935" ht="15.75" customHeight="1">
      <c r="B935" s="47"/>
      <c r="G935" s="48"/>
      <c r="H935" s="48"/>
      <c r="I935" s="48"/>
      <c r="J935" s="49"/>
      <c r="X935" s="49"/>
      <c r="Y935" s="49"/>
      <c r="Z935" s="49"/>
      <c r="AA935" s="49"/>
      <c r="AD935" s="49"/>
      <c r="AG935" s="50"/>
      <c r="AH935" s="50"/>
      <c r="AI935" s="50"/>
      <c r="AL935" s="51"/>
      <c r="AM935" s="49"/>
      <c r="AO935" s="49"/>
    </row>
    <row r="936" ht="15.75" customHeight="1">
      <c r="B936" s="47"/>
      <c r="G936" s="48"/>
      <c r="H936" s="48"/>
      <c r="I936" s="48"/>
      <c r="J936" s="49"/>
      <c r="X936" s="49"/>
      <c r="Y936" s="49"/>
      <c r="Z936" s="49"/>
      <c r="AA936" s="49"/>
      <c r="AD936" s="49"/>
      <c r="AG936" s="50"/>
      <c r="AH936" s="50"/>
      <c r="AI936" s="50"/>
      <c r="AL936" s="51"/>
      <c r="AM936" s="49"/>
      <c r="AO936" s="49"/>
    </row>
    <row r="937" ht="15.75" customHeight="1">
      <c r="B937" s="47"/>
      <c r="G937" s="48"/>
      <c r="H937" s="48"/>
      <c r="I937" s="48"/>
      <c r="J937" s="49"/>
      <c r="X937" s="49"/>
      <c r="Y937" s="49"/>
      <c r="Z937" s="49"/>
      <c r="AA937" s="49"/>
      <c r="AD937" s="49"/>
      <c r="AG937" s="50"/>
      <c r="AH937" s="50"/>
      <c r="AI937" s="50"/>
      <c r="AL937" s="51"/>
      <c r="AM937" s="49"/>
      <c r="AO937" s="49"/>
    </row>
    <row r="938" ht="15.75" customHeight="1">
      <c r="B938" s="47"/>
      <c r="G938" s="48"/>
      <c r="H938" s="48"/>
      <c r="I938" s="48"/>
      <c r="J938" s="49"/>
      <c r="X938" s="49"/>
      <c r="Y938" s="49"/>
      <c r="Z938" s="49"/>
      <c r="AA938" s="49"/>
      <c r="AD938" s="49"/>
      <c r="AG938" s="50"/>
      <c r="AH938" s="50"/>
      <c r="AI938" s="50"/>
      <c r="AL938" s="51"/>
      <c r="AM938" s="49"/>
      <c r="AO938" s="49"/>
    </row>
    <row r="939" ht="15.75" customHeight="1">
      <c r="B939" s="47"/>
      <c r="G939" s="48"/>
      <c r="H939" s="48"/>
      <c r="I939" s="48"/>
      <c r="J939" s="49"/>
      <c r="X939" s="49"/>
      <c r="Y939" s="49"/>
      <c r="Z939" s="49"/>
      <c r="AA939" s="49"/>
      <c r="AD939" s="49"/>
      <c r="AG939" s="50"/>
      <c r="AH939" s="50"/>
      <c r="AI939" s="50"/>
      <c r="AL939" s="51"/>
      <c r="AM939" s="49"/>
      <c r="AO939" s="49"/>
    </row>
    <row r="940" ht="15.75" customHeight="1">
      <c r="B940" s="47"/>
      <c r="G940" s="48"/>
      <c r="H940" s="48"/>
      <c r="I940" s="48"/>
      <c r="J940" s="49"/>
      <c r="X940" s="49"/>
      <c r="Y940" s="49"/>
      <c r="Z940" s="49"/>
      <c r="AA940" s="49"/>
      <c r="AD940" s="49"/>
      <c r="AG940" s="50"/>
      <c r="AH940" s="50"/>
      <c r="AI940" s="50"/>
      <c r="AL940" s="51"/>
      <c r="AM940" s="49"/>
      <c r="AO940" s="49"/>
    </row>
    <row r="941" ht="15.75" customHeight="1">
      <c r="B941" s="47"/>
      <c r="G941" s="48"/>
      <c r="H941" s="48"/>
      <c r="I941" s="48"/>
      <c r="J941" s="49"/>
      <c r="X941" s="49"/>
      <c r="Y941" s="49"/>
      <c r="Z941" s="49"/>
      <c r="AA941" s="49"/>
      <c r="AD941" s="49"/>
      <c r="AG941" s="50"/>
      <c r="AH941" s="50"/>
      <c r="AI941" s="50"/>
      <c r="AL941" s="51"/>
      <c r="AM941" s="49"/>
      <c r="AO941" s="49"/>
    </row>
    <row r="942" ht="15.75" customHeight="1">
      <c r="B942" s="47"/>
      <c r="G942" s="48"/>
      <c r="H942" s="48"/>
      <c r="I942" s="48"/>
      <c r="J942" s="49"/>
      <c r="X942" s="49"/>
      <c r="Y942" s="49"/>
      <c r="Z942" s="49"/>
      <c r="AA942" s="49"/>
      <c r="AD942" s="49"/>
      <c r="AG942" s="50"/>
      <c r="AH942" s="50"/>
      <c r="AI942" s="50"/>
      <c r="AL942" s="51"/>
      <c r="AM942" s="49"/>
      <c r="AO942" s="49"/>
    </row>
    <row r="943" ht="15.75" customHeight="1">
      <c r="B943" s="47"/>
      <c r="G943" s="48"/>
      <c r="H943" s="48"/>
      <c r="I943" s="48"/>
      <c r="J943" s="49"/>
      <c r="X943" s="49"/>
      <c r="Y943" s="49"/>
      <c r="Z943" s="49"/>
      <c r="AA943" s="49"/>
      <c r="AD943" s="49"/>
      <c r="AG943" s="50"/>
      <c r="AH943" s="50"/>
      <c r="AI943" s="50"/>
      <c r="AL943" s="51"/>
      <c r="AM943" s="49"/>
      <c r="AO943" s="49"/>
    </row>
    <row r="944" ht="15.75" customHeight="1">
      <c r="B944" s="47"/>
      <c r="G944" s="48"/>
      <c r="H944" s="48"/>
      <c r="I944" s="48"/>
      <c r="J944" s="49"/>
      <c r="X944" s="49"/>
      <c r="Y944" s="49"/>
      <c r="Z944" s="49"/>
      <c r="AA944" s="49"/>
      <c r="AD944" s="49"/>
      <c r="AG944" s="50"/>
      <c r="AH944" s="50"/>
      <c r="AI944" s="50"/>
      <c r="AL944" s="51"/>
      <c r="AM944" s="49"/>
      <c r="AO944" s="49"/>
    </row>
    <row r="945" ht="15.75" customHeight="1">
      <c r="B945" s="47"/>
      <c r="G945" s="48"/>
      <c r="H945" s="48"/>
      <c r="I945" s="48"/>
      <c r="J945" s="49"/>
      <c r="X945" s="49"/>
      <c r="Y945" s="49"/>
      <c r="Z945" s="49"/>
      <c r="AA945" s="49"/>
      <c r="AD945" s="49"/>
      <c r="AG945" s="50"/>
      <c r="AH945" s="50"/>
      <c r="AI945" s="50"/>
      <c r="AL945" s="51"/>
      <c r="AM945" s="49"/>
      <c r="AO945" s="49"/>
    </row>
    <row r="946" ht="15.75" customHeight="1">
      <c r="B946" s="47"/>
      <c r="G946" s="48"/>
      <c r="H946" s="48"/>
      <c r="I946" s="48"/>
      <c r="J946" s="49"/>
      <c r="X946" s="49"/>
      <c r="Y946" s="49"/>
      <c r="Z946" s="49"/>
      <c r="AA946" s="49"/>
      <c r="AD946" s="49"/>
      <c r="AG946" s="50"/>
      <c r="AH946" s="50"/>
      <c r="AI946" s="50"/>
      <c r="AL946" s="51"/>
      <c r="AM946" s="49"/>
      <c r="AO946" s="49"/>
    </row>
    <row r="947" ht="15.75" customHeight="1">
      <c r="B947" s="47"/>
      <c r="G947" s="48"/>
      <c r="H947" s="48"/>
      <c r="I947" s="48"/>
      <c r="J947" s="49"/>
      <c r="X947" s="49"/>
      <c r="Y947" s="49"/>
      <c r="Z947" s="49"/>
      <c r="AA947" s="49"/>
      <c r="AD947" s="49"/>
      <c r="AG947" s="50"/>
      <c r="AH947" s="50"/>
      <c r="AI947" s="50"/>
      <c r="AL947" s="51"/>
      <c r="AM947" s="49"/>
      <c r="AO947" s="49"/>
    </row>
    <row r="948" ht="15.75" customHeight="1">
      <c r="B948" s="47"/>
      <c r="G948" s="48"/>
      <c r="H948" s="48"/>
      <c r="I948" s="48"/>
      <c r="J948" s="49"/>
      <c r="X948" s="49"/>
      <c r="Y948" s="49"/>
      <c r="Z948" s="49"/>
      <c r="AA948" s="49"/>
      <c r="AD948" s="49"/>
      <c r="AG948" s="50"/>
      <c r="AH948" s="50"/>
      <c r="AI948" s="50"/>
      <c r="AL948" s="51"/>
      <c r="AM948" s="49"/>
      <c r="AO948" s="49"/>
    </row>
    <row r="949" ht="15.75" customHeight="1">
      <c r="B949" s="47"/>
      <c r="G949" s="48"/>
      <c r="H949" s="48"/>
      <c r="I949" s="48"/>
      <c r="J949" s="49"/>
      <c r="X949" s="49"/>
      <c r="Y949" s="49"/>
      <c r="Z949" s="49"/>
      <c r="AA949" s="49"/>
      <c r="AD949" s="49"/>
      <c r="AG949" s="50"/>
      <c r="AH949" s="50"/>
      <c r="AI949" s="50"/>
      <c r="AL949" s="51"/>
      <c r="AM949" s="49"/>
      <c r="AO949" s="49"/>
    </row>
    <row r="950" ht="15.75" customHeight="1">
      <c r="B950" s="47"/>
      <c r="G950" s="48"/>
      <c r="H950" s="48"/>
      <c r="I950" s="48"/>
      <c r="J950" s="49"/>
      <c r="X950" s="49"/>
      <c r="Y950" s="49"/>
      <c r="Z950" s="49"/>
      <c r="AA950" s="49"/>
      <c r="AD950" s="49"/>
      <c r="AG950" s="50"/>
      <c r="AH950" s="50"/>
      <c r="AI950" s="50"/>
      <c r="AL950" s="51"/>
      <c r="AM950" s="49"/>
      <c r="AO950" s="49"/>
    </row>
    <row r="951" ht="15.75" customHeight="1">
      <c r="B951" s="47"/>
      <c r="G951" s="48"/>
      <c r="H951" s="48"/>
      <c r="I951" s="48"/>
      <c r="J951" s="49"/>
      <c r="X951" s="49"/>
      <c r="Y951" s="49"/>
      <c r="Z951" s="49"/>
      <c r="AA951" s="49"/>
      <c r="AD951" s="49"/>
      <c r="AG951" s="50"/>
      <c r="AH951" s="50"/>
      <c r="AI951" s="50"/>
      <c r="AL951" s="51"/>
      <c r="AM951" s="49"/>
      <c r="AO951" s="49"/>
    </row>
    <row r="952" ht="15.75" customHeight="1">
      <c r="B952" s="47"/>
      <c r="G952" s="48"/>
      <c r="H952" s="48"/>
      <c r="I952" s="48"/>
      <c r="J952" s="49"/>
      <c r="X952" s="49"/>
      <c r="Y952" s="49"/>
      <c r="Z952" s="49"/>
      <c r="AA952" s="49"/>
      <c r="AD952" s="49"/>
      <c r="AG952" s="50"/>
      <c r="AH952" s="50"/>
      <c r="AI952" s="50"/>
      <c r="AL952" s="51"/>
      <c r="AM952" s="49"/>
      <c r="AO952" s="49"/>
    </row>
    <row r="953" ht="15.75" customHeight="1">
      <c r="B953" s="47"/>
      <c r="G953" s="48"/>
      <c r="H953" s="48"/>
      <c r="I953" s="48"/>
      <c r="J953" s="49"/>
      <c r="X953" s="49"/>
      <c r="Y953" s="49"/>
      <c r="Z953" s="49"/>
      <c r="AA953" s="49"/>
      <c r="AD953" s="49"/>
      <c r="AG953" s="50"/>
      <c r="AH953" s="50"/>
      <c r="AI953" s="50"/>
      <c r="AL953" s="51"/>
      <c r="AM953" s="49"/>
      <c r="AO953" s="49"/>
    </row>
    <row r="954" ht="15.75" customHeight="1">
      <c r="B954" s="47"/>
      <c r="G954" s="48"/>
      <c r="H954" s="48"/>
      <c r="I954" s="48"/>
      <c r="J954" s="49"/>
      <c r="X954" s="49"/>
      <c r="Y954" s="49"/>
      <c r="Z954" s="49"/>
      <c r="AA954" s="49"/>
      <c r="AD954" s="49"/>
      <c r="AG954" s="50"/>
      <c r="AH954" s="50"/>
      <c r="AI954" s="50"/>
      <c r="AL954" s="51"/>
      <c r="AM954" s="49"/>
      <c r="AO954" s="49"/>
    </row>
    <row r="955" ht="15.75" customHeight="1">
      <c r="B955" s="47"/>
      <c r="G955" s="48"/>
      <c r="H955" s="48"/>
      <c r="I955" s="48"/>
      <c r="J955" s="49"/>
      <c r="X955" s="49"/>
      <c r="Y955" s="49"/>
      <c r="Z955" s="49"/>
      <c r="AA955" s="49"/>
      <c r="AD955" s="49"/>
      <c r="AG955" s="50"/>
      <c r="AH955" s="50"/>
      <c r="AI955" s="50"/>
      <c r="AL955" s="51"/>
      <c r="AM955" s="49"/>
      <c r="AO955" s="49"/>
    </row>
    <row r="956" ht="15.75" customHeight="1">
      <c r="B956" s="47"/>
      <c r="G956" s="48"/>
      <c r="H956" s="48"/>
      <c r="I956" s="48"/>
      <c r="J956" s="49"/>
      <c r="X956" s="49"/>
      <c r="Y956" s="49"/>
      <c r="Z956" s="49"/>
      <c r="AA956" s="49"/>
      <c r="AD956" s="49"/>
      <c r="AG956" s="50"/>
      <c r="AH956" s="50"/>
      <c r="AI956" s="50"/>
      <c r="AL956" s="51"/>
      <c r="AM956" s="49"/>
      <c r="AO956" s="49"/>
    </row>
    <row r="957" ht="15.75" customHeight="1">
      <c r="B957" s="47"/>
      <c r="G957" s="48"/>
      <c r="H957" s="48"/>
      <c r="I957" s="48"/>
      <c r="J957" s="49"/>
      <c r="X957" s="49"/>
      <c r="Y957" s="49"/>
      <c r="Z957" s="49"/>
      <c r="AA957" s="49"/>
      <c r="AD957" s="49"/>
      <c r="AG957" s="50"/>
      <c r="AH957" s="50"/>
      <c r="AI957" s="50"/>
      <c r="AL957" s="51"/>
      <c r="AM957" s="49"/>
      <c r="AO957" s="49"/>
    </row>
    <row r="958" ht="15.75" customHeight="1">
      <c r="B958" s="47"/>
      <c r="G958" s="48"/>
      <c r="H958" s="48"/>
      <c r="I958" s="48"/>
      <c r="J958" s="49"/>
      <c r="X958" s="49"/>
      <c r="Y958" s="49"/>
      <c r="Z958" s="49"/>
      <c r="AA958" s="49"/>
      <c r="AD958" s="49"/>
      <c r="AG958" s="50"/>
      <c r="AH958" s="50"/>
      <c r="AI958" s="50"/>
      <c r="AL958" s="51"/>
      <c r="AM958" s="49"/>
      <c r="AO958" s="49"/>
    </row>
    <row r="959" ht="15.75" customHeight="1">
      <c r="B959" s="47"/>
      <c r="G959" s="48"/>
      <c r="H959" s="48"/>
      <c r="I959" s="48"/>
      <c r="J959" s="49"/>
      <c r="X959" s="49"/>
      <c r="Y959" s="49"/>
      <c r="Z959" s="49"/>
      <c r="AA959" s="49"/>
      <c r="AD959" s="49"/>
      <c r="AG959" s="50"/>
      <c r="AH959" s="50"/>
      <c r="AI959" s="50"/>
      <c r="AL959" s="51"/>
      <c r="AM959" s="49"/>
      <c r="AO959" s="49"/>
    </row>
    <row r="960" ht="15.75" customHeight="1">
      <c r="B960" s="47"/>
      <c r="G960" s="48"/>
      <c r="H960" s="48"/>
      <c r="I960" s="48"/>
      <c r="J960" s="49"/>
      <c r="X960" s="49"/>
      <c r="Y960" s="49"/>
      <c r="Z960" s="49"/>
      <c r="AA960" s="49"/>
      <c r="AD960" s="49"/>
      <c r="AG960" s="50"/>
      <c r="AH960" s="50"/>
      <c r="AI960" s="50"/>
      <c r="AL960" s="51"/>
      <c r="AM960" s="49"/>
      <c r="AO960" s="49"/>
    </row>
    <row r="961" ht="15.75" customHeight="1">
      <c r="B961" s="47"/>
      <c r="G961" s="48"/>
      <c r="H961" s="48"/>
      <c r="I961" s="48"/>
      <c r="J961" s="49"/>
      <c r="X961" s="49"/>
      <c r="Y961" s="49"/>
      <c r="Z961" s="49"/>
      <c r="AA961" s="49"/>
      <c r="AD961" s="49"/>
      <c r="AG961" s="50"/>
      <c r="AH961" s="50"/>
      <c r="AI961" s="50"/>
      <c r="AL961" s="51"/>
      <c r="AM961" s="49"/>
      <c r="AO961" s="49"/>
    </row>
    <row r="962" ht="15.75" customHeight="1">
      <c r="B962" s="47"/>
      <c r="G962" s="48"/>
      <c r="H962" s="48"/>
      <c r="I962" s="48"/>
      <c r="J962" s="49"/>
      <c r="X962" s="49"/>
      <c r="Y962" s="49"/>
      <c r="Z962" s="49"/>
      <c r="AA962" s="49"/>
      <c r="AD962" s="49"/>
      <c r="AG962" s="50"/>
      <c r="AH962" s="50"/>
      <c r="AI962" s="50"/>
      <c r="AL962" s="51"/>
      <c r="AM962" s="49"/>
      <c r="AO962" s="49"/>
    </row>
    <row r="963" ht="15.75" customHeight="1">
      <c r="B963" s="47"/>
      <c r="G963" s="48"/>
      <c r="H963" s="48"/>
      <c r="I963" s="48"/>
      <c r="J963" s="49"/>
      <c r="X963" s="49"/>
      <c r="Y963" s="49"/>
      <c r="Z963" s="49"/>
      <c r="AA963" s="49"/>
      <c r="AD963" s="49"/>
      <c r="AG963" s="50"/>
      <c r="AH963" s="50"/>
      <c r="AI963" s="50"/>
      <c r="AL963" s="51"/>
      <c r="AM963" s="49"/>
      <c r="AO963" s="49"/>
    </row>
    <row r="964" ht="15.75" customHeight="1">
      <c r="B964" s="47"/>
      <c r="G964" s="48"/>
      <c r="H964" s="48"/>
      <c r="I964" s="48"/>
      <c r="J964" s="49"/>
      <c r="X964" s="49"/>
      <c r="Y964" s="49"/>
      <c r="Z964" s="49"/>
      <c r="AA964" s="49"/>
      <c r="AD964" s="49"/>
      <c r="AG964" s="50"/>
      <c r="AH964" s="50"/>
      <c r="AI964" s="50"/>
      <c r="AL964" s="51"/>
      <c r="AM964" s="49"/>
      <c r="AO964" s="49"/>
    </row>
    <row r="965" ht="15.75" customHeight="1">
      <c r="B965" s="47"/>
      <c r="G965" s="48"/>
      <c r="H965" s="48"/>
      <c r="I965" s="48"/>
      <c r="J965" s="49"/>
      <c r="X965" s="49"/>
      <c r="Y965" s="49"/>
      <c r="Z965" s="49"/>
      <c r="AA965" s="49"/>
      <c r="AD965" s="49"/>
      <c r="AG965" s="50"/>
      <c r="AH965" s="50"/>
      <c r="AI965" s="50"/>
      <c r="AL965" s="51"/>
      <c r="AM965" s="49"/>
      <c r="AO965" s="49"/>
    </row>
    <row r="966" ht="15.75" customHeight="1">
      <c r="B966" s="47"/>
      <c r="G966" s="48"/>
      <c r="H966" s="48"/>
      <c r="I966" s="48"/>
      <c r="J966" s="49"/>
      <c r="X966" s="49"/>
      <c r="Y966" s="49"/>
      <c r="Z966" s="49"/>
      <c r="AA966" s="49"/>
      <c r="AD966" s="49"/>
      <c r="AG966" s="50"/>
      <c r="AH966" s="50"/>
      <c r="AI966" s="50"/>
      <c r="AL966" s="51"/>
      <c r="AM966" s="49"/>
      <c r="AO966" s="49"/>
    </row>
    <row r="967" ht="15.75" customHeight="1">
      <c r="B967" s="47"/>
      <c r="G967" s="48"/>
      <c r="H967" s="48"/>
      <c r="I967" s="48"/>
      <c r="J967" s="49"/>
      <c r="X967" s="49"/>
      <c r="Y967" s="49"/>
      <c r="Z967" s="49"/>
      <c r="AA967" s="49"/>
      <c r="AD967" s="49"/>
      <c r="AG967" s="50"/>
      <c r="AH967" s="50"/>
      <c r="AI967" s="50"/>
      <c r="AL967" s="51"/>
      <c r="AM967" s="49"/>
      <c r="AO967" s="49"/>
    </row>
    <row r="968" ht="15.75" customHeight="1">
      <c r="B968" s="47"/>
      <c r="G968" s="48"/>
      <c r="H968" s="48"/>
      <c r="I968" s="48"/>
      <c r="J968" s="49"/>
      <c r="X968" s="49"/>
      <c r="Y968" s="49"/>
      <c r="Z968" s="49"/>
      <c r="AA968" s="49"/>
      <c r="AD968" s="49"/>
      <c r="AG968" s="50"/>
      <c r="AH968" s="50"/>
      <c r="AI968" s="50"/>
      <c r="AL968" s="51"/>
      <c r="AM968" s="49"/>
      <c r="AO968" s="49"/>
    </row>
    <row r="969" ht="15.75" customHeight="1">
      <c r="B969" s="47"/>
      <c r="G969" s="48"/>
      <c r="H969" s="48"/>
      <c r="I969" s="48"/>
      <c r="J969" s="49"/>
      <c r="X969" s="49"/>
      <c r="Y969" s="49"/>
      <c r="Z969" s="49"/>
      <c r="AA969" s="49"/>
      <c r="AD969" s="49"/>
      <c r="AG969" s="50"/>
      <c r="AH969" s="50"/>
      <c r="AI969" s="50"/>
      <c r="AL969" s="51"/>
      <c r="AM969" s="49"/>
      <c r="AO969" s="49"/>
    </row>
    <row r="970" ht="15.75" customHeight="1">
      <c r="B970" s="47"/>
      <c r="G970" s="48"/>
      <c r="H970" s="48"/>
      <c r="I970" s="48"/>
      <c r="J970" s="49"/>
      <c r="X970" s="49"/>
      <c r="Y970" s="49"/>
      <c r="Z970" s="49"/>
      <c r="AA970" s="49"/>
      <c r="AD970" s="49"/>
      <c r="AG970" s="50"/>
      <c r="AH970" s="50"/>
      <c r="AI970" s="50"/>
      <c r="AL970" s="51"/>
      <c r="AM970" s="49"/>
      <c r="AO970" s="49"/>
    </row>
    <row r="971" ht="15.75" customHeight="1">
      <c r="B971" s="47"/>
      <c r="G971" s="48"/>
      <c r="H971" s="48"/>
      <c r="I971" s="48"/>
      <c r="J971" s="49"/>
      <c r="X971" s="49"/>
      <c r="Y971" s="49"/>
      <c r="Z971" s="49"/>
      <c r="AA971" s="49"/>
      <c r="AD971" s="49"/>
      <c r="AG971" s="50"/>
      <c r="AH971" s="50"/>
      <c r="AI971" s="50"/>
      <c r="AL971" s="51"/>
      <c r="AM971" s="49"/>
      <c r="AO971" s="49"/>
    </row>
    <row r="972" ht="15.75" customHeight="1">
      <c r="B972" s="47"/>
      <c r="G972" s="48"/>
      <c r="H972" s="48"/>
      <c r="I972" s="48"/>
      <c r="J972" s="49"/>
      <c r="X972" s="49"/>
      <c r="Y972" s="49"/>
      <c r="Z972" s="49"/>
      <c r="AA972" s="49"/>
      <c r="AD972" s="49"/>
      <c r="AG972" s="50"/>
      <c r="AH972" s="50"/>
      <c r="AI972" s="50"/>
      <c r="AL972" s="51"/>
      <c r="AM972" s="49"/>
      <c r="AO972" s="49"/>
    </row>
    <row r="973" ht="15.75" customHeight="1">
      <c r="B973" s="47"/>
      <c r="G973" s="48"/>
      <c r="H973" s="48"/>
      <c r="I973" s="48"/>
      <c r="J973" s="49"/>
      <c r="X973" s="49"/>
      <c r="Y973" s="49"/>
      <c r="Z973" s="49"/>
      <c r="AA973" s="49"/>
      <c r="AD973" s="49"/>
      <c r="AG973" s="50"/>
      <c r="AH973" s="50"/>
      <c r="AI973" s="50"/>
      <c r="AL973" s="51"/>
      <c r="AM973" s="49"/>
      <c r="AO973" s="49"/>
    </row>
    <row r="974" ht="15.75" customHeight="1">
      <c r="B974" s="47"/>
      <c r="G974" s="48"/>
      <c r="H974" s="48"/>
      <c r="I974" s="48"/>
      <c r="J974" s="49"/>
      <c r="X974" s="49"/>
      <c r="Y974" s="49"/>
      <c r="Z974" s="49"/>
      <c r="AA974" s="49"/>
      <c r="AD974" s="49"/>
      <c r="AG974" s="50"/>
      <c r="AH974" s="50"/>
      <c r="AI974" s="50"/>
      <c r="AL974" s="51"/>
      <c r="AM974" s="49"/>
      <c r="AO974" s="49"/>
    </row>
    <row r="975" ht="15.75" customHeight="1">
      <c r="B975" s="47"/>
      <c r="G975" s="48"/>
      <c r="H975" s="48"/>
      <c r="I975" s="48"/>
      <c r="J975" s="49"/>
      <c r="X975" s="49"/>
      <c r="Y975" s="49"/>
      <c r="Z975" s="49"/>
      <c r="AA975" s="49"/>
      <c r="AD975" s="49"/>
      <c r="AG975" s="50"/>
      <c r="AH975" s="50"/>
      <c r="AI975" s="50"/>
      <c r="AL975" s="51"/>
      <c r="AM975" s="49"/>
      <c r="AO975" s="49"/>
    </row>
    <row r="976" ht="15.75" customHeight="1">
      <c r="B976" s="47"/>
      <c r="G976" s="48"/>
      <c r="H976" s="48"/>
      <c r="I976" s="48"/>
      <c r="J976" s="49"/>
      <c r="X976" s="49"/>
      <c r="Y976" s="49"/>
      <c r="Z976" s="49"/>
      <c r="AA976" s="49"/>
      <c r="AD976" s="49"/>
      <c r="AG976" s="50"/>
      <c r="AH976" s="50"/>
      <c r="AI976" s="50"/>
      <c r="AL976" s="51"/>
      <c r="AM976" s="49"/>
      <c r="AO976" s="49"/>
    </row>
    <row r="977" ht="15.75" customHeight="1">
      <c r="B977" s="47"/>
      <c r="G977" s="48"/>
      <c r="H977" s="48"/>
      <c r="I977" s="48"/>
      <c r="J977" s="49"/>
      <c r="X977" s="49"/>
      <c r="Y977" s="49"/>
      <c r="Z977" s="49"/>
      <c r="AA977" s="49"/>
      <c r="AD977" s="49"/>
      <c r="AG977" s="50"/>
      <c r="AH977" s="50"/>
      <c r="AI977" s="50"/>
      <c r="AL977" s="51"/>
      <c r="AM977" s="49"/>
      <c r="AO977" s="49"/>
    </row>
    <row r="978" ht="15.75" customHeight="1">
      <c r="B978" s="47"/>
      <c r="G978" s="48"/>
      <c r="H978" s="48"/>
      <c r="I978" s="48"/>
      <c r="J978" s="49"/>
      <c r="X978" s="49"/>
      <c r="Y978" s="49"/>
      <c r="Z978" s="49"/>
      <c r="AA978" s="49"/>
      <c r="AD978" s="49"/>
      <c r="AG978" s="50"/>
      <c r="AH978" s="50"/>
      <c r="AI978" s="50"/>
      <c r="AL978" s="51"/>
      <c r="AM978" s="49"/>
      <c r="AO978" s="49"/>
    </row>
    <row r="979" ht="15.75" customHeight="1">
      <c r="B979" s="47"/>
      <c r="G979" s="48"/>
      <c r="H979" s="48"/>
      <c r="I979" s="48"/>
      <c r="J979" s="49"/>
      <c r="X979" s="49"/>
      <c r="Y979" s="49"/>
      <c r="Z979" s="49"/>
      <c r="AA979" s="49"/>
      <c r="AD979" s="49"/>
      <c r="AG979" s="50"/>
      <c r="AH979" s="50"/>
      <c r="AI979" s="50"/>
      <c r="AL979" s="51"/>
      <c r="AM979" s="49"/>
      <c r="AO979" s="49"/>
    </row>
    <row r="980" ht="15.75" customHeight="1">
      <c r="B980" s="47"/>
      <c r="G980" s="48"/>
      <c r="H980" s="48"/>
      <c r="I980" s="48"/>
      <c r="J980" s="49"/>
      <c r="X980" s="49"/>
      <c r="Y980" s="49"/>
      <c r="Z980" s="49"/>
      <c r="AA980" s="49"/>
      <c r="AD980" s="49"/>
      <c r="AG980" s="50"/>
      <c r="AH980" s="50"/>
      <c r="AI980" s="50"/>
      <c r="AL980" s="51"/>
      <c r="AM980" s="49"/>
      <c r="AO980" s="49"/>
    </row>
    <row r="981" ht="15.75" customHeight="1">
      <c r="B981" s="47"/>
      <c r="G981" s="48"/>
      <c r="H981" s="48"/>
      <c r="I981" s="48"/>
      <c r="J981" s="49"/>
      <c r="X981" s="49"/>
      <c r="Y981" s="49"/>
      <c r="Z981" s="49"/>
      <c r="AA981" s="49"/>
      <c r="AD981" s="49"/>
      <c r="AG981" s="50"/>
      <c r="AH981" s="50"/>
      <c r="AI981" s="50"/>
      <c r="AL981" s="51"/>
      <c r="AM981" s="49"/>
      <c r="AO981" s="49"/>
    </row>
    <row r="982" ht="15.75" customHeight="1">
      <c r="B982" s="47"/>
      <c r="G982" s="48"/>
      <c r="H982" s="48"/>
      <c r="I982" s="48"/>
      <c r="J982" s="49"/>
      <c r="X982" s="49"/>
      <c r="Y982" s="49"/>
      <c r="Z982" s="49"/>
      <c r="AA982" s="49"/>
      <c r="AD982" s="49"/>
      <c r="AG982" s="50"/>
      <c r="AH982" s="50"/>
      <c r="AI982" s="50"/>
      <c r="AL982" s="51"/>
      <c r="AM982" s="49"/>
      <c r="AO982" s="49"/>
    </row>
    <row r="983" ht="15.75" customHeight="1">
      <c r="B983" s="47"/>
      <c r="G983" s="48"/>
      <c r="H983" s="48"/>
      <c r="I983" s="48"/>
      <c r="J983" s="49"/>
      <c r="X983" s="49"/>
      <c r="Y983" s="49"/>
      <c r="Z983" s="49"/>
      <c r="AA983" s="49"/>
      <c r="AD983" s="49"/>
      <c r="AG983" s="50"/>
      <c r="AH983" s="50"/>
      <c r="AI983" s="50"/>
      <c r="AL983" s="51"/>
      <c r="AM983" s="49"/>
      <c r="AO983" s="49"/>
    </row>
    <row r="984" ht="15.75" customHeight="1">
      <c r="B984" s="47"/>
      <c r="G984" s="48"/>
      <c r="H984" s="48"/>
      <c r="I984" s="48"/>
      <c r="J984" s="49"/>
      <c r="X984" s="49"/>
      <c r="Y984" s="49"/>
      <c r="Z984" s="49"/>
      <c r="AA984" s="49"/>
      <c r="AD984" s="49"/>
      <c r="AG984" s="50"/>
      <c r="AH984" s="50"/>
      <c r="AI984" s="50"/>
      <c r="AL984" s="51"/>
      <c r="AM984" s="49"/>
      <c r="AO984" s="49"/>
    </row>
    <row r="985" ht="15.75" customHeight="1">
      <c r="B985" s="47"/>
      <c r="G985" s="48"/>
      <c r="H985" s="48"/>
      <c r="I985" s="48"/>
      <c r="J985" s="49"/>
      <c r="X985" s="49"/>
      <c r="Y985" s="49"/>
      <c r="Z985" s="49"/>
      <c r="AA985" s="49"/>
      <c r="AD985" s="49"/>
      <c r="AG985" s="50"/>
      <c r="AH985" s="50"/>
      <c r="AI985" s="50"/>
      <c r="AL985" s="51"/>
      <c r="AM985" s="49"/>
      <c r="AO985" s="49"/>
    </row>
    <row r="986" ht="15.75" customHeight="1">
      <c r="B986" s="47"/>
      <c r="G986" s="48"/>
      <c r="H986" s="48"/>
      <c r="I986" s="48"/>
      <c r="J986" s="49"/>
      <c r="X986" s="49"/>
      <c r="Y986" s="49"/>
      <c r="Z986" s="49"/>
      <c r="AA986" s="49"/>
      <c r="AD986" s="49"/>
      <c r="AG986" s="50"/>
      <c r="AH986" s="50"/>
      <c r="AI986" s="50"/>
      <c r="AL986" s="51"/>
      <c r="AM986" s="49"/>
      <c r="AO986" s="49"/>
    </row>
    <row r="987" ht="15.75" customHeight="1">
      <c r="B987" s="47"/>
      <c r="G987" s="48"/>
      <c r="H987" s="48"/>
      <c r="I987" s="48"/>
      <c r="J987" s="49"/>
      <c r="X987" s="49"/>
      <c r="Y987" s="49"/>
      <c r="Z987" s="49"/>
      <c r="AA987" s="49"/>
      <c r="AD987" s="49"/>
      <c r="AG987" s="50"/>
      <c r="AH987" s="50"/>
      <c r="AI987" s="50"/>
      <c r="AL987" s="51"/>
      <c r="AM987" s="49"/>
      <c r="AO987" s="49"/>
    </row>
    <row r="988" ht="15.75" customHeight="1">
      <c r="B988" s="47"/>
      <c r="G988" s="48"/>
      <c r="H988" s="48"/>
      <c r="I988" s="48"/>
      <c r="J988" s="49"/>
      <c r="X988" s="49"/>
      <c r="Y988" s="49"/>
      <c r="Z988" s="49"/>
      <c r="AA988" s="49"/>
      <c r="AD988" s="49"/>
      <c r="AG988" s="50"/>
      <c r="AH988" s="50"/>
      <c r="AI988" s="50"/>
      <c r="AL988" s="51"/>
      <c r="AM988" s="49"/>
      <c r="AO988" s="49"/>
    </row>
    <row r="989" ht="15.75" customHeight="1">
      <c r="B989" s="47"/>
      <c r="G989" s="48"/>
      <c r="H989" s="48"/>
      <c r="I989" s="48"/>
      <c r="J989" s="49"/>
      <c r="X989" s="49"/>
      <c r="Y989" s="49"/>
      <c r="Z989" s="49"/>
      <c r="AA989" s="49"/>
      <c r="AD989" s="49"/>
      <c r="AG989" s="50"/>
      <c r="AH989" s="50"/>
      <c r="AI989" s="50"/>
      <c r="AL989" s="51"/>
      <c r="AM989" s="49"/>
      <c r="AO989" s="49"/>
    </row>
    <row r="990" ht="15.75" customHeight="1">
      <c r="B990" s="47"/>
      <c r="G990" s="48"/>
      <c r="H990" s="48"/>
      <c r="I990" s="48"/>
      <c r="J990" s="49"/>
      <c r="X990" s="49"/>
      <c r="Y990" s="49"/>
      <c r="Z990" s="49"/>
      <c r="AA990" s="49"/>
      <c r="AD990" s="49"/>
      <c r="AG990" s="50"/>
      <c r="AH990" s="50"/>
      <c r="AI990" s="50"/>
      <c r="AL990" s="51"/>
      <c r="AM990" s="49"/>
      <c r="AO990" s="49"/>
    </row>
    <row r="991" ht="15.75" customHeight="1">
      <c r="B991" s="47"/>
      <c r="G991" s="48"/>
      <c r="H991" s="48"/>
      <c r="I991" s="48"/>
      <c r="J991" s="49"/>
      <c r="X991" s="49"/>
      <c r="Y991" s="49"/>
      <c r="Z991" s="49"/>
      <c r="AA991" s="49"/>
      <c r="AD991" s="49"/>
      <c r="AG991" s="50"/>
      <c r="AH991" s="50"/>
      <c r="AI991" s="50"/>
      <c r="AL991" s="51"/>
      <c r="AM991" s="49"/>
      <c r="AO991" s="49"/>
    </row>
    <row r="992" ht="15.75" customHeight="1">
      <c r="B992" s="47"/>
      <c r="G992" s="48"/>
      <c r="H992" s="48"/>
      <c r="I992" s="48"/>
      <c r="J992" s="49"/>
      <c r="X992" s="49"/>
      <c r="Y992" s="49"/>
      <c r="Z992" s="49"/>
      <c r="AA992" s="49"/>
      <c r="AD992" s="49"/>
      <c r="AG992" s="50"/>
      <c r="AH992" s="50"/>
      <c r="AI992" s="50"/>
      <c r="AL992" s="51"/>
      <c r="AM992" s="49"/>
      <c r="AO992" s="49"/>
    </row>
    <row r="993" ht="15.75" customHeight="1">
      <c r="B993" s="47"/>
      <c r="G993" s="48"/>
      <c r="H993" s="48"/>
      <c r="I993" s="48"/>
      <c r="J993" s="49"/>
      <c r="X993" s="49"/>
      <c r="Y993" s="49"/>
      <c r="Z993" s="49"/>
      <c r="AA993" s="49"/>
      <c r="AD993" s="49"/>
      <c r="AG993" s="50"/>
      <c r="AH993" s="50"/>
      <c r="AI993" s="50"/>
      <c r="AL993" s="51"/>
      <c r="AM993" s="49"/>
      <c r="AO993" s="49"/>
    </row>
    <row r="994" ht="15.75" customHeight="1">
      <c r="B994" s="47"/>
      <c r="G994" s="48"/>
      <c r="H994" s="48"/>
      <c r="I994" s="48"/>
      <c r="J994" s="49"/>
      <c r="X994" s="49"/>
      <c r="Y994" s="49"/>
      <c r="Z994" s="49"/>
      <c r="AA994" s="49"/>
      <c r="AD994" s="49"/>
      <c r="AG994" s="50"/>
      <c r="AH994" s="50"/>
      <c r="AI994" s="50"/>
      <c r="AL994" s="51"/>
      <c r="AM994" s="49"/>
      <c r="AO994" s="49"/>
    </row>
    <row r="995" ht="15.75" customHeight="1">
      <c r="B995" s="47"/>
      <c r="G995" s="48"/>
      <c r="H995" s="48"/>
      <c r="I995" s="48"/>
      <c r="J995" s="49"/>
      <c r="X995" s="49"/>
      <c r="Y995" s="49"/>
      <c r="Z995" s="49"/>
      <c r="AA995" s="49"/>
      <c r="AD995" s="49"/>
      <c r="AG995" s="50"/>
      <c r="AH995" s="50"/>
      <c r="AI995" s="50"/>
      <c r="AL995" s="51"/>
      <c r="AM995" s="49"/>
      <c r="AO995" s="49"/>
    </row>
    <row r="996" ht="15.75" customHeight="1">
      <c r="B996" s="47"/>
      <c r="G996" s="48"/>
      <c r="H996" s="48"/>
      <c r="I996" s="48"/>
      <c r="J996" s="49"/>
      <c r="X996" s="49"/>
      <c r="Y996" s="49"/>
      <c r="Z996" s="49"/>
      <c r="AA996" s="49"/>
      <c r="AD996" s="49"/>
      <c r="AG996" s="50"/>
      <c r="AH996" s="50"/>
      <c r="AI996" s="50"/>
      <c r="AL996" s="51"/>
      <c r="AM996" s="49"/>
      <c r="AO996" s="49"/>
    </row>
    <row r="997" ht="15.75" customHeight="1">
      <c r="B997" s="47"/>
      <c r="G997" s="48"/>
      <c r="H997" s="48"/>
      <c r="I997" s="48"/>
      <c r="J997" s="49"/>
      <c r="X997" s="49"/>
      <c r="Y997" s="49"/>
      <c r="Z997" s="49"/>
      <c r="AA997" s="49"/>
      <c r="AD997" s="49"/>
      <c r="AG997" s="50"/>
      <c r="AH997" s="50"/>
      <c r="AI997" s="50"/>
      <c r="AL997" s="51"/>
      <c r="AM997" s="49"/>
      <c r="AO997" s="49"/>
    </row>
    <row r="998" ht="15.75" customHeight="1">
      <c r="B998" s="47"/>
      <c r="G998" s="48"/>
      <c r="H998" s="48"/>
      <c r="I998" s="48"/>
      <c r="J998" s="49"/>
      <c r="X998" s="49"/>
      <c r="Y998" s="49"/>
      <c r="Z998" s="49"/>
      <c r="AA998" s="49"/>
      <c r="AD998" s="49"/>
      <c r="AG998" s="50"/>
      <c r="AH998" s="50"/>
      <c r="AI998" s="50"/>
      <c r="AL998" s="51"/>
      <c r="AM998" s="49"/>
      <c r="AO998" s="49"/>
    </row>
    <row r="999" ht="15.75" customHeight="1">
      <c r="B999" s="47"/>
      <c r="G999" s="48"/>
      <c r="H999" s="48"/>
      <c r="I999" s="48"/>
      <c r="J999" s="49"/>
      <c r="X999" s="49"/>
      <c r="Y999" s="49"/>
      <c r="Z999" s="49"/>
      <c r="AA999" s="49"/>
      <c r="AD999" s="49"/>
      <c r="AG999" s="50"/>
      <c r="AH999" s="50"/>
      <c r="AI999" s="50"/>
      <c r="AL999" s="51"/>
      <c r="AM999" s="49"/>
      <c r="AO999" s="49"/>
    </row>
    <row r="1000" ht="15.75" customHeight="1">
      <c r="B1000" s="47"/>
      <c r="G1000" s="48"/>
      <c r="H1000" s="48"/>
      <c r="I1000" s="48"/>
      <c r="J1000" s="49"/>
      <c r="X1000" s="49"/>
      <c r="Y1000" s="49"/>
      <c r="Z1000" s="49"/>
      <c r="AA1000" s="49"/>
      <c r="AD1000" s="49"/>
      <c r="AG1000" s="50"/>
      <c r="AH1000" s="50"/>
      <c r="AI1000" s="50"/>
      <c r="AL1000" s="51"/>
      <c r="AM1000" s="49"/>
      <c r="AO1000" s="49"/>
    </row>
  </sheetData>
  <mergeCells count="6">
    <mergeCell ref="B1:C1"/>
    <mergeCell ref="L1:W1"/>
    <mergeCell ref="AR1:AS1"/>
    <mergeCell ref="L2:Q2"/>
    <mergeCell ref="R2:W2"/>
    <mergeCell ref="AR6:AU7"/>
  </mergeCells>
  <dataValidations>
    <dataValidation type="list" allowBlank="1" showErrorMessage="1" sqref="AJ4:AJ100">
      <formula1>"Stated in Agreement,Imputed"</formula1>
    </dataValidation>
    <dataValidation type="list" allowBlank="1" showErrorMessage="1" sqref="AC4:AC550">
      <formula1>"Beginning,End"</formula1>
    </dataValidation>
    <dataValidation type="list" allowBlank="1" showErrorMessage="1" sqref="E6">
      <formula1>'Asset Classes'!$A$2:$A$18</formula1>
    </dataValidation>
    <dataValidation type="list" allowBlank="1" showErrorMessage="1" sqref="D4:D550">
      <formula1>"Governmental,BTA"</formula1>
    </dataValidation>
    <dataValidation type="list" allowBlank="1" showErrorMessage="1" sqref="F4:I100 L4:M100 O4:P100 R4:S100 U4:V100 AE4:AE100 AH4:AH550 AN4:AN550 G101:I1000">
      <formula1>"Yes,No"</formula1>
    </dataValidation>
    <dataValidation type="list" allowBlank="1" showErrorMessage="1" sqref="C4:C100">
      <formula1>"Lessee,Lessor"</formula1>
    </dataValidation>
    <dataValidation type="list" allowBlank="1" showErrorMessage="1" sqref="AB4:AB550">
      <formula1>"Monthly,Quarterly,Semiannually,Annually,Weekly"</formula1>
    </dataValidation>
    <dataValidation type="list" allowBlank="1" showErrorMessage="1" sqref="E4:E5 E7:E550">
      <formula1>'Asset Classes'!$A$2:$A$15</formula1>
    </dataValidation>
  </dataValidations>
  <printOptions/>
  <pageMargins bottom="0.75" footer="0.0" header="0.0" left="0.7" right="0.7" top="0.75"/>
  <pageSetup orientation="portrait"/>
  <drawing r:id="rId2"/>
  <legacyDrawing r:id="rId3"/>
  <tableParts count="1">
    <tablePart r:id="rId5"/>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7.38"/>
    <col customWidth="1" min="2" max="26" width="7.63"/>
  </cols>
  <sheetData>
    <row r="1">
      <c r="A1" s="52" t="s">
        <v>53</v>
      </c>
    </row>
    <row r="2">
      <c r="A2" s="53" t="s">
        <v>54</v>
      </c>
      <c r="B2" s="53" t="s">
        <v>55</v>
      </c>
    </row>
    <row r="3">
      <c r="A3" s="53" t="s">
        <v>56</v>
      </c>
      <c r="B3" s="53" t="s">
        <v>57</v>
      </c>
    </row>
    <row r="4">
      <c r="A4" s="53" t="s">
        <v>58</v>
      </c>
      <c r="B4" s="53" t="s">
        <v>59</v>
      </c>
    </row>
    <row r="5">
      <c r="A5" s="49" t="s">
        <v>60</v>
      </c>
      <c r="B5" s="49" t="s">
        <v>61</v>
      </c>
    </row>
    <row r="6">
      <c r="A6" s="49" t="s">
        <v>62</v>
      </c>
      <c r="B6" s="49" t="s">
        <v>61</v>
      </c>
    </row>
    <row r="7">
      <c r="A7" s="49" t="s">
        <v>63</v>
      </c>
      <c r="B7" s="49" t="s">
        <v>61</v>
      </c>
    </row>
    <row r="8">
      <c r="A8" s="49" t="s">
        <v>64</v>
      </c>
      <c r="B8" s="49" t="s">
        <v>61</v>
      </c>
    </row>
    <row r="9">
      <c r="A9" s="49" t="s">
        <v>65</v>
      </c>
      <c r="B9" s="49" t="s">
        <v>61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79.13"/>
    <col customWidth="1" min="2" max="26" width="7.63"/>
  </cols>
  <sheetData>
    <row r="1">
      <c r="A1" s="54" t="s">
        <v>66</v>
      </c>
    </row>
    <row r="3">
      <c r="A3" s="54" t="s">
        <v>67</v>
      </c>
    </row>
    <row r="4">
      <c r="A4" s="54"/>
    </row>
    <row r="5">
      <c r="A5" s="54" t="s">
        <v>68</v>
      </c>
    </row>
    <row r="7">
      <c r="A7" s="55" t="s">
        <v>69</v>
      </c>
    </row>
    <row r="9">
      <c r="A9" s="54" t="s">
        <v>70</v>
      </c>
    </row>
    <row r="10">
      <c r="A10" s="56" t="s">
        <v>71</v>
      </c>
    </row>
    <row r="11">
      <c r="A11" s="56" t="s">
        <v>72</v>
      </c>
    </row>
    <row r="14">
      <c r="A14" s="57" t="s">
        <v>73</v>
      </c>
    </row>
    <row r="15">
      <c r="A15" s="58" t="s">
        <v>74</v>
      </c>
    </row>
    <row r="16">
      <c r="A16" s="58" t="s">
        <v>75</v>
      </c>
    </row>
    <row r="17">
      <c r="A17" s="58" t="s">
        <v>76</v>
      </c>
    </row>
    <row r="18">
      <c r="A18" s="58" t="s">
        <v>77</v>
      </c>
    </row>
    <row r="19">
      <c r="A19" s="58" t="s">
        <v>78</v>
      </c>
    </row>
    <row r="20">
      <c r="A20" s="58" t="s">
        <v>79</v>
      </c>
    </row>
    <row r="21" ht="15.75" customHeight="1">
      <c r="A21" s="58" t="s">
        <v>80</v>
      </c>
    </row>
    <row r="22" ht="15.75" customHeight="1">
      <c r="A22" s="58" t="s">
        <v>81</v>
      </c>
    </row>
    <row r="23" ht="15.75" customHeight="1">
      <c r="A23" s="58" t="s">
        <v>82</v>
      </c>
    </row>
    <row r="24" ht="15.75" customHeight="1">
      <c r="A24" s="59" t="s">
        <v>83</v>
      </c>
    </row>
    <row r="25" ht="15.75" customHeight="1">
      <c r="A25" s="59" t="s">
        <v>84</v>
      </c>
    </row>
    <row r="26" ht="15.75" customHeight="1">
      <c r="A26" s="59" t="s">
        <v>85</v>
      </c>
    </row>
    <row r="27" ht="15.75" customHeight="1">
      <c r="A27" s="59" t="s">
        <v>86</v>
      </c>
    </row>
    <row r="28" ht="15.75" customHeight="1">
      <c r="A28" s="59" t="s">
        <v>87</v>
      </c>
    </row>
    <row r="29" ht="15.75" customHeight="1">
      <c r="A29" s="59" t="s">
        <v>88</v>
      </c>
    </row>
    <row r="30" ht="15.75" customHeight="1">
      <c r="A30" s="58"/>
    </row>
    <row r="31" ht="15.75" customHeight="1">
      <c r="A31" s="58" t="s">
        <v>89</v>
      </c>
    </row>
    <row r="32" ht="15.75" customHeight="1">
      <c r="A32" s="59"/>
    </row>
    <row r="33" ht="15.75" customHeight="1">
      <c r="A33" s="59" t="s">
        <v>90</v>
      </c>
    </row>
    <row r="34" ht="15.75" customHeight="1">
      <c r="A34" s="59" t="s">
        <v>91</v>
      </c>
    </row>
    <row r="35" ht="15.75" customHeight="1">
      <c r="A35" s="59" t="s">
        <v>92</v>
      </c>
    </row>
    <row r="36" ht="15.75" customHeight="1">
      <c r="A36" s="60" t="s">
        <v>93</v>
      </c>
    </row>
    <row r="37" ht="15.75" customHeight="1">
      <c r="A37" s="60" t="s">
        <v>94</v>
      </c>
    </row>
    <row r="38" ht="15.75" customHeight="1">
      <c r="A38" s="60" t="s">
        <v>95</v>
      </c>
    </row>
    <row r="39" ht="15.75" customHeight="1">
      <c r="A39" s="59" t="s">
        <v>96</v>
      </c>
    </row>
    <row r="40" ht="15.75" customHeight="1">
      <c r="A40" s="59" t="s">
        <v>97</v>
      </c>
    </row>
    <row r="41" ht="15.75" customHeight="1">
      <c r="A41" s="59" t="s">
        <v>98</v>
      </c>
    </row>
    <row r="42" ht="15.75" customHeight="1">
      <c r="A42" s="59" t="s">
        <v>99</v>
      </c>
    </row>
    <row r="43" ht="15.75" customHeight="1">
      <c r="A43" s="59"/>
    </row>
    <row r="44" ht="15.75" customHeight="1">
      <c r="A44" s="58" t="s">
        <v>100</v>
      </c>
    </row>
    <row r="45" ht="15.75" customHeight="1">
      <c r="A45" s="58"/>
    </row>
    <row r="46" ht="15.75" customHeight="1">
      <c r="A46" s="59" t="s">
        <v>101</v>
      </c>
    </row>
    <row r="47" ht="15.75" customHeight="1">
      <c r="A47" s="59" t="s">
        <v>102</v>
      </c>
    </row>
    <row r="48" ht="15.75" customHeight="1">
      <c r="A48" s="59" t="s">
        <v>103</v>
      </c>
    </row>
    <row r="49" ht="15.75" customHeight="1">
      <c r="A49" s="60" t="s">
        <v>104</v>
      </c>
    </row>
    <row r="50" ht="15.75" customHeight="1">
      <c r="A50" s="60" t="s">
        <v>105</v>
      </c>
    </row>
    <row r="51" ht="15.75" customHeight="1">
      <c r="A51" s="60" t="s">
        <v>106</v>
      </c>
    </row>
    <row r="52" ht="15.75" customHeight="1">
      <c r="A52" s="59" t="s">
        <v>107</v>
      </c>
    </row>
    <row r="53" ht="15.75" customHeight="1">
      <c r="A53" s="59" t="s">
        <v>108</v>
      </c>
    </row>
    <row r="54" ht="15.75" customHeight="1">
      <c r="A54" s="59" t="s">
        <v>109</v>
      </c>
    </row>
    <row r="55" ht="15.75" customHeight="1">
      <c r="A55" s="59" t="s">
        <v>110</v>
      </c>
    </row>
    <row r="56" ht="15.75" customHeight="1">
      <c r="A56" s="57"/>
    </row>
    <row r="57" ht="15.75" customHeight="1">
      <c r="A57" s="58" t="s">
        <v>111</v>
      </c>
    </row>
    <row r="58" ht="15.75" customHeight="1">
      <c r="A58" s="58" t="s">
        <v>112</v>
      </c>
    </row>
    <row r="59" ht="15.75" customHeight="1">
      <c r="A59" s="58" t="s">
        <v>113</v>
      </c>
    </row>
    <row r="60" ht="15.75" customHeight="1">
      <c r="A60" s="58" t="s">
        <v>114</v>
      </c>
    </row>
    <row r="61" ht="15.75" customHeight="1">
      <c r="A61" s="58" t="s">
        <v>115</v>
      </c>
    </row>
    <row r="62" ht="15.75" customHeight="1">
      <c r="A62" s="58" t="s">
        <v>116</v>
      </c>
    </row>
    <row r="63" ht="15.75" customHeight="1">
      <c r="A63" s="58" t="s">
        <v>117</v>
      </c>
    </row>
    <row r="64" ht="15.75" customHeight="1">
      <c r="A64" s="58" t="s">
        <v>118</v>
      </c>
    </row>
    <row r="65" ht="15.75" customHeight="1">
      <c r="A65" s="58" t="s">
        <v>119</v>
      </c>
    </row>
    <row r="66" ht="15.75" customHeight="1">
      <c r="A66" s="58" t="s">
        <v>120</v>
      </c>
    </row>
    <row r="67" ht="15.75" customHeight="1">
      <c r="A67" s="58" t="s">
        <v>121</v>
      </c>
    </row>
    <row r="68" ht="15.75" customHeight="1">
      <c r="A68" s="58" t="s">
        <v>122</v>
      </c>
    </row>
    <row r="69" ht="15.75" customHeight="1">
      <c r="A69" s="58" t="s">
        <v>123</v>
      </c>
    </row>
    <row r="70" ht="15.75" customHeight="1">
      <c r="A70" s="58" t="s">
        <v>124</v>
      </c>
    </row>
    <row r="71" ht="15.75" customHeight="1">
      <c r="A71" s="58" t="s">
        <v>125</v>
      </c>
    </row>
    <row r="72" ht="15.75" customHeight="1">
      <c r="A72" s="58" t="s">
        <v>126</v>
      </c>
    </row>
    <row r="73" ht="15.75" customHeight="1">
      <c r="A73" s="58" t="s">
        <v>127</v>
      </c>
    </row>
    <row r="74" ht="15.75" customHeight="1">
      <c r="A74" s="57"/>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8.0"/>
    <col customWidth="1" min="2" max="3" width="8.5"/>
    <col customWidth="1" min="4" max="5" width="14.88"/>
    <col customWidth="1" min="6" max="7" width="8.0"/>
    <col customWidth="1" min="8" max="9" width="14.63"/>
    <col customWidth="1" min="10" max="26" width="7.63"/>
  </cols>
  <sheetData>
    <row r="1">
      <c r="A1" s="49"/>
      <c r="B1" s="49"/>
      <c r="C1" s="49"/>
      <c r="D1" s="49"/>
      <c r="E1" s="61" t="s">
        <v>128</v>
      </c>
      <c r="F1" s="61"/>
      <c r="G1" s="49"/>
      <c r="H1" s="49"/>
      <c r="I1" s="49"/>
      <c r="J1" s="49"/>
      <c r="K1" s="49"/>
      <c r="L1" s="49"/>
      <c r="M1" s="49"/>
      <c r="N1" s="49"/>
      <c r="O1" s="49"/>
      <c r="P1" s="49"/>
      <c r="Q1" s="49"/>
      <c r="R1" s="49"/>
      <c r="S1" s="49"/>
      <c r="T1" s="49"/>
      <c r="U1" s="49"/>
      <c r="V1" s="49"/>
      <c r="W1" s="49"/>
      <c r="X1" s="49"/>
      <c r="Y1" s="49"/>
      <c r="Z1" s="49"/>
    </row>
    <row r="2">
      <c r="A2" s="49"/>
      <c r="B2" s="49"/>
      <c r="C2" s="49"/>
      <c r="D2" s="49"/>
      <c r="E2" s="49"/>
      <c r="F2" s="49"/>
      <c r="G2" s="49"/>
      <c r="H2" s="49"/>
      <c r="I2" s="49"/>
      <c r="J2" s="49"/>
      <c r="K2" s="49"/>
      <c r="L2" s="49"/>
      <c r="M2" s="49"/>
      <c r="N2" s="49"/>
      <c r="O2" s="49"/>
      <c r="P2" s="49"/>
      <c r="Q2" s="49"/>
      <c r="R2" s="49"/>
      <c r="S2" s="49"/>
      <c r="T2" s="49"/>
      <c r="U2" s="49"/>
      <c r="V2" s="49"/>
      <c r="W2" s="49"/>
      <c r="X2" s="49"/>
      <c r="Y2" s="49"/>
      <c r="Z2" s="49"/>
    </row>
    <row r="3">
      <c r="A3" s="62" t="s">
        <v>129</v>
      </c>
      <c r="B3" s="17"/>
      <c r="C3" s="49"/>
      <c r="D3" s="49"/>
      <c r="E3" s="49"/>
      <c r="F3" s="49"/>
      <c r="G3" s="49"/>
      <c r="H3" s="49"/>
      <c r="I3" s="49"/>
      <c r="J3" s="49"/>
      <c r="K3" s="49"/>
      <c r="L3" s="49"/>
      <c r="M3" s="49"/>
      <c r="N3" s="49"/>
      <c r="O3" s="49"/>
      <c r="P3" s="49"/>
      <c r="Q3" s="49"/>
      <c r="R3" s="49"/>
      <c r="S3" s="49"/>
      <c r="T3" s="49"/>
      <c r="U3" s="49"/>
      <c r="V3" s="49"/>
      <c r="W3" s="49"/>
      <c r="X3" s="49"/>
      <c r="Y3" s="49"/>
      <c r="Z3" s="49"/>
    </row>
    <row r="4">
      <c r="A4" s="63" t="s">
        <v>130</v>
      </c>
      <c r="B4" s="63" t="s">
        <v>131</v>
      </c>
      <c r="C4" s="49"/>
      <c r="D4" s="49"/>
      <c r="E4" s="49"/>
      <c r="F4" s="49"/>
      <c r="G4" s="49"/>
      <c r="H4" s="49"/>
      <c r="I4" s="49"/>
      <c r="J4" s="49"/>
      <c r="K4" s="49"/>
      <c r="L4" s="49"/>
      <c r="M4" s="49"/>
      <c r="N4" s="49"/>
      <c r="O4" s="49"/>
      <c r="P4" s="49"/>
      <c r="Q4" s="49"/>
      <c r="R4" s="49"/>
      <c r="S4" s="49"/>
      <c r="T4" s="49"/>
      <c r="U4" s="49"/>
      <c r="V4" s="49"/>
      <c r="W4" s="49"/>
      <c r="X4" s="49"/>
      <c r="Y4" s="49"/>
      <c r="Z4" s="49"/>
    </row>
    <row r="5">
      <c r="A5" s="64">
        <f>+Inventory!B2</f>
        <v>44743</v>
      </c>
      <c r="B5" s="64">
        <f>+Inventory!C2</f>
        <v>45107</v>
      </c>
      <c r="C5" s="49"/>
      <c r="D5" s="49"/>
      <c r="E5" s="49"/>
      <c r="F5" s="49"/>
      <c r="G5" s="49"/>
      <c r="H5" s="49"/>
      <c r="I5" s="49"/>
      <c r="J5" s="49"/>
      <c r="K5" s="49"/>
      <c r="L5" s="49"/>
      <c r="M5" s="49"/>
      <c r="N5" s="49"/>
      <c r="O5" s="49"/>
      <c r="P5" s="49"/>
      <c r="Q5" s="49"/>
      <c r="R5" s="49"/>
      <c r="S5" s="49"/>
      <c r="T5" s="49"/>
      <c r="U5" s="49"/>
      <c r="V5" s="49"/>
      <c r="W5" s="49"/>
      <c r="X5" s="49"/>
      <c r="Y5" s="49"/>
      <c r="Z5" s="49"/>
    </row>
    <row r="6">
      <c r="A6" s="49"/>
      <c r="B6" s="49"/>
      <c r="C6" s="49"/>
      <c r="D6" s="49"/>
      <c r="E6" s="49"/>
      <c r="F6" s="49"/>
      <c r="G6" s="49"/>
      <c r="H6" s="49"/>
      <c r="I6" s="49"/>
      <c r="J6" s="49"/>
      <c r="K6" s="49"/>
      <c r="L6" s="49"/>
      <c r="M6" s="49"/>
      <c r="N6" s="49"/>
      <c r="O6" s="49"/>
      <c r="P6" s="49"/>
      <c r="Q6" s="49"/>
      <c r="R6" s="49"/>
      <c r="S6" s="49"/>
      <c r="T6" s="49"/>
      <c r="U6" s="49"/>
      <c r="V6" s="49"/>
      <c r="W6" s="49"/>
      <c r="X6" s="49"/>
      <c r="Y6" s="49"/>
      <c r="Z6" s="49"/>
    </row>
    <row r="7" ht="15.0" customHeight="1">
      <c r="A7" s="49"/>
      <c r="B7" s="49"/>
      <c r="C7" s="49"/>
      <c r="D7" s="65" t="s">
        <v>132</v>
      </c>
      <c r="E7" s="66"/>
      <c r="F7" s="67"/>
      <c r="G7" s="67"/>
      <c r="H7" s="65" t="s">
        <v>133</v>
      </c>
      <c r="I7" s="66"/>
      <c r="J7" s="49"/>
      <c r="K7" s="49"/>
      <c r="L7" s="49"/>
      <c r="M7" s="49"/>
      <c r="N7" s="49"/>
      <c r="O7" s="49"/>
      <c r="P7" s="49"/>
      <c r="Q7" s="49"/>
      <c r="R7" s="49"/>
      <c r="S7" s="49"/>
      <c r="T7" s="49"/>
      <c r="U7" s="49"/>
      <c r="V7" s="49"/>
      <c r="W7" s="49"/>
      <c r="X7" s="49"/>
      <c r="Y7" s="49"/>
      <c r="Z7" s="49"/>
    </row>
    <row r="8">
      <c r="A8" s="49"/>
      <c r="B8" s="49"/>
      <c r="C8" s="49"/>
      <c r="D8" s="68"/>
      <c r="E8" s="69"/>
      <c r="F8" s="67"/>
      <c r="G8" s="67"/>
      <c r="H8" s="68"/>
      <c r="I8" s="69"/>
      <c r="J8" s="49"/>
      <c r="K8" s="49"/>
      <c r="L8" s="49"/>
      <c r="M8" s="49"/>
      <c r="N8" s="49"/>
      <c r="O8" s="49"/>
      <c r="P8" s="49"/>
      <c r="Q8" s="49"/>
      <c r="R8" s="49"/>
      <c r="S8" s="49"/>
      <c r="T8" s="49"/>
      <c r="U8" s="49"/>
      <c r="V8" s="49"/>
      <c r="W8" s="49"/>
      <c r="X8" s="49"/>
      <c r="Y8" s="49"/>
      <c r="Z8" s="49"/>
    </row>
    <row r="9">
      <c r="A9" s="49"/>
      <c r="B9" s="49"/>
      <c r="C9" s="8" t="s">
        <v>134</v>
      </c>
      <c r="D9" s="70" t="s">
        <v>135</v>
      </c>
      <c r="E9" s="70" t="s">
        <v>136</v>
      </c>
      <c r="F9" s="49"/>
      <c r="G9" s="8" t="s">
        <v>134</v>
      </c>
      <c r="H9" s="70" t="s">
        <v>135</v>
      </c>
      <c r="I9" s="70" t="s">
        <v>136</v>
      </c>
      <c r="J9" s="49"/>
      <c r="K9" s="49"/>
      <c r="L9" s="49"/>
      <c r="M9" s="49"/>
      <c r="N9" s="49"/>
      <c r="O9" s="49"/>
      <c r="P9" s="49"/>
      <c r="Q9" s="49"/>
      <c r="R9" s="49"/>
      <c r="S9" s="49"/>
      <c r="T9" s="49"/>
      <c r="U9" s="49"/>
      <c r="V9" s="49"/>
      <c r="W9" s="49"/>
      <c r="X9" s="49"/>
      <c r="Y9" s="49"/>
      <c r="Z9" s="49"/>
    </row>
    <row r="10">
      <c r="A10" s="71">
        <f t="shared" ref="A10:B10" si="1">+A5</f>
        <v>44743</v>
      </c>
      <c r="B10" s="71">
        <f t="shared" si="1"/>
        <v>45107</v>
      </c>
      <c r="C10" s="61">
        <f>+YEAR(B10)</f>
        <v>2023</v>
      </c>
      <c r="D10" s="72" t="str">
        <f t="shared" ref="D10:E10" si="2">+SUM('BegTab:End Tab'!AC19)</f>
        <v>#REF!</v>
      </c>
      <c r="E10" s="72" t="str">
        <f t="shared" si="2"/>
        <v>#REF!</v>
      </c>
      <c r="F10" s="49"/>
      <c r="G10" s="49">
        <f>+C10</f>
        <v>2023</v>
      </c>
      <c r="H10" s="72" t="str">
        <f t="shared" ref="H10:I10" si="3">+SUM('BegTab:End Tab'!AI19)</f>
        <v>#REF!</v>
      </c>
      <c r="I10" s="72" t="str">
        <f t="shared" si="3"/>
        <v>#REF!</v>
      </c>
      <c r="J10" s="49"/>
      <c r="K10" s="49"/>
      <c r="L10" s="49"/>
      <c r="M10" s="49"/>
      <c r="N10" s="49"/>
      <c r="O10" s="49"/>
      <c r="P10" s="49"/>
      <c r="Q10" s="49"/>
      <c r="R10" s="49"/>
      <c r="S10" s="49"/>
      <c r="T10" s="49"/>
      <c r="U10" s="49"/>
      <c r="V10" s="49"/>
      <c r="W10" s="49"/>
      <c r="X10" s="49"/>
      <c r="Y10" s="49"/>
      <c r="Z10" s="49"/>
    </row>
    <row r="11">
      <c r="A11" s="73" t="s">
        <v>137</v>
      </c>
      <c r="B11" s="17"/>
      <c r="C11" s="74"/>
      <c r="D11" s="75"/>
      <c r="E11" s="75"/>
      <c r="F11" s="74"/>
      <c r="G11" s="74"/>
      <c r="H11" s="75"/>
      <c r="I11" s="75"/>
      <c r="J11" s="49"/>
      <c r="K11" s="49"/>
      <c r="L11" s="49"/>
      <c r="M11" s="49"/>
      <c r="N11" s="49"/>
      <c r="O11" s="49"/>
      <c r="P11" s="49"/>
      <c r="Q11" s="49"/>
      <c r="R11" s="49"/>
      <c r="S11" s="49"/>
      <c r="T11" s="49"/>
      <c r="U11" s="49"/>
      <c r="V11" s="49"/>
      <c r="W11" s="49"/>
      <c r="X11" s="49"/>
      <c r="Y11" s="49"/>
      <c r="Z11" s="49"/>
    </row>
    <row r="12">
      <c r="A12" s="47">
        <f t="shared" ref="A12:B12" si="4">DATE(YEAR(A10)+1,MONTH(A10),DAY(A10))</f>
        <v>45108</v>
      </c>
      <c r="B12" s="47">
        <f t="shared" si="4"/>
        <v>45473</v>
      </c>
      <c r="C12" s="49">
        <f t="shared" ref="C12:C35" si="8">+YEAR(B12)</f>
        <v>2024</v>
      </c>
      <c r="D12" s="72" t="str">
        <f t="shared" ref="D12:E12" si="5">+SUM('BegTab:End Tab'!AC20)</f>
        <v>#REF!</v>
      </c>
      <c r="E12" s="72" t="str">
        <f t="shared" si="5"/>
        <v>#REF!</v>
      </c>
      <c r="F12" s="49"/>
      <c r="G12" s="49">
        <f t="shared" ref="G12:G35" si="10">+C12</f>
        <v>2024</v>
      </c>
      <c r="H12" s="72" t="str">
        <f t="shared" ref="H12:I12" si="6">+SUM('BegTab:End Tab'!AI20)</f>
        <v>#REF!</v>
      </c>
      <c r="I12" s="72" t="str">
        <f t="shared" si="6"/>
        <v>#REF!</v>
      </c>
      <c r="J12" s="49"/>
      <c r="K12" s="49"/>
      <c r="L12" s="49"/>
      <c r="M12" s="49"/>
      <c r="N12" s="49"/>
      <c r="O12" s="49"/>
      <c r="P12" s="49"/>
      <c r="Q12" s="49"/>
      <c r="R12" s="49"/>
      <c r="S12" s="49"/>
      <c r="T12" s="49"/>
      <c r="U12" s="49"/>
      <c r="V12" s="49"/>
      <c r="W12" s="49"/>
      <c r="X12" s="49"/>
      <c r="Y12" s="49"/>
      <c r="Z12" s="49"/>
    </row>
    <row r="13">
      <c r="A13" s="47">
        <f t="shared" ref="A13:B13" si="7">DATE(YEAR(A12)+1,MONTH(A12),DAY(A12))</f>
        <v>45474</v>
      </c>
      <c r="B13" s="47">
        <f t="shared" si="7"/>
        <v>45838</v>
      </c>
      <c r="C13" s="49">
        <f t="shared" si="8"/>
        <v>2025</v>
      </c>
      <c r="D13" s="72" t="str">
        <f t="shared" ref="D13:E13" si="9">+SUM('BegTab:End Tab'!AC21)</f>
        <v>#REF!</v>
      </c>
      <c r="E13" s="72" t="str">
        <f t="shared" si="9"/>
        <v>#REF!</v>
      </c>
      <c r="F13" s="49"/>
      <c r="G13" s="49">
        <f t="shared" si="10"/>
        <v>2025</v>
      </c>
      <c r="H13" s="72" t="str">
        <f t="shared" ref="H13:I13" si="11">+SUM('BegTab:End Tab'!AI21)</f>
        <v>#REF!</v>
      </c>
      <c r="I13" s="72" t="str">
        <f t="shared" si="11"/>
        <v>#REF!</v>
      </c>
      <c r="J13" s="49"/>
      <c r="K13" s="49"/>
      <c r="L13" s="49"/>
      <c r="M13" s="49"/>
      <c r="N13" s="49"/>
      <c r="O13" s="49"/>
      <c r="P13" s="49"/>
      <c r="Q13" s="49"/>
      <c r="R13" s="49"/>
      <c r="S13" s="49"/>
      <c r="T13" s="49"/>
      <c r="U13" s="49"/>
      <c r="V13" s="49"/>
      <c r="W13" s="49"/>
      <c r="X13" s="49"/>
      <c r="Y13" s="49"/>
      <c r="Z13" s="49"/>
    </row>
    <row r="14">
      <c r="A14" s="47">
        <f t="shared" ref="A14:B14" si="12">DATE(YEAR(A13)+1,MONTH(A13),DAY(A13))</f>
        <v>45839</v>
      </c>
      <c r="B14" s="47">
        <f t="shared" si="12"/>
        <v>46203</v>
      </c>
      <c r="C14" s="49">
        <f t="shared" si="8"/>
        <v>2026</v>
      </c>
      <c r="D14" s="72" t="str">
        <f t="shared" ref="D14:E14" si="13">+SUM('BegTab:End Tab'!AC22)</f>
        <v>#REF!</v>
      </c>
      <c r="E14" s="72" t="str">
        <f t="shared" si="13"/>
        <v>#REF!</v>
      </c>
      <c r="F14" s="49"/>
      <c r="G14" s="49">
        <f t="shared" si="10"/>
        <v>2026</v>
      </c>
      <c r="H14" s="72" t="str">
        <f t="shared" ref="H14:I14" si="14">+SUM('BegTab:End Tab'!AI22)</f>
        <v>#REF!</v>
      </c>
      <c r="I14" s="72" t="str">
        <f t="shared" si="14"/>
        <v>#REF!</v>
      </c>
      <c r="J14" s="49"/>
      <c r="K14" s="49"/>
      <c r="L14" s="49"/>
      <c r="M14" s="49"/>
      <c r="N14" s="49"/>
      <c r="O14" s="49"/>
      <c r="P14" s="49"/>
      <c r="Q14" s="49"/>
      <c r="R14" s="49"/>
      <c r="S14" s="49"/>
      <c r="T14" s="49"/>
      <c r="U14" s="49"/>
      <c r="V14" s="49"/>
      <c r="W14" s="49"/>
      <c r="X14" s="49"/>
      <c r="Y14" s="49"/>
      <c r="Z14" s="49"/>
    </row>
    <row r="15">
      <c r="A15" s="47">
        <f t="shared" ref="A15:B15" si="15">DATE(YEAR(A14)+1,MONTH(A14),DAY(A14))</f>
        <v>46204</v>
      </c>
      <c r="B15" s="47">
        <f t="shared" si="15"/>
        <v>46568</v>
      </c>
      <c r="C15" s="49">
        <f t="shared" si="8"/>
        <v>2027</v>
      </c>
      <c r="D15" s="72" t="str">
        <f t="shared" ref="D15:E15" si="16">+SUM('BegTab:End Tab'!AC23)</f>
        <v>#REF!</v>
      </c>
      <c r="E15" s="72" t="str">
        <f t="shared" si="16"/>
        <v>#REF!</v>
      </c>
      <c r="F15" s="49"/>
      <c r="G15" s="49">
        <f t="shared" si="10"/>
        <v>2027</v>
      </c>
      <c r="H15" s="72" t="str">
        <f t="shared" ref="H15:I15" si="17">+SUM('BegTab:End Tab'!AI23)</f>
        <v>#REF!</v>
      </c>
      <c r="I15" s="72" t="str">
        <f t="shared" si="17"/>
        <v>#REF!</v>
      </c>
      <c r="J15" s="49"/>
      <c r="K15" s="49"/>
      <c r="L15" s="49"/>
      <c r="M15" s="49"/>
      <c r="N15" s="49"/>
      <c r="O15" s="49"/>
      <c r="P15" s="49"/>
      <c r="Q15" s="49"/>
      <c r="R15" s="49"/>
      <c r="S15" s="49"/>
      <c r="T15" s="49"/>
      <c r="U15" s="49"/>
      <c r="V15" s="49"/>
      <c r="W15" s="49"/>
      <c r="X15" s="49"/>
      <c r="Y15" s="49"/>
      <c r="Z15" s="49"/>
    </row>
    <row r="16">
      <c r="A16" s="47">
        <f t="shared" ref="A16:B16" si="18">DATE(YEAR(A15)+1,MONTH(A15),DAY(A15))</f>
        <v>46569</v>
      </c>
      <c r="B16" s="47">
        <f t="shared" si="18"/>
        <v>46934</v>
      </c>
      <c r="C16" s="49">
        <f t="shared" si="8"/>
        <v>2028</v>
      </c>
      <c r="D16" s="72" t="str">
        <f t="shared" ref="D16:E16" si="19">+SUM('BegTab:End Tab'!AC24)</f>
        <v>#REF!</v>
      </c>
      <c r="E16" s="72" t="str">
        <f t="shared" si="19"/>
        <v>#REF!</v>
      </c>
      <c r="F16" s="49"/>
      <c r="G16" s="49">
        <f t="shared" si="10"/>
        <v>2028</v>
      </c>
      <c r="H16" s="72" t="str">
        <f t="shared" ref="H16:I16" si="20">+SUM('BegTab:End Tab'!AI24)</f>
        <v>#REF!</v>
      </c>
      <c r="I16" s="72" t="str">
        <f t="shared" si="20"/>
        <v>#REF!</v>
      </c>
      <c r="J16" s="49"/>
      <c r="K16" s="49"/>
      <c r="L16" s="49"/>
      <c r="M16" s="49"/>
      <c r="N16" s="49"/>
      <c r="O16" s="49"/>
      <c r="P16" s="49"/>
      <c r="Q16" s="49"/>
      <c r="R16" s="49"/>
      <c r="S16" s="49"/>
      <c r="T16" s="49"/>
      <c r="U16" s="49"/>
      <c r="V16" s="49"/>
      <c r="W16" s="49"/>
      <c r="X16" s="49"/>
      <c r="Y16" s="49"/>
      <c r="Z16" s="49"/>
    </row>
    <row r="17">
      <c r="A17" s="47">
        <f t="shared" ref="A17:B17" si="21">DATE(YEAR(A16)+5,MONTH(A16),DAY(A16))</f>
        <v>48396</v>
      </c>
      <c r="B17" s="47">
        <f t="shared" si="21"/>
        <v>48760</v>
      </c>
      <c r="C17" s="49">
        <f t="shared" si="8"/>
        <v>2033</v>
      </c>
      <c r="D17" s="72" t="str">
        <f t="shared" ref="D17:E17" si="22">+SUM('BegTab:End Tab'!AC25)</f>
        <v>#REF!</v>
      </c>
      <c r="E17" s="72" t="str">
        <f t="shared" si="22"/>
        <v>#REF!</v>
      </c>
      <c r="F17" s="49"/>
      <c r="G17" s="49">
        <f t="shared" si="10"/>
        <v>2033</v>
      </c>
      <c r="H17" s="72" t="str">
        <f t="shared" ref="H17:I17" si="23">+SUM('BegTab:End Tab'!AI25)</f>
        <v>#REF!</v>
      </c>
      <c r="I17" s="72" t="str">
        <f t="shared" si="23"/>
        <v>#REF!</v>
      </c>
      <c r="J17" s="49"/>
      <c r="K17" s="49"/>
      <c r="L17" s="49"/>
      <c r="M17" s="49"/>
      <c r="N17" s="49"/>
      <c r="O17" s="49"/>
      <c r="P17" s="49"/>
      <c r="Q17" s="49"/>
      <c r="R17" s="49"/>
      <c r="S17" s="49"/>
      <c r="T17" s="49"/>
      <c r="U17" s="49"/>
      <c r="V17" s="49"/>
      <c r="W17" s="49"/>
      <c r="X17" s="49"/>
      <c r="Y17" s="49"/>
      <c r="Z17" s="49"/>
    </row>
    <row r="18">
      <c r="A18" s="47">
        <f t="shared" ref="A18:B18" si="24">DATE(YEAR(A17)+5,MONTH(A17),DAY(A17))</f>
        <v>50222</v>
      </c>
      <c r="B18" s="47">
        <f t="shared" si="24"/>
        <v>50586</v>
      </c>
      <c r="C18" s="49">
        <f t="shared" si="8"/>
        <v>2038</v>
      </c>
      <c r="D18" s="72" t="str">
        <f t="shared" ref="D18:E18" si="25">+SUM('BegTab:End Tab'!AC26)</f>
        <v>#REF!</v>
      </c>
      <c r="E18" s="72" t="str">
        <f t="shared" si="25"/>
        <v>#REF!</v>
      </c>
      <c r="F18" s="49"/>
      <c r="G18" s="49">
        <f t="shared" si="10"/>
        <v>2038</v>
      </c>
      <c r="H18" s="72" t="str">
        <f t="shared" ref="H18:I18" si="26">+SUM('BegTab:End Tab'!AI26)</f>
        <v>#REF!</v>
      </c>
      <c r="I18" s="72" t="str">
        <f t="shared" si="26"/>
        <v>#REF!</v>
      </c>
      <c r="J18" s="49"/>
      <c r="K18" s="49"/>
      <c r="L18" s="49"/>
      <c r="M18" s="49"/>
      <c r="N18" s="49"/>
      <c r="O18" s="49"/>
      <c r="P18" s="49"/>
      <c r="Q18" s="49"/>
      <c r="R18" s="49"/>
      <c r="S18" s="49"/>
      <c r="T18" s="49"/>
      <c r="U18" s="49"/>
      <c r="V18" s="49"/>
      <c r="W18" s="49"/>
      <c r="X18" s="49"/>
      <c r="Y18" s="49"/>
      <c r="Z18" s="49"/>
    </row>
    <row r="19">
      <c r="A19" s="47">
        <f t="shared" ref="A19:B19" si="27">DATE(YEAR(A18)+5,MONTH(A18),DAY(A18))</f>
        <v>52048</v>
      </c>
      <c r="B19" s="47">
        <f t="shared" si="27"/>
        <v>52412</v>
      </c>
      <c r="C19" s="49">
        <f t="shared" si="8"/>
        <v>2043</v>
      </c>
      <c r="D19" s="72" t="str">
        <f t="shared" ref="D19:E19" si="28">+SUM('BegTab:End Tab'!AC27)</f>
        <v>#REF!</v>
      </c>
      <c r="E19" s="72" t="str">
        <f t="shared" si="28"/>
        <v>#REF!</v>
      </c>
      <c r="F19" s="49"/>
      <c r="G19" s="49">
        <f t="shared" si="10"/>
        <v>2043</v>
      </c>
      <c r="H19" s="72" t="str">
        <f t="shared" ref="H19:I19" si="29">+SUM('BegTab:End Tab'!AI27)</f>
        <v>#REF!</v>
      </c>
      <c r="I19" s="72" t="str">
        <f t="shared" si="29"/>
        <v>#REF!</v>
      </c>
      <c r="J19" s="49"/>
      <c r="K19" s="49"/>
      <c r="L19" s="49"/>
      <c r="M19" s="49"/>
      <c r="N19" s="49"/>
      <c r="O19" s="49"/>
      <c r="P19" s="49"/>
      <c r="Q19" s="49"/>
      <c r="R19" s="49"/>
      <c r="S19" s="49"/>
      <c r="T19" s="49"/>
      <c r="U19" s="49"/>
      <c r="V19" s="49"/>
      <c r="W19" s="49"/>
      <c r="X19" s="49"/>
      <c r="Y19" s="49"/>
      <c r="Z19" s="49"/>
    </row>
    <row r="20">
      <c r="A20" s="47">
        <f t="shared" ref="A20:B20" si="30">DATE(YEAR(A19)+5,MONTH(A19),DAY(A19))</f>
        <v>53874</v>
      </c>
      <c r="B20" s="47">
        <f t="shared" si="30"/>
        <v>54239</v>
      </c>
      <c r="C20" s="49">
        <f t="shared" si="8"/>
        <v>2048</v>
      </c>
      <c r="D20" s="72" t="str">
        <f t="shared" ref="D20:E20" si="31">+SUM('BegTab:End Tab'!AC28)</f>
        <v>#REF!</v>
      </c>
      <c r="E20" s="72" t="str">
        <f t="shared" si="31"/>
        <v>#REF!</v>
      </c>
      <c r="F20" s="49"/>
      <c r="G20" s="49">
        <f t="shared" si="10"/>
        <v>2048</v>
      </c>
      <c r="H20" s="72" t="str">
        <f t="shared" ref="H20:I20" si="32">+SUM('BegTab:End Tab'!AI28)</f>
        <v>#REF!</v>
      </c>
      <c r="I20" s="72" t="str">
        <f t="shared" si="32"/>
        <v>#REF!</v>
      </c>
      <c r="J20" s="49"/>
      <c r="K20" s="49"/>
      <c r="L20" s="49"/>
      <c r="M20" s="49"/>
      <c r="N20" s="49"/>
      <c r="O20" s="49"/>
      <c r="P20" s="49"/>
      <c r="Q20" s="49"/>
      <c r="R20" s="49"/>
      <c r="S20" s="49"/>
      <c r="T20" s="49"/>
      <c r="U20" s="49"/>
      <c r="V20" s="49"/>
      <c r="W20" s="49"/>
      <c r="X20" s="49"/>
      <c r="Y20" s="49"/>
      <c r="Z20" s="49"/>
    </row>
    <row r="21" ht="15.75" customHeight="1">
      <c r="A21" s="47">
        <f t="shared" ref="A21:B21" si="33">DATE(YEAR(A20)+5,MONTH(A20),DAY(A20))</f>
        <v>55701</v>
      </c>
      <c r="B21" s="47">
        <f t="shared" si="33"/>
        <v>56065</v>
      </c>
      <c r="C21" s="49">
        <f t="shared" si="8"/>
        <v>2053</v>
      </c>
      <c r="D21" s="72" t="str">
        <f t="shared" ref="D21:E21" si="34">+SUM('BegTab:End Tab'!AC29)</f>
        <v>#REF!</v>
      </c>
      <c r="E21" s="72" t="str">
        <f t="shared" si="34"/>
        <v>#REF!</v>
      </c>
      <c r="F21" s="49"/>
      <c r="G21" s="49">
        <f t="shared" si="10"/>
        <v>2053</v>
      </c>
      <c r="H21" s="72" t="str">
        <f t="shared" ref="H21:I21" si="35">+SUM('BegTab:End Tab'!AI29)</f>
        <v>#REF!</v>
      </c>
      <c r="I21" s="72" t="str">
        <f t="shared" si="35"/>
        <v>#REF!</v>
      </c>
      <c r="J21" s="49"/>
      <c r="K21" s="49"/>
      <c r="L21" s="49"/>
      <c r="M21" s="49"/>
      <c r="N21" s="49"/>
      <c r="O21" s="49"/>
      <c r="P21" s="49"/>
      <c r="Q21" s="49"/>
      <c r="R21" s="49"/>
      <c r="S21" s="49"/>
      <c r="T21" s="49"/>
      <c r="U21" s="49"/>
      <c r="V21" s="49"/>
      <c r="W21" s="49"/>
      <c r="X21" s="49"/>
      <c r="Y21" s="49"/>
      <c r="Z21" s="49"/>
    </row>
    <row r="22" ht="15.75" customHeight="1">
      <c r="A22" s="47">
        <f t="shared" ref="A22:B22" si="36">DATE(YEAR(A21)+5,MONTH(A21),DAY(A21))</f>
        <v>57527</v>
      </c>
      <c r="B22" s="47">
        <f t="shared" si="36"/>
        <v>57891</v>
      </c>
      <c r="C22" s="49">
        <f t="shared" si="8"/>
        <v>2058</v>
      </c>
      <c r="D22" s="72" t="str">
        <f t="shared" ref="D22:E22" si="37">+SUM('BegTab:End Tab'!AC30)</f>
        <v>#REF!</v>
      </c>
      <c r="E22" s="72" t="str">
        <f t="shared" si="37"/>
        <v>#REF!</v>
      </c>
      <c r="F22" s="49"/>
      <c r="G22" s="49">
        <f t="shared" si="10"/>
        <v>2058</v>
      </c>
      <c r="H22" s="72" t="str">
        <f t="shared" ref="H22:I22" si="38">+SUM('BegTab:End Tab'!AI30)</f>
        <v>#REF!</v>
      </c>
      <c r="I22" s="72" t="str">
        <f t="shared" si="38"/>
        <v>#REF!</v>
      </c>
      <c r="J22" s="49"/>
      <c r="K22" s="49"/>
      <c r="L22" s="49"/>
      <c r="M22" s="49"/>
      <c r="N22" s="49"/>
      <c r="O22" s="49"/>
      <c r="P22" s="49"/>
      <c r="Q22" s="49"/>
      <c r="R22" s="49"/>
      <c r="S22" s="49"/>
      <c r="T22" s="49"/>
      <c r="U22" s="49"/>
      <c r="V22" s="49"/>
      <c r="W22" s="49"/>
      <c r="X22" s="49"/>
      <c r="Y22" s="49"/>
      <c r="Z22" s="49"/>
    </row>
    <row r="23" ht="15.75" customHeight="1">
      <c r="A23" s="47">
        <f t="shared" ref="A23:B23" si="39">DATE(YEAR(A22)+5,MONTH(A22),DAY(A22))</f>
        <v>59353</v>
      </c>
      <c r="B23" s="47">
        <f t="shared" si="39"/>
        <v>59717</v>
      </c>
      <c r="C23" s="49">
        <f t="shared" si="8"/>
        <v>2063</v>
      </c>
      <c r="D23" s="72" t="str">
        <f t="shared" ref="D23:E23" si="40">+SUM('BegTab:End Tab'!AC31)</f>
        <v>#REF!</v>
      </c>
      <c r="E23" s="72" t="str">
        <f t="shared" si="40"/>
        <v>#REF!</v>
      </c>
      <c r="F23" s="49"/>
      <c r="G23" s="49">
        <f t="shared" si="10"/>
        <v>2063</v>
      </c>
      <c r="H23" s="72" t="str">
        <f t="shared" ref="H23:I23" si="41">+SUM('BegTab:End Tab'!AI31)</f>
        <v>#REF!</v>
      </c>
      <c r="I23" s="72" t="str">
        <f t="shared" si="41"/>
        <v>#REF!</v>
      </c>
      <c r="J23" s="49"/>
      <c r="K23" s="49"/>
      <c r="L23" s="49"/>
      <c r="M23" s="49"/>
      <c r="N23" s="49"/>
      <c r="O23" s="49"/>
      <c r="P23" s="49"/>
      <c r="Q23" s="49"/>
      <c r="R23" s="49"/>
      <c r="S23" s="49"/>
      <c r="T23" s="49"/>
      <c r="U23" s="49"/>
      <c r="V23" s="49"/>
      <c r="W23" s="49"/>
      <c r="X23" s="49"/>
      <c r="Y23" s="49"/>
      <c r="Z23" s="49"/>
    </row>
    <row r="24" ht="15.75" customHeight="1">
      <c r="A24" s="47">
        <f t="shared" ref="A24:B24" si="42">DATE(YEAR(A23)+5,MONTH(A23),DAY(A23))</f>
        <v>61179</v>
      </c>
      <c r="B24" s="47">
        <f t="shared" si="42"/>
        <v>61544</v>
      </c>
      <c r="C24" s="49">
        <f t="shared" si="8"/>
        <v>2068</v>
      </c>
      <c r="D24" s="72" t="str">
        <f t="shared" ref="D24:E24" si="43">+SUM('BegTab:End Tab'!AC32)</f>
        <v>#REF!</v>
      </c>
      <c r="E24" s="72" t="str">
        <f t="shared" si="43"/>
        <v>#REF!</v>
      </c>
      <c r="F24" s="49"/>
      <c r="G24" s="49">
        <f t="shared" si="10"/>
        <v>2068</v>
      </c>
      <c r="H24" s="72" t="str">
        <f t="shared" ref="H24:I24" si="44">+SUM('BegTab:End Tab'!AI32)</f>
        <v>#REF!</v>
      </c>
      <c r="I24" s="72" t="str">
        <f t="shared" si="44"/>
        <v>#REF!</v>
      </c>
      <c r="J24" s="49"/>
      <c r="K24" s="49"/>
      <c r="L24" s="49"/>
      <c r="M24" s="49"/>
      <c r="N24" s="49"/>
      <c r="O24" s="49"/>
      <c r="P24" s="49"/>
      <c r="Q24" s="49"/>
      <c r="R24" s="49"/>
      <c r="S24" s="49"/>
      <c r="T24" s="49"/>
      <c r="U24" s="49"/>
      <c r="V24" s="49"/>
      <c r="W24" s="49"/>
      <c r="X24" s="49"/>
      <c r="Y24" s="49"/>
      <c r="Z24" s="49"/>
    </row>
    <row r="25" ht="15.75" customHeight="1">
      <c r="A25" s="47">
        <f t="shared" ref="A25:B25" si="45">DATE(YEAR(A24)+5,MONTH(A24),DAY(A24))</f>
        <v>63006</v>
      </c>
      <c r="B25" s="47">
        <f t="shared" si="45"/>
        <v>63370</v>
      </c>
      <c r="C25" s="49">
        <f t="shared" si="8"/>
        <v>2073</v>
      </c>
      <c r="D25" s="72" t="str">
        <f t="shared" ref="D25:E25" si="46">+SUM('BegTab:End Tab'!AC33)</f>
        <v>#REF!</v>
      </c>
      <c r="E25" s="72" t="str">
        <f t="shared" si="46"/>
        <v>#REF!</v>
      </c>
      <c r="F25" s="49"/>
      <c r="G25" s="49">
        <f t="shared" si="10"/>
        <v>2073</v>
      </c>
      <c r="H25" s="72" t="str">
        <f t="shared" ref="H25:I25" si="47">+SUM('BegTab:End Tab'!AI33)</f>
        <v>#REF!</v>
      </c>
      <c r="I25" s="72" t="str">
        <f t="shared" si="47"/>
        <v>#REF!</v>
      </c>
      <c r="J25" s="49"/>
      <c r="K25" s="49"/>
      <c r="L25" s="49"/>
      <c r="M25" s="49"/>
      <c r="N25" s="49"/>
      <c r="O25" s="49"/>
      <c r="P25" s="49"/>
      <c r="Q25" s="49"/>
      <c r="R25" s="49"/>
      <c r="S25" s="49"/>
      <c r="T25" s="49"/>
      <c r="U25" s="49"/>
      <c r="V25" s="49"/>
      <c r="W25" s="49"/>
      <c r="X25" s="49"/>
      <c r="Y25" s="49"/>
      <c r="Z25" s="49"/>
    </row>
    <row r="26" ht="15.75" customHeight="1">
      <c r="A26" s="47">
        <f t="shared" ref="A26:B26" si="48">DATE(YEAR(A25)+5,MONTH(A25),DAY(A25))</f>
        <v>64832</v>
      </c>
      <c r="B26" s="47">
        <f t="shared" si="48"/>
        <v>65196</v>
      </c>
      <c r="C26" s="49">
        <f t="shared" si="8"/>
        <v>2078</v>
      </c>
      <c r="D26" s="72" t="str">
        <f t="shared" ref="D26:E26" si="49">+SUM('BegTab:End Tab'!AC34)</f>
        <v>#REF!</v>
      </c>
      <c r="E26" s="72" t="str">
        <f t="shared" si="49"/>
        <v>#REF!</v>
      </c>
      <c r="F26" s="49"/>
      <c r="G26" s="49">
        <f t="shared" si="10"/>
        <v>2078</v>
      </c>
      <c r="H26" s="72" t="str">
        <f t="shared" ref="H26:I26" si="50">+SUM('BegTab:End Tab'!AI34)</f>
        <v>#REF!</v>
      </c>
      <c r="I26" s="72" t="str">
        <f t="shared" si="50"/>
        <v>#REF!</v>
      </c>
      <c r="J26" s="49"/>
      <c r="K26" s="49"/>
      <c r="L26" s="49"/>
      <c r="M26" s="49"/>
      <c r="N26" s="49"/>
      <c r="O26" s="49"/>
      <c r="P26" s="49"/>
      <c r="Q26" s="49"/>
      <c r="R26" s="49"/>
      <c r="S26" s="49"/>
      <c r="T26" s="49"/>
      <c r="U26" s="49"/>
      <c r="V26" s="49"/>
      <c r="W26" s="49"/>
      <c r="X26" s="49"/>
      <c r="Y26" s="49"/>
      <c r="Z26" s="49"/>
    </row>
    <row r="27" ht="15.75" customHeight="1">
      <c r="A27" s="47">
        <f t="shared" ref="A27:B27" si="51">DATE(YEAR(A26)+5,MONTH(A26),DAY(A26))</f>
        <v>66658</v>
      </c>
      <c r="B27" s="47">
        <f t="shared" si="51"/>
        <v>67022</v>
      </c>
      <c r="C27" s="49">
        <f t="shared" si="8"/>
        <v>2083</v>
      </c>
      <c r="D27" s="72" t="str">
        <f t="shared" ref="D27:E27" si="52">+SUM('BegTab:End Tab'!AC35)</f>
        <v>#REF!</v>
      </c>
      <c r="E27" s="72" t="str">
        <f t="shared" si="52"/>
        <v>#REF!</v>
      </c>
      <c r="F27" s="49"/>
      <c r="G27" s="49">
        <f t="shared" si="10"/>
        <v>2083</v>
      </c>
      <c r="H27" s="72" t="str">
        <f t="shared" ref="H27:I27" si="53">+SUM('BegTab:End Tab'!AI35)</f>
        <v>#REF!</v>
      </c>
      <c r="I27" s="72" t="str">
        <f t="shared" si="53"/>
        <v>#REF!</v>
      </c>
      <c r="J27" s="49"/>
      <c r="K27" s="49"/>
      <c r="L27" s="49"/>
      <c r="M27" s="49"/>
      <c r="N27" s="49"/>
      <c r="O27" s="49"/>
      <c r="P27" s="49"/>
      <c r="Q27" s="49"/>
      <c r="R27" s="49"/>
      <c r="S27" s="49"/>
      <c r="T27" s="49"/>
      <c r="U27" s="49"/>
      <c r="V27" s="49"/>
      <c r="W27" s="49"/>
      <c r="X27" s="49"/>
      <c r="Y27" s="49"/>
      <c r="Z27" s="49"/>
    </row>
    <row r="28" ht="15.75" customHeight="1">
      <c r="A28" s="47">
        <f t="shared" ref="A28:B28" si="54">DATE(YEAR(A27)+5,MONTH(A27),DAY(A27))</f>
        <v>68484</v>
      </c>
      <c r="B28" s="47">
        <f t="shared" si="54"/>
        <v>68849</v>
      </c>
      <c r="C28" s="49">
        <f t="shared" si="8"/>
        <v>2088</v>
      </c>
      <c r="D28" s="72" t="str">
        <f t="shared" ref="D28:E28" si="55">+SUM('BegTab:End Tab'!AC36)</f>
        <v>#REF!</v>
      </c>
      <c r="E28" s="72" t="str">
        <f t="shared" si="55"/>
        <v>#REF!</v>
      </c>
      <c r="F28" s="49"/>
      <c r="G28" s="49">
        <f t="shared" si="10"/>
        <v>2088</v>
      </c>
      <c r="H28" s="72" t="str">
        <f t="shared" ref="H28:I28" si="56">+SUM('BegTab:End Tab'!AI36)</f>
        <v>#REF!</v>
      </c>
      <c r="I28" s="72" t="str">
        <f t="shared" si="56"/>
        <v>#REF!</v>
      </c>
      <c r="J28" s="49"/>
      <c r="K28" s="49"/>
      <c r="L28" s="49"/>
      <c r="M28" s="49"/>
      <c r="N28" s="49"/>
      <c r="O28" s="49"/>
      <c r="P28" s="49"/>
      <c r="Q28" s="49"/>
      <c r="R28" s="49"/>
      <c r="S28" s="49"/>
      <c r="T28" s="49"/>
      <c r="U28" s="49"/>
      <c r="V28" s="49"/>
      <c r="W28" s="49"/>
      <c r="X28" s="49"/>
      <c r="Y28" s="49"/>
      <c r="Z28" s="49"/>
    </row>
    <row r="29" ht="15.75" customHeight="1">
      <c r="A29" s="47">
        <f t="shared" ref="A29:B29" si="57">DATE(YEAR(A28)+5,MONTH(A28),DAY(A28))</f>
        <v>70311</v>
      </c>
      <c r="B29" s="47">
        <f t="shared" si="57"/>
        <v>70675</v>
      </c>
      <c r="C29" s="49">
        <f t="shared" si="8"/>
        <v>2093</v>
      </c>
      <c r="D29" s="72" t="str">
        <f t="shared" ref="D29:E29" si="58">+SUM('BegTab:End Tab'!AC37)</f>
        <v>#REF!</v>
      </c>
      <c r="E29" s="72" t="str">
        <f t="shared" si="58"/>
        <v>#REF!</v>
      </c>
      <c r="F29" s="49"/>
      <c r="G29" s="49">
        <f t="shared" si="10"/>
        <v>2093</v>
      </c>
      <c r="H29" s="72" t="str">
        <f t="shared" ref="H29:I29" si="59">+SUM('BegTab:End Tab'!AI37)</f>
        <v>#REF!</v>
      </c>
      <c r="I29" s="72" t="str">
        <f t="shared" si="59"/>
        <v>#REF!</v>
      </c>
      <c r="J29" s="49"/>
      <c r="K29" s="49"/>
      <c r="L29" s="49"/>
      <c r="M29" s="49"/>
      <c r="N29" s="49"/>
      <c r="O29" s="49"/>
      <c r="P29" s="49"/>
      <c r="Q29" s="49"/>
      <c r="R29" s="49"/>
      <c r="S29" s="49"/>
      <c r="T29" s="49"/>
      <c r="U29" s="49"/>
      <c r="V29" s="49"/>
      <c r="W29" s="49"/>
      <c r="X29" s="49"/>
      <c r="Y29" s="49"/>
      <c r="Z29" s="49"/>
    </row>
    <row r="30" ht="15.75" customHeight="1">
      <c r="A30" s="47">
        <f t="shared" ref="A30:B30" si="60">DATE(YEAR(A29)+5,MONTH(A29),DAY(A29))</f>
        <v>72137</v>
      </c>
      <c r="B30" s="47">
        <f t="shared" si="60"/>
        <v>72501</v>
      </c>
      <c r="C30" s="49">
        <f t="shared" si="8"/>
        <v>2098</v>
      </c>
      <c r="D30" s="72" t="str">
        <f t="shared" ref="D30:E30" si="61">+SUM('BegTab:End Tab'!AC38)</f>
        <v>#REF!</v>
      </c>
      <c r="E30" s="72" t="str">
        <f t="shared" si="61"/>
        <v>#REF!</v>
      </c>
      <c r="F30" s="49"/>
      <c r="G30" s="49">
        <f t="shared" si="10"/>
        <v>2098</v>
      </c>
      <c r="H30" s="72" t="str">
        <f t="shared" ref="H30:I30" si="62">+SUM('BegTab:End Tab'!AI38)</f>
        <v>#REF!</v>
      </c>
      <c r="I30" s="72" t="str">
        <f t="shared" si="62"/>
        <v>#REF!</v>
      </c>
      <c r="J30" s="49"/>
      <c r="K30" s="49"/>
      <c r="L30" s="49"/>
      <c r="M30" s="49"/>
      <c r="N30" s="49"/>
      <c r="O30" s="49"/>
      <c r="P30" s="49"/>
      <c r="Q30" s="49"/>
      <c r="R30" s="49"/>
      <c r="S30" s="49"/>
      <c r="T30" s="49"/>
      <c r="U30" s="49"/>
      <c r="V30" s="49"/>
      <c r="W30" s="49"/>
      <c r="X30" s="49"/>
      <c r="Y30" s="49"/>
      <c r="Z30" s="49"/>
    </row>
    <row r="31" ht="15.75" customHeight="1">
      <c r="A31" s="47">
        <f t="shared" ref="A31:B31" si="63">DATE(YEAR(A30)+5,MONTH(A30),DAY(A30))</f>
        <v>73962</v>
      </c>
      <c r="B31" s="47">
        <f t="shared" si="63"/>
        <v>74326</v>
      </c>
      <c r="C31" s="49">
        <f t="shared" si="8"/>
        <v>2103</v>
      </c>
      <c r="D31" s="72" t="str">
        <f t="shared" ref="D31:E31" si="64">+SUM('BegTab:End Tab'!AC39)</f>
        <v>#REF!</v>
      </c>
      <c r="E31" s="72" t="str">
        <f t="shared" si="64"/>
        <v>#REF!</v>
      </c>
      <c r="F31" s="49"/>
      <c r="G31" s="49">
        <f t="shared" si="10"/>
        <v>2103</v>
      </c>
      <c r="H31" s="72" t="str">
        <f t="shared" ref="H31:I31" si="65">+SUM('BegTab:End Tab'!AI39)</f>
        <v>#REF!</v>
      </c>
      <c r="I31" s="72" t="str">
        <f t="shared" si="65"/>
        <v>#REF!</v>
      </c>
      <c r="J31" s="49"/>
      <c r="K31" s="49"/>
      <c r="L31" s="49"/>
      <c r="M31" s="49"/>
      <c r="N31" s="49"/>
      <c r="O31" s="49"/>
      <c r="P31" s="49"/>
      <c r="Q31" s="49"/>
      <c r="R31" s="49"/>
      <c r="S31" s="49"/>
      <c r="T31" s="49"/>
      <c r="U31" s="49"/>
      <c r="V31" s="49"/>
      <c r="W31" s="49"/>
      <c r="X31" s="49"/>
      <c r="Y31" s="49"/>
      <c r="Z31" s="49"/>
    </row>
    <row r="32" ht="15.75" customHeight="1">
      <c r="A32" s="47">
        <f t="shared" ref="A32:B32" si="66">DATE(YEAR(A31)+5,MONTH(A31),DAY(A31))</f>
        <v>75788</v>
      </c>
      <c r="B32" s="47">
        <f t="shared" si="66"/>
        <v>76153</v>
      </c>
      <c r="C32" s="49">
        <f t="shared" si="8"/>
        <v>2108</v>
      </c>
      <c r="D32" s="72" t="str">
        <f t="shared" ref="D32:E32" si="67">+SUM('BegTab:End Tab'!AC40)</f>
        <v>#REF!</v>
      </c>
      <c r="E32" s="72" t="str">
        <f t="shared" si="67"/>
        <v>#REF!</v>
      </c>
      <c r="F32" s="49"/>
      <c r="G32" s="49">
        <f t="shared" si="10"/>
        <v>2108</v>
      </c>
      <c r="H32" s="72" t="str">
        <f t="shared" ref="H32:I32" si="68">+SUM('BegTab:End Tab'!AI40)</f>
        <v>#REF!</v>
      </c>
      <c r="I32" s="72" t="str">
        <f t="shared" si="68"/>
        <v>#REF!</v>
      </c>
      <c r="J32" s="49"/>
      <c r="K32" s="49"/>
      <c r="L32" s="49"/>
      <c r="M32" s="49"/>
      <c r="N32" s="49"/>
      <c r="O32" s="49"/>
      <c r="P32" s="49"/>
      <c r="Q32" s="49"/>
      <c r="R32" s="49"/>
      <c r="S32" s="49"/>
      <c r="T32" s="49"/>
      <c r="U32" s="49"/>
      <c r="V32" s="49"/>
      <c r="W32" s="49"/>
      <c r="X32" s="49"/>
      <c r="Y32" s="49"/>
      <c r="Z32" s="49"/>
    </row>
    <row r="33" ht="15.75" customHeight="1">
      <c r="A33" s="47">
        <f t="shared" ref="A33:B33" si="69">DATE(YEAR(A32)+5,MONTH(A32),DAY(A32))</f>
        <v>77615</v>
      </c>
      <c r="B33" s="47">
        <f t="shared" si="69"/>
        <v>77979</v>
      </c>
      <c r="C33" s="49">
        <f t="shared" si="8"/>
        <v>2113</v>
      </c>
      <c r="D33" s="72" t="str">
        <f t="shared" ref="D33:E33" si="70">+SUM('BegTab:End Tab'!AC41)</f>
        <v>#REF!</v>
      </c>
      <c r="E33" s="72" t="str">
        <f t="shared" si="70"/>
        <v>#REF!</v>
      </c>
      <c r="F33" s="49"/>
      <c r="G33" s="49">
        <f t="shared" si="10"/>
        <v>2113</v>
      </c>
      <c r="H33" s="72" t="str">
        <f t="shared" ref="H33:I33" si="71">+SUM('BegTab:End Tab'!AI41)</f>
        <v>#REF!</v>
      </c>
      <c r="I33" s="72" t="str">
        <f t="shared" si="71"/>
        <v>#REF!</v>
      </c>
      <c r="J33" s="49"/>
      <c r="K33" s="49"/>
      <c r="L33" s="49"/>
      <c r="M33" s="49"/>
      <c r="N33" s="49"/>
      <c r="O33" s="49"/>
      <c r="P33" s="49"/>
      <c r="Q33" s="49"/>
      <c r="R33" s="49"/>
      <c r="S33" s="49"/>
      <c r="T33" s="49"/>
      <c r="U33" s="49"/>
      <c r="V33" s="49"/>
      <c r="W33" s="49"/>
      <c r="X33" s="49"/>
      <c r="Y33" s="49"/>
      <c r="Z33" s="49"/>
    </row>
    <row r="34" ht="15.75" customHeight="1">
      <c r="A34" s="47">
        <f t="shared" ref="A34:B34" si="72">DATE(YEAR(A33)+5,MONTH(A33),DAY(A33))</f>
        <v>79441</v>
      </c>
      <c r="B34" s="47">
        <f t="shared" si="72"/>
        <v>79805</v>
      </c>
      <c r="C34" s="49">
        <f t="shared" si="8"/>
        <v>2118</v>
      </c>
      <c r="D34" s="72" t="str">
        <f t="shared" ref="D34:E34" si="73">+SUM('BegTab:End Tab'!AC42)</f>
        <v>#REF!</v>
      </c>
      <c r="E34" s="72" t="str">
        <f t="shared" si="73"/>
        <v>#REF!</v>
      </c>
      <c r="F34" s="49"/>
      <c r="G34" s="49">
        <f t="shared" si="10"/>
        <v>2118</v>
      </c>
      <c r="H34" s="72" t="str">
        <f t="shared" ref="H34:I34" si="74">+SUM('BegTab:End Tab'!AI42)</f>
        <v>#REF!</v>
      </c>
      <c r="I34" s="72" t="str">
        <f t="shared" si="74"/>
        <v>#REF!</v>
      </c>
      <c r="J34" s="49"/>
      <c r="K34" s="49"/>
      <c r="L34" s="49"/>
      <c r="M34" s="49"/>
      <c r="N34" s="49"/>
      <c r="O34" s="49"/>
      <c r="P34" s="49"/>
      <c r="Q34" s="49"/>
      <c r="R34" s="49"/>
      <c r="S34" s="49"/>
      <c r="T34" s="49"/>
      <c r="U34" s="49"/>
      <c r="V34" s="49"/>
      <c r="W34" s="49"/>
      <c r="X34" s="49"/>
      <c r="Y34" s="49"/>
      <c r="Z34" s="49"/>
    </row>
    <row r="35" ht="15.75" customHeight="1">
      <c r="A35" s="47">
        <f t="shared" ref="A35:B35" si="75">DATE(YEAR(A34)+5,MONTH(A34),DAY(A34))</f>
        <v>81267</v>
      </c>
      <c r="B35" s="47">
        <f t="shared" si="75"/>
        <v>81631</v>
      </c>
      <c r="C35" s="49">
        <f t="shared" si="8"/>
        <v>2123</v>
      </c>
      <c r="D35" s="72" t="str">
        <f t="shared" ref="D35:E35" si="76">+SUM('BegTab:End Tab'!AC43)</f>
        <v>#REF!</v>
      </c>
      <c r="E35" s="72" t="str">
        <f t="shared" si="76"/>
        <v>#REF!</v>
      </c>
      <c r="F35" s="49"/>
      <c r="G35" s="49">
        <f t="shared" si="10"/>
        <v>2123</v>
      </c>
      <c r="H35" s="72" t="str">
        <f t="shared" ref="H35:I35" si="77">+SUM('BegTab:End Tab'!AI43)</f>
        <v>#REF!</v>
      </c>
      <c r="I35" s="72" t="str">
        <f t="shared" si="77"/>
        <v>#REF!</v>
      </c>
      <c r="J35" s="49"/>
      <c r="K35" s="49"/>
      <c r="L35" s="49"/>
      <c r="M35" s="49"/>
      <c r="N35" s="49"/>
      <c r="O35" s="49"/>
      <c r="P35" s="49"/>
      <c r="Q35" s="49"/>
      <c r="R35" s="49"/>
      <c r="S35" s="49"/>
      <c r="T35" s="49"/>
      <c r="U35" s="49"/>
      <c r="V35" s="49"/>
      <c r="W35" s="49"/>
      <c r="X35" s="49"/>
      <c r="Y35" s="49"/>
      <c r="Z35" s="49"/>
    </row>
    <row r="36" ht="15.75" customHeight="1">
      <c r="A36" s="53" t="s">
        <v>138</v>
      </c>
      <c r="B36" s="49"/>
      <c r="C36" s="49"/>
      <c r="D36" s="76" t="str">
        <f t="shared" ref="D36:E36" si="78">SUM(D12:D35)</f>
        <v>#REF!</v>
      </c>
      <c r="E36" s="76" t="str">
        <f t="shared" si="78"/>
        <v>#REF!</v>
      </c>
      <c r="F36" s="53"/>
      <c r="G36" s="53"/>
      <c r="H36" s="76" t="str">
        <f t="shared" ref="H36:I36" si="79">SUM(H12:H35)</f>
        <v>#REF!</v>
      </c>
      <c r="I36" s="76" t="str">
        <f t="shared" si="79"/>
        <v>#REF!</v>
      </c>
      <c r="J36" s="49"/>
      <c r="K36" s="49"/>
      <c r="L36" s="49"/>
      <c r="M36" s="49"/>
      <c r="N36" s="49"/>
      <c r="O36" s="49"/>
      <c r="P36" s="49"/>
      <c r="Q36" s="49"/>
      <c r="R36" s="49"/>
      <c r="S36" s="49"/>
      <c r="T36" s="49"/>
      <c r="U36" s="49"/>
      <c r="V36" s="49"/>
      <c r="W36" s="49"/>
      <c r="X36" s="49"/>
      <c r="Y36" s="49"/>
      <c r="Z36" s="49"/>
    </row>
    <row r="37" ht="15.75" customHeight="1">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ht="15.75" customHeight="1">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ht="15.75" customHeight="1">
      <c r="A39" s="49" t="s">
        <v>139</v>
      </c>
      <c r="B39" s="49"/>
      <c r="C39" s="49"/>
      <c r="D39" s="72" t="str">
        <f t="shared" ref="D39:E39" si="80">+D36+D10</f>
        <v>#REF!</v>
      </c>
      <c r="E39" s="72" t="str">
        <f t="shared" si="80"/>
        <v>#REF!</v>
      </c>
      <c r="F39" s="49"/>
      <c r="G39" s="49"/>
      <c r="H39" s="72" t="str">
        <f t="shared" ref="H39:I39" si="81">+H36+H10</f>
        <v>#REF!</v>
      </c>
      <c r="I39" s="72" t="str">
        <f t="shared" si="81"/>
        <v>#REF!</v>
      </c>
      <c r="J39" s="49"/>
      <c r="K39" s="49"/>
      <c r="L39" s="49"/>
      <c r="M39" s="49"/>
      <c r="N39" s="49"/>
      <c r="O39" s="49"/>
      <c r="P39" s="49"/>
      <c r="Q39" s="49"/>
      <c r="R39" s="49"/>
      <c r="S39" s="49"/>
      <c r="T39" s="49"/>
      <c r="U39" s="49"/>
      <c r="V39" s="49"/>
      <c r="W39" s="49"/>
      <c r="X39" s="49"/>
      <c r="Y39" s="49"/>
      <c r="Z39" s="49"/>
    </row>
    <row r="40" ht="15.75"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ht="15.7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ht="15.75" customHeight="1">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ht="15.75" customHeight="1">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ht="15.75" customHeight="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ht="15.75" customHeight="1">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ht="15.75" customHeight="1">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ht="15.75" customHeight="1">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ht="15.75"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ht="15.75" customHeight="1">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ht="15.75" customHeight="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ht="15.75" customHeight="1">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ht="15.75" customHeight="1">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ht="15.75" customHeight="1">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ht="15.75" customHeigh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ht="15.75" customHeigh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ht="15.75" customHeight="1">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ht="15.7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ht="15.7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ht="15.7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ht="15.7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ht="15.7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ht="15.7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ht="15.75" customHeight="1">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ht="15.75" customHeight="1">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ht="15.75"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ht="15.75"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ht="15.75" customHeight="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ht="15.75" customHeight="1">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ht="15.75" customHeight="1">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ht="15.75" customHeight="1">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ht="15.75"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ht="15.75"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ht="15.75" customHeight="1">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ht="15.75" customHeight="1">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ht="15.75" customHeight="1">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ht="15.75" customHeight="1">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row>
    <row r="79" ht="15.75" customHeight="1">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row>
    <row r="80" ht="15.7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ht="15.75" customHeight="1">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row>
    <row r="82" ht="15.75" customHeight="1">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ht="15.75" customHeight="1">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ht="15.75" customHeight="1">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ht="15.75" customHeight="1">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ht="15.75" customHeight="1">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ht="15.75" customHeigh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ht="15.75" customHeight="1">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ht="15.75" customHeight="1">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ht="15.75"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ht="15.75"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ht="15.75" customHeight="1">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ht="15.75" customHeigh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ht="15.75" customHeight="1">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ht="15.75" customHeight="1">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ht="15.75" customHeight="1">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ht="15.75" customHeight="1">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ht="15.75" customHeight="1">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ht="15.75" customHeight="1">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ht="15.75" customHeight="1">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ht="15.75" customHeight="1">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ht="15.75" customHeight="1">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ht="15.75" customHeight="1">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ht="15.75" customHeight="1">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ht="15.75" customHeight="1">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ht="15.75" customHeight="1">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ht="15.75" customHeight="1">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ht="15.75" customHeight="1">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ht="15.75" customHeight="1">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ht="15.75" customHeight="1">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ht="15.75" customHeight="1">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ht="15.75" customHeight="1">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ht="15.75" customHeight="1">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ht="15.75" customHeight="1">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ht="15.75" customHeight="1">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ht="15.75" customHeight="1">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ht="15.75" customHeight="1">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ht="15.75" customHeight="1">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ht="15.75" customHeight="1">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ht="15.75" customHeight="1">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ht="15.75" customHeight="1">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ht="15.75" customHeight="1">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ht="15.75" customHeight="1">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ht="15.75" customHeight="1">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ht="15.75" customHeight="1">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ht="15.75" customHeight="1">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ht="15.75" customHeight="1">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ht="15.75" customHeight="1">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ht="15.75" customHeight="1">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ht="15.75" customHeight="1">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ht="15.75" customHeight="1">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ht="15.75" customHeight="1">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ht="15.75" customHeight="1">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ht="15.75" customHeight="1">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ht="15.75" customHeight="1">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ht="15.75" customHeight="1">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ht="15.75" customHeight="1">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ht="15.75" customHeight="1">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ht="15.75" customHeigh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ht="15.75"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ht="15.75" customHeight="1">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ht="15.75" customHeight="1">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ht="15.75" customHeight="1">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ht="15.75" customHeight="1">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ht="15.75" customHeight="1">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ht="15.75" customHeight="1">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ht="15.75" customHeight="1">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ht="15.75" customHeight="1">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ht="15.75" customHeight="1">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ht="15.75" customHeight="1">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ht="15.75" customHeight="1">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ht="15.75" customHeight="1">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ht="15.75" customHeight="1">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ht="15.75" customHeight="1">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ht="15.75" customHeight="1">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ht="15.75" customHeight="1">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ht="15.75" customHeight="1">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ht="15.75" customHeight="1">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ht="15.75" customHeight="1">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ht="15.75" customHeight="1">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ht="15.75" customHeight="1">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ht="15.75" customHeight="1">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ht="15.75" customHeight="1">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ht="15.75" customHeight="1">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ht="15.75" customHeight="1">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ht="15.75" customHeight="1">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ht="15.75" customHeight="1">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ht="15.75" customHeight="1">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ht="15.75" customHeight="1">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ht="15.75" customHeight="1">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ht="15.75" customHeight="1">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ht="15.75" customHeight="1">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ht="15.75" customHeight="1">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ht="15.75" customHeight="1">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ht="15.75" customHeight="1">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ht="15.75" customHeight="1">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ht="15.75" customHeight="1">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ht="15.75" customHeight="1">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ht="15.75" customHeight="1">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ht="15.75" customHeight="1">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ht="15.75" customHeight="1">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ht="15.75" customHeight="1">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ht="15.75" customHeight="1">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ht="15.75" customHeight="1">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ht="15.75" customHeight="1">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ht="15.75" customHeight="1">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ht="15.75" customHeight="1">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ht="15.75" customHeight="1">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ht="15.75" customHeight="1">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ht="15.75" customHeight="1">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ht="15.75" customHeight="1">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ht="15.75" customHeight="1">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ht="15.75" customHeight="1">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ht="15.75" customHeight="1">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ht="15.75" customHeight="1">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ht="15.75" customHeight="1">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ht="15.75" customHeight="1">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ht="15.75" customHeight="1">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ht="15.75" customHeight="1">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ht="15.75" customHeight="1">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ht="15.75" customHeight="1">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ht="15.75" customHeight="1">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ht="15.75" customHeight="1">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ht="15.75" customHeight="1">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ht="15.75" customHeight="1">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ht="15.75" customHeight="1">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ht="15.75" customHeight="1">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ht="15.75" customHeight="1">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ht="15.75" customHeight="1">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ht="15.75" customHeight="1">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ht="15.75" customHeight="1">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ht="15.75" customHeight="1">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ht="15.75" customHeight="1">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ht="15.75" customHeigh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ht="15.75" customHeight="1">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ht="15.75" customHeight="1">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ht="15.75" customHeight="1">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ht="15.75" customHeight="1">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ht="15.75" customHeight="1">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ht="15.75" customHeight="1">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ht="15.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ht="15.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4">
    <mergeCell ref="A3:B3"/>
    <mergeCell ref="D7:E8"/>
    <mergeCell ref="H7:I8"/>
    <mergeCell ref="A11:B11"/>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0"/>
    <col customWidth="1" min="2" max="2" width="16.25"/>
    <col customWidth="1" min="3" max="3" width="16.75"/>
    <col customWidth="1" min="4" max="4" width="13.63"/>
    <col customWidth="1" min="5" max="11" width="16.75"/>
    <col customWidth="1" min="12" max="12" width="18.75"/>
    <col customWidth="1" min="13" max="14" width="7.63"/>
    <col customWidth="1" min="15" max="15" width="8.0"/>
    <col customWidth="1" min="16" max="22" width="12.5"/>
    <col customWidth="1" min="23" max="23" width="7.63"/>
    <col customWidth="1" min="24" max="24" width="8.0"/>
    <col customWidth="1" hidden="1" min="25" max="25" width="8.0"/>
    <col customWidth="1" hidden="1" min="26" max="27" width="8.5"/>
    <col customWidth="1" hidden="1" min="28" max="32" width="8.0"/>
    <col customWidth="1" hidden="1" min="33" max="33" width="8.5"/>
    <col customWidth="1" hidden="1" min="34" max="36" width="8.0"/>
  </cols>
  <sheetData>
    <row r="1">
      <c r="B1" s="48" t="str">
        <f>MID(CELL("filename",A1),FIND("]",CELL("filename",A1))+1,255)</f>
        <v>#VALUE!</v>
      </c>
      <c r="O1" s="77"/>
      <c r="X1" s="77"/>
    </row>
    <row r="2">
      <c r="O2" s="77"/>
      <c r="X2" s="77"/>
    </row>
    <row r="3">
      <c r="A3" s="78"/>
      <c r="B3" s="79"/>
      <c r="C3" s="80" t="s">
        <v>140</v>
      </c>
      <c r="D3" s="78"/>
      <c r="E3" s="78"/>
      <c r="F3" s="78"/>
      <c r="H3" s="81"/>
      <c r="I3" s="78"/>
      <c r="J3" s="78"/>
      <c r="K3" s="78"/>
      <c r="L3" s="78"/>
      <c r="M3" s="78"/>
      <c r="N3" s="78"/>
      <c r="O3" s="82"/>
      <c r="P3" s="78"/>
      <c r="Q3" s="78"/>
      <c r="R3" s="78"/>
      <c r="S3" s="78"/>
      <c r="T3" s="78"/>
      <c r="U3" s="78"/>
      <c r="V3" s="78"/>
      <c r="W3" s="78"/>
      <c r="X3" s="82"/>
      <c r="Y3" s="78"/>
      <c r="Z3" s="78"/>
      <c r="AA3" s="78"/>
      <c r="AB3" s="78"/>
      <c r="AC3" s="78"/>
      <c r="AD3" s="78"/>
      <c r="AE3" s="78"/>
      <c r="AF3" s="78"/>
      <c r="AG3" s="78"/>
      <c r="AH3" s="78"/>
      <c r="AI3" s="78"/>
      <c r="AJ3" s="78"/>
    </row>
    <row r="4">
      <c r="A4" s="78"/>
      <c r="B4" s="83"/>
      <c r="C4" s="78" t="s">
        <v>141</v>
      </c>
      <c r="D4" s="78"/>
      <c r="E4" s="78"/>
      <c r="F4" s="78"/>
      <c r="G4" s="84" t="str">
        <f>VLOOKUP(B1,Inventory!A1:AZ400,2,FALSE)</f>
        <v>#VALUE!</v>
      </c>
      <c r="H4" s="81"/>
      <c r="I4" s="78"/>
      <c r="J4" s="85" t="s">
        <v>142</v>
      </c>
      <c r="K4" s="86"/>
      <c r="L4" s="87"/>
      <c r="M4" s="78"/>
      <c r="N4" s="78"/>
      <c r="O4" s="82"/>
      <c r="P4" s="88" t="s">
        <v>143</v>
      </c>
      <c r="S4" s="89" t="str">
        <f>VLOOKUP(B1,Inventory!A1:AZ400,3,FALSE)</f>
        <v>#VALUE!</v>
      </c>
      <c r="T4" s="48"/>
      <c r="W4" s="78"/>
      <c r="X4" s="82"/>
      <c r="Y4" s="78"/>
      <c r="Z4" s="78"/>
      <c r="AA4" s="78"/>
      <c r="AB4" s="78"/>
      <c r="AC4" s="78"/>
      <c r="AD4" s="78"/>
      <c r="AE4" s="78"/>
      <c r="AF4" s="78"/>
      <c r="AG4" s="78"/>
      <c r="AH4" s="78"/>
      <c r="AI4" s="78"/>
      <c r="AJ4" s="78"/>
    </row>
    <row r="5">
      <c r="A5" s="78"/>
      <c r="B5" s="83"/>
      <c r="C5" s="78"/>
      <c r="D5" s="78"/>
      <c r="E5" s="78"/>
      <c r="F5" s="78"/>
      <c r="G5" s="90"/>
      <c r="H5" s="81"/>
      <c r="I5" s="78"/>
      <c r="J5" s="91"/>
      <c r="K5" s="92"/>
      <c r="L5" s="93"/>
      <c r="M5" s="78"/>
      <c r="N5" s="78"/>
      <c r="O5" s="82"/>
      <c r="P5" s="88"/>
      <c r="Q5" s="88"/>
      <c r="R5" s="88"/>
      <c r="S5" s="49"/>
      <c r="T5" s="48"/>
      <c r="W5" s="78"/>
      <c r="X5" s="82"/>
      <c r="Y5" s="78"/>
      <c r="Z5" s="78"/>
      <c r="AA5" s="78"/>
      <c r="AB5" s="78"/>
      <c r="AC5" s="78"/>
      <c r="AD5" s="78"/>
      <c r="AE5" s="78"/>
      <c r="AF5" s="78"/>
      <c r="AG5" s="78"/>
      <c r="AH5" s="78"/>
      <c r="AI5" s="78"/>
      <c r="AJ5" s="78"/>
    </row>
    <row r="6">
      <c r="A6" s="78"/>
      <c r="B6" s="83"/>
      <c r="C6" s="78" t="s">
        <v>144</v>
      </c>
      <c r="D6" s="78"/>
      <c r="E6" s="78"/>
      <c r="F6" s="78"/>
      <c r="G6" s="94" t="str">
        <f>VLOOKUP(B1,Inventory!A1:AZ400,24,FALSE)</f>
        <v>#VALUE!</v>
      </c>
      <c r="H6" s="81"/>
      <c r="I6" s="78"/>
      <c r="J6" s="85" t="s">
        <v>145</v>
      </c>
      <c r="K6" s="86"/>
      <c r="L6" s="87"/>
      <c r="M6" s="78"/>
      <c r="N6" s="78"/>
      <c r="O6" s="82"/>
      <c r="P6" s="95"/>
      <c r="Q6" s="96" t="str">
        <f>+B1</f>
        <v>#VALUE!</v>
      </c>
      <c r="R6" s="86"/>
      <c r="S6" s="87"/>
      <c r="V6" s="81"/>
      <c r="W6" s="78"/>
      <c r="X6" s="82"/>
      <c r="Y6" s="78"/>
      <c r="Z6" s="78"/>
      <c r="AA6" s="78"/>
      <c r="AB6" s="78"/>
      <c r="AC6" s="78"/>
      <c r="AD6" s="78"/>
      <c r="AE6" s="78"/>
      <c r="AF6" s="78"/>
      <c r="AG6" s="78"/>
      <c r="AH6" s="78"/>
      <c r="AI6" s="78"/>
      <c r="AJ6" s="78"/>
    </row>
    <row r="7" ht="27.0" customHeight="1">
      <c r="A7" s="78"/>
      <c r="B7" s="83"/>
      <c r="C7" s="78" t="s">
        <v>146</v>
      </c>
      <c r="D7" s="78"/>
      <c r="E7" s="78"/>
      <c r="F7" s="78"/>
      <c r="G7" s="97" t="str">
        <f>IF($G$9="Monthly",$G$6*12,IF($G$9="quarterly",$G$6*4,IF($G$9="annually",$G$6*1,IF($G$9="weekly",$G$6*52,IF($G$9="semiannually",$G$6*2," ")))))</f>
        <v>#VALUE!</v>
      </c>
      <c r="H7" s="81"/>
      <c r="I7" s="78"/>
      <c r="J7" s="98" t="s">
        <v>147</v>
      </c>
      <c r="K7" s="86"/>
      <c r="L7" s="87"/>
      <c r="M7" s="78"/>
      <c r="N7" s="78"/>
      <c r="O7" s="82"/>
      <c r="P7" s="99" t="str">
        <f>+IF($S$4="lessee","Finance Lease - Lease Liability Amortization Table", "Finance Lease - Leasor Receivable Amortization Table")</f>
        <v>#VALUE!</v>
      </c>
      <c r="Q7" s="16"/>
      <c r="R7" s="16"/>
      <c r="S7" s="16"/>
      <c r="T7" s="17"/>
      <c r="U7" s="81"/>
      <c r="V7" s="78"/>
      <c r="W7" s="78"/>
      <c r="X7" s="82"/>
      <c r="Y7" s="78"/>
      <c r="Z7" s="78"/>
      <c r="AA7" s="78"/>
      <c r="AB7" s="78"/>
      <c r="AC7" s="78"/>
      <c r="AD7" s="78"/>
      <c r="AE7" s="78"/>
      <c r="AF7" s="78"/>
      <c r="AG7" s="78"/>
      <c r="AH7" s="78"/>
      <c r="AI7" s="78"/>
      <c r="AJ7" s="78"/>
    </row>
    <row r="8" ht="43.5" customHeight="1">
      <c r="A8" s="78"/>
      <c r="B8" s="83"/>
      <c r="C8" s="100" t="s">
        <v>148</v>
      </c>
      <c r="D8" s="101"/>
      <c r="E8" s="66"/>
      <c r="F8" s="78"/>
      <c r="G8" s="49"/>
      <c r="H8" s="81"/>
      <c r="I8" s="78"/>
      <c r="J8" s="78"/>
      <c r="K8" s="78"/>
      <c r="L8" s="78"/>
      <c r="M8" s="78"/>
      <c r="N8" s="78"/>
      <c r="O8" s="82"/>
      <c r="P8" s="102"/>
      <c r="Q8" s="102"/>
      <c r="R8" s="102"/>
      <c r="S8" s="102"/>
      <c r="T8" s="102"/>
      <c r="U8" s="81"/>
      <c r="V8" s="78"/>
      <c r="W8" s="78"/>
      <c r="X8" s="82"/>
      <c r="Y8" s="78"/>
      <c r="Z8" s="78"/>
      <c r="AA8" s="78"/>
      <c r="AB8" s="78"/>
      <c r="AC8" s="78"/>
      <c r="AD8" s="78"/>
      <c r="AE8" s="78"/>
      <c r="AF8" s="78"/>
      <c r="AG8" s="78"/>
      <c r="AH8" s="78"/>
      <c r="AI8" s="78"/>
      <c r="AJ8" s="78"/>
    </row>
    <row r="9">
      <c r="A9" s="78"/>
      <c r="B9" s="83"/>
      <c r="C9" s="103"/>
      <c r="D9" s="104"/>
      <c r="E9" s="105"/>
      <c r="F9" s="78"/>
      <c r="G9" s="84" t="str">
        <f>VLOOKUP(B1,Inventory!A1:AZ400,28,FALSE)</f>
        <v>#VALUE!</v>
      </c>
      <c r="H9" s="81"/>
      <c r="I9" s="78"/>
      <c r="J9" s="106" t="s">
        <v>149</v>
      </c>
      <c r="K9" s="86"/>
      <c r="L9" s="87"/>
      <c r="M9" s="78"/>
      <c r="N9" s="78"/>
      <c r="O9" s="82"/>
      <c r="P9" s="102"/>
      <c r="Q9" s="102"/>
      <c r="R9" s="102"/>
      <c r="S9" s="102"/>
      <c r="T9" s="102"/>
      <c r="U9" s="81"/>
      <c r="V9" s="78"/>
      <c r="W9" s="78"/>
      <c r="X9" s="82"/>
      <c r="Y9" s="78"/>
      <c r="Z9" s="78"/>
      <c r="AA9" s="78"/>
      <c r="AB9" s="78"/>
      <c r="AC9" s="78"/>
      <c r="AD9" s="78"/>
      <c r="AE9" s="78"/>
      <c r="AF9" s="78"/>
      <c r="AG9" s="78"/>
      <c r="AH9" s="78"/>
      <c r="AI9" s="78"/>
      <c r="AJ9" s="78"/>
    </row>
    <row r="10">
      <c r="A10" s="78"/>
      <c r="B10" s="83"/>
      <c r="C10" s="107"/>
      <c r="D10" s="107"/>
      <c r="E10" s="107"/>
      <c r="F10" s="78"/>
      <c r="G10" s="81"/>
      <c r="H10" s="78"/>
      <c r="I10" s="108"/>
      <c r="J10" s="109"/>
      <c r="K10" s="109"/>
      <c r="L10" s="78"/>
      <c r="M10" s="78"/>
      <c r="N10" s="78"/>
      <c r="O10" s="82"/>
      <c r="P10" s="102"/>
      <c r="Q10" s="102"/>
      <c r="R10" s="102"/>
      <c r="S10" s="102"/>
      <c r="T10" s="102"/>
      <c r="U10" s="81"/>
      <c r="V10" s="78"/>
      <c r="W10" s="78"/>
      <c r="X10" s="82"/>
      <c r="Y10" s="78"/>
      <c r="Z10" s="78"/>
      <c r="AA10" s="78"/>
      <c r="AB10" s="78"/>
      <c r="AC10" s="78"/>
      <c r="AD10" s="78"/>
      <c r="AE10" s="78"/>
      <c r="AF10" s="78"/>
      <c r="AG10" s="78"/>
      <c r="AH10" s="78"/>
      <c r="AI10" s="78"/>
      <c r="AJ10" s="78"/>
    </row>
    <row r="11">
      <c r="A11" s="78"/>
      <c r="B11" s="83"/>
      <c r="C11" s="110" t="s">
        <v>150</v>
      </c>
      <c r="D11" s="101"/>
      <c r="E11" s="66"/>
      <c r="F11" s="78"/>
      <c r="G11" s="49"/>
      <c r="H11" s="81"/>
      <c r="I11" s="78"/>
      <c r="J11" s="78"/>
      <c r="K11" s="78"/>
      <c r="L11" s="78"/>
      <c r="M11" s="78"/>
      <c r="N11" s="78"/>
      <c r="O11" s="82"/>
      <c r="P11" s="102"/>
      <c r="Q11" s="102"/>
      <c r="R11" s="102"/>
      <c r="S11" s="102"/>
      <c r="T11" s="102"/>
      <c r="U11" s="81"/>
      <c r="V11" s="78"/>
      <c r="W11" s="78"/>
      <c r="X11" s="82"/>
      <c r="Y11" s="78"/>
      <c r="Z11" s="78"/>
      <c r="AA11" s="78"/>
      <c r="AB11" s="78"/>
      <c r="AC11" s="78"/>
      <c r="AD11" s="78"/>
      <c r="AE11" s="78"/>
      <c r="AF11" s="78"/>
      <c r="AG11" s="78"/>
      <c r="AH11" s="78"/>
      <c r="AI11" s="78"/>
      <c r="AJ11" s="78"/>
    </row>
    <row r="12" ht="73.5" customHeight="1">
      <c r="A12" s="78"/>
      <c r="B12" s="83"/>
      <c r="C12" s="103"/>
      <c r="D12" s="104"/>
      <c r="E12" s="105"/>
      <c r="F12" s="78"/>
      <c r="G12" s="84" t="str">
        <f>VLOOKUP(B1,Inventory!A1:AZ400,29,FALSE)</f>
        <v>#VALUE!</v>
      </c>
      <c r="H12" s="81"/>
      <c r="I12" s="78"/>
      <c r="J12" s="106" t="s">
        <v>151</v>
      </c>
      <c r="K12" s="86"/>
      <c r="L12" s="87"/>
      <c r="M12" s="78"/>
      <c r="N12" s="78"/>
      <c r="O12" s="82"/>
      <c r="P12" s="81"/>
      <c r="Q12" s="83"/>
      <c r="R12" s="83"/>
      <c r="S12" s="81"/>
      <c r="T12" s="81"/>
      <c r="U12" s="81"/>
      <c r="V12" s="81"/>
      <c r="W12" s="78"/>
      <c r="X12" s="82"/>
      <c r="Y12" s="78"/>
      <c r="Z12" s="78"/>
      <c r="AA12" s="78"/>
      <c r="AB12" s="78"/>
      <c r="AC12" s="78"/>
      <c r="AD12" s="78"/>
      <c r="AE12" s="78"/>
      <c r="AF12" s="78"/>
      <c r="AG12" s="78"/>
      <c r="AH12" s="78"/>
      <c r="AI12" s="78"/>
      <c r="AJ12" s="78"/>
    </row>
    <row r="13" ht="73.5" customHeight="1">
      <c r="A13" s="78"/>
      <c r="B13" s="83"/>
      <c r="C13" s="111" t="s">
        <v>152</v>
      </c>
      <c r="D13" s="16"/>
      <c r="E13" s="17"/>
      <c r="F13" s="78"/>
      <c r="G13" s="112" t="str">
        <f>VLOOKUP(B1,Inventory!A1:AZ400,38,FALSE)</f>
        <v>#VALUE!</v>
      </c>
      <c r="H13" s="78"/>
      <c r="I13" s="108"/>
      <c r="J13" s="98" t="s">
        <v>153</v>
      </c>
      <c r="K13" s="86"/>
      <c r="L13" s="87"/>
      <c r="M13" s="78"/>
      <c r="N13" s="78"/>
      <c r="O13" s="82"/>
      <c r="P13" s="78"/>
      <c r="Q13" s="78"/>
      <c r="R13" s="113" t="s">
        <v>154</v>
      </c>
      <c r="S13" s="114"/>
      <c r="T13" s="114"/>
      <c r="U13" s="114"/>
      <c r="V13" s="115"/>
      <c r="W13" s="78"/>
      <c r="X13" s="82"/>
      <c r="Y13" s="48" t="s">
        <v>129</v>
      </c>
      <c r="AE13" s="78"/>
      <c r="AF13" s="78"/>
      <c r="AG13" s="78"/>
      <c r="AH13" s="78"/>
      <c r="AI13" s="78"/>
      <c r="AJ13" s="78"/>
    </row>
    <row r="14">
      <c r="B14" s="78"/>
      <c r="C14" s="78"/>
      <c r="D14" s="78"/>
      <c r="E14" s="78"/>
      <c r="F14" s="78"/>
      <c r="G14" s="78"/>
      <c r="H14" s="78"/>
      <c r="I14" s="78"/>
      <c r="J14" s="78"/>
      <c r="K14" s="78"/>
      <c r="L14" s="81"/>
      <c r="M14" s="78"/>
      <c r="N14" s="78"/>
      <c r="O14" s="77"/>
      <c r="P14" s="78"/>
      <c r="Q14" s="78"/>
      <c r="R14" s="42"/>
      <c r="V14" s="116"/>
      <c r="W14" s="78"/>
      <c r="X14" s="77"/>
      <c r="Y14" s="48" t="s">
        <v>130</v>
      </c>
      <c r="Z14" s="48" t="s">
        <v>131</v>
      </c>
    </row>
    <row r="15">
      <c r="B15" s="78"/>
      <c r="C15" s="78"/>
      <c r="D15" s="78"/>
      <c r="E15" s="78"/>
      <c r="F15" s="78"/>
      <c r="G15" s="78"/>
      <c r="H15" s="78"/>
      <c r="I15" s="78"/>
      <c r="J15" s="78"/>
      <c r="K15" s="78"/>
      <c r="L15" s="78"/>
      <c r="M15" s="78"/>
      <c r="N15" s="78"/>
      <c r="O15" s="77"/>
      <c r="P15" s="78"/>
      <c r="Q15" s="78"/>
      <c r="R15" s="117"/>
      <c r="S15" s="118"/>
      <c r="T15" s="118"/>
      <c r="U15" s="118"/>
      <c r="V15" s="119"/>
      <c r="W15" s="78"/>
      <c r="X15" s="77"/>
      <c r="Y15" s="47">
        <f>+Inventory!B2</f>
        <v>44743</v>
      </c>
      <c r="Z15" s="47">
        <f>+Inventory!C2</f>
        <v>45107</v>
      </c>
    </row>
    <row r="16" ht="38.25" customHeight="1">
      <c r="B16" s="78"/>
      <c r="C16" s="78"/>
      <c r="D16" s="120" t="s">
        <v>155</v>
      </c>
      <c r="E16" s="121"/>
      <c r="F16" s="121"/>
      <c r="G16" s="121"/>
      <c r="H16" s="121"/>
      <c r="I16" s="121"/>
      <c r="J16" s="121"/>
      <c r="K16" s="122"/>
      <c r="L16" s="78"/>
      <c r="M16" s="78"/>
      <c r="N16" s="78"/>
      <c r="O16" s="77"/>
      <c r="P16" s="81"/>
      <c r="Q16" s="123"/>
      <c r="R16" s="124" t="s">
        <v>156</v>
      </c>
      <c r="S16" s="125" t="s">
        <v>157</v>
      </c>
      <c r="T16" s="126" t="s">
        <v>158</v>
      </c>
      <c r="U16" s="126" t="s">
        <v>159</v>
      </c>
      <c r="V16" s="126" t="s">
        <v>160</v>
      </c>
      <c r="W16" s="78"/>
      <c r="X16" s="77"/>
    </row>
    <row r="17">
      <c r="B17" s="127" t="s">
        <v>161</v>
      </c>
      <c r="C17" s="127"/>
      <c r="D17" s="127"/>
      <c r="E17" s="127"/>
      <c r="F17" s="127"/>
      <c r="G17" s="127"/>
      <c r="H17" s="127"/>
      <c r="I17" s="127"/>
      <c r="J17" s="127"/>
      <c r="K17" s="127"/>
      <c r="L17" s="128"/>
      <c r="M17" s="129" t="s">
        <v>162</v>
      </c>
      <c r="N17" s="87"/>
      <c r="O17" s="77"/>
      <c r="P17" s="130" t="s">
        <v>161</v>
      </c>
      <c r="Q17" s="131"/>
      <c r="R17" s="132" t="str">
        <f>+IF($S$4="lessee","Lease Liability Opening Balance", "Lessor Receivable Opening Balance")</f>
        <v>#VALUE!</v>
      </c>
      <c r="S17" s="132" t="s">
        <v>163</v>
      </c>
      <c r="T17" s="132" t="str">
        <f>+IF($S$4="lessee","Interest Expense", "Interest Revenue")</f>
        <v>#VALUE!</v>
      </c>
      <c r="U17" s="127"/>
      <c r="V17" s="132" t="str">
        <f>+IF($S$4="lessee","Lease Liability Closing Balance", "Lessor Receivable Closing Balance")</f>
        <v>#VALUE!</v>
      </c>
      <c r="W17" s="78"/>
      <c r="X17" s="77"/>
    </row>
    <row r="18">
      <c r="B18" s="133"/>
      <c r="C18" s="133" t="s">
        <v>164</v>
      </c>
      <c r="D18" s="133" t="s">
        <v>165</v>
      </c>
      <c r="E18" s="133" t="s">
        <v>166</v>
      </c>
      <c r="F18" s="133" t="s">
        <v>167</v>
      </c>
      <c r="G18" s="133" t="s">
        <v>168</v>
      </c>
      <c r="H18" s="133" t="s">
        <v>169</v>
      </c>
      <c r="I18" s="133" t="s">
        <v>170</v>
      </c>
      <c r="J18" s="133" t="s">
        <v>171</v>
      </c>
      <c r="K18" s="133" t="s">
        <v>172</v>
      </c>
      <c r="L18" s="127" t="s">
        <v>173</v>
      </c>
      <c r="M18" s="134" t="s">
        <v>174</v>
      </c>
      <c r="N18" s="134" t="s">
        <v>175</v>
      </c>
      <c r="O18" s="77"/>
      <c r="P18" s="119"/>
      <c r="Q18" s="135" t="s">
        <v>176</v>
      </c>
      <c r="R18" s="136"/>
      <c r="S18" s="136"/>
      <c r="T18" s="136"/>
      <c r="U18" s="137" t="s">
        <v>135</v>
      </c>
      <c r="V18" s="136"/>
      <c r="X18" s="77"/>
      <c r="AB18" s="8" t="s">
        <v>134</v>
      </c>
      <c r="AC18" s="48" t="s">
        <v>135</v>
      </c>
      <c r="AD18" s="48" t="s">
        <v>136</v>
      </c>
      <c r="AH18" s="8" t="s">
        <v>134</v>
      </c>
      <c r="AI18" s="48" t="s">
        <v>135</v>
      </c>
      <c r="AJ18" s="48" t="s">
        <v>136</v>
      </c>
    </row>
    <row r="19">
      <c r="B19" s="138">
        <v>0.0</v>
      </c>
      <c r="C19" s="139" t="str">
        <f>+G4</f>
        <v>#VALUE!</v>
      </c>
      <c r="D19" s="140" t="str">
        <f>+IF(AND(B19&lt;G7,pmt_timing="Beginning"),VLOOKUP($B$1,Inventory!$A$1:$AZ$500,33,FALSE),0)</f>
        <v>#VALUE!</v>
      </c>
      <c r="E19" s="140">
        <v>0.0</v>
      </c>
      <c r="F19" s="140">
        <v>0.0</v>
      </c>
      <c r="G19" s="140">
        <v>0.0</v>
      </c>
      <c r="H19" s="140">
        <v>0.0</v>
      </c>
      <c r="I19" s="140">
        <v>0.0</v>
      </c>
      <c r="J19" s="140">
        <v>0.0</v>
      </c>
      <c r="K19" s="140">
        <v>0.0</v>
      </c>
      <c r="L19" s="141" t="str">
        <f t="shared" ref="L19:L605" si="3">SUM(D19:K19)</f>
        <v>#VALUE!</v>
      </c>
      <c r="M19" s="142" t="str">
        <f>IF(AND(payfreq="Annually",pmt_timing="End",$B19&lt;=term),$L19/(1+Adj_Rate)^($B19),IF(AND(payfreq="Semiannually",pmt_timing="End",$B19&lt;=term),$L19/(1+Adj_Rate/2)^($B19),IF(AND(payfreq="Quarterly",pmt_timing="End",$B19&lt;=term),$L19/(1+Adj_Rate/4)^($B19),IF(AND(payfreq="Monthly",pmt_timing="End",$B19&lt;=term),$L19/(1+Adj_Rate/12)^($B19),""))))</f>
        <v>#VALUE!</v>
      </c>
      <c r="N19" s="142" t="str">
        <f>IF(AND(payfreq="Annually",pmt_timing="Beginning",$B19&lt;=term),$L19/(1+Adj_Rate)^($B19),IF(AND(payfreq="Semiannually",pmt_timing="Beginning",$B19&lt;=term),$L19/(1+Adj_Rate/2)^($B19),IF(AND(payfreq="Quarterly",pmt_timing="Beginning",$B19&lt;=term),$L19/(1+Adj_Rate/4)^($B19),IF(AND(payfreq="Monthly",pmt_timing="Beginning",$B19&lt;=term),$L19/(1+Adj_Rate/12)^($B19),""))))</f>
        <v>#VALUE!</v>
      </c>
      <c r="O19" s="77"/>
      <c r="P19" s="138">
        <v>0.0</v>
      </c>
      <c r="Q19" s="143" t="str">
        <f>+C19</f>
        <v>#VALUE!</v>
      </c>
      <c r="R19" s="142" t="str">
        <f>IF(pmt_timing="End","",SUM(Template!$N19:$N1206))</f>
        <v>#VALUE!</v>
      </c>
      <c r="S19" s="142" t="str">
        <f>IF(P19="","",IF(P19="Total",SUM($S$19:S19),VLOOKUP($P19,$B$12:$L73,11,FALSE)))</f>
        <v>#VALUE!</v>
      </c>
      <c r="T19" s="142"/>
      <c r="U19" s="142" t="str">
        <f>+S19-T19</f>
        <v>#VALUE!</v>
      </c>
      <c r="V19" s="142" t="str">
        <f>IF(pmt_timing="End",SUM(M19:M900),SUM(N19:N900)-U19)</f>
        <v>#VALUE!</v>
      </c>
      <c r="X19" s="77"/>
      <c r="Z19" s="47">
        <f t="shared" ref="Z19:AA19" si="1">+Y15</f>
        <v>44743</v>
      </c>
      <c r="AA19" s="47">
        <f t="shared" si="1"/>
        <v>45107</v>
      </c>
      <c r="AB19" s="48">
        <f t="shared" ref="AB19:AB48" si="5">+YEAR(AA19)</f>
        <v>2023</v>
      </c>
      <c r="AC19" s="72" t="str">
        <f t="shared" ref="AC19:AC48" si="6">IF(S$4="Lessee",ROUND(+SUMIFS(U$19:U$605,Q$19:Q$605,"&gt;="&amp;Z19,Q$19:Q$605,"&lt;="&amp;AA19),0),0)</f>
        <v>#VALUE!</v>
      </c>
      <c r="AD19" s="72" t="str">
        <f t="shared" ref="AD19:AD48" si="7">IF(S$4="Lessee",ROUND(+SUMIFS(T$19:T$605,Q$19:Q$605,"&gt;="&amp;Z19,Q$19:Q$605,"&lt;="&amp;AA19),0),0)</f>
        <v>#VALUE!</v>
      </c>
      <c r="AF19" s="47">
        <f t="shared" ref="AF19:AG19" si="2">+Y15</f>
        <v>44743</v>
      </c>
      <c r="AG19" s="47">
        <f t="shared" si="2"/>
        <v>45107</v>
      </c>
      <c r="AH19" s="48">
        <f t="shared" ref="AH19:AH48" si="9">+YEAR(AG19)</f>
        <v>2023</v>
      </c>
      <c r="AI19" s="72" t="str">
        <f t="shared" ref="AI19:AI48" si="10">IF(S$4="Lessor",ROUND(+SUMIFS(U$19:U$605,Q$19:Q$605,"&gt;="&amp;AF19,Q$19:Q$605,"&lt;="&amp;AG19),0),0)</f>
        <v>#VALUE!</v>
      </c>
      <c r="AJ19" s="72" t="str">
        <f t="shared" ref="AJ19:AJ48" si="11">IF(S$4="Lessor",ROUND(+SUMIFS(T$19:T$605,Q$19:Q$605,"&gt;="&amp;AF19,Q$19:Q$605,"&lt;="&amp;AG19),0),0)</f>
        <v>#VALUE!</v>
      </c>
    </row>
    <row r="20">
      <c r="B20" s="144">
        <v>1.0</v>
      </c>
      <c r="C20" s="139" t="str">
        <f t="shared" ref="C20:C605" si="12">IF(Q20 &lt;&gt; "",Q20, "")</f>
        <v>#NAME?</v>
      </c>
      <c r="D20" s="140" t="str">
        <f>+IF(AND(B20&lt;$G$7),VLOOKUP($B$1,Inventory!$A$1:$AZ$500,33,FALSE),IF(AND(B20=$G$7,pmt_timing="End"),VLOOKUP($B$1,Inventory!$A$1:$AZ$500,33,FALSE),0))</f>
        <v>#VALUE!</v>
      </c>
      <c r="E20" s="140">
        <v>0.0</v>
      </c>
      <c r="F20" s="140">
        <v>0.0</v>
      </c>
      <c r="G20" s="140">
        <v>0.0</v>
      </c>
      <c r="H20" s="140">
        <v>0.0</v>
      </c>
      <c r="I20" s="140">
        <v>0.0</v>
      </c>
      <c r="J20" s="140">
        <v>0.0</v>
      </c>
      <c r="K20" s="140">
        <v>0.0</v>
      </c>
      <c r="L20" s="141" t="str">
        <f t="shared" si="3"/>
        <v>#VALUE!</v>
      </c>
      <c r="M20" s="142" t="str">
        <f>IF(AND(payfreq="Annually",pmt_timing="End",$B20&lt;=term),$L20/(1+Adj_Rate)^($B20),IF(AND(payfreq="Semiannually",pmt_timing="End",$B20&lt;=term),$L20/(1+Adj_Rate/2)^($B20),IF(AND(payfreq="Quarterly",pmt_timing="End",$B20&lt;=term),$L20/(1+Adj_Rate/4)^($B20),IF(AND(payfreq="Monthly",pmt_timing="End",$B20&lt;=term),$L20/(1+Adj_Rate/12)^($B20),""))))</f>
        <v>#VALUE!</v>
      </c>
      <c r="N20" s="142" t="str">
        <f>IF(AND(payfreq="Annually",pmt_timing="Beginning",$B20&lt;=term),$L20/(1+Adj_Rate)^($B20),IF(AND(payfreq="Semiannually",pmt_timing="Beginning",$B20&lt;=term),$L20/(1+Adj_Rate/2)^($B20),IF(AND(payfreq="Quarterly",pmt_timing="Beginning",$B20&lt;=term),$L20/(1+Adj_Rate/4)^($B20),IF(AND(payfreq="Monthly",pmt_timing="Beginning",$B20&lt;=term),$L20/(1+Adj_Rate/12)^($B20),""))))</f>
        <v>#VALUE!</v>
      </c>
      <c r="O20" s="77"/>
      <c r="P20" s="138">
        <v>1.0</v>
      </c>
      <c r="Q20" s="143" t="str">
        <f>IF(P20="","",IF(P20=term,"Last Period",IF(P20="total","",IF(payfreq="Annually",DATE(YEAR(Q19)+1,MONTH(Q19),DAY(Q19)),IF(payfreq="Semiannually",DATE(YEAR(Q19),MONTH(Q19)+6,DAY(Q19)),IF(payfreq="Quarterly",DATE(YEAR(Q19),MONTH(Q19)+3,DAY(Q19)),IF(payfreq="Monthly",DATE(YEAR(Q19),MONTH(Q19)+1,DAY(Q19)))))))))</f>
        <v>#NAME?</v>
      </c>
      <c r="R20" s="145" t="str">
        <f t="shared" ref="R20:R605" si="13">IF(OR(P20="",P20="Total"),"",V19)</f>
        <v>#VALUE!</v>
      </c>
      <c r="S20" s="142" t="str">
        <f t="shared" ref="S20:S605" si="14">IF(P20="","",IF(P20="Total",SUM($S$19:S19),VLOOKUP($P20,$B$12:$L74,11,FALSE)))</f>
        <v>#VALUE!</v>
      </c>
      <c r="T20" s="145" t="str">
        <f>+IF(payfreq="Annually",IF(P20="","",IF(P20="Total",SUM($T$19:T19),Adj_Rate*$R20)),IF(payfreq="Semiannually",IF(P20="","",IF(P20="Total",SUM($T$19:T19),Adj_Rate/2*$R20)),IF(payfreq="Quarterly",IF(P20="","",IF(P20="Total",SUM($T$19:T19),Adj_Rate/4*$R20)),IF(payfreq="Monthly",IF(P20="","",IF(P20="Total",SUM($T$19:T19),Adj_Rate/12*$R20)),""))))</f>
        <v>#VALUE!</v>
      </c>
      <c r="U20" s="142" t="str">
        <f t="shared" ref="U20:U604" si="15">+IF(S20="","",S20-T20)</f>
        <v>#VALUE!</v>
      </c>
      <c r="V20" s="145" t="str">
        <f t="shared" ref="V20:V604" si="16">IF(OR(P20="",P20="Total"),"",R20+T20-S20)</f>
        <v>#VALUE!</v>
      </c>
      <c r="X20" s="77"/>
      <c r="Z20" s="47">
        <f t="shared" ref="Z20:AA20" si="4">DATE(YEAR(Z19)+1,MONTH(Z19),DAY(Z19))</f>
        <v>45108</v>
      </c>
      <c r="AA20" s="47">
        <f t="shared" si="4"/>
        <v>45473</v>
      </c>
      <c r="AB20" s="48">
        <f t="shared" si="5"/>
        <v>2024</v>
      </c>
      <c r="AC20" s="72" t="str">
        <f t="shared" si="6"/>
        <v>#VALUE!</v>
      </c>
      <c r="AD20" s="72" t="str">
        <f t="shared" si="7"/>
        <v>#VALUE!</v>
      </c>
      <c r="AF20" s="47">
        <f t="shared" ref="AF20:AG20" si="8">DATE(YEAR(AF19)+1,MONTH(AF19),DAY(AF19))</f>
        <v>45108</v>
      </c>
      <c r="AG20" s="47">
        <f t="shared" si="8"/>
        <v>45473</v>
      </c>
      <c r="AH20" s="48">
        <f t="shared" si="9"/>
        <v>2024</v>
      </c>
      <c r="AI20" s="72" t="str">
        <f t="shared" si="10"/>
        <v>#VALUE!</v>
      </c>
      <c r="AJ20" s="72" t="str">
        <f t="shared" si="11"/>
        <v>#VALUE!</v>
      </c>
    </row>
    <row r="21" ht="15.75" customHeight="1">
      <c r="B21" s="144">
        <v>2.0</v>
      </c>
      <c r="C21" s="139" t="str">
        <f t="shared" si="12"/>
        <v>#NAME?</v>
      </c>
      <c r="D21" s="140" t="str">
        <f>+IF(AND(B21&lt;$G$7),VLOOKUP($B$1,Inventory!$A$1:$AZ$500,33,FALSE),IF(AND(B21=$G$7,pmt_timing="End"),VLOOKUP($B$1,Inventory!$A$1:$AZ$500,33,FALSE),0))</f>
        <v>#VALUE!</v>
      </c>
      <c r="E21" s="140">
        <v>0.0</v>
      </c>
      <c r="F21" s="140">
        <v>0.0</v>
      </c>
      <c r="G21" s="140">
        <v>0.0</v>
      </c>
      <c r="H21" s="140">
        <v>0.0</v>
      </c>
      <c r="I21" s="140">
        <v>0.0</v>
      </c>
      <c r="J21" s="140">
        <v>0.0</v>
      </c>
      <c r="K21" s="140">
        <v>0.0</v>
      </c>
      <c r="L21" s="141" t="str">
        <f t="shared" si="3"/>
        <v>#VALUE!</v>
      </c>
      <c r="M21" s="142" t="str">
        <f>IF(AND(payfreq="Annually",pmt_timing="End",$B21&lt;=term),$L21/(1+Adj_Rate)^($B21),IF(AND(payfreq="Semiannually",pmt_timing="End",$B21&lt;=term),$L21/(1+Adj_Rate/2)^($B21),IF(AND(payfreq="Quarterly",pmt_timing="End",$B21&lt;=term),$L21/(1+Adj_Rate/4)^($B21),IF(AND(payfreq="Monthly",pmt_timing="End",$B21&lt;=term),$L21/(1+Adj_Rate/12)^($B21),""))))</f>
        <v>#VALUE!</v>
      </c>
      <c r="N21" s="142" t="str">
        <f>IF(AND(payfreq="Annually",pmt_timing="Beginning",$B21&lt;=term),$L21/(1+Adj_Rate)^($B21),IF(AND(payfreq="Semiannually",pmt_timing="Beginning",$B21&lt;=term),$L21/(1+Adj_Rate/2)^($B21),IF(AND(payfreq="Quarterly",pmt_timing="Beginning",$B21&lt;=term),$L21/(1+Adj_Rate/4)^($B21),IF(AND(payfreq="Monthly",pmt_timing="Beginning",$B21&lt;=term),$L21/(1+Adj_Rate/12)^($B21),""))))</f>
        <v>#VALUE!</v>
      </c>
      <c r="O21" s="77"/>
      <c r="P21" s="138" t="str">
        <f t="shared" ref="P21:P605" si="19">IF(P20&lt;term,P20+1,IF(P20=term,"Total",""))</f>
        <v>#NAME?</v>
      </c>
      <c r="Q21" s="143" t="str">
        <f>IF(P21="","",IF(P21=term,"Last Period",IF(P21="total","",IF(payfreq="Annually",DATE(YEAR(Q20)+1,MONTH(Q20),DAY(Q20)),IF(payfreq="Semiannually",DATE(YEAR(Q20),MONTH(Q20)+6,DAY(Q20)),IF(payfreq="Quarterly",DATE(YEAR(Q20),MONTH(Q20)+3,DAY(Q20)),IF(payfreq="Monthly",DATE(YEAR(Q20),MONTH(Q20)+1,DAY(Q20)))))))))</f>
        <v>#NAME?</v>
      </c>
      <c r="R21" s="145" t="str">
        <f t="shared" si="13"/>
        <v>#NAME?</v>
      </c>
      <c r="S21" s="142" t="str">
        <f t="shared" si="14"/>
        <v>#NAME?</v>
      </c>
      <c r="T21" s="145" t="str">
        <f>IF(payfreq="Annually",IF(P21="","",IF(P21="Total",SUM($T$19:T20),Adj_Rate*$R21)),IF(payfreq="Semiannually",IF(P21="","",IF(P21="Total",SUM($T$19:T20),Adj_Rate/2*$R21)),IF(payfreq="Quarterly",IF(P21="","",IF(P21="Total",SUM($T$19:T20),Adj_Rate/4*$R21)),IF(payfreq="Monthly",IF(P21="","",IF(P21="Total",SUM($T$19:T20),Adj_Rate/12*$R21)),""))))</f>
        <v>#VALUE!</v>
      </c>
      <c r="U21" s="142" t="str">
        <f t="shared" si="15"/>
        <v>#NAME?</v>
      </c>
      <c r="V21" s="145" t="str">
        <f t="shared" si="16"/>
        <v>#NAME?</v>
      </c>
      <c r="X21" s="77"/>
      <c r="Z21" s="47">
        <f t="shared" ref="Z21:AA21" si="17">DATE(YEAR(Z20)+1,MONTH(Z20),DAY(Z20))</f>
        <v>45474</v>
      </c>
      <c r="AA21" s="47">
        <f t="shared" si="17"/>
        <v>45838</v>
      </c>
      <c r="AB21" s="48">
        <f t="shared" si="5"/>
        <v>2025</v>
      </c>
      <c r="AC21" s="72" t="str">
        <f t="shared" si="6"/>
        <v>#VALUE!</v>
      </c>
      <c r="AD21" s="72" t="str">
        <f t="shared" si="7"/>
        <v>#VALUE!</v>
      </c>
      <c r="AF21" s="47">
        <f t="shared" ref="AF21:AG21" si="18">DATE(YEAR(AF20)+1,MONTH(AF20),DAY(AF20))</f>
        <v>45474</v>
      </c>
      <c r="AG21" s="47">
        <f t="shared" si="18"/>
        <v>45838</v>
      </c>
      <c r="AH21" s="48">
        <f t="shared" si="9"/>
        <v>2025</v>
      </c>
      <c r="AI21" s="72" t="str">
        <f t="shared" si="10"/>
        <v>#VALUE!</v>
      </c>
      <c r="AJ21" s="72" t="str">
        <f t="shared" si="11"/>
        <v>#VALUE!</v>
      </c>
    </row>
    <row r="22" ht="15.75" customHeight="1">
      <c r="B22" s="144">
        <v>3.0</v>
      </c>
      <c r="C22" s="139" t="str">
        <f t="shared" si="12"/>
        <v>#NAME?</v>
      </c>
      <c r="D22" s="140" t="str">
        <f>+IF(AND(B22&lt;$G$7),VLOOKUP($B$1,Inventory!$A$1:$AZ$500,33,FALSE),IF(AND(B22=$G$7,pmt_timing="End"),VLOOKUP($B$1,Inventory!$A$1:$AZ$500,33,FALSE),0))</f>
        <v>#VALUE!</v>
      </c>
      <c r="E22" s="140">
        <v>0.0</v>
      </c>
      <c r="F22" s="140">
        <v>0.0</v>
      </c>
      <c r="G22" s="140">
        <v>0.0</v>
      </c>
      <c r="H22" s="140">
        <v>0.0</v>
      </c>
      <c r="I22" s="140">
        <v>0.0</v>
      </c>
      <c r="J22" s="140"/>
      <c r="K22" s="140">
        <v>0.0</v>
      </c>
      <c r="L22" s="141" t="str">
        <f t="shared" si="3"/>
        <v>#VALUE!</v>
      </c>
      <c r="M22" s="142" t="str">
        <f>IF(AND(payfreq="Annually",pmt_timing="End",$B22&lt;=term),$L22/(1+Adj_Rate)^($B22),IF(AND(payfreq="Semiannually",pmt_timing="End",$B22&lt;=term),$L22/(1+Adj_Rate/2)^($B22),IF(AND(payfreq="Quarterly",pmt_timing="End",$B22&lt;=term),$L22/(1+Adj_Rate/4)^($B22),IF(AND(payfreq="Monthly",pmt_timing="End",$B22&lt;=term),$L22/(1+Adj_Rate/12)^($B22),""))))</f>
        <v>#VALUE!</v>
      </c>
      <c r="N22" s="142" t="str">
        <f>IF(AND(payfreq="Annually",pmt_timing="Beginning",$B22&lt;=term),$L22/(1+Adj_Rate)^($B22),IF(AND(payfreq="Semiannually",pmt_timing="Beginning",$B22&lt;=term),$L22/(1+Adj_Rate/2)^($B22),IF(AND(payfreq="Quarterly",pmt_timing="Beginning",$B22&lt;=term),$L22/(1+Adj_Rate/4)^($B22),IF(AND(payfreq="Monthly",pmt_timing="Beginning",$B22&lt;=term),$L22/(1+Adj_Rate/12)^($B22),""))))</f>
        <v>#VALUE!</v>
      </c>
      <c r="O22" s="77"/>
      <c r="P22" s="138" t="str">
        <f t="shared" si="19"/>
        <v>#NAME?</v>
      </c>
      <c r="Q22" s="143" t="str">
        <f>IF(P22="","",IF(P22=term,"Last Period",IF(P22="total","",IF(payfreq="Annually",DATE(YEAR(Q21)+1,MONTH(Q21),DAY(Q21)),IF(payfreq="Semiannually",DATE(YEAR(Q21),MONTH(Q21)+6,DAY(Q21)),IF(payfreq="Quarterly",DATE(YEAR(Q21),MONTH(Q21)+3,DAY(Q21)),IF(payfreq="Monthly",DATE(YEAR(Q21),MONTH(Q21)+1,DAY(Q21)))))))))</f>
        <v>#NAME?</v>
      </c>
      <c r="R22" s="145" t="str">
        <f t="shared" si="13"/>
        <v>#NAME?</v>
      </c>
      <c r="S22" s="142" t="str">
        <f t="shared" si="14"/>
        <v>#NAME?</v>
      </c>
      <c r="T22" s="145" t="str">
        <f>IF(payfreq="Annually",IF(P22="","",IF(P22="Total",SUM($T$19:T21),Adj_Rate*$R22)),IF(payfreq="Semiannually",IF(P22="","",IF(P22="Total",SUM($T$19:T21),Adj_Rate/2*$R22)),IF(payfreq="Quarterly",IF(P22="","",IF(P22="Total",SUM($T$19:T21),Adj_Rate/4*$R22)),IF(payfreq="Monthly",IF(P22="","",IF(P22="Total",SUM($T$19:T21),Adj_Rate/12*$R22)),""))))</f>
        <v>#VALUE!</v>
      </c>
      <c r="U22" s="142" t="str">
        <f t="shared" si="15"/>
        <v>#NAME?</v>
      </c>
      <c r="V22" s="145" t="str">
        <f t="shared" si="16"/>
        <v>#NAME?</v>
      </c>
      <c r="X22" s="77"/>
      <c r="Z22" s="47">
        <f t="shared" ref="Z22:AA22" si="20">DATE(YEAR(Z21)+1,MONTH(Z21),DAY(Z21))</f>
        <v>45839</v>
      </c>
      <c r="AA22" s="47">
        <f t="shared" si="20"/>
        <v>46203</v>
      </c>
      <c r="AB22" s="48">
        <f t="shared" si="5"/>
        <v>2026</v>
      </c>
      <c r="AC22" s="72" t="str">
        <f t="shared" si="6"/>
        <v>#VALUE!</v>
      </c>
      <c r="AD22" s="72" t="str">
        <f t="shared" si="7"/>
        <v>#VALUE!</v>
      </c>
      <c r="AF22" s="47">
        <f t="shared" ref="AF22:AG22" si="21">DATE(YEAR(AF21)+1,MONTH(AF21),DAY(AF21))</f>
        <v>45839</v>
      </c>
      <c r="AG22" s="47">
        <f t="shared" si="21"/>
        <v>46203</v>
      </c>
      <c r="AH22" s="48">
        <f t="shared" si="9"/>
        <v>2026</v>
      </c>
      <c r="AI22" s="72" t="str">
        <f t="shared" si="10"/>
        <v>#VALUE!</v>
      </c>
      <c r="AJ22" s="72" t="str">
        <f t="shared" si="11"/>
        <v>#VALUE!</v>
      </c>
    </row>
    <row r="23" ht="15.75" customHeight="1">
      <c r="B23" s="144">
        <v>4.0</v>
      </c>
      <c r="C23" s="139" t="str">
        <f t="shared" si="12"/>
        <v>#NAME?</v>
      </c>
      <c r="D23" s="140" t="str">
        <f>+IF(AND(B23&lt;$G$7),VLOOKUP($B$1,Inventory!$A$1:$AZ$500,33,FALSE),IF(AND(B23=$G$7,pmt_timing="End"),VLOOKUP($B$1,Inventory!$A$1:$AZ$500,33,FALSE),0))</f>
        <v>#VALUE!</v>
      </c>
      <c r="E23" s="140">
        <v>0.0</v>
      </c>
      <c r="F23" s="140">
        <v>0.0</v>
      </c>
      <c r="G23" s="140">
        <v>0.0</v>
      </c>
      <c r="H23" s="140">
        <v>0.0</v>
      </c>
      <c r="I23" s="140">
        <v>0.0</v>
      </c>
      <c r="J23" s="140">
        <v>0.0</v>
      </c>
      <c r="K23" s="140">
        <v>0.0</v>
      </c>
      <c r="L23" s="141" t="str">
        <f t="shared" si="3"/>
        <v>#VALUE!</v>
      </c>
      <c r="M23" s="142" t="str">
        <f>IF(AND(payfreq="Annually",pmt_timing="End",$B23&lt;=term),$L23/(1+Adj_Rate)^($B23),IF(AND(payfreq="Semiannually",pmt_timing="End",$B23&lt;=term),$L23/(1+Adj_Rate/2)^($B23),IF(AND(payfreq="Quarterly",pmt_timing="End",$B23&lt;=term),$L23/(1+Adj_Rate/4)^($B23),IF(AND(payfreq="Monthly",pmt_timing="End",$B23&lt;=term),$L23/(1+Adj_Rate/12)^($B23),""))))</f>
        <v>#VALUE!</v>
      </c>
      <c r="N23" s="142" t="str">
        <f>IF(AND(payfreq="Annually",pmt_timing="Beginning",$B23&lt;=term),$L23/(1+Adj_Rate)^($B23),IF(AND(payfreq="Semiannually",pmt_timing="Beginning",$B23&lt;=term),$L23/(1+Adj_Rate/2)^($B23),IF(AND(payfreq="Quarterly",pmt_timing="Beginning",$B23&lt;=term),$L23/(1+Adj_Rate/4)^($B23),IF(AND(payfreq="Monthly",pmt_timing="Beginning",$B23&lt;=term),$L23/(1+Adj_Rate/12)^($B23),""))))</f>
        <v>#VALUE!</v>
      </c>
      <c r="O23" s="77"/>
      <c r="P23" s="138" t="str">
        <f t="shared" si="19"/>
        <v>#NAME?</v>
      </c>
      <c r="Q23" s="143" t="str">
        <f>IF(P23="","",IF(P23=term,"Last Period",IF(P23="total","",IF(payfreq="Annually",DATE(YEAR(Q22)+1,MONTH(Q22),DAY(Q22)),IF(payfreq="Semiannually",DATE(YEAR(Q22),MONTH(Q22)+6,DAY(Q22)),IF(payfreq="Quarterly",DATE(YEAR(Q22),MONTH(Q22)+3,DAY(Q22)),IF(payfreq="Monthly",DATE(YEAR(Q22),MONTH(Q22)+1,DAY(Q22)))))))))</f>
        <v>#NAME?</v>
      </c>
      <c r="R23" s="145" t="str">
        <f t="shared" si="13"/>
        <v>#NAME?</v>
      </c>
      <c r="S23" s="142" t="str">
        <f t="shared" si="14"/>
        <v>#NAME?</v>
      </c>
      <c r="T23" s="145" t="str">
        <f>IF(payfreq="Annually",IF(P23="","",IF(P23="Total",SUM($T$19:T22),Adj_Rate*$R23)),IF(payfreq="Semiannually",IF(P23="","",IF(P23="Total",SUM($T$19:T22),Adj_Rate/2*$R23)),IF(payfreq="Quarterly",IF(P23="","",IF(P23="Total",SUM($T$19:T22),Adj_Rate/4*$R23)),IF(payfreq="Monthly",IF(P23="","",IF(P23="Total",SUM($T$19:T22),Adj_Rate/12*$R23)),""))))</f>
        <v>#VALUE!</v>
      </c>
      <c r="U23" s="142" t="str">
        <f t="shared" si="15"/>
        <v>#NAME?</v>
      </c>
      <c r="V23" s="145" t="str">
        <f t="shared" si="16"/>
        <v>#NAME?</v>
      </c>
      <c r="X23" s="77"/>
      <c r="Z23" s="47">
        <f t="shared" ref="Z23:AA23" si="22">DATE(YEAR(Z22)+1,MONTH(Z22),DAY(Z22))</f>
        <v>46204</v>
      </c>
      <c r="AA23" s="47">
        <f t="shared" si="22"/>
        <v>46568</v>
      </c>
      <c r="AB23" s="48">
        <f t="shared" si="5"/>
        <v>2027</v>
      </c>
      <c r="AC23" s="72" t="str">
        <f t="shared" si="6"/>
        <v>#VALUE!</v>
      </c>
      <c r="AD23" s="72" t="str">
        <f t="shared" si="7"/>
        <v>#VALUE!</v>
      </c>
      <c r="AF23" s="47">
        <f t="shared" ref="AF23:AG23" si="23">DATE(YEAR(AF22)+1,MONTH(AF22),DAY(AF22))</f>
        <v>46204</v>
      </c>
      <c r="AG23" s="47">
        <f t="shared" si="23"/>
        <v>46568</v>
      </c>
      <c r="AH23" s="48">
        <f t="shared" si="9"/>
        <v>2027</v>
      </c>
      <c r="AI23" s="72" t="str">
        <f t="shared" si="10"/>
        <v>#VALUE!</v>
      </c>
      <c r="AJ23" s="72" t="str">
        <f t="shared" si="11"/>
        <v>#VALUE!</v>
      </c>
    </row>
    <row r="24" ht="15.75" customHeight="1">
      <c r="B24" s="144">
        <v>5.0</v>
      </c>
      <c r="C24" s="139" t="str">
        <f t="shared" si="12"/>
        <v>#NAME?</v>
      </c>
      <c r="D24" s="140" t="str">
        <f>+IF(AND(B24&lt;$G$7),VLOOKUP($B$1,Inventory!$A$1:$AZ$500,33,FALSE),IF(AND(B24=$G$7,pmt_timing="End"),VLOOKUP($B$1,Inventory!$A$1:$AZ$500,33,FALSE),0))</f>
        <v>#VALUE!</v>
      </c>
      <c r="E24" s="140">
        <v>0.0</v>
      </c>
      <c r="F24" s="140">
        <v>0.0</v>
      </c>
      <c r="G24" s="140">
        <v>0.0</v>
      </c>
      <c r="H24" s="140">
        <v>0.0</v>
      </c>
      <c r="I24" s="140">
        <v>0.0</v>
      </c>
      <c r="J24" s="140">
        <v>0.0</v>
      </c>
      <c r="K24" s="140">
        <v>0.0</v>
      </c>
      <c r="L24" s="141" t="str">
        <f t="shared" si="3"/>
        <v>#VALUE!</v>
      </c>
      <c r="M24" s="142" t="str">
        <f>IF(AND(payfreq="Annually",pmt_timing="End",$B24&lt;=term),$L24/(1+Adj_Rate)^($B24),IF(AND(payfreq="Semiannually",pmt_timing="End",$B24&lt;=term),$L24/(1+Adj_Rate/2)^($B24),IF(AND(payfreq="Quarterly",pmt_timing="End",$B24&lt;=term),$L24/(1+Adj_Rate/4)^($B24),IF(AND(payfreq="Monthly",pmt_timing="End",$B24&lt;=term),$L24/(1+Adj_Rate/12)^($B24),""))))</f>
        <v>#VALUE!</v>
      </c>
      <c r="N24" s="142" t="str">
        <f>IF(AND(payfreq="Annually",pmt_timing="Beginning",$B24&lt;=term),$L24/(1+Adj_Rate)^($B24),IF(AND(payfreq="Semiannually",pmt_timing="Beginning",$B24&lt;=term),$L24/(1+Adj_Rate/2)^($B24),IF(AND(payfreq="Quarterly",pmt_timing="Beginning",$B24&lt;=term),$L24/(1+Adj_Rate/4)^($B24),IF(AND(payfreq="Monthly",pmt_timing="Beginning",$B24&lt;=term),$L24/(1+Adj_Rate/12)^($B24),""))))</f>
        <v>#VALUE!</v>
      </c>
      <c r="O24" s="77"/>
      <c r="P24" s="138" t="str">
        <f t="shared" si="19"/>
        <v>#NAME?</v>
      </c>
      <c r="Q24" s="143" t="str">
        <f>IF(P24="","",IF(P24=term,"Last Period",IF(P24="total","",IF(payfreq="Annually",DATE(YEAR(Q23)+1,MONTH(Q23),DAY(Q23)),IF(payfreq="Semiannually",DATE(YEAR(Q23),MONTH(Q23)+6,DAY(Q23)),IF(payfreq="Quarterly",DATE(YEAR(Q23),MONTH(Q23)+3,DAY(Q23)),IF(payfreq="Monthly",DATE(YEAR(Q23),MONTH(Q23)+1,DAY(Q23)))))))))</f>
        <v>#NAME?</v>
      </c>
      <c r="R24" s="145" t="str">
        <f t="shared" si="13"/>
        <v>#NAME?</v>
      </c>
      <c r="S24" s="142" t="str">
        <f t="shared" si="14"/>
        <v>#NAME?</v>
      </c>
      <c r="T24" s="145" t="str">
        <f>IF(payfreq="Annually",IF(P24="","",IF(P24="Total",SUM($T$19:T23),Adj_Rate*$R24)),IF(payfreq="Semiannually",IF(P24="","",IF(P24="Total",SUM($T$19:T23),Adj_Rate/2*$R24)),IF(payfreq="Quarterly",IF(P24="","",IF(P24="Total",SUM($T$19:T23),Adj_Rate/4*$R24)),IF(payfreq="Monthly",IF(P24="","",IF(P24="Total",SUM($T$19:T23),Adj_Rate/12*$R24)),""))))</f>
        <v>#VALUE!</v>
      </c>
      <c r="U24" s="142" t="str">
        <f t="shared" si="15"/>
        <v>#NAME?</v>
      </c>
      <c r="V24" s="145" t="str">
        <f t="shared" si="16"/>
        <v>#NAME?</v>
      </c>
      <c r="X24" s="77"/>
      <c r="Z24" s="47">
        <f t="shared" ref="Z24:AA24" si="24">DATE(YEAR(Z23)+1,MONTH(Z23),DAY(Z23))</f>
        <v>46569</v>
      </c>
      <c r="AA24" s="47">
        <f t="shared" si="24"/>
        <v>46934</v>
      </c>
      <c r="AB24" s="48">
        <f t="shared" si="5"/>
        <v>2028</v>
      </c>
      <c r="AC24" s="72" t="str">
        <f t="shared" si="6"/>
        <v>#VALUE!</v>
      </c>
      <c r="AD24" s="72" t="str">
        <f t="shared" si="7"/>
        <v>#VALUE!</v>
      </c>
      <c r="AF24" s="47">
        <f t="shared" ref="AF24:AG24" si="25">DATE(YEAR(AF23)+1,MONTH(AF23),DAY(AF23))</f>
        <v>46569</v>
      </c>
      <c r="AG24" s="47">
        <f t="shared" si="25"/>
        <v>46934</v>
      </c>
      <c r="AH24" s="48">
        <f t="shared" si="9"/>
        <v>2028</v>
      </c>
      <c r="AI24" s="72" t="str">
        <f t="shared" si="10"/>
        <v>#VALUE!</v>
      </c>
      <c r="AJ24" s="72" t="str">
        <f t="shared" si="11"/>
        <v>#VALUE!</v>
      </c>
    </row>
    <row r="25" ht="15.75" customHeight="1">
      <c r="B25" s="144">
        <v>6.0</v>
      </c>
      <c r="C25" s="139" t="str">
        <f t="shared" si="12"/>
        <v>#NAME?</v>
      </c>
      <c r="D25" s="140" t="str">
        <f>+IF(AND(B25&lt;$G$7),VLOOKUP($B$1,Inventory!$A$1:$AZ$500,33,FALSE),IF(AND(B25=$G$7,pmt_timing="End"),VLOOKUP($B$1,Inventory!$A$1:$AZ$500,33,FALSE),0))</f>
        <v>#VALUE!</v>
      </c>
      <c r="E25" s="140">
        <v>0.0</v>
      </c>
      <c r="F25" s="140">
        <v>0.0</v>
      </c>
      <c r="G25" s="140">
        <v>0.0</v>
      </c>
      <c r="H25" s="140">
        <v>0.0</v>
      </c>
      <c r="I25" s="140">
        <v>0.0</v>
      </c>
      <c r="J25" s="140">
        <v>0.0</v>
      </c>
      <c r="K25" s="140">
        <v>0.0</v>
      </c>
      <c r="L25" s="141" t="str">
        <f t="shared" si="3"/>
        <v>#VALUE!</v>
      </c>
      <c r="M25" s="142" t="str">
        <f>IF(AND(payfreq="Annually",pmt_timing="End",$B25&lt;=term),$L25/(1+Adj_Rate)^($B25),IF(AND(payfreq="Semiannually",pmt_timing="End",$B25&lt;=term),$L25/(1+Adj_Rate/2)^($B25),IF(AND(payfreq="Quarterly",pmt_timing="End",$B25&lt;=term),$L25/(1+Adj_Rate/4)^($B25),IF(AND(payfreq="Monthly",pmt_timing="End",$B25&lt;=term),$L25/(1+Adj_Rate/12)^($B25),""))))</f>
        <v>#VALUE!</v>
      </c>
      <c r="N25" s="142" t="str">
        <f>IF(AND(payfreq="Annually",pmt_timing="Beginning",$B25&lt;=term),$L25/(1+Adj_Rate)^($B25),IF(AND(payfreq="Semiannually",pmt_timing="Beginning",$B25&lt;=term),$L25/(1+Adj_Rate/2)^($B25),IF(AND(payfreq="Quarterly",pmt_timing="Beginning",$B25&lt;=term),$L25/(1+Adj_Rate/4)^($B25),IF(AND(payfreq="Monthly",pmt_timing="Beginning",$B25&lt;=term),$L25/(1+Adj_Rate/12)^($B25),""))))</f>
        <v>#VALUE!</v>
      </c>
      <c r="O25" s="77"/>
      <c r="P25" s="138" t="str">
        <f t="shared" si="19"/>
        <v>#NAME?</v>
      </c>
      <c r="Q25" s="143" t="str">
        <f>IF(P25="","",IF(P25=term,"Last Period",IF(P25="total","",IF(payfreq="Annually",DATE(YEAR(Q24)+1,MONTH(Q24),DAY(Q24)),IF(payfreq="Semiannually",DATE(YEAR(Q24),MONTH(Q24)+6,DAY(Q24)),IF(payfreq="Quarterly",DATE(YEAR(Q24),MONTH(Q24)+3,DAY(Q24)),IF(payfreq="Monthly",DATE(YEAR(Q24),MONTH(Q24)+1,DAY(Q24)))))))))</f>
        <v>#NAME?</v>
      </c>
      <c r="R25" s="145" t="str">
        <f t="shared" si="13"/>
        <v>#NAME?</v>
      </c>
      <c r="S25" s="142" t="str">
        <f t="shared" si="14"/>
        <v>#NAME?</v>
      </c>
      <c r="T25" s="145" t="str">
        <f>IF(payfreq="Annually",IF(P25="","",IF(P25="Total",SUM($T$19:T24),Adj_Rate*$R25)),IF(payfreq="Semiannually",IF(P25="","",IF(P25="Total",SUM($T$19:T24),Adj_Rate/2*$R25)),IF(payfreq="Quarterly",IF(P25="","",IF(P25="Total",SUM($T$19:T24),Adj_Rate/4*$R25)),IF(payfreq="Monthly",IF(P25="","",IF(P25="Total",SUM($T$19:T24),Adj_Rate/12*$R25)),""))))</f>
        <v>#VALUE!</v>
      </c>
      <c r="U25" s="142" t="str">
        <f t="shared" si="15"/>
        <v>#NAME?</v>
      </c>
      <c r="V25" s="145" t="str">
        <f t="shared" si="16"/>
        <v>#NAME?</v>
      </c>
      <c r="X25" s="77"/>
      <c r="Z25" s="47">
        <f>DATE(YEAR(Z24)+1,MONTH(Z24),DAY(Z24))</f>
        <v>46935</v>
      </c>
      <c r="AA25" s="47">
        <f>DATE(YEAR(AA24)+5,MONTH(AA24),DAY(AA24))</f>
        <v>48760</v>
      </c>
      <c r="AB25" s="48">
        <f t="shared" si="5"/>
        <v>2033</v>
      </c>
      <c r="AC25" s="72" t="str">
        <f t="shared" si="6"/>
        <v>#VALUE!</v>
      </c>
      <c r="AD25" s="72" t="str">
        <f t="shared" si="7"/>
        <v>#VALUE!</v>
      </c>
      <c r="AF25" s="47">
        <f t="shared" ref="AF25:AG25" si="26">DATE(YEAR(AF24)+5,MONTH(AF24),DAY(AF24))</f>
        <v>48396</v>
      </c>
      <c r="AG25" s="47">
        <f t="shared" si="26"/>
        <v>48760</v>
      </c>
      <c r="AH25" s="48">
        <f t="shared" si="9"/>
        <v>2033</v>
      </c>
      <c r="AI25" s="72" t="str">
        <f t="shared" si="10"/>
        <v>#VALUE!</v>
      </c>
      <c r="AJ25" s="72" t="str">
        <f t="shared" si="11"/>
        <v>#VALUE!</v>
      </c>
    </row>
    <row r="26" ht="15.75" customHeight="1">
      <c r="B26" s="144">
        <v>7.0</v>
      </c>
      <c r="C26" s="139" t="str">
        <f t="shared" si="12"/>
        <v>#NAME?</v>
      </c>
      <c r="D26" s="140" t="str">
        <f>+IF(AND(B26&lt;$G$7),VLOOKUP($B$1,Inventory!$A$1:$AZ$500,33,FALSE),IF(AND(B26=$G$7,pmt_timing="End"),VLOOKUP($B$1,Inventory!$A$1:$AZ$500,33,FALSE),0))</f>
        <v>#VALUE!</v>
      </c>
      <c r="E26" s="140">
        <v>0.0</v>
      </c>
      <c r="F26" s="140">
        <v>0.0</v>
      </c>
      <c r="G26" s="140">
        <v>0.0</v>
      </c>
      <c r="H26" s="140">
        <v>0.0</v>
      </c>
      <c r="I26" s="140">
        <v>0.0</v>
      </c>
      <c r="J26" s="140">
        <v>0.0</v>
      </c>
      <c r="K26" s="140">
        <v>0.0</v>
      </c>
      <c r="L26" s="141" t="str">
        <f t="shared" si="3"/>
        <v>#VALUE!</v>
      </c>
      <c r="M26" s="142" t="str">
        <f>IF(AND(payfreq="Annually",pmt_timing="End",$B26&lt;=term),$L26/(1+Adj_Rate)^($B26),IF(AND(payfreq="Semiannually",pmt_timing="End",$B26&lt;=term),$L26/(1+Adj_Rate/2)^($B26),IF(AND(payfreq="Quarterly",pmt_timing="End",$B26&lt;=term),$L26/(1+Adj_Rate/4)^($B26),IF(AND(payfreq="Monthly",pmt_timing="End",$B26&lt;=term),$L26/(1+Adj_Rate/12)^($B26),""))))</f>
        <v>#VALUE!</v>
      </c>
      <c r="N26" s="142" t="str">
        <f>IF(AND(payfreq="Annually",pmt_timing="Beginning",$B26&lt;=term),$L26/(1+Adj_Rate)^($B26),IF(AND(payfreq="Semiannually",pmt_timing="Beginning",$B26&lt;=term),$L26/(1+Adj_Rate/2)^($B26),IF(AND(payfreq="Quarterly",pmt_timing="Beginning",$B26&lt;=term),$L26/(1+Adj_Rate/4)^($B26),IF(AND(payfreq="Monthly",pmt_timing="Beginning",$B26&lt;=term),$L26/(1+Adj_Rate/12)^($B26),""))))</f>
        <v>#VALUE!</v>
      </c>
      <c r="O26" s="77"/>
      <c r="P26" s="138" t="str">
        <f t="shared" si="19"/>
        <v>#NAME?</v>
      </c>
      <c r="Q26" s="143" t="str">
        <f>IF(P26="","",IF(P26=term,"Last Period",IF(P26="total","",IF(payfreq="Annually",DATE(YEAR(Q25)+1,MONTH(Q25),DAY(Q25)),IF(payfreq="Semiannually",DATE(YEAR(Q25),MONTH(Q25)+6,DAY(Q25)),IF(payfreq="Quarterly",DATE(YEAR(Q25),MONTH(Q25)+3,DAY(Q25)),IF(payfreq="Monthly",DATE(YEAR(Q25),MONTH(Q25)+1,DAY(Q25)))))))))</f>
        <v>#NAME?</v>
      </c>
      <c r="R26" s="145" t="str">
        <f t="shared" si="13"/>
        <v>#NAME?</v>
      </c>
      <c r="S26" s="142" t="str">
        <f t="shared" si="14"/>
        <v>#NAME?</v>
      </c>
      <c r="T26" s="145" t="str">
        <f>IF(payfreq="Annually",IF(P26="","",IF(P26="Total",SUM($T$19:T25),Adj_Rate*$R26)),IF(payfreq="Semiannually",IF(P26="","",IF(P26="Total",SUM($T$19:T25),Adj_Rate/2*$R26)),IF(payfreq="Quarterly",IF(P26="","",IF(P26="Total",SUM($T$19:T25),Adj_Rate/4*$R26)),IF(payfreq="Monthly",IF(P26="","",IF(P26="Total",SUM($T$19:T25),Adj_Rate/12*$R26)),""))))</f>
        <v>#VALUE!</v>
      </c>
      <c r="U26" s="142" t="str">
        <f t="shared" si="15"/>
        <v>#NAME?</v>
      </c>
      <c r="V26" s="145" t="str">
        <f t="shared" si="16"/>
        <v>#NAME?</v>
      </c>
      <c r="X26" s="77"/>
      <c r="Z26" s="47">
        <f t="shared" ref="Z26:AA26" si="27">DATE(YEAR(Z25)+5,MONTH(Z25),DAY(Z25))</f>
        <v>48761</v>
      </c>
      <c r="AA26" s="47">
        <f t="shared" si="27"/>
        <v>50586</v>
      </c>
      <c r="AB26" s="48">
        <f t="shared" si="5"/>
        <v>2038</v>
      </c>
      <c r="AC26" s="72" t="str">
        <f t="shared" si="6"/>
        <v>#VALUE!</v>
      </c>
      <c r="AD26" s="72" t="str">
        <f t="shared" si="7"/>
        <v>#VALUE!</v>
      </c>
      <c r="AF26" s="47">
        <f t="shared" ref="AF26:AG26" si="28">DATE(YEAR(AF25)+5,MONTH(AF25),DAY(AF25))</f>
        <v>50222</v>
      </c>
      <c r="AG26" s="47">
        <f t="shared" si="28"/>
        <v>50586</v>
      </c>
      <c r="AH26" s="48">
        <f t="shared" si="9"/>
        <v>2038</v>
      </c>
      <c r="AI26" s="72" t="str">
        <f t="shared" si="10"/>
        <v>#VALUE!</v>
      </c>
      <c r="AJ26" s="72" t="str">
        <f t="shared" si="11"/>
        <v>#VALUE!</v>
      </c>
    </row>
    <row r="27" ht="15.75" customHeight="1">
      <c r="B27" s="144">
        <v>8.0</v>
      </c>
      <c r="C27" s="139" t="str">
        <f t="shared" si="12"/>
        <v>#NAME?</v>
      </c>
      <c r="D27" s="140" t="str">
        <f>+IF(AND(B27&lt;$G$7),VLOOKUP($B$1,Inventory!$A$1:$AZ$500,33,FALSE),IF(AND(B27=$G$7,pmt_timing="End"),VLOOKUP($B$1,Inventory!$A$1:$AZ$500,33,FALSE),0))</f>
        <v>#VALUE!</v>
      </c>
      <c r="E27" s="140">
        <v>0.0</v>
      </c>
      <c r="F27" s="140">
        <v>0.0</v>
      </c>
      <c r="G27" s="140">
        <v>0.0</v>
      </c>
      <c r="H27" s="140">
        <v>0.0</v>
      </c>
      <c r="I27" s="140">
        <v>0.0</v>
      </c>
      <c r="J27" s="140">
        <v>0.0</v>
      </c>
      <c r="K27" s="140">
        <v>0.0</v>
      </c>
      <c r="L27" s="141" t="str">
        <f t="shared" si="3"/>
        <v>#VALUE!</v>
      </c>
      <c r="M27" s="142" t="str">
        <f>IF(AND(payfreq="Annually",pmt_timing="End",$B27&lt;=term),$L27/(1+Adj_Rate)^($B27),IF(AND(payfreq="Semiannually",pmt_timing="End",$B27&lt;=term),$L27/(1+Adj_Rate/2)^($B27),IF(AND(payfreq="Quarterly",pmt_timing="End",$B27&lt;=term),$L27/(1+Adj_Rate/4)^($B27),IF(AND(payfreq="Monthly",pmt_timing="End",$B27&lt;=term),$L27/(1+Adj_Rate/12)^($B27),""))))</f>
        <v>#VALUE!</v>
      </c>
      <c r="N27" s="142" t="str">
        <f>IF(AND(payfreq="Annually",pmt_timing="Beginning",$B27&lt;=term),$L27/(1+Adj_Rate)^($B27),IF(AND(payfreq="Semiannually",pmt_timing="Beginning",$B27&lt;=term),$L27/(1+Adj_Rate/2)^($B27),IF(AND(payfreq="Quarterly",pmt_timing="Beginning",$B27&lt;=term),$L27/(1+Adj_Rate/4)^($B27),IF(AND(payfreq="Monthly",pmt_timing="Beginning",$B27&lt;=term),$L27/(1+Adj_Rate/12)^($B27),""))))</f>
        <v>#VALUE!</v>
      </c>
      <c r="O27" s="77"/>
      <c r="P27" s="138" t="str">
        <f t="shared" si="19"/>
        <v>#NAME?</v>
      </c>
      <c r="Q27" s="143" t="str">
        <f>IF(P27="","",IF(P27=term,"Last Period",IF(P27="total","",IF(payfreq="Annually",DATE(YEAR(Q26)+1,MONTH(Q26),DAY(Q26)),IF(payfreq="Semiannually",DATE(YEAR(Q26),MONTH(Q26)+6,DAY(Q26)),IF(payfreq="Quarterly",DATE(YEAR(Q26),MONTH(Q26)+3,DAY(Q26)),IF(payfreq="Monthly",DATE(YEAR(Q26),MONTH(Q26)+1,DAY(Q26)))))))))</f>
        <v>#NAME?</v>
      </c>
      <c r="R27" s="145" t="str">
        <f t="shared" si="13"/>
        <v>#NAME?</v>
      </c>
      <c r="S27" s="142" t="str">
        <f t="shared" si="14"/>
        <v>#NAME?</v>
      </c>
      <c r="T27" s="145" t="str">
        <f>IF(payfreq="Annually",IF(P27="","",IF(P27="Total",SUM($T$19:T26),Adj_Rate*$R27)),IF(payfreq="Semiannually",IF(P27="","",IF(P27="Total",SUM($T$19:T26),Adj_Rate/2*$R27)),IF(payfreq="Quarterly",IF(P27="","",IF(P27="Total",SUM($T$19:T26),Adj_Rate/4*$R27)),IF(payfreq="Monthly",IF(P27="","",IF(P27="Total",SUM($T$19:T26),Adj_Rate/12*$R27)),""))))</f>
        <v>#VALUE!</v>
      </c>
      <c r="U27" s="142" t="str">
        <f t="shared" si="15"/>
        <v>#NAME?</v>
      </c>
      <c r="V27" s="145" t="str">
        <f t="shared" si="16"/>
        <v>#NAME?</v>
      </c>
      <c r="X27" s="77"/>
      <c r="Z27" s="47">
        <f t="shared" ref="Z27:AA27" si="29">DATE(YEAR(Z26)+5,MONTH(Z26),DAY(Z26))</f>
        <v>50587</v>
      </c>
      <c r="AA27" s="47">
        <f t="shared" si="29"/>
        <v>52412</v>
      </c>
      <c r="AB27" s="48">
        <f t="shared" si="5"/>
        <v>2043</v>
      </c>
      <c r="AC27" s="72" t="str">
        <f t="shared" si="6"/>
        <v>#VALUE!</v>
      </c>
      <c r="AD27" s="72" t="str">
        <f t="shared" si="7"/>
        <v>#VALUE!</v>
      </c>
      <c r="AF27" s="47">
        <f>DATE(YEAR(AF26)+1,MONTH(AF26),DAY(AF26))</f>
        <v>50587</v>
      </c>
      <c r="AG27" s="47">
        <f>DATE(YEAR(AG26)+5,MONTH(AG26),DAY(AG26))</f>
        <v>52412</v>
      </c>
      <c r="AH27" s="48">
        <f t="shared" si="9"/>
        <v>2043</v>
      </c>
      <c r="AI27" s="72" t="str">
        <f t="shared" si="10"/>
        <v>#VALUE!</v>
      </c>
      <c r="AJ27" s="72" t="str">
        <f t="shared" si="11"/>
        <v>#VALUE!</v>
      </c>
    </row>
    <row r="28" ht="15.75" customHeight="1">
      <c r="B28" s="144">
        <v>9.0</v>
      </c>
      <c r="C28" s="139" t="str">
        <f t="shared" si="12"/>
        <v>#NAME?</v>
      </c>
      <c r="D28" s="140" t="str">
        <f>+IF(AND(B28&lt;$G$7),VLOOKUP($B$1,Inventory!$A$1:$AZ$500,33,FALSE),IF(AND(B28=$G$7,pmt_timing="End"),VLOOKUP($B$1,Inventory!$A$1:$AZ$500,33,FALSE),0))</f>
        <v>#VALUE!</v>
      </c>
      <c r="E28" s="140">
        <v>0.0</v>
      </c>
      <c r="F28" s="140">
        <v>0.0</v>
      </c>
      <c r="G28" s="140">
        <v>0.0</v>
      </c>
      <c r="H28" s="140">
        <v>0.0</v>
      </c>
      <c r="I28" s="140">
        <v>0.0</v>
      </c>
      <c r="J28" s="140">
        <v>0.0</v>
      </c>
      <c r="K28" s="140">
        <v>0.0</v>
      </c>
      <c r="L28" s="141" t="str">
        <f t="shared" si="3"/>
        <v>#VALUE!</v>
      </c>
      <c r="M28" s="142" t="str">
        <f>IF(AND(payfreq="Annually",pmt_timing="End",$B28&lt;=term),$L28/(1+Adj_Rate)^($B28),IF(AND(payfreq="Semiannually",pmt_timing="End",$B28&lt;=term),$L28/(1+Adj_Rate/2)^($B28),IF(AND(payfreq="Quarterly",pmt_timing="End",$B28&lt;=term),$L28/(1+Adj_Rate/4)^($B28),IF(AND(payfreq="Monthly",pmt_timing="End",$B28&lt;=term),$L28/(1+Adj_Rate/12)^($B28),""))))</f>
        <v>#VALUE!</v>
      </c>
      <c r="N28" s="142" t="str">
        <f>IF(AND(payfreq="Annually",pmt_timing="Beginning",$B28&lt;=term),$L28/(1+Adj_Rate)^($B28),IF(AND(payfreq="Semiannually",pmt_timing="Beginning",$B28&lt;=term),$L28/(1+Adj_Rate/2)^($B28),IF(AND(payfreq="Quarterly",pmt_timing="Beginning",$B28&lt;=term),$L28/(1+Adj_Rate/4)^($B28),IF(AND(payfreq="Monthly",pmt_timing="Beginning",$B28&lt;=term),$L28/(1+Adj_Rate/12)^($B28),""))))</f>
        <v>#VALUE!</v>
      </c>
      <c r="O28" s="77"/>
      <c r="P28" s="138" t="str">
        <f t="shared" si="19"/>
        <v>#NAME?</v>
      </c>
      <c r="Q28" s="143" t="str">
        <f>IF(P28="","",IF(P28=term,"Last Period",IF(P28="total","",IF(payfreq="Annually",DATE(YEAR(Q27)+1,MONTH(Q27),DAY(Q27)),IF(payfreq="Semiannually",DATE(YEAR(Q27),MONTH(Q27)+6,DAY(Q27)),IF(payfreq="Quarterly",DATE(YEAR(Q27),MONTH(Q27)+3,DAY(Q27)),IF(payfreq="Monthly",DATE(YEAR(Q27),MONTH(Q27)+1,DAY(Q27)))))))))</f>
        <v>#NAME?</v>
      </c>
      <c r="R28" s="145" t="str">
        <f t="shared" si="13"/>
        <v>#NAME?</v>
      </c>
      <c r="S28" s="142" t="str">
        <f t="shared" si="14"/>
        <v>#NAME?</v>
      </c>
      <c r="T28" s="145" t="str">
        <f>IF(payfreq="Annually",IF(P28="","",IF(P28="Total",SUM($T$19:T27),Adj_Rate*$R28)),IF(payfreq="Semiannually",IF(P28="","",IF(P28="Total",SUM($T$19:T27),Adj_Rate/2*$R28)),IF(payfreq="Quarterly",IF(P28="","",IF(P28="Total",SUM($T$19:T27),Adj_Rate/4*$R28)),IF(payfreq="Monthly",IF(P28="","",IF(P28="Total",SUM($T$19:T27),Adj_Rate/12*$R28)),""))))</f>
        <v>#VALUE!</v>
      </c>
      <c r="U28" s="142" t="str">
        <f t="shared" si="15"/>
        <v>#NAME?</v>
      </c>
      <c r="V28" s="145" t="str">
        <f t="shared" si="16"/>
        <v>#NAME?</v>
      </c>
      <c r="X28" s="77"/>
      <c r="Z28" s="47">
        <f t="shared" ref="Z28:AA28" si="30">DATE(YEAR(Z27)+5,MONTH(Z27),DAY(Z27))</f>
        <v>52413</v>
      </c>
      <c r="AA28" s="47">
        <f t="shared" si="30"/>
        <v>54239</v>
      </c>
      <c r="AB28" s="48">
        <f t="shared" si="5"/>
        <v>2048</v>
      </c>
      <c r="AC28" s="72" t="str">
        <f t="shared" si="6"/>
        <v>#VALUE!</v>
      </c>
      <c r="AD28" s="72" t="str">
        <f t="shared" si="7"/>
        <v>#VALUE!</v>
      </c>
      <c r="AF28" s="47">
        <f t="shared" ref="AF28:AG28" si="31">DATE(YEAR(AF27)+5,MONTH(AF27),DAY(AF27))</f>
        <v>52413</v>
      </c>
      <c r="AG28" s="47">
        <f t="shared" si="31"/>
        <v>54239</v>
      </c>
      <c r="AH28" s="48">
        <f t="shared" si="9"/>
        <v>2048</v>
      </c>
      <c r="AI28" s="72" t="str">
        <f t="shared" si="10"/>
        <v>#VALUE!</v>
      </c>
      <c r="AJ28" s="72" t="str">
        <f t="shared" si="11"/>
        <v>#VALUE!</v>
      </c>
    </row>
    <row r="29" ht="15.75" customHeight="1">
      <c r="B29" s="144">
        <v>10.0</v>
      </c>
      <c r="C29" s="139" t="str">
        <f t="shared" si="12"/>
        <v>#NAME?</v>
      </c>
      <c r="D29" s="140" t="str">
        <f>+IF(AND(B29&lt;$G$7),VLOOKUP($B$1,Inventory!$A$1:$AZ$500,33,FALSE),IF(AND(B29=$G$7,pmt_timing="End"),VLOOKUP($B$1,Inventory!$A$1:$AZ$500,33,FALSE),0))</f>
        <v>#VALUE!</v>
      </c>
      <c r="E29" s="140">
        <v>0.0</v>
      </c>
      <c r="F29" s="140">
        <v>0.0</v>
      </c>
      <c r="G29" s="140">
        <v>0.0</v>
      </c>
      <c r="H29" s="140">
        <v>0.0</v>
      </c>
      <c r="I29" s="140">
        <v>0.0</v>
      </c>
      <c r="J29" s="140">
        <v>0.0</v>
      </c>
      <c r="K29" s="140">
        <v>0.0</v>
      </c>
      <c r="L29" s="141" t="str">
        <f t="shared" si="3"/>
        <v>#VALUE!</v>
      </c>
      <c r="M29" s="142" t="str">
        <f>IF(AND(payfreq="Annually",pmt_timing="End",$B29&lt;=term),$L29/(1+Adj_Rate)^($B29),IF(AND(payfreq="Semiannually",pmt_timing="End",$B29&lt;=term),$L29/(1+Adj_Rate/2)^($B29),IF(AND(payfreq="Quarterly",pmt_timing="End",$B29&lt;=term),$L29/(1+Adj_Rate/4)^($B29),IF(AND(payfreq="Monthly",pmt_timing="End",$B29&lt;=term),$L29/(1+Adj_Rate/12)^($B29),""))))</f>
        <v>#VALUE!</v>
      </c>
      <c r="N29" s="142" t="str">
        <f>IF(AND(payfreq="Annually",pmt_timing="Beginning",$B29&lt;=term),$L29/(1+Adj_Rate)^($B29),IF(AND(payfreq="Semiannually",pmt_timing="Beginning",$B29&lt;=term),$L29/(1+Adj_Rate/2)^($B29),IF(AND(payfreq="Quarterly",pmt_timing="Beginning",$B29&lt;=term),$L29/(1+Adj_Rate/4)^($B29),IF(AND(payfreq="Monthly",pmt_timing="Beginning",$B29&lt;=term),$L29/(1+Adj_Rate/12)^($B29),""))))</f>
        <v>#VALUE!</v>
      </c>
      <c r="O29" s="77"/>
      <c r="P29" s="138" t="str">
        <f t="shared" si="19"/>
        <v>#NAME?</v>
      </c>
      <c r="Q29" s="143" t="str">
        <f>IF(P29="","",IF(P29=term,"Last Period",IF(P29="total","",IF(payfreq="Annually",DATE(YEAR(Q28)+1,MONTH(Q28),DAY(Q28)),IF(payfreq="Semiannually",DATE(YEAR(Q28),MONTH(Q28)+6,DAY(Q28)),IF(payfreq="Quarterly",DATE(YEAR(Q28),MONTH(Q28)+3,DAY(Q28)),IF(payfreq="Monthly",DATE(YEAR(Q28),MONTH(Q28)+1,DAY(Q28)))))))))</f>
        <v>#NAME?</v>
      </c>
      <c r="R29" s="145" t="str">
        <f t="shared" si="13"/>
        <v>#NAME?</v>
      </c>
      <c r="S29" s="142" t="str">
        <f t="shared" si="14"/>
        <v>#NAME?</v>
      </c>
      <c r="T29" s="145" t="str">
        <f>IF(payfreq="Annually",IF(P29="","",IF(P29="Total",SUM($T$19:T28),Adj_Rate*$R29)),IF(payfreq="Semiannually",IF(P29="","",IF(P29="Total",SUM($T$19:T28),Adj_Rate/2*$R29)),IF(payfreq="Quarterly",IF(P29="","",IF(P29="Total",SUM($T$19:T28),Adj_Rate/4*$R29)),IF(payfreq="Monthly",IF(P29="","",IF(P29="Total",SUM($T$19:T28),Adj_Rate/12*$R29)),""))))</f>
        <v>#VALUE!</v>
      </c>
      <c r="U29" s="142" t="str">
        <f t="shared" si="15"/>
        <v>#NAME?</v>
      </c>
      <c r="V29" s="145" t="str">
        <f t="shared" si="16"/>
        <v>#NAME?</v>
      </c>
      <c r="X29" s="77"/>
      <c r="Z29" s="47">
        <f t="shared" ref="Z29:AA29" si="32">DATE(YEAR(Z28)+5,MONTH(Z28),DAY(Z28))</f>
        <v>54240</v>
      </c>
      <c r="AA29" s="47">
        <f t="shared" si="32"/>
        <v>56065</v>
      </c>
      <c r="AB29" s="48">
        <f t="shared" si="5"/>
        <v>2053</v>
      </c>
      <c r="AC29" s="72" t="str">
        <f t="shared" si="6"/>
        <v>#VALUE!</v>
      </c>
      <c r="AD29" s="72" t="str">
        <f t="shared" si="7"/>
        <v>#VALUE!</v>
      </c>
      <c r="AF29" s="47">
        <f t="shared" ref="AF29:AG29" si="33">DATE(YEAR(AF28)+5,MONTH(AF28),DAY(AF28))</f>
        <v>54240</v>
      </c>
      <c r="AG29" s="47">
        <f t="shared" si="33"/>
        <v>56065</v>
      </c>
      <c r="AH29" s="48">
        <f t="shared" si="9"/>
        <v>2053</v>
      </c>
      <c r="AI29" s="72" t="str">
        <f t="shared" si="10"/>
        <v>#VALUE!</v>
      </c>
      <c r="AJ29" s="72" t="str">
        <f t="shared" si="11"/>
        <v>#VALUE!</v>
      </c>
    </row>
    <row r="30" ht="15.75" customHeight="1">
      <c r="B30" s="144">
        <v>11.0</v>
      </c>
      <c r="C30" s="139" t="str">
        <f t="shared" si="12"/>
        <v>#NAME?</v>
      </c>
      <c r="D30" s="140" t="str">
        <f>+IF(AND(B30&lt;$G$7),VLOOKUP($B$1,Inventory!$A$1:$AZ$500,33,FALSE),IF(AND(B30=$G$7,pmt_timing="End"),VLOOKUP($B$1,Inventory!$A$1:$AZ$500,33,FALSE),0))</f>
        <v>#VALUE!</v>
      </c>
      <c r="E30" s="140">
        <v>0.0</v>
      </c>
      <c r="F30" s="140">
        <v>0.0</v>
      </c>
      <c r="G30" s="140">
        <v>0.0</v>
      </c>
      <c r="H30" s="140">
        <v>0.0</v>
      </c>
      <c r="I30" s="140">
        <v>0.0</v>
      </c>
      <c r="J30" s="140">
        <v>0.0</v>
      </c>
      <c r="K30" s="140">
        <v>0.0</v>
      </c>
      <c r="L30" s="141" t="str">
        <f t="shared" si="3"/>
        <v>#VALUE!</v>
      </c>
      <c r="M30" s="142" t="str">
        <f>IF(AND(payfreq="Annually",pmt_timing="End",$B30&lt;=term),$L30/(1+Adj_Rate)^($B30),IF(AND(payfreq="Semiannually",pmt_timing="End",$B30&lt;=term),$L30/(1+Adj_Rate/2)^($B30),IF(AND(payfreq="Quarterly",pmt_timing="End",$B30&lt;=term),$L30/(1+Adj_Rate/4)^($B30),IF(AND(payfreq="Monthly",pmt_timing="End",$B30&lt;=term),$L30/(1+Adj_Rate/12)^($B30),""))))</f>
        <v>#VALUE!</v>
      </c>
      <c r="N30" s="142" t="str">
        <f>IF(AND(payfreq="Annually",pmt_timing="Beginning",$B30&lt;=term),$L30/(1+Adj_Rate)^($B30),IF(AND(payfreq="Semiannually",pmt_timing="Beginning",$B30&lt;=term),$L30/(1+Adj_Rate/2)^($B30),IF(AND(payfreq="Quarterly",pmt_timing="Beginning",$B30&lt;=term),$L30/(1+Adj_Rate/4)^($B30),IF(AND(payfreq="Monthly",pmt_timing="Beginning",$B30&lt;=term),$L30/(1+Adj_Rate/12)^($B30),""))))</f>
        <v>#VALUE!</v>
      </c>
      <c r="O30" s="77"/>
      <c r="P30" s="138" t="str">
        <f t="shared" si="19"/>
        <v>#NAME?</v>
      </c>
      <c r="Q30" s="143" t="str">
        <f>IF(P30="","",IF(P30=term,"Last Period",IF(P30="total","",IF(payfreq="Annually",DATE(YEAR(Q29)+1,MONTH(Q29),DAY(Q29)),IF(payfreq="Semiannually",DATE(YEAR(Q29),MONTH(Q29)+6,DAY(Q29)),IF(payfreq="Quarterly",DATE(YEAR(Q29),MONTH(Q29)+3,DAY(Q29)),IF(payfreq="Monthly",DATE(YEAR(Q29),MONTH(Q29)+1,DAY(Q29)))))))))</f>
        <v>#NAME?</v>
      </c>
      <c r="R30" s="145" t="str">
        <f t="shared" si="13"/>
        <v>#NAME?</v>
      </c>
      <c r="S30" s="142" t="str">
        <f t="shared" si="14"/>
        <v>#NAME?</v>
      </c>
      <c r="T30" s="145" t="str">
        <f>IF(payfreq="Annually",IF(P30="","",IF(P30="Total",SUM($T$19:T29),Adj_Rate*$R30)),IF(payfreq="Semiannually",IF(P30="","",IF(P30="Total",SUM($T$19:T29),Adj_Rate/2*$R30)),IF(payfreq="Quarterly",IF(P30="","",IF(P30="Total",SUM($T$19:T29),Adj_Rate/4*$R30)),IF(payfreq="Monthly",IF(P30="","",IF(P30="Total",SUM($T$19:T29),Adj_Rate/12*$R30)),""))))</f>
        <v>#VALUE!</v>
      </c>
      <c r="U30" s="142" t="str">
        <f t="shared" si="15"/>
        <v>#NAME?</v>
      </c>
      <c r="V30" s="145" t="str">
        <f t="shared" si="16"/>
        <v>#NAME?</v>
      </c>
      <c r="X30" s="77"/>
      <c r="Z30" s="47">
        <f t="shared" ref="Z30:AA30" si="34">DATE(YEAR(Z29)+5,MONTH(Z29),DAY(Z29))</f>
        <v>56066</v>
      </c>
      <c r="AA30" s="47">
        <f t="shared" si="34"/>
        <v>57891</v>
      </c>
      <c r="AB30" s="48">
        <f t="shared" si="5"/>
        <v>2058</v>
      </c>
      <c r="AC30" s="72" t="str">
        <f t="shared" si="6"/>
        <v>#VALUE!</v>
      </c>
      <c r="AD30" s="72" t="str">
        <f t="shared" si="7"/>
        <v>#VALUE!</v>
      </c>
      <c r="AF30" s="47">
        <f t="shared" ref="AF30:AG30" si="35">DATE(YEAR(AF29)+5,MONTH(AF29),DAY(AF29))</f>
        <v>56066</v>
      </c>
      <c r="AG30" s="47">
        <f t="shared" si="35"/>
        <v>57891</v>
      </c>
      <c r="AH30" s="48">
        <f t="shared" si="9"/>
        <v>2058</v>
      </c>
      <c r="AI30" s="72" t="str">
        <f t="shared" si="10"/>
        <v>#VALUE!</v>
      </c>
      <c r="AJ30" s="72" t="str">
        <f t="shared" si="11"/>
        <v>#VALUE!</v>
      </c>
    </row>
    <row r="31" ht="15.75" customHeight="1">
      <c r="B31" s="144">
        <v>12.0</v>
      </c>
      <c r="C31" s="139" t="str">
        <f t="shared" si="12"/>
        <v>#NAME?</v>
      </c>
      <c r="D31" s="140" t="str">
        <f>+IF(AND(B31&lt;$G$7),VLOOKUP($B$1,Inventory!$A$1:$AZ$500,33,FALSE),IF(AND(B31=$G$7,pmt_timing="End"),VLOOKUP($B$1,Inventory!$A$1:$AZ$500,33,FALSE),0))</f>
        <v>#VALUE!</v>
      </c>
      <c r="E31" s="140">
        <v>0.0</v>
      </c>
      <c r="F31" s="140">
        <v>0.0</v>
      </c>
      <c r="G31" s="140">
        <v>0.0</v>
      </c>
      <c r="H31" s="140">
        <v>0.0</v>
      </c>
      <c r="I31" s="140">
        <v>0.0</v>
      </c>
      <c r="J31" s="140">
        <v>0.0</v>
      </c>
      <c r="K31" s="140">
        <v>0.0</v>
      </c>
      <c r="L31" s="141" t="str">
        <f t="shared" si="3"/>
        <v>#VALUE!</v>
      </c>
      <c r="M31" s="142" t="str">
        <f>IF(AND(payfreq="Annually",pmt_timing="End",$B31&lt;=term),$L31/(1+Adj_Rate)^($B31),IF(AND(payfreq="Semiannually",pmt_timing="End",$B31&lt;=term),$L31/(1+Adj_Rate/2)^($B31),IF(AND(payfreq="Quarterly",pmt_timing="End",$B31&lt;=term),$L31/(1+Adj_Rate/4)^($B31),IF(AND(payfreq="Monthly",pmt_timing="End",$B31&lt;=term),$L31/(1+Adj_Rate/12)^($B31),""))))</f>
        <v>#VALUE!</v>
      </c>
      <c r="N31" s="142" t="str">
        <f>IF(AND(payfreq="Annually",pmt_timing="Beginning",$B31&lt;=term),$L31/(1+Adj_Rate)^($B31),IF(AND(payfreq="Semiannually",pmt_timing="Beginning",$B31&lt;=term),$L31/(1+Adj_Rate/2)^($B31),IF(AND(payfreq="Quarterly",pmt_timing="Beginning",$B31&lt;=term),$L31/(1+Adj_Rate/4)^($B31),IF(AND(payfreq="Monthly",pmt_timing="Beginning",$B31&lt;=term),$L31/(1+Adj_Rate/12)^($B31),""))))</f>
        <v>#VALUE!</v>
      </c>
      <c r="O31" s="77"/>
      <c r="P31" s="138" t="str">
        <f t="shared" si="19"/>
        <v>#NAME?</v>
      </c>
      <c r="Q31" s="143" t="str">
        <f>IF(P31="","",IF(P31=term,"Last Period",IF(P31="total","",IF(payfreq="Annually",DATE(YEAR(Q30)+1,MONTH(Q30),DAY(Q30)),IF(payfreq="Semiannually",DATE(YEAR(Q30),MONTH(Q30)+6,DAY(Q30)),IF(payfreq="Quarterly",DATE(YEAR(Q30),MONTH(Q30)+3,DAY(Q30)),IF(payfreq="Monthly",DATE(YEAR(Q30),MONTH(Q30)+1,DAY(Q30)))))))))</f>
        <v>#NAME?</v>
      </c>
      <c r="R31" s="145" t="str">
        <f t="shared" si="13"/>
        <v>#NAME?</v>
      </c>
      <c r="S31" s="142" t="str">
        <f t="shared" si="14"/>
        <v>#NAME?</v>
      </c>
      <c r="T31" s="145" t="str">
        <f>IF(payfreq="Annually",IF(P31="","",IF(P31="Total",SUM($T$19:T30),Adj_Rate*$R31)),IF(payfreq="Semiannually",IF(P31="","",IF(P31="Total",SUM($T$19:T30),Adj_Rate/2*$R31)),IF(payfreq="Quarterly",IF(P31="","",IF(P31="Total",SUM($T$19:T30),Adj_Rate/4*$R31)),IF(payfreq="Monthly",IF(P31="","",IF(P31="Total",SUM($T$19:T30),Adj_Rate/12*$R31)),""))))</f>
        <v>#VALUE!</v>
      </c>
      <c r="U31" s="142" t="str">
        <f t="shared" si="15"/>
        <v>#NAME?</v>
      </c>
      <c r="V31" s="145" t="str">
        <f t="shared" si="16"/>
        <v>#NAME?</v>
      </c>
      <c r="X31" s="77"/>
      <c r="Z31" s="47">
        <f t="shared" ref="Z31:AA31" si="36">DATE(YEAR(Z30)+5,MONTH(Z30),DAY(Z30))</f>
        <v>57892</v>
      </c>
      <c r="AA31" s="47">
        <f t="shared" si="36"/>
        <v>59717</v>
      </c>
      <c r="AB31" s="48">
        <f t="shared" si="5"/>
        <v>2063</v>
      </c>
      <c r="AC31" s="72" t="str">
        <f t="shared" si="6"/>
        <v>#VALUE!</v>
      </c>
      <c r="AD31" s="72" t="str">
        <f t="shared" si="7"/>
        <v>#VALUE!</v>
      </c>
      <c r="AF31" s="47">
        <f t="shared" ref="AF31:AG31" si="37">DATE(YEAR(AF30)+5,MONTH(AF30),DAY(AF30))</f>
        <v>57892</v>
      </c>
      <c r="AG31" s="47">
        <f t="shared" si="37"/>
        <v>59717</v>
      </c>
      <c r="AH31" s="48">
        <f t="shared" si="9"/>
        <v>2063</v>
      </c>
      <c r="AI31" s="72" t="str">
        <f t="shared" si="10"/>
        <v>#VALUE!</v>
      </c>
      <c r="AJ31" s="72" t="str">
        <f t="shared" si="11"/>
        <v>#VALUE!</v>
      </c>
    </row>
    <row r="32" ht="15.75" customHeight="1">
      <c r="B32" s="144">
        <v>13.0</v>
      </c>
      <c r="C32" s="139" t="str">
        <f t="shared" si="12"/>
        <v>#NAME?</v>
      </c>
      <c r="D32" s="140" t="str">
        <f>+IF(AND(B32&lt;$G$7),VLOOKUP($B$1,Inventory!$A$1:$AZ$500,33,FALSE),IF(AND(B32=$G$7,pmt_timing="End"),VLOOKUP($B$1,Inventory!$A$1:$AZ$500,33,FALSE),0))</f>
        <v>#VALUE!</v>
      </c>
      <c r="E32" s="140">
        <v>0.0</v>
      </c>
      <c r="F32" s="140">
        <v>0.0</v>
      </c>
      <c r="G32" s="140">
        <v>0.0</v>
      </c>
      <c r="H32" s="140">
        <v>0.0</v>
      </c>
      <c r="I32" s="140">
        <v>0.0</v>
      </c>
      <c r="J32" s="140">
        <v>0.0</v>
      </c>
      <c r="K32" s="140">
        <v>0.0</v>
      </c>
      <c r="L32" s="141" t="str">
        <f t="shared" si="3"/>
        <v>#VALUE!</v>
      </c>
      <c r="M32" s="142" t="str">
        <f>IF(AND(payfreq="Annually",pmt_timing="End",$B32&lt;=term),$L32/(1+Adj_Rate)^($B32),IF(AND(payfreq="Semiannually",pmt_timing="End",$B32&lt;=term),$L32/(1+Adj_Rate/2)^($B32),IF(AND(payfreq="Quarterly",pmt_timing="End",$B32&lt;=term),$L32/(1+Adj_Rate/4)^($B32),IF(AND(payfreq="Monthly",pmt_timing="End",$B32&lt;=term),$L32/(1+Adj_Rate/12)^($B32),""))))</f>
        <v>#VALUE!</v>
      </c>
      <c r="N32" s="142" t="str">
        <f>IF(AND(payfreq="Annually",pmt_timing="Beginning",$B32&lt;=term),$L32/(1+Adj_Rate)^($B32),IF(AND(payfreq="Semiannually",pmt_timing="Beginning",$B32&lt;=term),$L32/(1+Adj_Rate/2)^($B32),IF(AND(payfreq="Quarterly",pmt_timing="Beginning",$B32&lt;=term),$L32/(1+Adj_Rate/4)^($B32),IF(AND(payfreq="Monthly",pmt_timing="Beginning",$B32&lt;=term),$L32/(1+Adj_Rate/12)^($B32),""))))</f>
        <v>#VALUE!</v>
      </c>
      <c r="O32" s="77"/>
      <c r="P32" s="138" t="str">
        <f t="shared" si="19"/>
        <v>#NAME?</v>
      </c>
      <c r="Q32" s="143" t="str">
        <f>IF(P32="","",IF(P32=term,"Last Period",IF(P32="total","",IF(payfreq="Annually",DATE(YEAR(Q31)+1,MONTH(Q31),DAY(Q31)),IF(payfreq="Semiannually",DATE(YEAR(Q31),MONTH(Q31)+6,DAY(Q31)),IF(payfreq="Quarterly",DATE(YEAR(Q31),MONTH(Q31)+3,DAY(Q31)),IF(payfreq="Monthly",DATE(YEAR(Q31),MONTH(Q31)+1,DAY(Q31)))))))))</f>
        <v>#NAME?</v>
      </c>
      <c r="R32" s="145" t="str">
        <f t="shared" si="13"/>
        <v>#NAME?</v>
      </c>
      <c r="S32" s="142" t="str">
        <f t="shared" si="14"/>
        <v>#NAME?</v>
      </c>
      <c r="T32" s="145" t="str">
        <f>IF(payfreq="Annually",IF(P32="","",IF(P32="Total",SUM($T$19:T31),Adj_Rate*$R32)),IF(payfreq="Semiannually",IF(P32="","",IF(P32="Total",SUM($T$19:T31),Adj_Rate/2*$R32)),IF(payfreq="Quarterly",IF(P32="","",IF(P32="Total",SUM($T$19:T31),Adj_Rate/4*$R32)),IF(payfreq="Monthly",IF(P32="","",IF(P32="Total",SUM($T$19:T31),Adj_Rate/12*$R32)),""))))</f>
        <v>#VALUE!</v>
      </c>
      <c r="U32" s="142" t="str">
        <f t="shared" si="15"/>
        <v>#NAME?</v>
      </c>
      <c r="V32" s="145" t="str">
        <f t="shared" si="16"/>
        <v>#NAME?</v>
      </c>
      <c r="X32" s="77"/>
      <c r="Z32" s="47">
        <f t="shared" ref="Z32:AA32" si="38">DATE(YEAR(Z31)+5,MONTH(Z31),DAY(Z31))</f>
        <v>59718</v>
      </c>
      <c r="AA32" s="47">
        <f t="shared" si="38"/>
        <v>61544</v>
      </c>
      <c r="AB32" s="48">
        <f t="shared" si="5"/>
        <v>2068</v>
      </c>
      <c r="AC32" s="72" t="str">
        <f t="shared" si="6"/>
        <v>#VALUE!</v>
      </c>
      <c r="AD32" s="72" t="str">
        <f t="shared" si="7"/>
        <v>#VALUE!</v>
      </c>
      <c r="AF32" s="47">
        <f t="shared" ref="AF32:AG32" si="39">DATE(YEAR(AF31)+5,MONTH(AF31),DAY(AF31))</f>
        <v>59718</v>
      </c>
      <c r="AG32" s="47">
        <f t="shared" si="39"/>
        <v>61544</v>
      </c>
      <c r="AH32" s="48">
        <f t="shared" si="9"/>
        <v>2068</v>
      </c>
      <c r="AI32" s="72" t="str">
        <f t="shared" si="10"/>
        <v>#VALUE!</v>
      </c>
      <c r="AJ32" s="72" t="str">
        <f t="shared" si="11"/>
        <v>#VALUE!</v>
      </c>
    </row>
    <row r="33" ht="15.75" customHeight="1">
      <c r="B33" s="144">
        <v>14.0</v>
      </c>
      <c r="C33" s="139" t="str">
        <f t="shared" si="12"/>
        <v>#NAME?</v>
      </c>
      <c r="D33" s="140" t="str">
        <f>+IF(AND(B33&lt;$G$7),VLOOKUP($B$1,Inventory!$A$1:$AZ$500,33,FALSE),IF(AND(B33=$G$7,pmt_timing="End"),VLOOKUP($B$1,Inventory!$A$1:$AZ$500,33,FALSE),0))</f>
        <v>#VALUE!</v>
      </c>
      <c r="E33" s="140">
        <v>0.0</v>
      </c>
      <c r="F33" s="140">
        <v>0.0</v>
      </c>
      <c r="G33" s="140">
        <v>0.0</v>
      </c>
      <c r="H33" s="140">
        <v>0.0</v>
      </c>
      <c r="I33" s="140">
        <v>0.0</v>
      </c>
      <c r="J33" s="140">
        <v>0.0</v>
      </c>
      <c r="K33" s="140">
        <v>0.0</v>
      </c>
      <c r="L33" s="141" t="str">
        <f t="shared" si="3"/>
        <v>#VALUE!</v>
      </c>
      <c r="M33" s="142" t="str">
        <f>IF(AND(payfreq="Annually",pmt_timing="End",$B33&lt;=term),$L33/(1+Adj_Rate)^($B33),IF(AND(payfreq="Semiannually",pmt_timing="End",$B33&lt;=term),$L33/(1+Adj_Rate/2)^($B33),IF(AND(payfreq="Quarterly",pmt_timing="End",$B33&lt;=term),$L33/(1+Adj_Rate/4)^($B33),IF(AND(payfreq="Monthly",pmt_timing="End",$B33&lt;=term),$L33/(1+Adj_Rate/12)^($B33),""))))</f>
        <v>#VALUE!</v>
      </c>
      <c r="N33" s="142" t="str">
        <f>IF(AND(payfreq="Annually",pmt_timing="Beginning",$B33&lt;=term),$L33/(1+Adj_Rate)^($B33),IF(AND(payfreq="Semiannually",pmt_timing="Beginning",$B33&lt;=term),$L33/(1+Adj_Rate/2)^($B33),IF(AND(payfreq="Quarterly",pmt_timing="Beginning",$B33&lt;=term),$L33/(1+Adj_Rate/4)^($B33),IF(AND(payfreq="Monthly",pmt_timing="Beginning",$B33&lt;=term),$L33/(1+Adj_Rate/12)^($B33),""))))</f>
        <v>#VALUE!</v>
      </c>
      <c r="O33" s="77"/>
      <c r="P33" s="138" t="str">
        <f t="shared" si="19"/>
        <v>#NAME?</v>
      </c>
      <c r="Q33" s="143" t="str">
        <f>IF(P33="","",IF(P33=term,"Last Period",IF(P33="total","",IF(payfreq="Annually",DATE(YEAR(Q32)+1,MONTH(Q32),DAY(Q32)),IF(payfreq="Semiannually",DATE(YEAR(Q32),MONTH(Q32)+6,DAY(Q32)),IF(payfreq="Quarterly",DATE(YEAR(Q32),MONTH(Q32)+3,DAY(Q32)),IF(payfreq="Monthly",DATE(YEAR(Q32),MONTH(Q32)+1,DAY(Q32)))))))))</f>
        <v>#NAME?</v>
      </c>
      <c r="R33" s="145" t="str">
        <f t="shared" si="13"/>
        <v>#NAME?</v>
      </c>
      <c r="S33" s="142" t="str">
        <f t="shared" si="14"/>
        <v>#NAME?</v>
      </c>
      <c r="T33" s="145" t="str">
        <f>IF(payfreq="Annually",IF(P33="","",IF(P33="Total",SUM($T$19:T32),Adj_Rate*$R33)),IF(payfreq="Semiannually",IF(P33="","",IF(P33="Total",SUM($T$19:T32),Adj_Rate/2*$R33)),IF(payfreq="Quarterly",IF(P33="","",IF(P33="Total",SUM($T$19:T32),Adj_Rate/4*$R33)),IF(payfreq="Monthly",IF(P33="","",IF(P33="Total",SUM($T$19:T32),Adj_Rate/12*$R33)),""))))</f>
        <v>#VALUE!</v>
      </c>
      <c r="U33" s="142" t="str">
        <f t="shared" si="15"/>
        <v>#NAME?</v>
      </c>
      <c r="V33" s="145" t="str">
        <f t="shared" si="16"/>
        <v>#NAME?</v>
      </c>
      <c r="X33" s="77"/>
      <c r="Z33" s="47">
        <f t="shared" ref="Z33:AA33" si="40">DATE(YEAR(Z32)+5,MONTH(Z32),DAY(Z32))</f>
        <v>61545</v>
      </c>
      <c r="AA33" s="47">
        <f t="shared" si="40"/>
        <v>63370</v>
      </c>
      <c r="AB33" s="48">
        <f t="shared" si="5"/>
        <v>2073</v>
      </c>
      <c r="AC33" s="72" t="str">
        <f t="shared" si="6"/>
        <v>#VALUE!</v>
      </c>
      <c r="AD33" s="72" t="str">
        <f t="shared" si="7"/>
        <v>#VALUE!</v>
      </c>
      <c r="AF33" s="47">
        <f t="shared" ref="AF33:AG33" si="41">DATE(YEAR(AF32)+5,MONTH(AF32),DAY(AF32))</f>
        <v>61545</v>
      </c>
      <c r="AG33" s="47">
        <f t="shared" si="41"/>
        <v>63370</v>
      </c>
      <c r="AH33" s="48">
        <f t="shared" si="9"/>
        <v>2073</v>
      </c>
      <c r="AI33" s="72" t="str">
        <f t="shared" si="10"/>
        <v>#VALUE!</v>
      </c>
      <c r="AJ33" s="72" t="str">
        <f t="shared" si="11"/>
        <v>#VALUE!</v>
      </c>
    </row>
    <row r="34" ht="15.75" customHeight="1">
      <c r="B34" s="144">
        <v>15.0</v>
      </c>
      <c r="C34" s="139" t="str">
        <f t="shared" si="12"/>
        <v>#NAME?</v>
      </c>
      <c r="D34" s="140" t="str">
        <f>+IF(AND(B34&lt;$G$7),VLOOKUP($B$1,Inventory!$A$1:$AZ$500,33,FALSE),IF(AND(B34=$G$7,pmt_timing="End"),VLOOKUP($B$1,Inventory!$A$1:$AZ$500,33,FALSE),0))</f>
        <v>#VALUE!</v>
      </c>
      <c r="E34" s="140">
        <v>0.0</v>
      </c>
      <c r="F34" s="140">
        <v>0.0</v>
      </c>
      <c r="G34" s="140">
        <v>0.0</v>
      </c>
      <c r="H34" s="140">
        <v>0.0</v>
      </c>
      <c r="I34" s="140">
        <v>0.0</v>
      </c>
      <c r="J34" s="140">
        <v>0.0</v>
      </c>
      <c r="K34" s="140">
        <v>0.0</v>
      </c>
      <c r="L34" s="141" t="str">
        <f t="shared" si="3"/>
        <v>#VALUE!</v>
      </c>
      <c r="M34" s="142" t="str">
        <f>IF(AND(payfreq="Annually",pmt_timing="End",$B34&lt;=term),$L34/(1+Adj_Rate)^($B34),IF(AND(payfreq="Semiannually",pmt_timing="End",$B34&lt;=term),$L34/(1+Adj_Rate/2)^($B34),IF(AND(payfreq="Quarterly",pmt_timing="End",$B34&lt;=term),$L34/(1+Adj_Rate/4)^($B34),IF(AND(payfreq="Monthly",pmt_timing="End",$B34&lt;=term),$L34/(1+Adj_Rate/12)^($B34),""))))</f>
        <v>#VALUE!</v>
      </c>
      <c r="N34" s="142" t="str">
        <f>IF(AND(payfreq="Annually",pmt_timing="Beginning",$B34&lt;=term),$L34/(1+Adj_Rate)^($B34),IF(AND(payfreq="Semiannually",pmt_timing="Beginning",$B34&lt;=term),$L34/(1+Adj_Rate/2)^($B34),IF(AND(payfreq="Quarterly",pmt_timing="Beginning",$B34&lt;=term),$L34/(1+Adj_Rate/4)^($B34),IF(AND(payfreq="Monthly",pmt_timing="Beginning",$B34&lt;=term),$L34/(1+Adj_Rate/12)^($B34),""))))</f>
        <v>#VALUE!</v>
      </c>
      <c r="O34" s="77"/>
      <c r="P34" s="138" t="str">
        <f t="shared" si="19"/>
        <v>#NAME?</v>
      </c>
      <c r="Q34" s="143" t="str">
        <f>IF(P34="","",IF(P34=term,"Last Period",IF(P34="total","",IF(payfreq="Annually",DATE(YEAR(Q33)+1,MONTH(Q33),DAY(Q33)),IF(payfreq="Semiannually",DATE(YEAR(Q33),MONTH(Q33)+6,DAY(Q33)),IF(payfreq="Quarterly",DATE(YEAR(Q33),MONTH(Q33)+3,DAY(Q33)),IF(payfreq="Monthly",DATE(YEAR(Q33),MONTH(Q33)+1,DAY(Q33)))))))))</f>
        <v>#NAME?</v>
      </c>
      <c r="R34" s="145" t="str">
        <f t="shared" si="13"/>
        <v>#NAME?</v>
      </c>
      <c r="S34" s="142" t="str">
        <f t="shared" si="14"/>
        <v>#NAME?</v>
      </c>
      <c r="T34" s="145" t="str">
        <f>IF(payfreq="Annually",IF(P34="","",IF(P34="Total",SUM($T$19:T33),Adj_Rate*$R34)),IF(payfreq="Semiannually",IF(P34="","",IF(P34="Total",SUM($T$19:T33),Adj_Rate/2*$R34)),IF(payfreq="Quarterly",IF(P34="","",IF(P34="Total",SUM($T$19:T33),Adj_Rate/4*$R34)),IF(payfreq="Monthly",IF(P34="","",IF(P34="Total",SUM($T$19:T33),Adj_Rate/12*$R34)),""))))</f>
        <v>#VALUE!</v>
      </c>
      <c r="U34" s="142" t="str">
        <f t="shared" si="15"/>
        <v>#NAME?</v>
      </c>
      <c r="V34" s="145" t="str">
        <f t="shared" si="16"/>
        <v>#NAME?</v>
      </c>
      <c r="X34" s="77"/>
      <c r="Z34" s="47">
        <f t="shared" ref="Z34:AA34" si="42">DATE(YEAR(Z33)+5,MONTH(Z33),DAY(Z33))</f>
        <v>63371</v>
      </c>
      <c r="AA34" s="47">
        <f t="shared" si="42"/>
        <v>65196</v>
      </c>
      <c r="AB34" s="48">
        <f t="shared" si="5"/>
        <v>2078</v>
      </c>
      <c r="AC34" s="72" t="str">
        <f t="shared" si="6"/>
        <v>#VALUE!</v>
      </c>
      <c r="AD34" s="72" t="str">
        <f t="shared" si="7"/>
        <v>#VALUE!</v>
      </c>
      <c r="AF34" s="47">
        <f t="shared" ref="AF34:AG34" si="43">DATE(YEAR(AF33)+5,MONTH(AF33),DAY(AF33))</f>
        <v>63371</v>
      </c>
      <c r="AG34" s="47">
        <f t="shared" si="43"/>
        <v>65196</v>
      </c>
      <c r="AH34" s="48">
        <f t="shared" si="9"/>
        <v>2078</v>
      </c>
      <c r="AI34" s="72" t="str">
        <f t="shared" si="10"/>
        <v>#VALUE!</v>
      </c>
      <c r="AJ34" s="72" t="str">
        <f t="shared" si="11"/>
        <v>#VALUE!</v>
      </c>
    </row>
    <row r="35" ht="15.75" customHeight="1">
      <c r="B35" s="144">
        <v>16.0</v>
      </c>
      <c r="C35" s="139" t="str">
        <f t="shared" si="12"/>
        <v>#NAME?</v>
      </c>
      <c r="D35" s="140" t="str">
        <f>+IF(AND(B35&lt;$G$7),VLOOKUP($B$1,Inventory!$A$1:$AZ$500,33,FALSE),IF(AND(B35=$G$7,pmt_timing="End"),VLOOKUP($B$1,Inventory!$A$1:$AZ$500,33,FALSE),0))</f>
        <v>#VALUE!</v>
      </c>
      <c r="E35" s="140">
        <v>0.0</v>
      </c>
      <c r="F35" s="140">
        <v>0.0</v>
      </c>
      <c r="G35" s="140">
        <v>0.0</v>
      </c>
      <c r="H35" s="140">
        <v>0.0</v>
      </c>
      <c r="I35" s="140">
        <v>0.0</v>
      </c>
      <c r="J35" s="140">
        <v>0.0</v>
      </c>
      <c r="K35" s="140">
        <v>0.0</v>
      </c>
      <c r="L35" s="141" t="str">
        <f t="shared" si="3"/>
        <v>#VALUE!</v>
      </c>
      <c r="M35" s="142" t="str">
        <f>IF(AND(payfreq="Annually",pmt_timing="End",$B35&lt;=term),$L35/(1+Adj_Rate)^($B35),IF(AND(payfreq="Semiannually",pmt_timing="End",$B35&lt;=term),$L35/(1+Adj_Rate/2)^($B35),IF(AND(payfreq="Quarterly",pmt_timing="End",$B35&lt;=term),$L35/(1+Adj_Rate/4)^($B35),IF(AND(payfreq="Monthly",pmt_timing="End",$B35&lt;=term),$L35/(1+Adj_Rate/12)^($B35),""))))</f>
        <v>#VALUE!</v>
      </c>
      <c r="N35" s="142" t="str">
        <f>IF(AND(payfreq="Annually",pmt_timing="Beginning",$B35&lt;=term),$L35/(1+Adj_Rate)^($B35),IF(AND(payfreq="Semiannually",pmt_timing="Beginning",$B35&lt;=term),$L35/(1+Adj_Rate/2)^($B35),IF(AND(payfreq="Quarterly",pmt_timing="Beginning",$B35&lt;=term),$L35/(1+Adj_Rate/4)^($B35),IF(AND(payfreq="Monthly",pmt_timing="Beginning",$B35&lt;=term),$L35/(1+Adj_Rate/12)^($B35),""))))</f>
        <v>#VALUE!</v>
      </c>
      <c r="O35" s="77"/>
      <c r="P35" s="138" t="str">
        <f t="shared" si="19"/>
        <v>#NAME?</v>
      </c>
      <c r="Q35" s="143" t="str">
        <f>IF(P35="","",IF(P35=term,"Last Period",IF(P35="total","",IF(payfreq="Annually",DATE(YEAR(Q34)+1,MONTH(Q34),DAY(Q34)),IF(payfreq="Semiannually",DATE(YEAR(Q34),MONTH(Q34)+6,DAY(Q34)),IF(payfreq="Quarterly",DATE(YEAR(Q34),MONTH(Q34)+3,DAY(Q34)),IF(payfreq="Monthly",DATE(YEAR(Q34),MONTH(Q34)+1,DAY(Q34)))))))))</f>
        <v>#NAME?</v>
      </c>
      <c r="R35" s="145" t="str">
        <f t="shared" si="13"/>
        <v>#NAME?</v>
      </c>
      <c r="S35" s="142" t="str">
        <f t="shared" si="14"/>
        <v>#NAME?</v>
      </c>
      <c r="T35" s="145" t="str">
        <f>IF(payfreq="Annually",IF(P35="","",IF(P35="Total",SUM($T$19:T34),Adj_Rate*$R35)),IF(payfreq="Semiannually",IF(P35="","",IF(P35="Total",SUM($T$19:T34),Adj_Rate/2*$R35)),IF(payfreq="Quarterly",IF(P35="","",IF(P35="Total",SUM($T$19:T34),Adj_Rate/4*$R35)),IF(payfreq="Monthly",IF(P35="","",IF(P35="Total",SUM($T$19:T34),Adj_Rate/12*$R35)),""))))</f>
        <v>#VALUE!</v>
      </c>
      <c r="U35" s="142" t="str">
        <f t="shared" si="15"/>
        <v>#NAME?</v>
      </c>
      <c r="V35" s="145" t="str">
        <f t="shared" si="16"/>
        <v>#NAME?</v>
      </c>
      <c r="X35" s="77"/>
      <c r="Z35" s="47">
        <f t="shared" ref="Z35:AA35" si="44">DATE(YEAR(Z34)+5,MONTH(Z34),DAY(Z34))</f>
        <v>65197</v>
      </c>
      <c r="AA35" s="47">
        <f t="shared" si="44"/>
        <v>67022</v>
      </c>
      <c r="AB35" s="48">
        <f t="shared" si="5"/>
        <v>2083</v>
      </c>
      <c r="AC35" s="72" t="str">
        <f t="shared" si="6"/>
        <v>#VALUE!</v>
      </c>
      <c r="AD35" s="72" t="str">
        <f t="shared" si="7"/>
        <v>#VALUE!</v>
      </c>
      <c r="AF35" s="47">
        <f t="shared" ref="AF35:AG35" si="45">DATE(YEAR(AF34)+5,MONTH(AF34),DAY(AF34))</f>
        <v>65197</v>
      </c>
      <c r="AG35" s="47">
        <f t="shared" si="45"/>
        <v>67022</v>
      </c>
      <c r="AH35" s="48">
        <f t="shared" si="9"/>
        <v>2083</v>
      </c>
      <c r="AI35" s="72" t="str">
        <f t="shared" si="10"/>
        <v>#VALUE!</v>
      </c>
      <c r="AJ35" s="72" t="str">
        <f t="shared" si="11"/>
        <v>#VALUE!</v>
      </c>
    </row>
    <row r="36" ht="15.75" customHeight="1">
      <c r="B36" s="144">
        <v>17.0</v>
      </c>
      <c r="C36" s="139" t="str">
        <f t="shared" si="12"/>
        <v>#NAME?</v>
      </c>
      <c r="D36" s="140" t="str">
        <f>+IF(AND(B36&lt;$G$7),VLOOKUP($B$1,Inventory!$A$1:$AZ$500,33,FALSE),IF(AND(B36=$G$7,pmt_timing="End"),VLOOKUP($B$1,Inventory!$A$1:$AZ$500,33,FALSE),0))</f>
        <v>#VALUE!</v>
      </c>
      <c r="E36" s="140">
        <v>0.0</v>
      </c>
      <c r="F36" s="140">
        <v>0.0</v>
      </c>
      <c r="G36" s="140">
        <v>0.0</v>
      </c>
      <c r="H36" s="140">
        <v>0.0</v>
      </c>
      <c r="I36" s="140">
        <v>0.0</v>
      </c>
      <c r="J36" s="140">
        <v>0.0</v>
      </c>
      <c r="K36" s="140">
        <v>0.0</v>
      </c>
      <c r="L36" s="141" t="str">
        <f t="shared" si="3"/>
        <v>#VALUE!</v>
      </c>
      <c r="M36" s="142" t="str">
        <f>IF(AND(payfreq="Annually",pmt_timing="End",$B36&lt;=term),$L36/(1+Adj_Rate)^($B36),IF(AND(payfreq="Semiannually",pmt_timing="End",$B36&lt;=term),$L36/(1+Adj_Rate/2)^($B36),IF(AND(payfreq="Quarterly",pmt_timing="End",$B36&lt;=term),$L36/(1+Adj_Rate/4)^($B36),IF(AND(payfreq="Monthly",pmt_timing="End",$B36&lt;=term),$L36/(1+Adj_Rate/12)^($B36),""))))</f>
        <v>#VALUE!</v>
      </c>
      <c r="N36" s="142" t="str">
        <f>IF(AND(payfreq="Annually",pmt_timing="Beginning",$B36&lt;=term),$L36/(1+Adj_Rate)^($B36),IF(AND(payfreq="Semiannually",pmt_timing="Beginning",$B36&lt;=term),$L36/(1+Adj_Rate/2)^($B36),IF(AND(payfreq="Quarterly",pmt_timing="Beginning",$B36&lt;=term),$L36/(1+Adj_Rate/4)^($B36),IF(AND(payfreq="Monthly",pmt_timing="Beginning",$B36&lt;=term),$L36/(1+Adj_Rate/12)^($B36),""))))</f>
        <v>#VALUE!</v>
      </c>
      <c r="O36" s="77"/>
      <c r="P36" s="138" t="str">
        <f t="shared" si="19"/>
        <v>#NAME?</v>
      </c>
      <c r="Q36" s="143" t="str">
        <f>IF(P36="","",IF(P36=term,"Last Period",IF(P36="total","",IF(payfreq="Annually",DATE(YEAR(Q35)+1,MONTH(Q35),DAY(Q35)),IF(payfreq="Semiannually",DATE(YEAR(Q35),MONTH(Q35)+6,DAY(Q35)),IF(payfreq="Quarterly",DATE(YEAR(Q35),MONTH(Q35)+3,DAY(Q35)),IF(payfreq="Monthly",DATE(YEAR(Q35),MONTH(Q35)+1,DAY(Q35)))))))))</f>
        <v>#NAME?</v>
      </c>
      <c r="R36" s="145" t="str">
        <f t="shared" si="13"/>
        <v>#NAME?</v>
      </c>
      <c r="S36" s="142" t="str">
        <f t="shared" si="14"/>
        <v>#NAME?</v>
      </c>
      <c r="T36" s="145" t="str">
        <f>IF(payfreq="Annually",IF(P36="","",IF(P36="Total",SUM($T$19:T35),Adj_Rate*$R36)),IF(payfreq="Semiannually",IF(P36="","",IF(P36="Total",SUM($T$19:T35),Adj_Rate/2*$R36)),IF(payfreq="Quarterly",IF(P36="","",IF(P36="Total",SUM($T$19:T35),Adj_Rate/4*$R36)),IF(payfreq="Monthly",IF(P36="","",IF(P36="Total",SUM($T$19:T35),Adj_Rate/12*$R36)),""))))</f>
        <v>#VALUE!</v>
      </c>
      <c r="U36" s="142" t="str">
        <f t="shared" si="15"/>
        <v>#NAME?</v>
      </c>
      <c r="V36" s="145" t="str">
        <f t="shared" si="16"/>
        <v>#NAME?</v>
      </c>
      <c r="X36" s="77"/>
      <c r="Z36" s="47">
        <f t="shared" ref="Z36:AA36" si="46">DATE(YEAR(Z35)+5,MONTH(Z35),DAY(Z35))</f>
        <v>67023</v>
      </c>
      <c r="AA36" s="47">
        <f t="shared" si="46"/>
        <v>68849</v>
      </c>
      <c r="AB36" s="48">
        <f t="shared" si="5"/>
        <v>2088</v>
      </c>
      <c r="AC36" s="72" t="str">
        <f t="shared" si="6"/>
        <v>#VALUE!</v>
      </c>
      <c r="AD36" s="72" t="str">
        <f t="shared" si="7"/>
        <v>#VALUE!</v>
      </c>
      <c r="AF36" s="47">
        <f t="shared" ref="AF36:AG36" si="47">DATE(YEAR(AF35)+5,MONTH(AF35),DAY(AF35))</f>
        <v>67023</v>
      </c>
      <c r="AG36" s="47">
        <f t="shared" si="47"/>
        <v>68849</v>
      </c>
      <c r="AH36" s="48">
        <f t="shared" si="9"/>
        <v>2088</v>
      </c>
      <c r="AI36" s="72" t="str">
        <f t="shared" si="10"/>
        <v>#VALUE!</v>
      </c>
      <c r="AJ36" s="72" t="str">
        <f t="shared" si="11"/>
        <v>#VALUE!</v>
      </c>
    </row>
    <row r="37" ht="15.75" customHeight="1">
      <c r="B37" s="144">
        <v>18.0</v>
      </c>
      <c r="C37" s="139" t="str">
        <f t="shared" si="12"/>
        <v>#NAME?</v>
      </c>
      <c r="D37" s="140" t="str">
        <f>+IF(AND(B37&lt;$G$7),VLOOKUP($B$1,Inventory!$A$1:$AZ$500,33,FALSE),IF(AND(B37=$G$7,pmt_timing="End"),VLOOKUP($B$1,Inventory!$A$1:$AZ$500,33,FALSE),0))</f>
        <v>#VALUE!</v>
      </c>
      <c r="E37" s="140">
        <v>0.0</v>
      </c>
      <c r="F37" s="140">
        <v>0.0</v>
      </c>
      <c r="G37" s="140">
        <v>0.0</v>
      </c>
      <c r="H37" s="140">
        <v>0.0</v>
      </c>
      <c r="I37" s="140">
        <v>0.0</v>
      </c>
      <c r="J37" s="140">
        <v>0.0</v>
      </c>
      <c r="K37" s="140">
        <v>0.0</v>
      </c>
      <c r="L37" s="141" t="str">
        <f t="shared" si="3"/>
        <v>#VALUE!</v>
      </c>
      <c r="M37" s="142" t="str">
        <f>IF(AND(payfreq="Annually",pmt_timing="End",$B37&lt;=term),$L37/(1+Adj_Rate)^($B37),IF(AND(payfreq="Semiannually",pmt_timing="End",$B37&lt;=term),$L37/(1+Adj_Rate/2)^($B37),IF(AND(payfreq="Quarterly",pmt_timing="End",$B37&lt;=term),$L37/(1+Adj_Rate/4)^($B37),IF(AND(payfreq="Monthly",pmt_timing="End",$B37&lt;=term),$L37/(1+Adj_Rate/12)^($B37),""))))</f>
        <v>#VALUE!</v>
      </c>
      <c r="N37" s="142" t="str">
        <f>IF(AND(payfreq="Annually",pmt_timing="Beginning",$B37&lt;=term),$L37/(1+Adj_Rate)^($B37),IF(AND(payfreq="Semiannually",pmt_timing="Beginning",$B37&lt;=term),$L37/(1+Adj_Rate/2)^($B37),IF(AND(payfreq="Quarterly",pmt_timing="Beginning",$B37&lt;=term),$L37/(1+Adj_Rate/4)^($B37),IF(AND(payfreq="Monthly",pmt_timing="Beginning",$B37&lt;=term),$L37/(1+Adj_Rate/12)^($B37),""))))</f>
        <v>#VALUE!</v>
      </c>
      <c r="O37" s="77"/>
      <c r="P37" s="138" t="str">
        <f t="shared" si="19"/>
        <v>#NAME?</v>
      </c>
      <c r="Q37" s="143" t="str">
        <f>IF(P37="","",IF(P37=term,"Last Period",IF(P37="total","",IF(payfreq="Annually",DATE(YEAR(Q36)+1,MONTH(Q36),DAY(Q36)),IF(payfreq="Semiannually",DATE(YEAR(Q36),MONTH(Q36)+6,DAY(Q36)),IF(payfreq="Quarterly",DATE(YEAR(Q36),MONTH(Q36)+3,DAY(Q36)),IF(payfreq="Monthly",DATE(YEAR(Q36),MONTH(Q36)+1,DAY(Q36)))))))))</f>
        <v>#NAME?</v>
      </c>
      <c r="R37" s="145" t="str">
        <f t="shared" si="13"/>
        <v>#NAME?</v>
      </c>
      <c r="S37" s="142" t="str">
        <f t="shared" si="14"/>
        <v>#NAME?</v>
      </c>
      <c r="T37" s="145" t="str">
        <f>IF(payfreq="Annually",IF(P37="","",IF(P37="Total",SUM($T$19:T36),Adj_Rate*$R37)),IF(payfreq="Semiannually",IF(P37="","",IF(P37="Total",SUM($T$19:T36),Adj_Rate/2*$R37)),IF(payfreq="Quarterly",IF(P37="","",IF(P37="Total",SUM($T$19:T36),Adj_Rate/4*$R37)),IF(payfreq="Monthly",IF(P37="","",IF(P37="Total",SUM($T$19:T36),Adj_Rate/12*$R37)),""))))</f>
        <v>#VALUE!</v>
      </c>
      <c r="U37" s="142" t="str">
        <f t="shared" si="15"/>
        <v>#NAME?</v>
      </c>
      <c r="V37" s="145" t="str">
        <f t="shared" si="16"/>
        <v>#NAME?</v>
      </c>
      <c r="X37" s="77"/>
      <c r="Z37" s="47">
        <f t="shared" ref="Z37:AA37" si="48">DATE(YEAR(Z36)+5,MONTH(Z36),DAY(Z36))</f>
        <v>68850</v>
      </c>
      <c r="AA37" s="47">
        <f t="shared" si="48"/>
        <v>70675</v>
      </c>
      <c r="AB37" s="48">
        <f t="shared" si="5"/>
        <v>2093</v>
      </c>
      <c r="AC37" s="72" t="str">
        <f t="shared" si="6"/>
        <v>#VALUE!</v>
      </c>
      <c r="AD37" s="72" t="str">
        <f t="shared" si="7"/>
        <v>#VALUE!</v>
      </c>
      <c r="AF37" s="47">
        <f t="shared" ref="AF37:AG37" si="49">DATE(YEAR(AF36)+5,MONTH(AF36),DAY(AF36))</f>
        <v>68850</v>
      </c>
      <c r="AG37" s="47">
        <f t="shared" si="49"/>
        <v>70675</v>
      </c>
      <c r="AH37" s="48">
        <f t="shared" si="9"/>
        <v>2093</v>
      </c>
      <c r="AI37" s="72" t="str">
        <f t="shared" si="10"/>
        <v>#VALUE!</v>
      </c>
      <c r="AJ37" s="72" t="str">
        <f t="shared" si="11"/>
        <v>#VALUE!</v>
      </c>
    </row>
    <row r="38" ht="15.75" customHeight="1">
      <c r="B38" s="144">
        <v>19.0</v>
      </c>
      <c r="C38" s="139" t="str">
        <f t="shared" si="12"/>
        <v>#NAME?</v>
      </c>
      <c r="D38" s="140" t="str">
        <f>+IF(AND(B38&lt;$G$7),VLOOKUP($B$1,Inventory!$A$1:$AZ$500,33,FALSE),IF(AND(B38=$G$7,pmt_timing="End"),VLOOKUP($B$1,Inventory!$A$1:$AZ$500,33,FALSE),0))</f>
        <v>#VALUE!</v>
      </c>
      <c r="E38" s="140">
        <v>0.0</v>
      </c>
      <c r="F38" s="140">
        <v>0.0</v>
      </c>
      <c r="G38" s="140">
        <v>0.0</v>
      </c>
      <c r="H38" s="140">
        <v>0.0</v>
      </c>
      <c r="I38" s="140">
        <v>0.0</v>
      </c>
      <c r="J38" s="140">
        <v>0.0</v>
      </c>
      <c r="K38" s="140">
        <v>0.0</v>
      </c>
      <c r="L38" s="141" t="str">
        <f t="shared" si="3"/>
        <v>#VALUE!</v>
      </c>
      <c r="M38" s="142" t="str">
        <f>IF(AND(payfreq="Annually",pmt_timing="End",$B38&lt;=term),$L38/(1+Adj_Rate)^($B38),IF(AND(payfreq="Semiannually",pmt_timing="End",$B38&lt;=term),$L38/(1+Adj_Rate/2)^($B38),IF(AND(payfreq="Quarterly",pmt_timing="End",$B38&lt;=term),$L38/(1+Adj_Rate/4)^($B38),IF(AND(payfreq="Monthly",pmt_timing="End",$B38&lt;=term),$L38/(1+Adj_Rate/12)^($B38),""))))</f>
        <v>#VALUE!</v>
      </c>
      <c r="N38" s="142" t="str">
        <f>IF(AND(payfreq="Annually",pmt_timing="Beginning",$B38&lt;=term),$L38/(1+Adj_Rate)^($B38),IF(AND(payfreq="Semiannually",pmt_timing="Beginning",$B38&lt;=term),$L38/(1+Adj_Rate/2)^($B38),IF(AND(payfreq="Quarterly",pmt_timing="Beginning",$B38&lt;=term),$L38/(1+Adj_Rate/4)^($B38),IF(AND(payfreq="Monthly",pmt_timing="Beginning",$B38&lt;=term),$L38/(1+Adj_Rate/12)^($B38),""))))</f>
        <v>#VALUE!</v>
      </c>
      <c r="O38" s="77"/>
      <c r="P38" s="138" t="str">
        <f t="shared" si="19"/>
        <v>#NAME?</v>
      </c>
      <c r="Q38" s="143" t="str">
        <f>IF(P38="","",IF(P38=term,"Last Period",IF(P38="total","",IF(payfreq="Annually",DATE(YEAR(Q37)+1,MONTH(Q37),DAY(Q37)),IF(payfreq="Semiannually",DATE(YEAR(Q37),MONTH(Q37)+6,DAY(Q37)),IF(payfreq="Quarterly",DATE(YEAR(Q37),MONTH(Q37)+3,DAY(Q37)),IF(payfreq="Monthly",DATE(YEAR(Q37),MONTH(Q37)+1,DAY(Q37)))))))))</f>
        <v>#NAME?</v>
      </c>
      <c r="R38" s="145" t="str">
        <f t="shared" si="13"/>
        <v>#NAME?</v>
      </c>
      <c r="S38" s="142" t="str">
        <f t="shared" si="14"/>
        <v>#NAME?</v>
      </c>
      <c r="T38" s="145" t="str">
        <f>IF(payfreq="Annually",IF(P38="","",IF(P38="Total",SUM($T$19:T37),Adj_Rate*$R38)),IF(payfreq="Semiannually",IF(P38="","",IF(P38="Total",SUM($T$19:T37),Adj_Rate/2*$R38)),IF(payfreq="Quarterly",IF(P38="","",IF(P38="Total",SUM($T$19:T37),Adj_Rate/4*$R38)),IF(payfreq="Monthly",IF(P38="","",IF(P38="Total",SUM($T$19:T37),Adj_Rate/12*$R38)),""))))</f>
        <v>#VALUE!</v>
      </c>
      <c r="U38" s="142" t="str">
        <f t="shared" si="15"/>
        <v>#NAME?</v>
      </c>
      <c r="V38" s="145" t="str">
        <f t="shared" si="16"/>
        <v>#NAME?</v>
      </c>
      <c r="X38" s="77"/>
      <c r="Z38" s="47">
        <f t="shared" ref="Z38:AA38" si="50">DATE(YEAR(Z37)+5,MONTH(Z37),DAY(Z37))</f>
        <v>70676</v>
      </c>
      <c r="AA38" s="47">
        <f t="shared" si="50"/>
        <v>72501</v>
      </c>
      <c r="AB38" s="48">
        <f t="shared" si="5"/>
        <v>2098</v>
      </c>
      <c r="AC38" s="72" t="str">
        <f t="shared" si="6"/>
        <v>#VALUE!</v>
      </c>
      <c r="AD38" s="72" t="str">
        <f t="shared" si="7"/>
        <v>#VALUE!</v>
      </c>
      <c r="AF38" s="47">
        <f t="shared" ref="AF38:AG38" si="51">DATE(YEAR(AF37)+5,MONTH(AF37),DAY(AF37))</f>
        <v>70676</v>
      </c>
      <c r="AG38" s="47">
        <f t="shared" si="51"/>
        <v>72501</v>
      </c>
      <c r="AH38" s="48">
        <f t="shared" si="9"/>
        <v>2098</v>
      </c>
      <c r="AI38" s="72" t="str">
        <f t="shared" si="10"/>
        <v>#VALUE!</v>
      </c>
      <c r="AJ38" s="72" t="str">
        <f t="shared" si="11"/>
        <v>#VALUE!</v>
      </c>
    </row>
    <row r="39" ht="15.75" customHeight="1">
      <c r="B39" s="144">
        <v>20.0</v>
      </c>
      <c r="C39" s="139" t="str">
        <f t="shared" si="12"/>
        <v>#NAME?</v>
      </c>
      <c r="D39" s="140" t="str">
        <f>+IF(AND(B39&lt;$G$7),VLOOKUP($B$1,Inventory!$A$1:$AZ$500,33,FALSE),IF(AND(B39=$G$7,pmt_timing="End"),VLOOKUP($B$1,Inventory!$A$1:$AZ$500,33,FALSE),0))</f>
        <v>#VALUE!</v>
      </c>
      <c r="E39" s="140">
        <v>0.0</v>
      </c>
      <c r="F39" s="140">
        <v>0.0</v>
      </c>
      <c r="G39" s="140">
        <v>0.0</v>
      </c>
      <c r="H39" s="140">
        <v>0.0</v>
      </c>
      <c r="I39" s="140">
        <v>0.0</v>
      </c>
      <c r="J39" s="140">
        <v>0.0</v>
      </c>
      <c r="K39" s="140">
        <v>0.0</v>
      </c>
      <c r="L39" s="141" t="str">
        <f t="shared" si="3"/>
        <v>#VALUE!</v>
      </c>
      <c r="M39" s="142" t="str">
        <f>IF(AND(payfreq="Annually",pmt_timing="End",$B39&lt;=term),$L39/(1+Adj_Rate)^($B39),IF(AND(payfreq="Semiannually",pmt_timing="End",$B39&lt;=term),$L39/(1+Adj_Rate/2)^($B39),IF(AND(payfreq="Quarterly",pmt_timing="End",$B39&lt;=term),$L39/(1+Adj_Rate/4)^($B39),IF(AND(payfreq="Monthly",pmt_timing="End",$B39&lt;=term),$L39/(1+Adj_Rate/12)^($B39),""))))</f>
        <v>#VALUE!</v>
      </c>
      <c r="N39" s="142" t="str">
        <f>IF(AND(payfreq="Annually",pmt_timing="Beginning",$B39&lt;=term),$L39/(1+Adj_Rate)^($B39),IF(AND(payfreq="Semiannually",pmt_timing="Beginning",$B39&lt;=term),$L39/(1+Adj_Rate/2)^($B39),IF(AND(payfreq="Quarterly",pmt_timing="Beginning",$B39&lt;=term),$L39/(1+Adj_Rate/4)^($B39),IF(AND(payfreq="Monthly",pmt_timing="Beginning",$B39&lt;=term),$L39/(1+Adj_Rate/12)^($B39),""))))</f>
        <v>#VALUE!</v>
      </c>
      <c r="O39" s="77"/>
      <c r="P39" s="138" t="str">
        <f t="shared" si="19"/>
        <v>#NAME?</v>
      </c>
      <c r="Q39" s="143" t="str">
        <f>IF(P39="","",IF(P39=term,"Last Period",IF(P39="total","",IF(payfreq="Annually",DATE(YEAR(Q38)+1,MONTH(Q38),DAY(Q38)),IF(payfreq="Semiannually",DATE(YEAR(Q38),MONTH(Q38)+6,DAY(Q38)),IF(payfreq="Quarterly",DATE(YEAR(Q38),MONTH(Q38)+3,DAY(Q38)),IF(payfreq="Monthly",DATE(YEAR(Q38),MONTH(Q38)+1,DAY(Q38)))))))))</f>
        <v>#NAME?</v>
      </c>
      <c r="R39" s="145" t="str">
        <f t="shared" si="13"/>
        <v>#NAME?</v>
      </c>
      <c r="S39" s="142" t="str">
        <f t="shared" si="14"/>
        <v>#NAME?</v>
      </c>
      <c r="T39" s="145" t="str">
        <f>IF(payfreq="Annually",IF(P39="","",IF(P39="Total",SUM($T$19:T38),Adj_Rate*$R39)),IF(payfreq="Semiannually",IF(P39="","",IF(P39="Total",SUM($T$19:T38),Adj_Rate/2*$R39)),IF(payfreq="Quarterly",IF(P39="","",IF(P39="Total",SUM($T$19:T38),Adj_Rate/4*$R39)),IF(payfreq="Monthly",IF(P39="","",IF(P39="Total",SUM($T$19:T38),Adj_Rate/12*$R39)),""))))</f>
        <v>#VALUE!</v>
      </c>
      <c r="U39" s="142" t="str">
        <f t="shared" si="15"/>
        <v>#NAME?</v>
      </c>
      <c r="V39" s="145" t="str">
        <f t="shared" si="16"/>
        <v>#NAME?</v>
      </c>
      <c r="X39" s="77"/>
      <c r="Z39" s="47">
        <f t="shared" ref="Z39:AA39" si="52">DATE(YEAR(Z38)+5,MONTH(Z38),DAY(Z38))</f>
        <v>72502</v>
      </c>
      <c r="AA39" s="47">
        <f t="shared" si="52"/>
        <v>74326</v>
      </c>
      <c r="AB39" s="48">
        <f t="shared" si="5"/>
        <v>2103</v>
      </c>
      <c r="AC39" s="72" t="str">
        <f t="shared" si="6"/>
        <v>#VALUE!</v>
      </c>
      <c r="AD39" s="72" t="str">
        <f t="shared" si="7"/>
        <v>#VALUE!</v>
      </c>
      <c r="AF39" s="47">
        <f t="shared" ref="AF39:AG39" si="53">DATE(YEAR(AF38)+5,MONTH(AF38),DAY(AF38))</f>
        <v>72502</v>
      </c>
      <c r="AG39" s="47">
        <f t="shared" si="53"/>
        <v>74326</v>
      </c>
      <c r="AH39" s="48">
        <f t="shared" si="9"/>
        <v>2103</v>
      </c>
      <c r="AI39" s="72" t="str">
        <f t="shared" si="10"/>
        <v>#VALUE!</v>
      </c>
      <c r="AJ39" s="72" t="str">
        <f t="shared" si="11"/>
        <v>#VALUE!</v>
      </c>
    </row>
    <row r="40" ht="15.75" customHeight="1">
      <c r="B40" s="144">
        <v>21.0</v>
      </c>
      <c r="C40" s="139" t="str">
        <f t="shared" si="12"/>
        <v>#NAME?</v>
      </c>
      <c r="D40" s="140" t="str">
        <f>+IF(AND(B40&lt;$G$7),VLOOKUP($B$1,Inventory!$A$1:$AZ$500,33,FALSE),IF(AND(B40=$G$7,pmt_timing="End"),VLOOKUP($B$1,Inventory!$A$1:$AZ$500,33,FALSE),0))</f>
        <v>#VALUE!</v>
      </c>
      <c r="E40" s="140">
        <v>0.0</v>
      </c>
      <c r="F40" s="140">
        <v>0.0</v>
      </c>
      <c r="G40" s="140">
        <v>0.0</v>
      </c>
      <c r="H40" s="140">
        <v>0.0</v>
      </c>
      <c r="I40" s="140">
        <v>0.0</v>
      </c>
      <c r="J40" s="140">
        <v>0.0</v>
      </c>
      <c r="K40" s="140">
        <v>0.0</v>
      </c>
      <c r="L40" s="141" t="str">
        <f t="shared" si="3"/>
        <v>#VALUE!</v>
      </c>
      <c r="M40" s="142" t="str">
        <f>IF(AND(payfreq="Annually",pmt_timing="End",$B40&lt;=term),$L40/(1+Adj_Rate)^($B40),IF(AND(payfreq="Semiannually",pmt_timing="End",$B40&lt;=term),$L40/(1+Adj_Rate/2)^($B40),IF(AND(payfreq="Quarterly",pmt_timing="End",$B40&lt;=term),$L40/(1+Adj_Rate/4)^($B40),IF(AND(payfreq="Monthly",pmt_timing="End",$B40&lt;=term),$L40/(1+Adj_Rate/12)^($B40),""))))</f>
        <v>#VALUE!</v>
      </c>
      <c r="N40" s="142" t="str">
        <f>IF(AND(payfreq="Annually",pmt_timing="Beginning",$B40&lt;=term),$L40/(1+Adj_Rate)^($B40),IF(AND(payfreq="Semiannually",pmt_timing="Beginning",$B40&lt;=term),$L40/(1+Adj_Rate/2)^($B40),IF(AND(payfreq="Quarterly",pmt_timing="Beginning",$B40&lt;=term),$L40/(1+Adj_Rate/4)^($B40),IF(AND(payfreq="Monthly",pmt_timing="Beginning",$B40&lt;=term),$L40/(1+Adj_Rate/12)^($B40),""))))</f>
        <v>#VALUE!</v>
      </c>
      <c r="O40" s="77"/>
      <c r="P40" s="138" t="str">
        <f t="shared" si="19"/>
        <v>#NAME?</v>
      </c>
      <c r="Q40" s="143" t="str">
        <f>IF(P40="","",IF(P40=term,"Last Period",IF(P40="total","",IF(payfreq="Annually",DATE(YEAR(Q39)+1,MONTH(Q39),DAY(Q39)),IF(payfreq="Semiannually",DATE(YEAR(Q39),MONTH(Q39)+6,DAY(Q39)),IF(payfreq="Quarterly",DATE(YEAR(Q39),MONTH(Q39)+3,DAY(Q39)),IF(payfreq="Monthly",DATE(YEAR(Q39),MONTH(Q39)+1,DAY(Q39)))))))))</f>
        <v>#NAME?</v>
      </c>
      <c r="R40" s="145" t="str">
        <f t="shared" si="13"/>
        <v>#NAME?</v>
      </c>
      <c r="S40" s="142" t="str">
        <f t="shared" si="14"/>
        <v>#NAME?</v>
      </c>
      <c r="T40" s="145" t="str">
        <f>IF(payfreq="Annually",IF(P40="","",IF(P40="Total",SUM($T$19:T39),Adj_Rate*$R40)),IF(payfreq="Semiannually",IF(P40="","",IF(P40="Total",SUM($T$19:T39),Adj_Rate/2*$R40)),IF(payfreq="Quarterly",IF(P40="","",IF(P40="Total",SUM($T$19:T39),Adj_Rate/4*$R40)),IF(payfreq="Monthly",IF(P40="","",IF(P40="Total",SUM($T$19:T39),Adj_Rate/12*$R40)),""))))</f>
        <v>#VALUE!</v>
      </c>
      <c r="U40" s="142" t="str">
        <f t="shared" si="15"/>
        <v>#NAME?</v>
      </c>
      <c r="V40" s="145" t="str">
        <f t="shared" si="16"/>
        <v>#NAME?</v>
      </c>
      <c r="X40" s="77"/>
      <c r="Z40" s="47">
        <f t="shared" ref="Z40:AA40" si="54">DATE(YEAR(Z39)+5,MONTH(Z39),DAY(Z39))</f>
        <v>74327</v>
      </c>
      <c r="AA40" s="47">
        <f t="shared" si="54"/>
        <v>76153</v>
      </c>
      <c r="AB40" s="48">
        <f t="shared" si="5"/>
        <v>2108</v>
      </c>
      <c r="AC40" s="72" t="str">
        <f t="shared" si="6"/>
        <v>#VALUE!</v>
      </c>
      <c r="AD40" s="72" t="str">
        <f t="shared" si="7"/>
        <v>#VALUE!</v>
      </c>
      <c r="AF40" s="47">
        <f t="shared" ref="AF40:AG40" si="55">DATE(YEAR(AF39)+5,MONTH(AF39),DAY(AF39))</f>
        <v>74327</v>
      </c>
      <c r="AG40" s="47">
        <f t="shared" si="55"/>
        <v>76153</v>
      </c>
      <c r="AH40" s="48">
        <f t="shared" si="9"/>
        <v>2108</v>
      </c>
      <c r="AI40" s="72" t="str">
        <f t="shared" si="10"/>
        <v>#VALUE!</v>
      </c>
      <c r="AJ40" s="72" t="str">
        <f t="shared" si="11"/>
        <v>#VALUE!</v>
      </c>
    </row>
    <row r="41" ht="15.75" customHeight="1">
      <c r="B41" s="144">
        <v>22.0</v>
      </c>
      <c r="C41" s="139" t="str">
        <f t="shared" si="12"/>
        <v>#NAME?</v>
      </c>
      <c r="D41" s="140" t="str">
        <f>+IF(AND(B41&lt;$G$7),VLOOKUP($B$1,Inventory!$A$1:$AZ$500,33,FALSE),IF(AND(B41=$G$7,pmt_timing="End"),VLOOKUP($B$1,Inventory!$A$1:$AZ$500,33,FALSE),0))</f>
        <v>#VALUE!</v>
      </c>
      <c r="E41" s="140">
        <v>0.0</v>
      </c>
      <c r="F41" s="140">
        <v>0.0</v>
      </c>
      <c r="G41" s="140">
        <v>0.0</v>
      </c>
      <c r="H41" s="140">
        <v>0.0</v>
      </c>
      <c r="I41" s="140">
        <v>0.0</v>
      </c>
      <c r="J41" s="140">
        <v>0.0</v>
      </c>
      <c r="K41" s="140">
        <v>0.0</v>
      </c>
      <c r="L41" s="141" t="str">
        <f t="shared" si="3"/>
        <v>#VALUE!</v>
      </c>
      <c r="M41" s="142" t="str">
        <f>IF(AND(payfreq="Annually",pmt_timing="End",$B41&lt;=term),$L41/(1+Adj_Rate)^($B41),IF(AND(payfreq="Semiannually",pmt_timing="End",$B41&lt;=term),$L41/(1+Adj_Rate/2)^($B41),IF(AND(payfreq="Quarterly",pmt_timing="End",$B41&lt;=term),$L41/(1+Adj_Rate/4)^($B41),IF(AND(payfreq="Monthly",pmt_timing="End",$B41&lt;=term),$L41/(1+Adj_Rate/12)^($B41),""))))</f>
        <v>#VALUE!</v>
      </c>
      <c r="N41" s="142" t="str">
        <f>IF(AND(payfreq="Annually",pmt_timing="Beginning",$B41&lt;=term),$L41/(1+Adj_Rate)^($B41),IF(AND(payfreq="Semiannually",pmt_timing="Beginning",$B41&lt;=term),$L41/(1+Adj_Rate/2)^($B41),IF(AND(payfreq="Quarterly",pmt_timing="Beginning",$B41&lt;=term),$L41/(1+Adj_Rate/4)^($B41),IF(AND(payfreq="Monthly",pmt_timing="Beginning",$B41&lt;=term),$L41/(1+Adj_Rate/12)^($B41),""))))</f>
        <v>#VALUE!</v>
      </c>
      <c r="O41" s="77"/>
      <c r="P41" s="138" t="str">
        <f t="shared" si="19"/>
        <v>#NAME?</v>
      </c>
      <c r="Q41" s="143" t="str">
        <f>IF(P41="","",IF(P41=term,"Last Period",IF(P41="total","",IF(payfreq="Annually",DATE(YEAR(Q40)+1,MONTH(Q40),DAY(Q40)),IF(payfreq="Semiannually",DATE(YEAR(Q40),MONTH(Q40)+6,DAY(Q40)),IF(payfreq="Quarterly",DATE(YEAR(Q40),MONTH(Q40)+3,DAY(Q40)),IF(payfreq="Monthly",DATE(YEAR(Q40),MONTH(Q40)+1,DAY(Q40)))))))))</f>
        <v>#NAME?</v>
      </c>
      <c r="R41" s="145" t="str">
        <f t="shared" si="13"/>
        <v>#NAME?</v>
      </c>
      <c r="S41" s="142" t="str">
        <f t="shared" si="14"/>
        <v>#NAME?</v>
      </c>
      <c r="T41" s="145" t="str">
        <f>IF(payfreq="Annually",IF(P41="","",IF(P41="Total",SUM($T$19:T40),Adj_Rate*$R41)),IF(payfreq="Semiannually",IF(P41="","",IF(P41="Total",SUM($T$19:T40),Adj_Rate/2*$R41)),IF(payfreq="Quarterly",IF(P41="","",IF(P41="Total",SUM($T$19:T40),Adj_Rate/4*$R41)),IF(payfreq="Monthly",IF(P41="","",IF(P41="Total",SUM($T$19:T40),Adj_Rate/12*$R41)),""))))</f>
        <v>#VALUE!</v>
      </c>
      <c r="U41" s="142" t="str">
        <f t="shared" si="15"/>
        <v>#NAME?</v>
      </c>
      <c r="V41" s="145" t="str">
        <f t="shared" si="16"/>
        <v>#NAME?</v>
      </c>
      <c r="X41" s="77"/>
      <c r="Z41" s="47">
        <f t="shared" ref="Z41:AA41" si="56">DATE(YEAR(Z40)+5,MONTH(Z40),DAY(Z40))</f>
        <v>76154</v>
      </c>
      <c r="AA41" s="47">
        <f t="shared" si="56"/>
        <v>77979</v>
      </c>
      <c r="AB41" s="48">
        <f t="shared" si="5"/>
        <v>2113</v>
      </c>
      <c r="AC41" s="72" t="str">
        <f t="shared" si="6"/>
        <v>#VALUE!</v>
      </c>
      <c r="AD41" s="72" t="str">
        <f t="shared" si="7"/>
        <v>#VALUE!</v>
      </c>
      <c r="AF41" s="47">
        <f t="shared" ref="AF41:AG41" si="57">DATE(YEAR(AF40)+5,MONTH(AF40),DAY(AF40))</f>
        <v>76154</v>
      </c>
      <c r="AG41" s="47">
        <f t="shared" si="57"/>
        <v>77979</v>
      </c>
      <c r="AH41" s="48">
        <f t="shared" si="9"/>
        <v>2113</v>
      </c>
      <c r="AI41" s="72" t="str">
        <f t="shared" si="10"/>
        <v>#VALUE!</v>
      </c>
      <c r="AJ41" s="72" t="str">
        <f t="shared" si="11"/>
        <v>#VALUE!</v>
      </c>
    </row>
    <row r="42" ht="15.75" customHeight="1">
      <c r="B42" s="144">
        <v>23.0</v>
      </c>
      <c r="C42" s="139" t="str">
        <f t="shared" si="12"/>
        <v>#NAME?</v>
      </c>
      <c r="D42" s="140" t="str">
        <f>+IF(AND(B42&lt;$G$7),VLOOKUP($B$1,Inventory!$A$1:$AZ$500,33,FALSE),IF(AND(B42=$G$7,pmt_timing="End"),VLOOKUP($B$1,Inventory!$A$1:$AZ$500,33,FALSE),0))</f>
        <v>#VALUE!</v>
      </c>
      <c r="E42" s="140">
        <v>0.0</v>
      </c>
      <c r="F42" s="140">
        <v>0.0</v>
      </c>
      <c r="G42" s="140">
        <v>0.0</v>
      </c>
      <c r="H42" s="140">
        <v>0.0</v>
      </c>
      <c r="I42" s="140">
        <v>0.0</v>
      </c>
      <c r="J42" s="140">
        <v>0.0</v>
      </c>
      <c r="K42" s="140">
        <v>0.0</v>
      </c>
      <c r="L42" s="141" t="str">
        <f t="shared" si="3"/>
        <v>#VALUE!</v>
      </c>
      <c r="M42" s="142" t="str">
        <f>IF(AND(payfreq="Annually",pmt_timing="End",$B42&lt;=term),$L42/(1+Adj_Rate)^($B42),IF(AND(payfreq="Semiannually",pmt_timing="End",$B42&lt;=term),$L42/(1+Adj_Rate/2)^($B42),IF(AND(payfreq="Quarterly",pmt_timing="End",$B42&lt;=term),$L42/(1+Adj_Rate/4)^($B42),IF(AND(payfreq="Monthly",pmt_timing="End",$B42&lt;=term),$L42/(1+Adj_Rate/12)^($B42),""))))</f>
        <v>#VALUE!</v>
      </c>
      <c r="N42" s="142" t="str">
        <f>IF(AND(payfreq="Annually",pmt_timing="Beginning",$B42&lt;=term),$L42/(1+Adj_Rate)^($B42),IF(AND(payfreq="Semiannually",pmt_timing="Beginning",$B42&lt;=term),$L42/(1+Adj_Rate/2)^($B42),IF(AND(payfreq="Quarterly",pmt_timing="Beginning",$B42&lt;=term),$L42/(1+Adj_Rate/4)^($B42),IF(AND(payfreq="Monthly",pmt_timing="Beginning",$B42&lt;=term),$L42/(1+Adj_Rate/12)^($B42),""))))</f>
        <v>#VALUE!</v>
      </c>
      <c r="O42" s="77"/>
      <c r="P42" s="138" t="str">
        <f t="shared" si="19"/>
        <v>#NAME?</v>
      </c>
      <c r="Q42" s="143" t="str">
        <f>IF(P42="","",IF(P42=term,"Last Period",IF(P42="total","",IF(payfreq="Annually",DATE(YEAR(Q41)+1,MONTH(Q41),DAY(Q41)),IF(payfreq="Semiannually",DATE(YEAR(Q41),MONTH(Q41)+6,DAY(Q41)),IF(payfreq="Quarterly",DATE(YEAR(Q41),MONTH(Q41)+3,DAY(Q41)),IF(payfreq="Monthly",DATE(YEAR(Q41),MONTH(Q41)+1,DAY(Q41)))))))))</f>
        <v>#NAME?</v>
      </c>
      <c r="R42" s="145" t="str">
        <f t="shared" si="13"/>
        <v>#NAME?</v>
      </c>
      <c r="S42" s="142" t="str">
        <f t="shared" si="14"/>
        <v>#NAME?</v>
      </c>
      <c r="T42" s="145" t="str">
        <f>IF(payfreq="Annually",IF(P42="","",IF(P42="Total",SUM($T$19:T41),Adj_Rate*$R42)),IF(payfreq="Semiannually",IF(P42="","",IF(P42="Total",SUM($T$19:T41),Adj_Rate/2*$R42)),IF(payfreq="Quarterly",IF(P42="","",IF(P42="Total",SUM($T$19:T41),Adj_Rate/4*$R42)),IF(payfreq="Monthly",IF(P42="","",IF(P42="Total",SUM($T$19:T41),Adj_Rate/12*$R42)),""))))</f>
        <v>#VALUE!</v>
      </c>
      <c r="U42" s="142" t="str">
        <f t="shared" si="15"/>
        <v>#NAME?</v>
      </c>
      <c r="V42" s="145" t="str">
        <f t="shared" si="16"/>
        <v>#NAME?</v>
      </c>
      <c r="X42" s="77"/>
      <c r="Z42" s="47">
        <f t="shared" ref="Z42:AA42" si="58">DATE(YEAR(Z41)+5,MONTH(Z41),DAY(Z41))</f>
        <v>77980</v>
      </c>
      <c r="AA42" s="47">
        <f t="shared" si="58"/>
        <v>79805</v>
      </c>
      <c r="AB42" s="48">
        <f t="shared" si="5"/>
        <v>2118</v>
      </c>
      <c r="AC42" s="72" t="str">
        <f t="shared" si="6"/>
        <v>#VALUE!</v>
      </c>
      <c r="AD42" s="72" t="str">
        <f t="shared" si="7"/>
        <v>#VALUE!</v>
      </c>
      <c r="AF42" s="47">
        <f t="shared" ref="AF42:AG42" si="59">DATE(YEAR(AF41)+5,MONTH(AF41),DAY(AF41))</f>
        <v>77980</v>
      </c>
      <c r="AG42" s="47">
        <f t="shared" si="59"/>
        <v>79805</v>
      </c>
      <c r="AH42" s="48">
        <f t="shared" si="9"/>
        <v>2118</v>
      </c>
      <c r="AI42" s="72" t="str">
        <f t="shared" si="10"/>
        <v>#VALUE!</v>
      </c>
      <c r="AJ42" s="72" t="str">
        <f t="shared" si="11"/>
        <v>#VALUE!</v>
      </c>
    </row>
    <row r="43" ht="15.75" customHeight="1">
      <c r="B43" s="144">
        <v>24.0</v>
      </c>
      <c r="C43" s="139" t="str">
        <f t="shared" si="12"/>
        <v>#NAME?</v>
      </c>
      <c r="D43" s="140" t="str">
        <f>+IF(AND(B43&lt;$G$7),VLOOKUP($B$1,Inventory!$A$1:$AZ$500,33,FALSE),IF(AND(B43=$G$7,pmt_timing="End"),VLOOKUP($B$1,Inventory!$A$1:$AZ$500,33,FALSE),0))</f>
        <v>#VALUE!</v>
      </c>
      <c r="E43" s="140">
        <v>0.0</v>
      </c>
      <c r="F43" s="140">
        <v>0.0</v>
      </c>
      <c r="G43" s="140">
        <v>0.0</v>
      </c>
      <c r="H43" s="140">
        <v>0.0</v>
      </c>
      <c r="I43" s="140">
        <v>0.0</v>
      </c>
      <c r="J43" s="140">
        <v>0.0</v>
      </c>
      <c r="K43" s="140">
        <v>0.0</v>
      </c>
      <c r="L43" s="141" t="str">
        <f t="shared" si="3"/>
        <v>#VALUE!</v>
      </c>
      <c r="M43" s="142" t="str">
        <f>IF(AND(payfreq="Annually",pmt_timing="End",$B43&lt;=term),$L43/(1+Adj_Rate)^($B43),IF(AND(payfreq="Semiannually",pmt_timing="End",$B43&lt;=term),$L43/(1+Adj_Rate/2)^($B43),IF(AND(payfreq="Quarterly",pmt_timing="End",$B43&lt;=term),$L43/(1+Adj_Rate/4)^($B43),IF(AND(payfreq="Monthly",pmt_timing="End",$B43&lt;=term),$L43/(1+Adj_Rate/12)^($B43),""))))</f>
        <v>#VALUE!</v>
      </c>
      <c r="N43" s="142" t="str">
        <f>IF(AND(payfreq="Annually",pmt_timing="Beginning",$B43&lt;=term),$L43/(1+Adj_Rate)^($B43),IF(AND(payfreq="Semiannually",pmt_timing="Beginning",$B43&lt;=term),$L43/(1+Adj_Rate/2)^($B43),IF(AND(payfreq="Quarterly",pmt_timing="Beginning",$B43&lt;=term),$L43/(1+Adj_Rate/4)^($B43),IF(AND(payfreq="Monthly",pmt_timing="Beginning",$B43&lt;=term),$L43/(1+Adj_Rate/12)^($B43),""))))</f>
        <v>#VALUE!</v>
      </c>
      <c r="O43" s="77"/>
      <c r="P43" s="138" t="str">
        <f t="shared" si="19"/>
        <v>#NAME?</v>
      </c>
      <c r="Q43" s="143" t="str">
        <f>IF(P43="","",IF(P43=term,"Last Period",IF(P43="total","",IF(payfreq="Annually",DATE(YEAR(Q42)+1,MONTH(Q42),DAY(Q42)),IF(payfreq="Semiannually",DATE(YEAR(Q42),MONTH(Q42)+6,DAY(Q42)),IF(payfreq="Quarterly",DATE(YEAR(Q42),MONTH(Q42)+3,DAY(Q42)),IF(payfreq="Monthly",DATE(YEAR(Q42),MONTH(Q42)+1,DAY(Q42)))))))))</f>
        <v>#NAME?</v>
      </c>
      <c r="R43" s="145" t="str">
        <f t="shared" si="13"/>
        <v>#NAME?</v>
      </c>
      <c r="S43" s="142" t="str">
        <f t="shared" si="14"/>
        <v>#NAME?</v>
      </c>
      <c r="T43" s="145" t="str">
        <f>IF(payfreq="Annually",IF(P43="","",IF(P43="Total",SUM($T$19:T42),Adj_Rate*$R43)),IF(payfreq="Semiannually",IF(P43="","",IF(P43="Total",SUM($T$19:T42),Adj_Rate/2*$R43)),IF(payfreq="Quarterly",IF(P43="","",IF(P43="Total",SUM($T$19:T42),Adj_Rate/4*$R43)),IF(payfreq="Monthly",IF(P43="","",IF(P43="Total",SUM($T$19:T42),Adj_Rate/12*$R43)),""))))</f>
        <v>#VALUE!</v>
      </c>
      <c r="U43" s="142" t="str">
        <f t="shared" si="15"/>
        <v>#NAME?</v>
      </c>
      <c r="V43" s="145" t="str">
        <f t="shared" si="16"/>
        <v>#NAME?</v>
      </c>
      <c r="X43" s="77"/>
      <c r="Z43" s="47">
        <f t="shared" ref="Z43:AA43" si="60">DATE(YEAR(Z42)+5,MONTH(Z42),DAY(Z42))</f>
        <v>79806</v>
      </c>
      <c r="AA43" s="47">
        <f t="shared" si="60"/>
        <v>81631</v>
      </c>
      <c r="AB43" s="48">
        <f t="shared" si="5"/>
        <v>2123</v>
      </c>
      <c r="AC43" s="72" t="str">
        <f t="shared" si="6"/>
        <v>#VALUE!</v>
      </c>
      <c r="AD43" s="72" t="str">
        <f t="shared" si="7"/>
        <v>#VALUE!</v>
      </c>
      <c r="AF43" s="47">
        <f t="shared" ref="AF43:AG43" si="61">DATE(YEAR(AF42)+5,MONTH(AF42),DAY(AF42))</f>
        <v>79806</v>
      </c>
      <c r="AG43" s="47">
        <f t="shared" si="61"/>
        <v>81631</v>
      </c>
      <c r="AH43" s="48">
        <f t="shared" si="9"/>
        <v>2123</v>
      </c>
      <c r="AI43" s="72" t="str">
        <f t="shared" si="10"/>
        <v>#VALUE!</v>
      </c>
      <c r="AJ43" s="72" t="str">
        <f t="shared" si="11"/>
        <v>#VALUE!</v>
      </c>
    </row>
    <row r="44" ht="15.75" customHeight="1">
      <c r="B44" s="144">
        <v>25.0</v>
      </c>
      <c r="C44" s="139" t="str">
        <f t="shared" si="12"/>
        <v>#NAME?</v>
      </c>
      <c r="D44" s="140" t="str">
        <f>+IF(AND(B44&lt;$G$7),VLOOKUP($B$1,Inventory!$A$1:$AZ$500,33,FALSE),IF(AND(B44=$G$7,pmt_timing="End"),VLOOKUP($B$1,Inventory!$A$1:$AZ$500,33,FALSE),0))</f>
        <v>#VALUE!</v>
      </c>
      <c r="E44" s="140">
        <v>0.0</v>
      </c>
      <c r="F44" s="140">
        <v>0.0</v>
      </c>
      <c r="G44" s="140">
        <v>0.0</v>
      </c>
      <c r="H44" s="140">
        <v>0.0</v>
      </c>
      <c r="I44" s="140">
        <v>0.0</v>
      </c>
      <c r="J44" s="140">
        <v>0.0</v>
      </c>
      <c r="K44" s="140">
        <v>0.0</v>
      </c>
      <c r="L44" s="141" t="str">
        <f t="shared" si="3"/>
        <v>#VALUE!</v>
      </c>
      <c r="M44" s="142" t="str">
        <f>IF(AND(payfreq="Annually",pmt_timing="End",$B44&lt;=term),$L44/(1+Adj_Rate)^($B44),IF(AND(payfreq="Semiannually",pmt_timing="End",$B44&lt;=term),$L44/(1+Adj_Rate/2)^($B44),IF(AND(payfreq="Quarterly",pmt_timing="End",$B44&lt;=term),$L44/(1+Adj_Rate/4)^($B44),IF(AND(payfreq="Monthly",pmt_timing="End",$B44&lt;=term),$L44/(1+Adj_Rate/12)^($B44),""))))</f>
        <v>#VALUE!</v>
      </c>
      <c r="N44" s="142" t="str">
        <f>IF(AND(payfreq="Annually",pmt_timing="Beginning",$B44&lt;=term),$L44/(1+Adj_Rate)^($B44),IF(AND(payfreq="Semiannually",pmt_timing="Beginning",$B44&lt;=term),$L44/(1+Adj_Rate/2)^($B44),IF(AND(payfreq="Quarterly",pmt_timing="Beginning",$B44&lt;=term),$L44/(1+Adj_Rate/4)^($B44),IF(AND(payfreq="Monthly",pmt_timing="Beginning",$B44&lt;=term),$L44/(1+Adj_Rate/12)^($B44),""))))</f>
        <v>#VALUE!</v>
      </c>
      <c r="O44" s="77"/>
      <c r="P44" s="138" t="str">
        <f t="shared" si="19"/>
        <v>#NAME?</v>
      </c>
      <c r="Q44" s="143" t="str">
        <f>IF(P44="","",IF(P44=term,"Last Period",IF(P44="total","",IF(payfreq="Annually",DATE(YEAR(Q43)+1,MONTH(Q43),DAY(Q43)),IF(payfreq="Semiannually",DATE(YEAR(Q43),MONTH(Q43)+6,DAY(Q43)),IF(payfreq="Quarterly",DATE(YEAR(Q43),MONTH(Q43)+3,DAY(Q43)),IF(payfreq="Monthly",DATE(YEAR(Q43),MONTH(Q43)+1,DAY(Q43)))))))))</f>
        <v>#NAME?</v>
      </c>
      <c r="R44" s="145" t="str">
        <f t="shared" si="13"/>
        <v>#NAME?</v>
      </c>
      <c r="S44" s="142" t="str">
        <f t="shared" si="14"/>
        <v>#NAME?</v>
      </c>
      <c r="T44" s="145" t="str">
        <f>IF(payfreq="Annually",IF(P44="","",IF(P44="Total",SUM($T$19:T43),Adj_Rate*$R44)),IF(payfreq="Semiannually",IF(P44="","",IF(P44="Total",SUM($T$19:T43),Adj_Rate/2*$R44)),IF(payfreq="Quarterly",IF(P44="","",IF(P44="Total",SUM($T$19:T43),Adj_Rate/4*$R44)),IF(payfreq="Monthly",IF(P44="","",IF(P44="Total",SUM($T$19:T43),Adj_Rate/12*$R44)),""))))</f>
        <v>#VALUE!</v>
      </c>
      <c r="U44" s="142" t="str">
        <f t="shared" si="15"/>
        <v>#NAME?</v>
      </c>
      <c r="V44" s="145" t="str">
        <f t="shared" si="16"/>
        <v>#NAME?</v>
      </c>
      <c r="X44" s="77"/>
      <c r="Z44" s="47">
        <f t="shared" ref="Z44:AA44" si="62">DATE(YEAR(Z43)+5,MONTH(Z43),DAY(Z43))</f>
        <v>81632</v>
      </c>
      <c r="AA44" s="47">
        <f t="shared" si="62"/>
        <v>83458</v>
      </c>
      <c r="AB44" s="48">
        <f t="shared" si="5"/>
        <v>2128</v>
      </c>
      <c r="AC44" s="72" t="str">
        <f t="shared" si="6"/>
        <v>#VALUE!</v>
      </c>
      <c r="AD44" s="72" t="str">
        <f t="shared" si="7"/>
        <v>#VALUE!</v>
      </c>
      <c r="AF44" s="47">
        <f t="shared" ref="AF44:AG44" si="63">DATE(YEAR(AF43)+5,MONTH(AF43),DAY(AF43))</f>
        <v>81632</v>
      </c>
      <c r="AG44" s="47">
        <f t="shared" si="63"/>
        <v>83458</v>
      </c>
      <c r="AH44" s="48">
        <f t="shared" si="9"/>
        <v>2128</v>
      </c>
      <c r="AI44" s="72" t="str">
        <f t="shared" si="10"/>
        <v>#VALUE!</v>
      </c>
      <c r="AJ44" s="72" t="str">
        <f t="shared" si="11"/>
        <v>#VALUE!</v>
      </c>
    </row>
    <row r="45" ht="15.75" customHeight="1">
      <c r="B45" s="144">
        <v>26.0</v>
      </c>
      <c r="C45" s="139" t="str">
        <f t="shared" si="12"/>
        <v>#NAME?</v>
      </c>
      <c r="D45" s="140" t="str">
        <f>+IF(AND(B45&lt;$G$7),VLOOKUP($B$1,Inventory!$A$1:$AZ$500,33,FALSE),IF(AND(B45=$G$7,pmt_timing="End"),VLOOKUP($B$1,Inventory!$A$1:$AZ$500,33,FALSE),0))</f>
        <v>#VALUE!</v>
      </c>
      <c r="E45" s="140">
        <v>0.0</v>
      </c>
      <c r="F45" s="140">
        <v>0.0</v>
      </c>
      <c r="G45" s="140">
        <v>0.0</v>
      </c>
      <c r="H45" s="140">
        <v>0.0</v>
      </c>
      <c r="I45" s="140">
        <v>0.0</v>
      </c>
      <c r="J45" s="140">
        <v>0.0</v>
      </c>
      <c r="K45" s="140">
        <v>0.0</v>
      </c>
      <c r="L45" s="141" t="str">
        <f t="shared" si="3"/>
        <v>#VALUE!</v>
      </c>
      <c r="M45" s="142" t="str">
        <f>IF(AND(payfreq="Annually",pmt_timing="End",$B45&lt;=term),$L45/(1+Adj_Rate)^($B45),IF(AND(payfreq="Semiannually",pmt_timing="End",$B45&lt;=term),$L45/(1+Adj_Rate/2)^($B45),IF(AND(payfreq="Quarterly",pmt_timing="End",$B45&lt;=term),$L45/(1+Adj_Rate/4)^($B45),IF(AND(payfreq="Monthly",pmt_timing="End",$B45&lt;=term),$L45/(1+Adj_Rate/12)^($B45),""))))</f>
        <v>#VALUE!</v>
      </c>
      <c r="N45" s="142" t="str">
        <f>IF(AND(payfreq="Annually",pmt_timing="Beginning",$B45&lt;=term),$L45/(1+Adj_Rate)^($B45),IF(AND(payfreq="Semiannually",pmt_timing="Beginning",$B45&lt;=term),$L45/(1+Adj_Rate/2)^($B45),IF(AND(payfreq="Quarterly",pmt_timing="Beginning",$B45&lt;=term),$L45/(1+Adj_Rate/4)^($B45),IF(AND(payfreq="Monthly",pmt_timing="Beginning",$B45&lt;=term),$L45/(1+Adj_Rate/12)^($B45),""))))</f>
        <v>#VALUE!</v>
      </c>
      <c r="O45" s="77"/>
      <c r="P45" s="138" t="str">
        <f t="shared" si="19"/>
        <v>#NAME?</v>
      </c>
      <c r="Q45" s="143" t="str">
        <f>IF(P45="","",IF(P45=term,"Last Period",IF(P45="total","",IF(payfreq="Annually",DATE(YEAR(Q44)+1,MONTH(Q44),DAY(Q44)),IF(payfreq="Semiannually",DATE(YEAR(Q44),MONTH(Q44)+6,DAY(Q44)),IF(payfreq="Quarterly",DATE(YEAR(Q44),MONTH(Q44)+3,DAY(Q44)),IF(payfreq="Monthly",DATE(YEAR(Q44),MONTH(Q44)+1,DAY(Q44)))))))))</f>
        <v>#NAME?</v>
      </c>
      <c r="R45" s="145" t="str">
        <f t="shared" si="13"/>
        <v>#NAME?</v>
      </c>
      <c r="S45" s="142" t="str">
        <f t="shared" si="14"/>
        <v>#NAME?</v>
      </c>
      <c r="T45" s="145" t="str">
        <f>IF(payfreq="Annually",IF(P45="","",IF(P45="Total",SUM($T$19:T44),Adj_Rate*$R45)),IF(payfreq="Semiannually",IF(P45="","",IF(P45="Total",SUM($T$19:T44),Adj_Rate/2*$R45)),IF(payfreq="Quarterly",IF(P45="","",IF(P45="Total",SUM($T$19:T44),Adj_Rate/4*$R45)),IF(payfreq="Monthly",IF(P45="","",IF(P45="Total",SUM($T$19:T44),Adj_Rate/12*$R45)),""))))</f>
        <v>#VALUE!</v>
      </c>
      <c r="U45" s="142" t="str">
        <f t="shared" si="15"/>
        <v>#NAME?</v>
      </c>
      <c r="V45" s="145" t="str">
        <f t="shared" si="16"/>
        <v>#NAME?</v>
      </c>
      <c r="X45" s="77"/>
      <c r="Z45" s="47">
        <f t="shared" ref="Z45:AA45" si="64">DATE(YEAR(Z44)+5,MONTH(Z44),DAY(Z44))</f>
        <v>83459</v>
      </c>
      <c r="AA45" s="47">
        <f t="shared" si="64"/>
        <v>85284</v>
      </c>
      <c r="AB45" s="48">
        <f t="shared" si="5"/>
        <v>2133</v>
      </c>
      <c r="AC45" s="72" t="str">
        <f t="shared" si="6"/>
        <v>#VALUE!</v>
      </c>
      <c r="AD45" s="72" t="str">
        <f t="shared" si="7"/>
        <v>#VALUE!</v>
      </c>
      <c r="AF45" s="47">
        <f t="shared" ref="AF45:AG45" si="65">DATE(YEAR(AF44)+5,MONTH(AF44),DAY(AF44))</f>
        <v>83459</v>
      </c>
      <c r="AG45" s="47">
        <f t="shared" si="65"/>
        <v>85284</v>
      </c>
      <c r="AH45" s="48">
        <f t="shared" si="9"/>
        <v>2133</v>
      </c>
      <c r="AI45" s="72" t="str">
        <f t="shared" si="10"/>
        <v>#VALUE!</v>
      </c>
      <c r="AJ45" s="72" t="str">
        <f t="shared" si="11"/>
        <v>#VALUE!</v>
      </c>
    </row>
    <row r="46" ht="15.75" customHeight="1">
      <c r="B46" s="144">
        <v>27.0</v>
      </c>
      <c r="C46" s="139" t="str">
        <f t="shared" si="12"/>
        <v>#NAME?</v>
      </c>
      <c r="D46" s="140" t="str">
        <f>+IF(AND(B46&lt;$G$7),VLOOKUP($B$1,Inventory!$A$1:$AZ$500,33,FALSE),IF(AND(B46=$G$7,pmt_timing="End"),VLOOKUP($B$1,Inventory!$A$1:$AZ$500,33,FALSE),0))</f>
        <v>#VALUE!</v>
      </c>
      <c r="E46" s="140">
        <v>0.0</v>
      </c>
      <c r="F46" s="140">
        <v>0.0</v>
      </c>
      <c r="G46" s="140">
        <v>0.0</v>
      </c>
      <c r="H46" s="140">
        <v>0.0</v>
      </c>
      <c r="I46" s="140">
        <v>0.0</v>
      </c>
      <c r="J46" s="140">
        <v>0.0</v>
      </c>
      <c r="K46" s="140">
        <v>0.0</v>
      </c>
      <c r="L46" s="141" t="str">
        <f t="shared" si="3"/>
        <v>#VALUE!</v>
      </c>
      <c r="M46" s="142" t="str">
        <f>IF(AND(payfreq="Annually",pmt_timing="End",$B46&lt;=term),$L46/(1+Adj_Rate)^($B46),IF(AND(payfreq="Semiannually",pmt_timing="End",$B46&lt;=term),$L46/(1+Adj_Rate/2)^($B46),IF(AND(payfreq="Quarterly",pmt_timing="End",$B46&lt;=term),$L46/(1+Adj_Rate/4)^($B46),IF(AND(payfreq="Monthly",pmt_timing="End",$B46&lt;=term),$L46/(1+Adj_Rate/12)^($B46),""))))</f>
        <v>#VALUE!</v>
      </c>
      <c r="N46" s="142" t="str">
        <f>IF(AND(payfreq="Annually",pmt_timing="Beginning",$B46&lt;=term),$L46/(1+Adj_Rate)^($B46),IF(AND(payfreq="Semiannually",pmt_timing="Beginning",$B46&lt;=term),$L46/(1+Adj_Rate/2)^($B46),IF(AND(payfreq="Quarterly",pmt_timing="Beginning",$B46&lt;=term),$L46/(1+Adj_Rate/4)^($B46),IF(AND(payfreq="Monthly",pmt_timing="Beginning",$B46&lt;=term),$L46/(1+Adj_Rate/12)^($B46),""))))</f>
        <v>#VALUE!</v>
      </c>
      <c r="O46" s="77"/>
      <c r="P46" s="138" t="str">
        <f t="shared" si="19"/>
        <v>#NAME?</v>
      </c>
      <c r="Q46" s="143" t="str">
        <f>IF(P46="","",IF(P46=term,"Last Period",IF(P46="total","",IF(payfreq="Annually",DATE(YEAR(Q45)+1,MONTH(Q45),DAY(Q45)),IF(payfreq="Semiannually",DATE(YEAR(Q45),MONTH(Q45)+6,DAY(Q45)),IF(payfreq="Quarterly",DATE(YEAR(Q45),MONTH(Q45)+3,DAY(Q45)),IF(payfreq="Monthly",DATE(YEAR(Q45),MONTH(Q45)+1,DAY(Q45)))))))))</f>
        <v>#NAME?</v>
      </c>
      <c r="R46" s="145" t="str">
        <f t="shared" si="13"/>
        <v>#NAME?</v>
      </c>
      <c r="S46" s="142" t="str">
        <f t="shared" si="14"/>
        <v>#NAME?</v>
      </c>
      <c r="T46" s="145" t="str">
        <f>IF(payfreq="Annually",IF(P46="","",IF(P46="Total",SUM($T$19:T45),Adj_Rate*$R46)),IF(payfreq="Semiannually",IF(P46="","",IF(P46="Total",SUM($T$19:T45),Adj_Rate/2*$R46)),IF(payfreq="Quarterly",IF(P46="","",IF(P46="Total",SUM($T$19:T45),Adj_Rate/4*$R46)),IF(payfreq="Monthly",IF(P46="","",IF(P46="Total",SUM($T$19:T45),Adj_Rate/12*$R46)),""))))</f>
        <v>#VALUE!</v>
      </c>
      <c r="U46" s="142" t="str">
        <f t="shared" si="15"/>
        <v>#NAME?</v>
      </c>
      <c r="V46" s="145" t="str">
        <f t="shared" si="16"/>
        <v>#NAME?</v>
      </c>
      <c r="X46" s="77"/>
      <c r="Z46" s="47">
        <f t="shared" ref="Z46:AA46" si="66">DATE(YEAR(Z45)+5,MONTH(Z45),DAY(Z45))</f>
        <v>85285</v>
      </c>
      <c r="AA46" s="47">
        <f t="shared" si="66"/>
        <v>87110</v>
      </c>
      <c r="AB46" s="48">
        <f t="shared" si="5"/>
        <v>2138</v>
      </c>
      <c r="AC46" s="72" t="str">
        <f t="shared" si="6"/>
        <v>#VALUE!</v>
      </c>
      <c r="AD46" s="72" t="str">
        <f t="shared" si="7"/>
        <v>#VALUE!</v>
      </c>
      <c r="AF46" s="47">
        <f t="shared" ref="AF46:AG46" si="67">DATE(YEAR(AF45)+5,MONTH(AF45),DAY(AF45))</f>
        <v>85285</v>
      </c>
      <c r="AG46" s="47">
        <f t="shared" si="67"/>
        <v>87110</v>
      </c>
      <c r="AH46" s="48">
        <f t="shared" si="9"/>
        <v>2138</v>
      </c>
      <c r="AI46" s="72" t="str">
        <f t="shared" si="10"/>
        <v>#VALUE!</v>
      </c>
      <c r="AJ46" s="72" t="str">
        <f t="shared" si="11"/>
        <v>#VALUE!</v>
      </c>
    </row>
    <row r="47" ht="15.75" customHeight="1">
      <c r="B47" s="144">
        <v>28.0</v>
      </c>
      <c r="C47" s="139" t="str">
        <f t="shared" si="12"/>
        <v>#NAME?</v>
      </c>
      <c r="D47" s="140" t="str">
        <f>+IF(AND(B47&lt;$G$7),VLOOKUP($B$1,Inventory!$A$1:$AZ$500,33,FALSE),IF(AND(B47=$G$7,pmt_timing="End"),VLOOKUP($B$1,Inventory!$A$1:$AZ$500,33,FALSE),0))</f>
        <v>#VALUE!</v>
      </c>
      <c r="E47" s="140">
        <v>0.0</v>
      </c>
      <c r="F47" s="140">
        <v>0.0</v>
      </c>
      <c r="G47" s="140">
        <v>0.0</v>
      </c>
      <c r="H47" s="140">
        <v>0.0</v>
      </c>
      <c r="I47" s="140">
        <v>0.0</v>
      </c>
      <c r="J47" s="140">
        <v>0.0</v>
      </c>
      <c r="K47" s="140">
        <v>0.0</v>
      </c>
      <c r="L47" s="141" t="str">
        <f t="shared" si="3"/>
        <v>#VALUE!</v>
      </c>
      <c r="M47" s="142" t="str">
        <f>IF(AND(payfreq="Annually",pmt_timing="End",$B47&lt;=term),$L47/(1+Adj_Rate)^($B47),IF(AND(payfreq="Semiannually",pmt_timing="End",$B47&lt;=term),$L47/(1+Adj_Rate/2)^($B47),IF(AND(payfreq="Quarterly",pmt_timing="End",$B47&lt;=term),$L47/(1+Adj_Rate/4)^($B47),IF(AND(payfreq="Monthly",pmt_timing="End",$B47&lt;=term),$L47/(1+Adj_Rate/12)^($B47),""))))</f>
        <v>#VALUE!</v>
      </c>
      <c r="N47" s="142" t="str">
        <f>IF(AND(payfreq="Annually",pmt_timing="Beginning",$B47&lt;=term),$L47/(1+Adj_Rate)^($B47),IF(AND(payfreq="Semiannually",pmt_timing="Beginning",$B47&lt;=term),$L47/(1+Adj_Rate/2)^($B47),IF(AND(payfreq="Quarterly",pmt_timing="Beginning",$B47&lt;=term),$L47/(1+Adj_Rate/4)^($B47),IF(AND(payfreq="Monthly",pmt_timing="Beginning",$B47&lt;=term),$L47/(1+Adj_Rate/12)^($B47),""))))</f>
        <v>#VALUE!</v>
      </c>
      <c r="O47" s="77"/>
      <c r="P47" s="138" t="str">
        <f t="shared" si="19"/>
        <v>#NAME?</v>
      </c>
      <c r="Q47" s="143" t="str">
        <f>IF(P47="","",IF(P47=term,"Last Period",IF(P47="total","",IF(payfreq="Annually",DATE(YEAR(Q46)+1,MONTH(Q46),DAY(Q46)),IF(payfreq="Semiannually",DATE(YEAR(Q46),MONTH(Q46)+6,DAY(Q46)),IF(payfreq="Quarterly",DATE(YEAR(Q46),MONTH(Q46)+3,DAY(Q46)),IF(payfreq="Monthly",DATE(YEAR(Q46),MONTH(Q46)+1,DAY(Q46)))))))))</f>
        <v>#NAME?</v>
      </c>
      <c r="R47" s="145" t="str">
        <f t="shared" si="13"/>
        <v>#NAME?</v>
      </c>
      <c r="S47" s="142" t="str">
        <f t="shared" si="14"/>
        <v>#NAME?</v>
      </c>
      <c r="T47" s="145" t="str">
        <f>IF(payfreq="Annually",IF(P47="","",IF(P47="Total",SUM($T$19:T46),Adj_Rate*$R47)),IF(payfreq="Semiannually",IF(P47="","",IF(P47="Total",SUM($T$19:T46),Adj_Rate/2*$R47)),IF(payfreq="Quarterly",IF(P47="","",IF(P47="Total",SUM($T$19:T46),Adj_Rate/4*$R47)),IF(payfreq="Monthly",IF(P47="","",IF(P47="Total",SUM($T$19:T46),Adj_Rate/12*$R47)),""))))</f>
        <v>#VALUE!</v>
      </c>
      <c r="U47" s="142" t="str">
        <f t="shared" si="15"/>
        <v>#NAME?</v>
      </c>
      <c r="V47" s="145" t="str">
        <f t="shared" si="16"/>
        <v>#NAME?</v>
      </c>
      <c r="X47" s="77"/>
      <c r="Z47" s="47">
        <f t="shared" ref="Z47:AA47" si="68">DATE(YEAR(Z46)+5,MONTH(Z46),DAY(Z46))</f>
        <v>87111</v>
      </c>
      <c r="AA47" s="47">
        <f t="shared" si="68"/>
        <v>88936</v>
      </c>
      <c r="AB47" s="48">
        <f t="shared" si="5"/>
        <v>2143</v>
      </c>
      <c r="AC47" s="72" t="str">
        <f t="shared" si="6"/>
        <v>#VALUE!</v>
      </c>
      <c r="AD47" s="72" t="str">
        <f t="shared" si="7"/>
        <v>#VALUE!</v>
      </c>
      <c r="AF47" s="47">
        <f t="shared" ref="AF47:AG47" si="69">DATE(YEAR(AF46)+5,MONTH(AF46),DAY(AF46))</f>
        <v>87111</v>
      </c>
      <c r="AG47" s="47">
        <f t="shared" si="69"/>
        <v>88936</v>
      </c>
      <c r="AH47" s="48">
        <f t="shared" si="9"/>
        <v>2143</v>
      </c>
      <c r="AI47" s="72" t="str">
        <f t="shared" si="10"/>
        <v>#VALUE!</v>
      </c>
      <c r="AJ47" s="72" t="str">
        <f t="shared" si="11"/>
        <v>#VALUE!</v>
      </c>
    </row>
    <row r="48" ht="15.75" customHeight="1">
      <c r="B48" s="144">
        <v>29.0</v>
      </c>
      <c r="C48" s="139" t="str">
        <f t="shared" si="12"/>
        <v>#NAME?</v>
      </c>
      <c r="D48" s="140" t="str">
        <f>+IF(AND(B48&lt;$G$7),VLOOKUP($B$1,Inventory!$A$1:$AZ$500,33,FALSE),IF(AND(B48=$G$7,pmt_timing="End"),VLOOKUP($B$1,Inventory!$A$1:$AZ$500,33,FALSE),0))</f>
        <v>#VALUE!</v>
      </c>
      <c r="E48" s="140">
        <v>0.0</v>
      </c>
      <c r="F48" s="140">
        <v>0.0</v>
      </c>
      <c r="G48" s="140">
        <v>0.0</v>
      </c>
      <c r="H48" s="140">
        <v>0.0</v>
      </c>
      <c r="I48" s="140">
        <v>0.0</v>
      </c>
      <c r="J48" s="140">
        <v>0.0</v>
      </c>
      <c r="K48" s="140">
        <v>0.0</v>
      </c>
      <c r="L48" s="141" t="str">
        <f t="shared" si="3"/>
        <v>#VALUE!</v>
      </c>
      <c r="M48" s="142" t="str">
        <f>IF(AND(payfreq="Annually",pmt_timing="End",$B48&lt;=term),$L48/(1+Adj_Rate)^($B48),IF(AND(payfreq="Semiannually",pmt_timing="End",$B48&lt;=term),$L48/(1+Adj_Rate/2)^($B48),IF(AND(payfreq="Quarterly",pmt_timing="End",$B48&lt;=term),$L48/(1+Adj_Rate/4)^($B48),IF(AND(payfreq="Monthly",pmt_timing="End",$B48&lt;=term),$L48/(1+Adj_Rate/12)^($B48),""))))</f>
        <v>#VALUE!</v>
      </c>
      <c r="N48" s="142" t="str">
        <f>IF(AND(payfreq="Annually",pmt_timing="Beginning",$B48&lt;=term),$L48/(1+Adj_Rate)^($B48),IF(AND(payfreq="Semiannually",pmt_timing="Beginning",$B48&lt;=term),$L48/(1+Adj_Rate/2)^($B48),IF(AND(payfreq="Quarterly",pmt_timing="Beginning",$B48&lt;=term),$L48/(1+Adj_Rate/4)^($B48),IF(AND(payfreq="Monthly",pmt_timing="Beginning",$B48&lt;=term),$L48/(1+Adj_Rate/12)^($B48),""))))</f>
        <v>#VALUE!</v>
      </c>
      <c r="O48" s="77"/>
      <c r="P48" s="138" t="str">
        <f t="shared" si="19"/>
        <v>#NAME?</v>
      </c>
      <c r="Q48" s="143" t="str">
        <f>IF(P48="","",IF(P48=term,"Last Period",IF(P48="total","",IF(payfreq="Annually",DATE(YEAR(Q47)+1,MONTH(Q47),DAY(Q47)),IF(payfreq="Semiannually",DATE(YEAR(Q47),MONTH(Q47)+6,DAY(Q47)),IF(payfreq="Quarterly",DATE(YEAR(Q47),MONTH(Q47)+3,DAY(Q47)),IF(payfreq="Monthly",DATE(YEAR(Q47),MONTH(Q47)+1,DAY(Q47)))))))))</f>
        <v>#NAME?</v>
      </c>
      <c r="R48" s="145" t="str">
        <f t="shared" si="13"/>
        <v>#NAME?</v>
      </c>
      <c r="S48" s="142" t="str">
        <f t="shared" si="14"/>
        <v>#NAME?</v>
      </c>
      <c r="T48" s="145" t="str">
        <f>IF(payfreq="Annually",IF(P48="","",IF(P48="Total",SUM($T$19:T47),Adj_Rate*$R48)),IF(payfreq="Semiannually",IF(P48="","",IF(P48="Total",SUM($T$19:T47),Adj_Rate/2*$R48)),IF(payfreq="Quarterly",IF(P48="","",IF(P48="Total",SUM($T$19:T47),Adj_Rate/4*$R48)),IF(payfreq="Monthly",IF(P48="","",IF(P48="Total",SUM($T$19:T47),Adj_Rate/12*$R48)),""))))</f>
        <v>#VALUE!</v>
      </c>
      <c r="U48" s="142" t="str">
        <f t="shared" si="15"/>
        <v>#NAME?</v>
      </c>
      <c r="V48" s="145" t="str">
        <f t="shared" si="16"/>
        <v>#NAME?</v>
      </c>
      <c r="X48" s="77"/>
      <c r="Z48" s="47">
        <f t="shared" ref="Z48:AA48" si="70">DATE(YEAR(Z47)+5,MONTH(Z47),DAY(Z47))</f>
        <v>88937</v>
      </c>
      <c r="AA48" s="47">
        <f t="shared" si="70"/>
        <v>90763</v>
      </c>
      <c r="AB48" s="48">
        <f t="shared" si="5"/>
        <v>2148</v>
      </c>
      <c r="AC48" s="72" t="str">
        <f t="shared" si="6"/>
        <v>#VALUE!</v>
      </c>
      <c r="AD48" s="72" t="str">
        <f t="shared" si="7"/>
        <v>#VALUE!</v>
      </c>
      <c r="AF48" s="47">
        <f t="shared" ref="AF48:AG48" si="71">DATE(YEAR(AF47)+5,MONTH(AF47),DAY(AF47))</f>
        <v>88937</v>
      </c>
      <c r="AG48" s="47">
        <f t="shared" si="71"/>
        <v>90763</v>
      </c>
      <c r="AH48" s="48">
        <f t="shared" si="9"/>
        <v>2148</v>
      </c>
      <c r="AI48" s="72" t="str">
        <f t="shared" si="10"/>
        <v>#VALUE!</v>
      </c>
      <c r="AJ48" s="72" t="str">
        <f t="shared" si="11"/>
        <v>#VALUE!</v>
      </c>
    </row>
    <row r="49" ht="15.75" customHeight="1">
      <c r="B49" s="144">
        <v>30.0</v>
      </c>
      <c r="C49" s="139" t="str">
        <f t="shared" si="12"/>
        <v>#NAME?</v>
      </c>
      <c r="D49" s="140" t="str">
        <f>+IF(AND(B49&lt;$G$7),VLOOKUP($B$1,Inventory!$A$1:$AZ$500,33,FALSE),IF(AND(B49=$G$7,pmt_timing="End"),VLOOKUP($B$1,Inventory!$A$1:$AZ$500,33,FALSE),0))</f>
        <v>#VALUE!</v>
      </c>
      <c r="E49" s="140">
        <v>0.0</v>
      </c>
      <c r="F49" s="140">
        <v>0.0</v>
      </c>
      <c r="G49" s="140">
        <v>0.0</v>
      </c>
      <c r="H49" s="140">
        <v>0.0</v>
      </c>
      <c r="I49" s="140">
        <v>0.0</v>
      </c>
      <c r="J49" s="140">
        <v>0.0</v>
      </c>
      <c r="K49" s="140">
        <v>0.0</v>
      </c>
      <c r="L49" s="141" t="str">
        <f t="shared" si="3"/>
        <v>#VALUE!</v>
      </c>
      <c r="M49" s="142" t="str">
        <f>IF(AND(payfreq="Annually",pmt_timing="End",$B49&lt;=term),$L49/(1+Adj_Rate)^($B49),IF(AND(payfreq="Semiannually",pmt_timing="End",$B49&lt;=term),$L49/(1+Adj_Rate/2)^($B49),IF(AND(payfreq="Quarterly",pmt_timing="End",$B49&lt;=term),$L49/(1+Adj_Rate/4)^($B49),IF(AND(payfreq="Monthly",pmt_timing="End",$B49&lt;=term),$L49/(1+Adj_Rate/12)^($B49),""))))</f>
        <v>#VALUE!</v>
      </c>
      <c r="N49" s="142" t="str">
        <f>IF(AND(payfreq="Annually",pmt_timing="Beginning",$B49&lt;=term),$L49/(1+Adj_Rate)^($B49),IF(AND(payfreq="Semiannually",pmt_timing="Beginning",$B49&lt;=term),$L49/(1+Adj_Rate/2)^($B49),IF(AND(payfreq="Quarterly",pmt_timing="Beginning",$B49&lt;=term),$L49/(1+Adj_Rate/4)^($B49),IF(AND(payfreq="Monthly",pmt_timing="Beginning",$B49&lt;=term),$L49/(1+Adj_Rate/12)^($B49),""))))</f>
        <v>#VALUE!</v>
      </c>
      <c r="O49" s="77"/>
      <c r="P49" s="138" t="str">
        <f t="shared" si="19"/>
        <v>#NAME?</v>
      </c>
      <c r="Q49" s="143" t="str">
        <f>IF(P49="","",IF(P49=term,"Last Period",IF(P49="total","",IF(payfreq="Annually",DATE(YEAR(Q48)+1,MONTH(Q48),DAY(Q48)),IF(payfreq="Semiannually",DATE(YEAR(Q48),MONTH(Q48)+6,DAY(Q48)),IF(payfreq="Quarterly",DATE(YEAR(Q48),MONTH(Q48)+3,DAY(Q48)),IF(payfreq="Monthly",DATE(YEAR(Q48),MONTH(Q48)+1,DAY(Q48)))))))))</f>
        <v>#NAME?</v>
      </c>
      <c r="R49" s="145" t="str">
        <f t="shared" si="13"/>
        <v>#NAME?</v>
      </c>
      <c r="S49" s="142" t="str">
        <f t="shared" si="14"/>
        <v>#NAME?</v>
      </c>
      <c r="T49" s="145" t="str">
        <f>IF(payfreq="Annually",IF(P49="","",IF(P49="Total",SUM($T$19:T48),Adj_Rate*$R49)),IF(payfreq="Semiannually",IF(P49="","",IF(P49="Total",SUM($T$19:T48),Adj_Rate/2*$R49)),IF(payfreq="Quarterly",IF(P49="","",IF(P49="Total",SUM($T$19:T48),Adj_Rate/4*$R49)),IF(payfreq="Monthly",IF(P49="","",IF(P49="Total",SUM($T$19:T48),Adj_Rate/12*$R49)),""))))</f>
        <v>#VALUE!</v>
      </c>
      <c r="U49" s="142" t="str">
        <f t="shared" si="15"/>
        <v>#NAME?</v>
      </c>
      <c r="V49" s="145" t="str">
        <f t="shared" si="16"/>
        <v>#NAME?</v>
      </c>
      <c r="X49" s="77"/>
    </row>
    <row r="50" ht="15.75" customHeight="1">
      <c r="B50" s="144">
        <v>31.0</v>
      </c>
      <c r="C50" s="139" t="str">
        <f t="shared" si="12"/>
        <v>#NAME?</v>
      </c>
      <c r="D50" s="140" t="str">
        <f>+IF(AND(B50&lt;$G$7),VLOOKUP($B$1,Inventory!$A$1:$AZ$500,33,FALSE),IF(AND(B50=$G$7,pmt_timing="End"),VLOOKUP($B$1,Inventory!$A$1:$AZ$500,33,FALSE),0))</f>
        <v>#VALUE!</v>
      </c>
      <c r="E50" s="140">
        <v>0.0</v>
      </c>
      <c r="F50" s="140">
        <v>0.0</v>
      </c>
      <c r="G50" s="140">
        <v>0.0</v>
      </c>
      <c r="H50" s="140">
        <v>0.0</v>
      </c>
      <c r="I50" s="140">
        <v>0.0</v>
      </c>
      <c r="J50" s="140">
        <v>0.0</v>
      </c>
      <c r="K50" s="140">
        <v>0.0</v>
      </c>
      <c r="L50" s="141" t="str">
        <f t="shared" si="3"/>
        <v>#VALUE!</v>
      </c>
      <c r="M50" s="142" t="str">
        <f>IF(AND(payfreq="Annually",pmt_timing="End",$B50&lt;=term),$L50/(1+Adj_Rate)^($B50),IF(AND(payfreq="Semiannually",pmt_timing="End",$B50&lt;=term),$L50/(1+Adj_Rate/2)^($B50),IF(AND(payfreq="Quarterly",pmt_timing="End",$B50&lt;=term),$L50/(1+Adj_Rate/4)^($B50),IF(AND(payfreq="Monthly",pmt_timing="End",$B50&lt;=term),$L50/(1+Adj_Rate/12)^($B50),""))))</f>
        <v>#VALUE!</v>
      </c>
      <c r="N50" s="142" t="str">
        <f>IF(AND(payfreq="Annually",pmt_timing="Beginning",$B50&lt;=term),$L50/(1+Adj_Rate)^($B50),IF(AND(payfreq="Semiannually",pmt_timing="Beginning",$B50&lt;=term),$L50/(1+Adj_Rate/2)^($B50),IF(AND(payfreq="Quarterly",pmt_timing="Beginning",$B50&lt;=term),$L50/(1+Adj_Rate/4)^($B50),IF(AND(payfreq="Monthly",pmt_timing="Beginning",$B50&lt;=term),$L50/(1+Adj_Rate/12)^($B50),""))))</f>
        <v>#VALUE!</v>
      </c>
      <c r="O50" s="77"/>
      <c r="P50" s="138" t="str">
        <f t="shared" si="19"/>
        <v>#NAME?</v>
      </c>
      <c r="Q50" s="143" t="str">
        <f>IF(P50="","",IF(P50=term,"Last Period",IF(P50="total","",IF(payfreq="Annually",DATE(YEAR(Q49)+1,MONTH(Q49),DAY(Q49)),IF(payfreq="Semiannually",DATE(YEAR(Q49),MONTH(Q49)+6,DAY(Q49)),IF(payfreq="Quarterly",DATE(YEAR(Q49),MONTH(Q49)+3,DAY(Q49)),IF(payfreq="Monthly",DATE(YEAR(Q49),MONTH(Q49)+1,DAY(Q49)))))))))</f>
        <v>#NAME?</v>
      </c>
      <c r="R50" s="145" t="str">
        <f t="shared" si="13"/>
        <v>#NAME?</v>
      </c>
      <c r="S50" s="142" t="str">
        <f t="shared" si="14"/>
        <v>#NAME?</v>
      </c>
      <c r="T50" s="145" t="str">
        <f>IF(payfreq="Annually",IF(P50="","",IF(P50="Total",SUM($T$19:T49),Adj_Rate*$R50)),IF(payfreq="Semiannually",IF(P50="","",IF(P50="Total",SUM($T$19:T49),Adj_Rate/2*$R50)),IF(payfreq="Quarterly",IF(P50="","",IF(P50="Total",SUM($T$19:T49),Adj_Rate/4*$R50)),IF(payfreq="Monthly",IF(P50="","",IF(P50="Total",SUM($T$19:T49),Adj_Rate/12*$R50)),""))))</f>
        <v>#VALUE!</v>
      </c>
      <c r="U50" s="142" t="str">
        <f t="shared" si="15"/>
        <v>#NAME?</v>
      </c>
      <c r="V50" s="145" t="str">
        <f t="shared" si="16"/>
        <v>#NAME?</v>
      </c>
      <c r="X50" s="77"/>
    </row>
    <row r="51" ht="15.75" customHeight="1">
      <c r="B51" s="144">
        <v>32.0</v>
      </c>
      <c r="C51" s="139" t="str">
        <f t="shared" si="12"/>
        <v>#NAME?</v>
      </c>
      <c r="D51" s="140" t="str">
        <f>+IF(AND(B51&lt;$G$7),VLOOKUP($B$1,Inventory!$A$1:$AZ$500,33,FALSE),IF(AND(B51=$G$7,pmt_timing="End"),VLOOKUP($B$1,Inventory!$A$1:$AZ$500,33,FALSE),0))</f>
        <v>#VALUE!</v>
      </c>
      <c r="E51" s="140">
        <v>0.0</v>
      </c>
      <c r="F51" s="140">
        <v>0.0</v>
      </c>
      <c r="G51" s="140">
        <v>0.0</v>
      </c>
      <c r="H51" s="140">
        <v>0.0</v>
      </c>
      <c r="I51" s="140">
        <v>0.0</v>
      </c>
      <c r="J51" s="140">
        <v>0.0</v>
      </c>
      <c r="K51" s="140">
        <v>0.0</v>
      </c>
      <c r="L51" s="141" t="str">
        <f t="shared" si="3"/>
        <v>#VALUE!</v>
      </c>
      <c r="M51" s="142" t="str">
        <f>IF(AND(payfreq="Annually",pmt_timing="End",$B51&lt;=term),$L51/(1+Adj_Rate)^($B51),IF(AND(payfreq="Semiannually",pmt_timing="End",$B51&lt;=term),$L51/(1+Adj_Rate/2)^($B51),IF(AND(payfreq="Quarterly",pmt_timing="End",$B51&lt;=term),$L51/(1+Adj_Rate/4)^($B51),IF(AND(payfreq="Monthly",pmt_timing="End",$B51&lt;=term),$L51/(1+Adj_Rate/12)^($B51),""))))</f>
        <v>#VALUE!</v>
      </c>
      <c r="N51" s="142" t="str">
        <f>IF(AND(payfreq="Annually",pmt_timing="Beginning",$B51&lt;=term),$L51/(1+Adj_Rate)^($B51),IF(AND(payfreq="Semiannually",pmt_timing="Beginning",$B51&lt;=term),$L51/(1+Adj_Rate/2)^($B51),IF(AND(payfreq="Quarterly",pmt_timing="Beginning",$B51&lt;=term),$L51/(1+Adj_Rate/4)^($B51),IF(AND(payfreq="Monthly",pmt_timing="Beginning",$B51&lt;=term),$L51/(1+Adj_Rate/12)^($B51),""))))</f>
        <v>#VALUE!</v>
      </c>
      <c r="O51" s="77"/>
      <c r="P51" s="138" t="str">
        <f t="shared" si="19"/>
        <v>#NAME?</v>
      </c>
      <c r="Q51" s="143" t="str">
        <f>IF(P51="","",IF(P51=term,"Last Period",IF(P51="total","",IF(payfreq="Annually",DATE(YEAR(Q50)+1,MONTH(Q50),DAY(Q50)),IF(payfreq="Semiannually",DATE(YEAR(Q50),MONTH(Q50)+6,DAY(Q50)),IF(payfreq="Quarterly",DATE(YEAR(Q50),MONTH(Q50)+3,DAY(Q50)),IF(payfreq="Monthly",DATE(YEAR(Q50),MONTH(Q50)+1,DAY(Q50)))))))))</f>
        <v>#NAME?</v>
      </c>
      <c r="R51" s="145" t="str">
        <f t="shared" si="13"/>
        <v>#NAME?</v>
      </c>
      <c r="S51" s="142" t="str">
        <f t="shared" si="14"/>
        <v>#NAME?</v>
      </c>
      <c r="T51" s="145" t="str">
        <f>IF(payfreq="Annually",IF(P51="","",IF(P51="Total",SUM($T$19:T50),Adj_Rate*$R51)),IF(payfreq="Semiannually",IF(P51="","",IF(P51="Total",SUM($T$19:T50),Adj_Rate/2*$R51)),IF(payfreq="Quarterly",IF(P51="","",IF(P51="Total",SUM($T$19:T50),Adj_Rate/4*$R51)),IF(payfreq="Monthly",IF(P51="","",IF(P51="Total",SUM($T$19:T50),Adj_Rate/12*$R51)),""))))</f>
        <v>#VALUE!</v>
      </c>
      <c r="U51" s="142" t="str">
        <f t="shared" si="15"/>
        <v>#NAME?</v>
      </c>
      <c r="V51" s="145" t="str">
        <f t="shared" si="16"/>
        <v>#NAME?</v>
      </c>
      <c r="X51" s="77"/>
    </row>
    <row r="52" ht="15.75" customHeight="1">
      <c r="B52" s="144">
        <v>33.0</v>
      </c>
      <c r="C52" s="139" t="str">
        <f t="shared" si="12"/>
        <v>#NAME?</v>
      </c>
      <c r="D52" s="140" t="str">
        <f>+IF(AND(B52&lt;$G$7),VLOOKUP($B$1,Inventory!$A$1:$AZ$500,33,FALSE),IF(AND(B52=$G$7,pmt_timing="End"),VLOOKUP($B$1,Inventory!$A$1:$AZ$500,33,FALSE),0))</f>
        <v>#VALUE!</v>
      </c>
      <c r="E52" s="140">
        <v>0.0</v>
      </c>
      <c r="F52" s="140">
        <v>0.0</v>
      </c>
      <c r="G52" s="140">
        <v>0.0</v>
      </c>
      <c r="H52" s="140">
        <v>0.0</v>
      </c>
      <c r="I52" s="140">
        <v>0.0</v>
      </c>
      <c r="J52" s="140">
        <v>0.0</v>
      </c>
      <c r="K52" s="140">
        <v>0.0</v>
      </c>
      <c r="L52" s="141" t="str">
        <f t="shared" si="3"/>
        <v>#VALUE!</v>
      </c>
      <c r="M52" s="142" t="str">
        <f>IF(AND(payfreq="Annually",pmt_timing="End",$B52&lt;=term),$L52/(1+Adj_Rate)^($B52),IF(AND(payfreq="Semiannually",pmt_timing="End",$B52&lt;=term),$L52/(1+Adj_Rate/2)^($B52),IF(AND(payfreq="Quarterly",pmt_timing="End",$B52&lt;=term),$L52/(1+Adj_Rate/4)^($B52),IF(AND(payfreq="Monthly",pmt_timing="End",$B52&lt;=term),$L52/(1+Adj_Rate/12)^($B52),""))))</f>
        <v>#VALUE!</v>
      </c>
      <c r="N52" s="142" t="str">
        <f>IF(AND(payfreq="Annually",pmt_timing="Beginning",$B52&lt;=term),$L52/(1+Adj_Rate)^($B52),IF(AND(payfreq="Semiannually",pmt_timing="Beginning",$B52&lt;=term),$L52/(1+Adj_Rate/2)^($B52),IF(AND(payfreq="Quarterly",pmt_timing="Beginning",$B52&lt;=term),$L52/(1+Adj_Rate/4)^($B52),IF(AND(payfreq="Monthly",pmt_timing="Beginning",$B52&lt;=term),$L52/(1+Adj_Rate/12)^($B52),""))))</f>
        <v>#VALUE!</v>
      </c>
      <c r="O52" s="77"/>
      <c r="P52" s="138" t="str">
        <f t="shared" si="19"/>
        <v>#NAME?</v>
      </c>
      <c r="Q52" s="143" t="str">
        <f>IF(P52="","",IF(P52=term,"Last Period",IF(P52="total","",IF(payfreq="Annually",DATE(YEAR(Q51)+1,MONTH(Q51),DAY(Q51)),IF(payfreq="Semiannually",DATE(YEAR(Q51),MONTH(Q51)+6,DAY(Q51)),IF(payfreq="Quarterly",DATE(YEAR(Q51),MONTH(Q51)+3,DAY(Q51)),IF(payfreq="Monthly",DATE(YEAR(Q51),MONTH(Q51)+1,DAY(Q51)))))))))</f>
        <v>#NAME?</v>
      </c>
      <c r="R52" s="145" t="str">
        <f t="shared" si="13"/>
        <v>#NAME?</v>
      </c>
      <c r="S52" s="142" t="str">
        <f t="shared" si="14"/>
        <v>#NAME?</v>
      </c>
      <c r="T52" s="145" t="str">
        <f>IF(payfreq="Annually",IF(P52="","",IF(P52="Total",SUM($T$19:T51),Adj_Rate*$R52)),IF(payfreq="Semiannually",IF(P52="","",IF(P52="Total",SUM($T$19:T51),Adj_Rate/2*$R52)),IF(payfreq="Quarterly",IF(P52="","",IF(P52="Total",SUM($T$19:T51),Adj_Rate/4*$R52)),IF(payfreq="Monthly",IF(P52="","",IF(P52="Total",SUM($T$19:T51),Adj_Rate/12*$R52)),""))))</f>
        <v>#VALUE!</v>
      </c>
      <c r="U52" s="142" t="str">
        <f t="shared" si="15"/>
        <v>#NAME?</v>
      </c>
      <c r="V52" s="145" t="str">
        <f t="shared" si="16"/>
        <v>#NAME?</v>
      </c>
      <c r="X52" s="77"/>
    </row>
    <row r="53" ht="15.75" customHeight="1">
      <c r="B53" s="144">
        <v>34.0</v>
      </c>
      <c r="C53" s="139" t="str">
        <f t="shared" si="12"/>
        <v>#NAME?</v>
      </c>
      <c r="D53" s="140" t="str">
        <f>+IF(AND(B53&lt;$G$7),VLOOKUP($B$1,Inventory!$A$1:$AZ$500,33,FALSE),IF(AND(B53=$G$7,pmt_timing="End"),VLOOKUP($B$1,Inventory!$A$1:$AZ$500,33,FALSE),0))</f>
        <v>#VALUE!</v>
      </c>
      <c r="E53" s="140">
        <v>0.0</v>
      </c>
      <c r="F53" s="140">
        <v>0.0</v>
      </c>
      <c r="G53" s="140">
        <v>0.0</v>
      </c>
      <c r="H53" s="140">
        <v>0.0</v>
      </c>
      <c r="I53" s="140">
        <v>0.0</v>
      </c>
      <c r="J53" s="140">
        <v>0.0</v>
      </c>
      <c r="K53" s="140">
        <v>0.0</v>
      </c>
      <c r="L53" s="141" t="str">
        <f t="shared" si="3"/>
        <v>#VALUE!</v>
      </c>
      <c r="M53" s="142" t="str">
        <f>IF(AND(payfreq="Annually",pmt_timing="End",$B53&lt;=term),$L53/(1+Adj_Rate)^($B53),IF(AND(payfreq="Semiannually",pmt_timing="End",$B53&lt;=term),$L53/(1+Adj_Rate/2)^($B53),IF(AND(payfreq="Quarterly",pmt_timing="End",$B53&lt;=term),$L53/(1+Adj_Rate/4)^($B53),IF(AND(payfreq="Monthly",pmt_timing="End",$B53&lt;=term),$L53/(1+Adj_Rate/12)^($B53),""))))</f>
        <v>#VALUE!</v>
      </c>
      <c r="N53" s="142" t="str">
        <f>IF(AND(payfreq="Annually",pmt_timing="Beginning",$B53&lt;=term),$L53/(1+Adj_Rate)^($B53),IF(AND(payfreq="Semiannually",pmt_timing="Beginning",$B53&lt;=term),$L53/(1+Adj_Rate/2)^($B53),IF(AND(payfreq="Quarterly",pmt_timing="Beginning",$B53&lt;=term),$L53/(1+Adj_Rate/4)^($B53),IF(AND(payfreq="Monthly",pmt_timing="Beginning",$B53&lt;=term),$L53/(1+Adj_Rate/12)^($B53),""))))</f>
        <v>#VALUE!</v>
      </c>
      <c r="O53" s="77"/>
      <c r="P53" s="138" t="str">
        <f t="shared" si="19"/>
        <v>#NAME?</v>
      </c>
      <c r="Q53" s="143" t="str">
        <f>IF(P53="","",IF(P53=term,"Last Period",IF(P53="total","",IF(payfreq="Annually",DATE(YEAR(Q52)+1,MONTH(Q52),DAY(Q52)),IF(payfreq="Semiannually",DATE(YEAR(Q52),MONTH(Q52)+6,DAY(Q52)),IF(payfreq="Quarterly",DATE(YEAR(Q52),MONTH(Q52)+3,DAY(Q52)),IF(payfreq="Monthly",DATE(YEAR(Q52),MONTH(Q52)+1,DAY(Q52)))))))))</f>
        <v>#NAME?</v>
      </c>
      <c r="R53" s="145" t="str">
        <f t="shared" si="13"/>
        <v>#NAME?</v>
      </c>
      <c r="S53" s="142" t="str">
        <f t="shared" si="14"/>
        <v>#NAME?</v>
      </c>
      <c r="T53" s="145" t="str">
        <f>IF(payfreq="Annually",IF(P53="","",IF(P53="Total",SUM($T$19:T52),Adj_Rate*$R53)),IF(payfreq="Semiannually",IF(P53="","",IF(P53="Total",SUM($T$19:T52),Adj_Rate/2*$R53)),IF(payfreq="Quarterly",IF(P53="","",IF(P53="Total",SUM($T$19:T52),Adj_Rate/4*$R53)),IF(payfreq="Monthly",IF(P53="","",IF(P53="Total",SUM($T$19:T52),Adj_Rate/12*$R53)),""))))</f>
        <v>#VALUE!</v>
      </c>
      <c r="U53" s="142" t="str">
        <f t="shared" si="15"/>
        <v>#NAME?</v>
      </c>
      <c r="V53" s="145" t="str">
        <f t="shared" si="16"/>
        <v>#NAME?</v>
      </c>
      <c r="X53" s="77"/>
    </row>
    <row r="54" ht="15.75" customHeight="1">
      <c r="B54" s="144">
        <v>35.0</v>
      </c>
      <c r="C54" s="139" t="str">
        <f t="shared" si="12"/>
        <v>#NAME?</v>
      </c>
      <c r="D54" s="140" t="str">
        <f>+IF(AND(B54&lt;$G$7),VLOOKUP($B$1,Inventory!$A$1:$AZ$500,33,FALSE),IF(AND(B54=$G$7,pmt_timing="End"),VLOOKUP($B$1,Inventory!$A$1:$AZ$500,33,FALSE),0))</f>
        <v>#VALUE!</v>
      </c>
      <c r="E54" s="140">
        <v>0.0</v>
      </c>
      <c r="F54" s="140">
        <v>0.0</v>
      </c>
      <c r="G54" s="140">
        <v>0.0</v>
      </c>
      <c r="H54" s="140">
        <v>0.0</v>
      </c>
      <c r="I54" s="140">
        <v>0.0</v>
      </c>
      <c r="J54" s="140">
        <v>0.0</v>
      </c>
      <c r="K54" s="140">
        <v>0.0</v>
      </c>
      <c r="L54" s="141" t="str">
        <f t="shared" si="3"/>
        <v>#VALUE!</v>
      </c>
      <c r="M54" s="142" t="str">
        <f>IF(AND(payfreq="Annually",pmt_timing="End",$B54&lt;=term),$L54/(1+Adj_Rate)^($B54),IF(AND(payfreq="Semiannually",pmt_timing="End",$B54&lt;=term),$L54/(1+Adj_Rate/2)^($B54),IF(AND(payfreq="Quarterly",pmt_timing="End",$B54&lt;=term),$L54/(1+Adj_Rate/4)^($B54),IF(AND(payfreq="Monthly",pmt_timing="End",$B54&lt;=term),$L54/(1+Adj_Rate/12)^($B54),""))))</f>
        <v>#VALUE!</v>
      </c>
      <c r="N54" s="142" t="str">
        <f>IF(AND(payfreq="Annually",pmt_timing="Beginning",$B54&lt;=term),$L54/(1+Adj_Rate)^($B54),IF(AND(payfreq="Semiannually",pmt_timing="Beginning",$B54&lt;=term),$L54/(1+Adj_Rate/2)^($B54),IF(AND(payfreq="Quarterly",pmt_timing="Beginning",$B54&lt;=term),$L54/(1+Adj_Rate/4)^($B54),IF(AND(payfreq="Monthly",pmt_timing="Beginning",$B54&lt;=term),$L54/(1+Adj_Rate/12)^($B54),""))))</f>
        <v>#VALUE!</v>
      </c>
      <c r="O54" s="77"/>
      <c r="P54" s="138" t="str">
        <f t="shared" si="19"/>
        <v>#NAME?</v>
      </c>
      <c r="Q54" s="143" t="str">
        <f>IF(P54="","",IF(P54=term,"Last Period",IF(P54="total","",IF(payfreq="Annually",DATE(YEAR(Q53)+1,MONTH(Q53),DAY(Q53)),IF(payfreq="Semiannually",DATE(YEAR(Q53),MONTH(Q53)+6,DAY(Q53)),IF(payfreq="Quarterly",DATE(YEAR(Q53),MONTH(Q53)+3,DAY(Q53)),IF(payfreq="Monthly",DATE(YEAR(Q53),MONTH(Q53)+1,DAY(Q53)))))))))</f>
        <v>#NAME?</v>
      </c>
      <c r="R54" s="145" t="str">
        <f t="shared" si="13"/>
        <v>#NAME?</v>
      </c>
      <c r="S54" s="142" t="str">
        <f t="shared" si="14"/>
        <v>#NAME?</v>
      </c>
      <c r="T54" s="145" t="str">
        <f>IF(payfreq="Annually",IF(P54="","",IF(P54="Total",SUM($T$19:T53),Adj_Rate*$R54)),IF(payfreq="Semiannually",IF(P54="","",IF(P54="Total",SUM($T$19:T53),Adj_Rate/2*$R54)),IF(payfreq="Quarterly",IF(P54="","",IF(P54="Total",SUM($T$19:T53),Adj_Rate/4*$R54)),IF(payfreq="Monthly",IF(P54="","",IF(P54="Total",SUM($T$19:T53),Adj_Rate/12*$R54)),""))))</f>
        <v>#VALUE!</v>
      </c>
      <c r="U54" s="142" t="str">
        <f t="shared" si="15"/>
        <v>#NAME?</v>
      </c>
      <c r="V54" s="145" t="str">
        <f t="shared" si="16"/>
        <v>#NAME?</v>
      </c>
      <c r="X54" s="77"/>
    </row>
    <row r="55" ht="15.75" customHeight="1">
      <c r="B55" s="144">
        <v>36.0</v>
      </c>
      <c r="C55" s="139" t="str">
        <f t="shared" si="12"/>
        <v>#NAME?</v>
      </c>
      <c r="D55" s="140" t="str">
        <f>+IF(AND(B55&lt;$G$7),VLOOKUP($B$1,Inventory!$A$1:$AZ$500,33,FALSE),IF(AND(B55=$G$7,pmt_timing="End"),VLOOKUP($B$1,Inventory!$A$1:$AZ$500,33,FALSE),0))</f>
        <v>#VALUE!</v>
      </c>
      <c r="E55" s="140">
        <v>0.0</v>
      </c>
      <c r="F55" s="140">
        <v>0.0</v>
      </c>
      <c r="G55" s="140">
        <v>0.0</v>
      </c>
      <c r="H55" s="140">
        <v>0.0</v>
      </c>
      <c r="I55" s="140">
        <v>0.0</v>
      </c>
      <c r="J55" s="140">
        <v>0.0</v>
      </c>
      <c r="K55" s="140">
        <v>0.0</v>
      </c>
      <c r="L55" s="141" t="str">
        <f t="shared" si="3"/>
        <v>#VALUE!</v>
      </c>
      <c r="M55" s="142" t="str">
        <f>IF(AND(payfreq="Annually",pmt_timing="End",$B55&lt;=term),$L55/(1+Adj_Rate)^($B55),IF(AND(payfreq="Semiannually",pmt_timing="End",$B55&lt;=term),$L55/(1+Adj_Rate/2)^($B55),IF(AND(payfreq="Quarterly",pmt_timing="End",$B55&lt;=term),$L55/(1+Adj_Rate/4)^($B55),IF(AND(payfreq="Monthly",pmt_timing="End",$B55&lt;=term),$L55/(1+Adj_Rate/12)^($B55),""))))</f>
        <v>#VALUE!</v>
      </c>
      <c r="N55" s="142" t="str">
        <f>IF(AND(payfreq="Annually",pmt_timing="Beginning",$B55&lt;=term),$L55/(1+Adj_Rate)^($B55),IF(AND(payfreq="Semiannually",pmt_timing="Beginning",$B55&lt;=term),$L55/(1+Adj_Rate/2)^($B55),IF(AND(payfreq="Quarterly",pmt_timing="Beginning",$B55&lt;=term),$L55/(1+Adj_Rate/4)^($B55),IF(AND(payfreq="Monthly",pmt_timing="Beginning",$B55&lt;=term),$L55/(1+Adj_Rate/12)^($B55),""))))</f>
        <v>#VALUE!</v>
      </c>
      <c r="O55" s="77"/>
      <c r="P55" s="138" t="str">
        <f t="shared" si="19"/>
        <v>#NAME?</v>
      </c>
      <c r="Q55" s="143" t="str">
        <f>IF(P55="","",IF(P55=term,"Last Period",IF(P55="total","",IF(payfreq="Annually",DATE(YEAR(Q54)+1,MONTH(Q54),DAY(Q54)),IF(payfreq="Semiannually",DATE(YEAR(Q54),MONTH(Q54)+6,DAY(Q54)),IF(payfreq="Quarterly",DATE(YEAR(Q54),MONTH(Q54)+3,DAY(Q54)),IF(payfreq="Monthly",DATE(YEAR(Q54),MONTH(Q54)+1,DAY(Q54)))))))))</f>
        <v>#NAME?</v>
      </c>
      <c r="R55" s="145" t="str">
        <f t="shared" si="13"/>
        <v>#NAME?</v>
      </c>
      <c r="S55" s="142" t="str">
        <f t="shared" si="14"/>
        <v>#NAME?</v>
      </c>
      <c r="T55" s="145" t="str">
        <f>IF(payfreq="Annually",IF(P55="","",IF(P55="Total",SUM($T$19:T54),Adj_Rate*$R55)),IF(payfreq="Semiannually",IF(P55="","",IF(P55="Total",SUM($T$19:T54),Adj_Rate/2*$R55)),IF(payfreq="Quarterly",IF(P55="","",IF(P55="Total",SUM($T$19:T54),Adj_Rate/4*$R55)),IF(payfreq="Monthly",IF(P55="","",IF(P55="Total",SUM($T$19:T54),Adj_Rate/12*$R55)),""))))</f>
        <v>#VALUE!</v>
      </c>
      <c r="U55" s="142" t="str">
        <f t="shared" si="15"/>
        <v>#NAME?</v>
      </c>
      <c r="V55" s="145" t="str">
        <f t="shared" si="16"/>
        <v>#NAME?</v>
      </c>
      <c r="X55" s="77"/>
    </row>
    <row r="56" ht="15.75" customHeight="1">
      <c r="B56" s="144">
        <v>37.0</v>
      </c>
      <c r="C56" s="139" t="str">
        <f t="shared" si="12"/>
        <v>#NAME?</v>
      </c>
      <c r="D56" s="140" t="str">
        <f>+IF(AND(B56&lt;$G$7),VLOOKUP($B$1,Inventory!$A$1:$AZ$500,33,FALSE),IF(AND(B56=$G$7,pmt_timing="End"),VLOOKUP($B$1,Inventory!$A$1:$AZ$500,33,FALSE),0))</f>
        <v>#VALUE!</v>
      </c>
      <c r="E56" s="140">
        <v>0.0</v>
      </c>
      <c r="F56" s="140">
        <v>0.0</v>
      </c>
      <c r="G56" s="140">
        <v>0.0</v>
      </c>
      <c r="H56" s="140">
        <v>0.0</v>
      </c>
      <c r="I56" s="140">
        <v>0.0</v>
      </c>
      <c r="J56" s="140">
        <v>0.0</v>
      </c>
      <c r="K56" s="140">
        <v>0.0</v>
      </c>
      <c r="L56" s="141" t="str">
        <f t="shared" si="3"/>
        <v>#VALUE!</v>
      </c>
      <c r="M56" s="142" t="str">
        <f>IF(AND(payfreq="Annually",pmt_timing="End",$B56&lt;=term),$L56/(1+Adj_Rate)^($B56),IF(AND(payfreq="Semiannually",pmt_timing="End",$B56&lt;=term),$L56/(1+Adj_Rate/2)^($B56),IF(AND(payfreq="Quarterly",pmt_timing="End",$B56&lt;=term),$L56/(1+Adj_Rate/4)^($B56),IF(AND(payfreq="Monthly",pmt_timing="End",$B56&lt;=term),$L56/(1+Adj_Rate/12)^($B56),""))))</f>
        <v>#VALUE!</v>
      </c>
      <c r="N56" s="142" t="str">
        <f>IF(AND(payfreq="Annually",pmt_timing="Beginning",$B56&lt;=term),$L56/(1+Adj_Rate)^($B56),IF(AND(payfreq="Semiannually",pmt_timing="Beginning",$B56&lt;=term),$L56/(1+Adj_Rate/2)^($B56),IF(AND(payfreq="Quarterly",pmt_timing="Beginning",$B56&lt;=term),$L56/(1+Adj_Rate/4)^($B56),IF(AND(payfreq="Monthly",pmt_timing="Beginning",$B56&lt;=term),$L56/(1+Adj_Rate/12)^($B56),""))))</f>
        <v>#VALUE!</v>
      </c>
      <c r="O56" s="77"/>
      <c r="P56" s="138" t="str">
        <f t="shared" si="19"/>
        <v>#NAME?</v>
      </c>
      <c r="Q56" s="143" t="str">
        <f>IF(P56="","",IF(P56=term,"Last Period",IF(P56="total","",IF(payfreq="Annually",DATE(YEAR(Q55)+1,MONTH(Q55),DAY(Q55)),IF(payfreq="Semiannually",DATE(YEAR(Q55),MONTH(Q55)+6,DAY(Q55)),IF(payfreq="Quarterly",DATE(YEAR(Q55),MONTH(Q55)+3,DAY(Q55)),IF(payfreq="Monthly",DATE(YEAR(Q55),MONTH(Q55)+1,DAY(Q55)))))))))</f>
        <v>#NAME?</v>
      </c>
      <c r="R56" s="145" t="str">
        <f t="shared" si="13"/>
        <v>#NAME?</v>
      </c>
      <c r="S56" s="142" t="str">
        <f t="shared" si="14"/>
        <v>#NAME?</v>
      </c>
      <c r="T56" s="145" t="str">
        <f>IF(payfreq="Annually",IF(P56="","",IF(P56="Total",SUM($T$19:T55),Adj_Rate*$R56)),IF(payfreq="Semiannually",IF(P56="","",IF(P56="Total",SUM($T$19:T55),Adj_Rate/2*$R56)),IF(payfreq="Quarterly",IF(P56="","",IF(P56="Total",SUM($T$19:T55),Adj_Rate/4*$R56)),IF(payfreq="Monthly",IF(P56="","",IF(P56="Total",SUM($T$19:T55),Adj_Rate/12*$R56)),""))))</f>
        <v>#VALUE!</v>
      </c>
      <c r="U56" s="142" t="str">
        <f t="shared" si="15"/>
        <v>#NAME?</v>
      </c>
      <c r="V56" s="145" t="str">
        <f t="shared" si="16"/>
        <v>#NAME?</v>
      </c>
      <c r="X56" s="77"/>
    </row>
    <row r="57" ht="15.75" customHeight="1">
      <c r="B57" s="144">
        <v>38.0</v>
      </c>
      <c r="C57" s="139" t="str">
        <f t="shared" si="12"/>
        <v>#NAME?</v>
      </c>
      <c r="D57" s="140" t="str">
        <f>+IF(AND(B57&lt;$G$7),VLOOKUP($B$1,Inventory!$A$1:$AZ$500,33,FALSE),IF(AND(B57=$G$7,pmt_timing="End"),VLOOKUP($B$1,Inventory!$A$1:$AZ$500,33,FALSE),0))</f>
        <v>#VALUE!</v>
      </c>
      <c r="E57" s="140">
        <v>0.0</v>
      </c>
      <c r="F57" s="140">
        <v>0.0</v>
      </c>
      <c r="G57" s="140">
        <v>0.0</v>
      </c>
      <c r="H57" s="140">
        <v>0.0</v>
      </c>
      <c r="I57" s="140">
        <v>0.0</v>
      </c>
      <c r="J57" s="140">
        <v>0.0</v>
      </c>
      <c r="K57" s="140">
        <v>0.0</v>
      </c>
      <c r="L57" s="141" t="str">
        <f t="shared" si="3"/>
        <v>#VALUE!</v>
      </c>
      <c r="M57" s="142" t="str">
        <f>IF(AND(payfreq="Annually",pmt_timing="End",$B57&lt;=term),$L57/(1+Adj_Rate)^($B57),IF(AND(payfreq="Semiannually",pmt_timing="End",$B57&lt;=term),$L57/(1+Adj_Rate/2)^($B57),IF(AND(payfreq="Quarterly",pmt_timing="End",$B57&lt;=term),$L57/(1+Adj_Rate/4)^($B57),IF(AND(payfreq="Monthly",pmt_timing="End",$B57&lt;=term),$L57/(1+Adj_Rate/12)^($B57),""))))</f>
        <v>#VALUE!</v>
      </c>
      <c r="N57" s="142" t="str">
        <f>IF(AND(payfreq="Annually",pmt_timing="Beginning",$B57&lt;=term),$L57/(1+Adj_Rate)^($B57),IF(AND(payfreq="Semiannually",pmt_timing="Beginning",$B57&lt;=term),$L57/(1+Adj_Rate/2)^($B57),IF(AND(payfreq="Quarterly",pmt_timing="Beginning",$B57&lt;=term),$L57/(1+Adj_Rate/4)^($B57),IF(AND(payfreq="Monthly",pmt_timing="Beginning",$B57&lt;=term),$L57/(1+Adj_Rate/12)^($B57),""))))</f>
        <v>#VALUE!</v>
      </c>
      <c r="O57" s="77"/>
      <c r="P57" s="138" t="str">
        <f t="shared" si="19"/>
        <v>#NAME?</v>
      </c>
      <c r="Q57" s="143" t="str">
        <f>IF(P57="","",IF(P57=term,"Last Period",IF(P57="total","",IF(payfreq="Annually",DATE(YEAR(Q56)+1,MONTH(Q56),DAY(Q56)),IF(payfreq="Semiannually",DATE(YEAR(Q56),MONTH(Q56)+6,DAY(Q56)),IF(payfreq="Quarterly",DATE(YEAR(Q56),MONTH(Q56)+3,DAY(Q56)),IF(payfreq="Monthly",DATE(YEAR(Q56),MONTH(Q56)+1,DAY(Q56)))))))))</f>
        <v>#NAME?</v>
      </c>
      <c r="R57" s="145" t="str">
        <f t="shared" si="13"/>
        <v>#NAME?</v>
      </c>
      <c r="S57" s="142" t="str">
        <f t="shared" si="14"/>
        <v>#NAME?</v>
      </c>
      <c r="T57" s="145" t="str">
        <f>IF(payfreq="Annually",IF(P57="","",IF(P57="Total",SUM($T$19:T56),Adj_Rate*$R57)),IF(payfreq="Semiannually",IF(P57="","",IF(P57="Total",SUM($T$19:T56),Adj_Rate/2*$R57)),IF(payfreq="Quarterly",IF(P57="","",IF(P57="Total",SUM($T$19:T56),Adj_Rate/4*$R57)),IF(payfreq="Monthly",IF(P57="","",IF(P57="Total",SUM($T$19:T56),Adj_Rate/12*$R57)),""))))</f>
        <v>#VALUE!</v>
      </c>
      <c r="U57" s="142" t="str">
        <f t="shared" si="15"/>
        <v>#NAME?</v>
      </c>
      <c r="V57" s="145" t="str">
        <f t="shared" si="16"/>
        <v>#NAME?</v>
      </c>
      <c r="X57" s="77"/>
    </row>
    <row r="58" ht="15.75" customHeight="1">
      <c r="B58" s="144">
        <v>39.0</v>
      </c>
      <c r="C58" s="139" t="str">
        <f t="shared" si="12"/>
        <v>#NAME?</v>
      </c>
      <c r="D58" s="140" t="str">
        <f>+IF(AND(B58&lt;$G$7),VLOOKUP($B$1,Inventory!$A$1:$AZ$500,33,FALSE),IF(AND(B58=$G$7,pmt_timing="End"),VLOOKUP($B$1,Inventory!$A$1:$AZ$500,33,FALSE),0))</f>
        <v>#VALUE!</v>
      </c>
      <c r="E58" s="140">
        <v>0.0</v>
      </c>
      <c r="F58" s="140">
        <v>0.0</v>
      </c>
      <c r="G58" s="140">
        <v>0.0</v>
      </c>
      <c r="H58" s="140">
        <v>0.0</v>
      </c>
      <c r="I58" s="140">
        <v>0.0</v>
      </c>
      <c r="J58" s="140">
        <v>0.0</v>
      </c>
      <c r="K58" s="140">
        <v>0.0</v>
      </c>
      <c r="L58" s="141" t="str">
        <f t="shared" si="3"/>
        <v>#VALUE!</v>
      </c>
      <c r="M58" s="142" t="str">
        <f>IF(AND(payfreq="Annually",pmt_timing="End",$B58&lt;=term),$L58/(1+Adj_Rate)^($B58),IF(AND(payfreq="Semiannually",pmt_timing="End",$B58&lt;=term),$L58/(1+Adj_Rate/2)^($B58),IF(AND(payfreq="Quarterly",pmt_timing="End",$B58&lt;=term),$L58/(1+Adj_Rate/4)^($B58),IF(AND(payfreq="Monthly",pmt_timing="End",$B58&lt;=term),$L58/(1+Adj_Rate/12)^($B58),""))))</f>
        <v>#VALUE!</v>
      </c>
      <c r="N58" s="142" t="str">
        <f>IF(AND(payfreq="Annually",pmt_timing="Beginning",$B58&lt;=term),$L58/(1+Adj_Rate)^($B58),IF(AND(payfreq="Semiannually",pmt_timing="Beginning",$B58&lt;=term),$L58/(1+Adj_Rate/2)^($B58),IF(AND(payfreq="Quarterly",pmt_timing="Beginning",$B58&lt;=term),$L58/(1+Adj_Rate/4)^($B58),IF(AND(payfreq="Monthly",pmt_timing="Beginning",$B58&lt;=term),$L58/(1+Adj_Rate/12)^($B58),""))))</f>
        <v>#VALUE!</v>
      </c>
      <c r="O58" s="77"/>
      <c r="P58" s="138" t="str">
        <f t="shared" si="19"/>
        <v>#NAME?</v>
      </c>
      <c r="Q58" s="143" t="str">
        <f>IF(P58="","",IF(P58=term,"Last Period",IF(P58="total","",IF(payfreq="Annually",DATE(YEAR(Q57)+1,MONTH(Q57),DAY(Q57)),IF(payfreq="Semiannually",DATE(YEAR(Q57),MONTH(Q57)+6,DAY(Q57)),IF(payfreq="Quarterly",DATE(YEAR(Q57),MONTH(Q57)+3,DAY(Q57)),IF(payfreq="Monthly",DATE(YEAR(Q57),MONTH(Q57)+1,DAY(Q57)))))))))</f>
        <v>#NAME?</v>
      </c>
      <c r="R58" s="145" t="str">
        <f t="shared" si="13"/>
        <v>#NAME?</v>
      </c>
      <c r="S58" s="142" t="str">
        <f t="shared" si="14"/>
        <v>#NAME?</v>
      </c>
      <c r="T58" s="145" t="str">
        <f>IF(payfreq="Annually",IF(P58="","",IF(P58="Total",SUM($T$19:T57),Adj_Rate*$R58)),IF(payfreq="Semiannually",IF(P58="","",IF(P58="Total",SUM($T$19:T57),Adj_Rate/2*$R58)),IF(payfreq="Quarterly",IF(P58="","",IF(P58="Total",SUM($T$19:T57),Adj_Rate/4*$R58)),IF(payfreq="Monthly",IF(P58="","",IF(P58="Total",SUM($T$19:T57),Adj_Rate/12*$R58)),""))))</f>
        <v>#VALUE!</v>
      </c>
      <c r="U58" s="142" t="str">
        <f t="shared" si="15"/>
        <v>#NAME?</v>
      </c>
      <c r="V58" s="145" t="str">
        <f t="shared" si="16"/>
        <v>#NAME?</v>
      </c>
      <c r="X58" s="77"/>
    </row>
    <row r="59" ht="15.75" customHeight="1">
      <c r="B59" s="144">
        <v>40.0</v>
      </c>
      <c r="C59" s="139" t="str">
        <f t="shared" si="12"/>
        <v>#NAME?</v>
      </c>
      <c r="D59" s="140" t="str">
        <f>+IF(AND(B59&lt;$G$7),VLOOKUP($B$1,Inventory!$A$1:$AZ$500,33,FALSE),IF(AND(B59=$G$7,pmt_timing="End"),VLOOKUP($B$1,Inventory!$A$1:$AZ$500,33,FALSE),0))</f>
        <v>#VALUE!</v>
      </c>
      <c r="E59" s="140">
        <v>0.0</v>
      </c>
      <c r="F59" s="140">
        <v>0.0</v>
      </c>
      <c r="G59" s="140">
        <v>0.0</v>
      </c>
      <c r="H59" s="140">
        <v>0.0</v>
      </c>
      <c r="I59" s="140">
        <v>0.0</v>
      </c>
      <c r="J59" s="140">
        <v>0.0</v>
      </c>
      <c r="K59" s="140">
        <v>0.0</v>
      </c>
      <c r="L59" s="141" t="str">
        <f t="shared" si="3"/>
        <v>#VALUE!</v>
      </c>
      <c r="M59" s="142" t="str">
        <f>IF(AND(payfreq="Annually",pmt_timing="End",$B59&lt;=term),$L59/(1+Adj_Rate)^($B59),IF(AND(payfreq="Semiannually",pmt_timing="End",$B59&lt;=term),$L59/(1+Adj_Rate/2)^($B59),IF(AND(payfreq="Quarterly",pmt_timing="End",$B59&lt;=term),$L59/(1+Adj_Rate/4)^($B59),IF(AND(payfreq="Monthly",pmt_timing="End",$B59&lt;=term),$L59/(1+Adj_Rate/12)^($B59),""))))</f>
        <v>#VALUE!</v>
      </c>
      <c r="N59" s="142" t="str">
        <f>IF(AND(payfreq="Annually",pmt_timing="Beginning",$B59&lt;=term),$L59/(1+Adj_Rate)^($B59),IF(AND(payfreq="Semiannually",pmt_timing="Beginning",$B59&lt;=term),$L59/(1+Adj_Rate/2)^($B59),IF(AND(payfreq="Quarterly",pmt_timing="Beginning",$B59&lt;=term),$L59/(1+Adj_Rate/4)^($B59),IF(AND(payfreq="Monthly",pmt_timing="Beginning",$B59&lt;=term),$L59/(1+Adj_Rate/12)^($B59),""))))</f>
        <v>#VALUE!</v>
      </c>
      <c r="O59" s="77"/>
      <c r="P59" s="138" t="str">
        <f t="shared" si="19"/>
        <v>#NAME?</v>
      </c>
      <c r="Q59" s="143" t="str">
        <f>IF(P59="","",IF(P59=term,"Last Period",IF(P59="total","",IF(payfreq="Annually",DATE(YEAR(Q58)+1,MONTH(Q58),DAY(Q58)),IF(payfreq="Semiannually",DATE(YEAR(Q58),MONTH(Q58)+6,DAY(Q58)),IF(payfreq="Quarterly",DATE(YEAR(Q58),MONTH(Q58)+3,DAY(Q58)),IF(payfreq="Monthly",DATE(YEAR(Q58),MONTH(Q58)+1,DAY(Q58)))))))))</f>
        <v>#NAME?</v>
      </c>
      <c r="R59" s="145" t="str">
        <f t="shared" si="13"/>
        <v>#NAME?</v>
      </c>
      <c r="S59" s="142" t="str">
        <f t="shared" si="14"/>
        <v>#NAME?</v>
      </c>
      <c r="T59" s="145" t="str">
        <f>IF(payfreq="Annually",IF(P59="","",IF(P59="Total",SUM($T$19:T58),Adj_Rate*$R59)),IF(payfreq="Semiannually",IF(P59="","",IF(P59="Total",SUM($T$19:T58),Adj_Rate/2*$R59)),IF(payfreq="Quarterly",IF(P59="","",IF(P59="Total",SUM($T$19:T58),Adj_Rate/4*$R59)),IF(payfreq="Monthly",IF(P59="","",IF(P59="Total",SUM($T$19:T58),Adj_Rate/12*$R59)),""))))</f>
        <v>#VALUE!</v>
      </c>
      <c r="U59" s="142" t="str">
        <f t="shared" si="15"/>
        <v>#NAME?</v>
      </c>
      <c r="V59" s="145" t="str">
        <f t="shared" si="16"/>
        <v>#NAME?</v>
      </c>
      <c r="X59" s="77"/>
    </row>
    <row r="60" ht="15.75" customHeight="1">
      <c r="B60" s="144">
        <v>41.0</v>
      </c>
      <c r="C60" s="139" t="str">
        <f t="shared" si="12"/>
        <v>#NAME?</v>
      </c>
      <c r="D60" s="140" t="str">
        <f>+IF(AND(B60&lt;$G$7),VLOOKUP($B$1,Inventory!$A$1:$AZ$500,33,FALSE),IF(AND(B60=$G$7,pmt_timing="End"),VLOOKUP($B$1,Inventory!$A$1:$AZ$500,33,FALSE),0))</f>
        <v>#VALUE!</v>
      </c>
      <c r="E60" s="140">
        <v>0.0</v>
      </c>
      <c r="F60" s="140">
        <v>0.0</v>
      </c>
      <c r="G60" s="140">
        <v>0.0</v>
      </c>
      <c r="H60" s="140">
        <v>0.0</v>
      </c>
      <c r="I60" s="140">
        <v>0.0</v>
      </c>
      <c r="J60" s="140">
        <v>0.0</v>
      </c>
      <c r="K60" s="140">
        <v>0.0</v>
      </c>
      <c r="L60" s="141" t="str">
        <f t="shared" si="3"/>
        <v>#VALUE!</v>
      </c>
      <c r="M60" s="142" t="str">
        <f>IF(AND(payfreq="Annually",pmt_timing="End",$B60&lt;=term),$L60/(1+Adj_Rate)^($B60),IF(AND(payfreq="Semiannually",pmt_timing="End",$B60&lt;=term),$L60/(1+Adj_Rate/2)^($B60),IF(AND(payfreq="Quarterly",pmt_timing="End",$B60&lt;=term),$L60/(1+Adj_Rate/4)^($B60),IF(AND(payfreq="Monthly",pmt_timing="End",$B60&lt;=term),$L60/(1+Adj_Rate/12)^($B60),""))))</f>
        <v>#VALUE!</v>
      </c>
      <c r="N60" s="142" t="str">
        <f>IF(AND(payfreq="Annually",pmt_timing="Beginning",$B60&lt;=term),$L60/(1+Adj_Rate)^($B60),IF(AND(payfreq="Semiannually",pmt_timing="Beginning",$B60&lt;=term),$L60/(1+Adj_Rate/2)^($B60),IF(AND(payfreq="Quarterly",pmt_timing="Beginning",$B60&lt;=term),$L60/(1+Adj_Rate/4)^($B60),IF(AND(payfreq="Monthly",pmt_timing="Beginning",$B60&lt;=term),$L60/(1+Adj_Rate/12)^($B60),""))))</f>
        <v>#VALUE!</v>
      </c>
      <c r="O60" s="77"/>
      <c r="P60" s="138" t="str">
        <f t="shared" si="19"/>
        <v>#NAME?</v>
      </c>
      <c r="Q60" s="143" t="str">
        <f>IF(P60="","",IF(P60=term,"Last Period",IF(P60="total","",IF(payfreq="Annually",DATE(YEAR(Q59)+1,MONTH(Q59),DAY(Q59)),IF(payfreq="Semiannually",DATE(YEAR(Q59),MONTH(Q59)+6,DAY(Q59)),IF(payfreq="Quarterly",DATE(YEAR(Q59),MONTH(Q59)+3,DAY(Q59)),IF(payfreq="Monthly",DATE(YEAR(Q59),MONTH(Q59)+1,DAY(Q59)))))))))</f>
        <v>#NAME?</v>
      </c>
      <c r="R60" s="145" t="str">
        <f t="shared" si="13"/>
        <v>#NAME?</v>
      </c>
      <c r="S60" s="142" t="str">
        <f t="shared" si="14"/>
        <v>#NAME?</v>
      </c>
      <c r="T60" s="145" t="str">
        <f>IF(payfreq="Annually",IF(P60="","",IF(P60="Total",SUM($T$19:T59),Adj_Rate*$R60)),IF(payfreq="Semiannually",IF(P60="","",IF(P60="Total",SUM($T$19:T59),Adj_Rate/2*$R60)),IF(payfreq="Quarterly",IF(P60="","",IF(P60="Total",SUM($T$19:T59),Adj_Rate/4*$R60)),IF(payfreq="Monthly",IF(P60="","",IF(P60="Total",SUM($T$19:T59),Adj_Rate/12*$R60)),""))))</f>
        <v>#VALUE!</v>
      </c>
      <c r="U60" s="142" t="str">
        <f t="shared" si="15"/>
        <v>#NAME?</v>
      </c>
      <c r="V60" s="145" t="str">
        <f t="shared" si="16"/>
        <v>#NAME?</v>
      </c>
      <c r="X60" s="77"/>
    </row>
    <row r="61" ht="15.75" customHeight="1">
      <c r="B61" s="144">
        <v>42.0</v>
      </c>
      <c r="C61" s="139" t="str">
        <f t="shared" si="12"/>
        <v>#NAME?</v>
      </c>
      <c r="D61" s="140" t="str">
        <f>+IF(AND(B61&lt;$G$7),VLOOKUP($B$1,Inventory!$A$1:$AZ$500,33,FALSE),IF(AND(B61=$G$7,pmt_timing="End"),VLOOKUP($B$1,Inventory!$A$1:$AZ$500,33,FALSE),0))</f>
        <v>#VALUE!</v>
      </c>
      <c r="E61" s="140">
        <v>0.0</v>
      </c>
      <c r="F61" s="140">
        <v>0.0</v>
      </c>
      <c r="G61" s="140">
        <v>0.0</v>
      </c>
      <c r="H61" s="140">
        <v>0.0</v>
      </c>
      <c r="I61" s="140">
        <v>0.0</v>
      </c>
      <c r="J61" s="140">
        <v>0.0</v>
      </c>
      <c r="K61" s="140">
        <v>0.0</v>
      </c>
      <c r="L61" s="141" t="str">
        <f t="shared" si="3"/>
        <v>#VALUE!</v>
      </c>
      <c r="M61" s="142" t="str">
        <f>IF(AND(payfreq="Annually",pmt_timing="End",$B61&lt;=term),$L61/(1+Adj_Rate)^($B61),IF(AND(payfreq="Semiannually",pmt_timing="End",$B61&lt;=term),$L61/(1+Adj_Rate/2)^($B61),IF(AND(payfreq="Quarterly",pmt_timing="End",$B61&lt;=term),$L61/(1+Adj_Rate/4)^($B61),IF(AND(payfreq="Monthly",pmt_timing="End",$B61&lt;=term),$L61/(1+Adj_Rate/12)^($B61),""))))</f>
        <v>#VALUE!</v>
      </c>
      <c r="N61" s="142" t="str">
        <f>IF(AND(payfreq="Annually",pmt_timing="Beginning",$B61&lt;=term),$L61/(1+Adj_Rate)^($B61),IF(AND(payfreq="Semiannually",pmt_timing="Beginning",$B61&lt;=term),$L61/(1+Adj_Rate/2)^($B61),IF(AND(payfreq="Quarterly",pmt_timing="Beginning",$B61&lt;=term),$L61/(1+Adj_Rate/4)^($B61),IF(AND(payfreq="Monthly",pmt_timing="Beginning",$B61&lt;=term),$L61/(1+Adj_Rate/12)^($B61),""))))</f>
        <v>#VALUE!</v>
      </c>
      <c r="O61" s="77"/>
      <c r="P61" s="138" t="str">
        <f t="shared" si="19"/>
        <v>#NAME?</v>
      </c>
      <c r="Q61" s="143" t="str">
        <f>IF(P61="","",IF(P61=term,"Last Period",IF(P61="total","",IF(payfreq="Annually",DATE(YEAR(Q60)+1,MONTH(Q60),DAY(Q60)),IF(payfreq="Semiannually",DATE(YEAR(Q60),MONTH(Q60)+6,DAY(Q60)),IF(payfreq="Quarterly",DATE(YEAR(Q60),MONTH(Q60)+3,DAY(Q60)),IF(payfreq="Monthly",DATE(YEAR(Q60),MONTH(Q60)+1,DAY(Q60)))))))))</f>
        <v>#NAME?</v>
      </c>
      <c r="R61" s="145" t="str">
        <f t="shared" si="13"/>
        <v>#NAME?</v>
      </c>
      <c r="S61" s="142" t="str">
        <f t="shared" si="14"/>
        <v>#NAME?</v>
      </c>
      <c r="T61" s="145" t="str">
        <f>IF(payfreq="Annually",IF(P61="","",IF(P61="Total",SUM($T$19:T60),Adj_Rate*$R61)),IF(payfreq="Semiannually",IF(P61="","",IF(P61="Total",SUM($T$19:T60),Adj_Rate/2*$R61)),IF(payfreq="Quarterly",IF(P61="","",IF(P61="Total",SUM($T$19:T60),Adj_Rate/4*$R61)),IF(payfreq="Monthly",IF(P61="","",IF(P61="Total",SUM($T$19:T60),Adj_Rate/12*$R61)),""))))</f>
        <v>#VALUE!</v>
      </c>
      <c r="U61" s="142" t="str">
        <f t="shared" si="15"/>
        <v>#NAME?</v>
      </c>
      <c r="V61" s="145" t="str">
        <f t="shared" si="16"/>
        <v>#NAME?</v>
      </c>
      <c r="X61" s="77"/>
    </row>
    <row r="62" ht="15.75" customHeight="1">
      <c r="B62" s="144">
        <v>43.0</v>
      </c>
      <c r="C62" s="139" t="str">
        <f t="shared" si="12"/>
        <v>#NAME?</v>
      </c>
      <c r="D62" s="140" t="str">
        <f>+IF(AND(B62&lt;$G$7),VLOOKUP($B$1,Inventory!$A$1:$AZ$500,33,FALSE),IF(AND(B62=$G$7,pmt_timing="End"),VLOOKUP($B$1,Inventory!$A$1:$AZ$500,33,FALSE),0))</f>
        <v>#VALUE!</v>
      </c>
      <c r="E62" s="140">
        <v>0.0</v>
      </c>
      <c r="F62" s="140">
        <v>0.0</v>
      </c>
      <c r="G62" s="140">
        <v>0.0</v>
      </c>
      <c r="H62" s="140">
        <v>0.0</v>
      </c>
      <c r="I62" s="140">
        <v>0.0</v>
      </c>
      <c r="J62" s="140">
        <v>0.0</v>
      </c>
      <c r="K62" s="140">
        <v>0.0</v>
      </c>
      <c r="L62" s="141" t="str">
        <f t="shared" si="3"/>
        <v>#VALUE!</v>
      </c>
      <c r="M62" s="142" t="str">
        <f>IF(AND(payfreq="Annually",pmt_timing="End",$B62&lt;=term),$L62/(1+Adj_Rate)^($B62),IF(AND(payfreq="Semiannually",pmt_timing="End",$B62&lt;=term),$L62/(1+Adj_Rate/2)^($B62),IF(AND(payfreq="Quarterly",pmt_timing="End",$B62&lt;=term),$L62/(1+Adj_Rate/4)^($B62),IF(AND(payfreq="Monthly",pmt_timing="End",$B62&lt;=term),$L62/(1+Adj_Rate/12)^($B62),""))))</f>
        <v>#VALUE!</v>
      </c>
      <c r="N62" s="142" t="str">
        <f>IF(AND(payfreq="Annually",pmt_timing="Beginning",$B62&lt;=term),$L62/(1+Adj_Rate)^($B62),IF(AND(payfreq="Semiannually",pmt_timing="Beginning",$B62&lt;=term),$L62/(1+Adj_Rate/2)^($B62),IF(AND(payfreq="Quarterly",pmt_timing="Beginning",$B62&lt;=term),$L62/(1+Adj_Rate/4)^($B62),IF(AND(payfreq="Monthly",pmt_timing="Beginning",$B62&lt;=term),$L62/(1+Adj_Rate/12)^($B62),""))))</f>
        <v>#VALUE!</v>
      </c>
      <c r="O62" s="77"/>
      <c r="P62" s="138" t="str">
        <f t="shared" si="19"/>
        <v>#NAME?</v>
      </c>
      <c r="Q62" s="143" t="str">
        <f>IF(P62="","",IF(P62=term,"Last Period",IF(P62="total","",IF(payfreq="Annually",DATE(YEAR(Q61)+1,MONTH(Q61),DAY(Q61)),IF(payfreq="Semiannually",DATE(YEAR(Q61),MONTH(Q61)+6,DAY(Q61)),IF(payfreq="Quarterly",DATE(YEAR(Q61),MONTH(Q61)+3,DAY(Q61)),IF(payfreq="Monthly",DATE(YEAR(Q61),MONTH(Q61)+1,DAY(Q61)))))))))</f>
        <v>#NAME?</v>
      </c>
      <c r="R62" s="145" t="str">
        <f t="shared" si="13"/>
        <v>#NAME?</v>
      </c>
      <c r="S62" s="142" t="str">
        <f t="shared" si="14"/>
        <v>#NAME?</v>
      </c>
      <c r="T62" s="145" t="str">
        <f>IF(payfreq="Annually",IF(P62="","",IF(P62="Total",SUM($T$19:T61),Adj_Rate*$R62)),IF(payfreq="Semiannually",IF(P62="","",IF(P62="Total",SUM($T$19:T61),Adj_Rate/2*$R62)),IF(payfreq="Quarterly",IF(P62="","",IF(P62="Total",SUM($T$19:T61),Adj_Rate/4*$R62)),IF(payfreq="Monthly",IF(P62="","",IF(P62="Total",SUM($T$19:T61),Adj_Rate/12*$R62)),""))))</f>
        <v>#VALUE!</v>
      </c>
      <c r="U62" s="142" t="str">
        <f t="shared" si="15"/>
        <v>#NAME?</v>
      </c>
      <c r="V62" s="145" t="str">
        <f t="shared" si="16"/>
        <v>#NAME?</v>
      </c>
      <c r="X62" s="77"/>
    </row>
    <row r="63" ht="15.75" customHeight="1">
      <c r="B63" s="144">
        <v>44.0</v>
      </c>
      <c r="C63" s="139" t="str">
        <f t="shared" si="12"/>
        <v>#NAME?</v>
      </c>
      <c r="D63" s="140" t="str">
        <f>+IF(AND(B63&lt;$G$7),VLOOKUP($B$1,Inventory!$A$1:$AZ$500,33,FALSE),IF(AND(B63=$G$7,pmt_timing="End"),VLOOKUP($B$1,Inventory!$A$1:$AZ$500,33,FALSE),0))</f>
        <v>#VALUE!</v>
      </c>
      <c r="E63" s="140">
        <v>0.0</v>
      </c>
      <c r="F63" s="140">
        <v>0.0</v>
      </c>
      <c r="G63" s="140">
        <v>0.0</v>
      </c>
      <c r="H63" s="140">
        <v>0.0</v>
      </c>
      <c r="I63" s="140">
        <v>0.0</v>
      </c>
      <c r="J63" s="140">
        <v>0.0</v>
      </c>
      <c r="K63" s="140">
        <v>0.0</v>
      </c>
      <c r="L63" s="141" t="str">
        <f t="shared" si="3"/>
        <v>#VALUE!</v>
      </c>
      <c r="M63" s="142" t="str">
        <f>IF(AND(payfreq="Annually",pmt_timing="End",$B63&lt;=term),$L63/(1+Adj_Rate)^($B63),IF(AND(payfreq="Semiannually",pmt_timing="End",$B63&lt;=term),$L63/(1+Adj_Rate/2)^($B63),IF(AND(payfreq="Quarterly",pmt_timing="End",$B63&lt;=term),$L63/(1+Adj_Rate/4)^($B63),IF(AND(payfreq="Monthly",pmt_timing="End",$B63&lt;=term),$L63/(1+Adj_Rate/12)^($B63),""))))</f>
        <v>#VALUE!</v>
      </c>
      <c r="N63" s="142" t="str">
        <f>IF(AND(payfreq="Annually",pmt_timing="Beginning",$B63&lt;=term),$L63/(1+Adj_Rate)^($B63),IF(AND(payfreq="Semiannually",pmt_timing="Beginning",$B63&lt;=term),$L63/(1+Adj_Rate/2)^($B63),IF(AND(payfreq="Quarterly",pmt_timing="Beginning",$B63&lt;=term),$L63/(1+Adj_Rate/4)^($B63),IF(AND(payfreq="Monthly",pmt_timing="Beginning",$B63&lt;=term),$L63/(1+Adj_Rate/12)^($B63),""))))</f>
        <v>#VALUE!</v>
      </c>
      <c r="O63" s="77"/>
      <c r="P63" s="138" t="str">
        <f t="shared" si="19"/>
        <v>#NAME?</v>
      </c>
      <c r="Q63" s="143" t="str">
        <f>IF(P63="","",IF(P63=term,"Last Period",IF(P63="total","",IF(payfreq="Annually",DATE(YEAR(Q62)+1,MONTH(Q62),DAY(Q62)),IF(payfreq="Semiannually",DATE(YEAR(Q62),MONTH(Q62)+6,DAY(Q62)),IF(payfreq="Quarterly",DATE(YEAR(Q62),MONTH(Q62)+3,DAY(Q62)),IF(payfreq="Monthly",DATE(YEAR(Q62),MONTH(Q62)+1,DAY(Q62)))))))))</f>
        <v>#NAME?</v>
      </c>
      <c r="R63" s="145" t="str">
        <f t="shared" si="13"/>
        <v>#NAME?</v>
      </c>
      <c r="S63" s="142" t="str">
        <f t="shared" si="14"/>
        <v>#NAME?</v>
      </c>
      <c r="T63" s="145" t="str">
        <f>IF(payfreq="Annually",IF(P63="","",IF(P63="Total",SUM($T$19:T62),Adj_Rate*$R63)),IF(payfreq="Semiannually",IF(P63="","",IF(P63="Total",SUM($T$19:T62),Adj_Rate/2*$R63)),IF(payfreq="Quarterly",IF(P63="","",IF(P63="Total",SUM($T$19:T62),Adj_Rate/4*$R63)),IF(payfreq="Monthly",IF(P63="","",IF(P63="Total",SUM($T$19:T62),Adj_Rate/12*$R63)),""))))</f>
        <v>#VALUE!</v>
      </c>
      <c r="U63" s="142" t="str">
        <f t="shared" si="15"/>
        <v>#NAME?</v>
      </c>
      <c r="V63" s="145" t="str">
        <f t="shared" si="16"/>
        <v>#NAME?</v>
      </c>
      <c r="X63" s="77"/>
    </row>
    <row r="64" ht="15.75" customHeight="1">
      <c r="B64" s="144">
        <v>45.0</v>
      </c>
      <c r="C64" s="139" t="str">
        <f t="shared" si="12"/>
        <v>#NAME?</v>
      </c>
      <c r="D64" s="140" t="str">
        <f>+IF(AND(B64&lt;$G$7),VLOOKUP($B$1,Inventory!$A$1:$AZ$500,33,FALSE),IF(AND(B64=$G$7,pmt_timing="End"),VLOOKUP($B$1,Inventory!$A$1:$AZ$500,33,FALSE),0))</f>
        <v>#VALUE!</v>
      </c>
      <c r="E64" s="140">
        <v>0.0</v>
      </c>
      <c r="F64" s="140">
        <v>0.0</v>
      </c>
      <c r="G64" s="140">
        <v>0.0</v>
      </c>
      <c r="H64" s="140">
        <v>0.0</v>
      </c>
      <c r="I64" s="140">
        <v>0.0</v>
      </c>
      <c r="J64" s="140">
        <v>0.0</v>
      </c>
      <c r="K64" s="140">
        <v>0.0</v>
      </c>
      <c r="L64" s="141" t="str">
        <f t="shared" si="3"/>
        <v>#VALUE!</v>
      </c>
      <c r="M64" s="142" t="str">
        <f>IF(AND(payfreq="Annually",pmt_timing="End",$B64&lt;=term),$L64/(1+Adj_Rate)^($B64),IF(AND(payfreq="Semiannually",pmt_timing="End",$B64&lt;=term),$L64/(1+Adj_Rate/2)^($B64),IF(AND(payfreq="Quarterly",pmt_timing="End",$B64&lt;=term),$L64/(1+Adj_Rate/4)^($B64),IF(AND(payfreq="Monthly",pmt_timing="End",$B64&lt;=term),$L64/(1+Adj_Rate/12)^($B64),""))))</f>
        <v>#VALUE!</v>
      </c>
      <c r="N64" s="142" t="str">
        <f>IF(AND(payfreq="Annually",pmt_timing="Beginning",$B64&lt;=term),$L64/(1+Adj_Rate)^($B64),IF(AND(payfreq="Semiannually",pmt_timing="Beginning",$B64&lt;=term),$L64/(1+Adj_Rate/2)^($B64),IF(AND(payfreq="Quarterly",pmt_timing="Beginning",$B64&lt;=term),$L64/(1+Adj_Rate/4)^($B64),IF(AND(payfreq="Monthly",pmt_timing="Beginning",$B64&lt;=term),$L64/(1+Adj_Rate/12)^($B64),""))))</f>
        <v>#VALUE!</v>
      </c>
      <c r="O64" s="77"/>
      <c r="P64" s="138" t="str">
        <f t="shared" si="19"/>
        <v>#NAME?</v>
      </c>
      <c r="Q64" s="143" t="str">
        <f>IF(P64="","",IF(P64=term,"Last Period",IF(P64="total","",IF(payfreq="Annually",DATE(YEAR(Q63)+1,MONTH(Q63),DAY(Q63)),IF(payfreq="Semiannually",DATE(YEAR(Q63),MONTH(Q63)+6,DAY(Q63)),IF(payfreq="Quarterly",DATE(YEAR(Q63),MONTH(Q63)+3,DAY(Q63)),IF(payfreq="Monthly",DATE(YEAR(Q63),MONTH(Q63)+1,DAY(Q63)))))))))</f>
        <v>#NAME?</v>
      </c>
      <c r="R64" s="145" t="str">
        <f t="shared" si="13"/>
        <v>#NAME?</v>
      </c>
      <c r="S64" s="142" t="str">
        <f t="shared" si="14"/>
        <v>#NAME?</v>
      </c>
      <c r="T64" s="145" t="str">
        <f>IF(payfreq="Annually",IF(P64="","",IF(P64="Total",SUM($T$19:T63),Adj_Rate*$R64)),IF(payfreq="Semiannually",IF(P64="","",IF(P64="Total",SUM($T$19:T63),Adj_Rate/2*$R64)),IF(payfreq="Quarterly",IF(P64="","",IF(P64="Total",SUM($T$19:T63),Adj_Rate/4*$R64)),IF(payfreq="Monthly",IF(P64="","",IF(P64="Total",SUM($T$19:T63),Adj_Rate/12*$R64)),""))))</f>
        <v>#VALUE!</v>
      </c>
      <c r="U64" s="142" t="str">
        <f t="shared" si="15"/>
        <v>#NAME?</v>
      </c>
      <c r="V64" s="145" t="str">
        <f t="shared" si="16"/>
        <v>#NAME?</v>
      </c>
      <c r="X64" s="77"/>
    </row>
    <row r="65" ht="15.75" customHeight="1">
      <c r="B65" s="144">
        <v>46.0</v>
      </c>
      <c r="C65" s="139" t="str">
        <f t="shared" si="12"/>
        <v>#NAME?</v>
      </c>
      <c r="D65" s="140" t="str">
        <f>+IF(AND(B65&lt;$G$7),VLOOKUP($B$1,Inventory!$A$1:$AZ$500,33,FALSE),IF(AND(B65=$G$7,pmt_timing="End"),VLOOKUP($B$1,Inventory!$A$1:$AZ$500,33,FALSE),0))</f>
        <v>#VALUE!</v>
      </c>
      <c r="E65" s="140">
        <v>0.0</v>
      </c>
      <c r="F65" s="140">
        <v>0.0</v>
      </c>
      <c r="G65" s="140">
        <v>0.0</v>
      </c>
      <c r="H65" s="140">
        <v>0.0</v>
      </c>
      <c r="I65" s="140">
        <v>0.0</v>
      </c>
      <c r="J65" s="140">
        <v>0.0</v>
      </c>
      <c r="K65" s="140">
        <v>0.0</v>
      </c>
      <c r="L65" s="141" t="str">
        <f t="shared" si="3"/>
        <v>#VALUE!</v>
      </c>
      <c r="M65" s="142" t="str">
        <f>IF(AND(payfreq="Annually",pmt_timing="End",$B65&lt;=term),$L65/(1+Adj_Rate)^($B65),IF(AND(payfreq="Semiannually",pmt_timing="End",$B65&lt;=term),$L65/(1+Adj_Rate/2)^($B65),IF(AND(payfreq="Quarterly",pmt_timing="End",$B65&lt;=term),$L65/(1+Adj_Rate/4)^($B65),IF(AND(payfreq="Monthly",pmt_timing="End",$B65&lt;=term),$L65/(1+Adj_Rate/12)^($B65),""))))</f>
        <v>#VALUE!</v>
      </c>
      <c r="N65" s="142" t="str">
        <f>IF(AND(payfreq="Annually",pmt_timing="Beginning",$B65&lt;=term),$L65/(1+Adj_Rate)^($B65),IF(AND(payfreq="Semiannually",pmt_timing="Beginning",$B65&lt;=term),$L65/(1+Adj_Rate/2)^($B65),IF(AND(payfreq="Quarterly",pmt_timing="Beginning",$B65&lt;=term),$L65/(1+Adj_Rate/4)^($B65),IF(AND(payfreq="Monthly",pmt_timing="Beginning",$B65&lt;=term),$L65/(1+Adj_Rate/12)^($B65),""))))</f>
        <v>#VALUE!</v>
      </c>
      <c r="O65" s="77"/>
      <c r="P65" s="138" t="str">
        <f t="shared" si="19"/>
        <v>#NAME?</v>
      </c>
      <c r="Q65" s="143" t="str">
        <f>IF(P65="","",IF(P65=term,"Last Period",IF(P65="total","",IF(payfreq="Annually",DATE(YEAR(Q64)+1,MONTH(Q64),DAY(Q64)),IF(payfreq="Semiannually",DATE(YEAR(Q64),MONTH(Q64)+6,DAY(Q64)),IF(payfreq="Quarterly",DATE(YEAR(Q64),MONTH(Q64)+3,DAY(Q64)),IF(payfreq="Monthly",DATE(YEAR(Q64),MONTH(Q64)+1,DAY(Q64)))))))))</f>
        <v>#NAME?</v>
      </c>
      <c r="R65" s="145" t="str">
        <f t="shared" si="13"/>
        <v>#NAME?</v>
      </c>
      <c r="S65" s="142" t="str">
        <f t="shared" si="14"/>
        <v>#NAME?</v>
      </c>
      <c r="T65" s="145" t="str">
        <f>IF(payfreq="Annually",IF(P65="","",IF(P65="Total",SUM($T$19:T64),Adj_Rate*$R65)),IF(payfreq="Semiannually",IF(P65="","",IF(P65="Total",SUM($T$19:T64),Adj_Rate/2*$R65)),IF(payfreq="Quarterly",IF(P65="","",IF(P65="Total",SUM($T$19:T64),Adj_Rate/4*$R65)),IF(payfreq="Monthly",IF(P65="","",IF(P65="Total",SUM($T$19:T64),Adj_Rate/12*$R65)),""))))</f>
        <v>#VALUE!</v>
      </c>
      <c r="U65" s="142" t="str">
        <f t="shared" si="15"/>
        <v>#NAME?</v>
      </c>
      <c r="V65" s="145" t="str">
        <f t="shared" si="16"/>
        <v>#NAME?</v>
      </c>
      <c r="X65" s="77"/>
    </row>
    <row r="66" ht="15.75" customHeight="1">
      <c r="B66" s="144">
        <v>47.0</v>
      </c>
      <c r="C66" s="139" t="str">
        <f t="shared" si="12"/>
        <v>#NAME?</v>
      </c>
      <c r="D66" s="140" t="str">
        <f>+IF(AND(B66&lt;$G$7),VLOOKUP($B$1,Inventory!$A$1:$AZ$500,33,FALSE),IF(AND(B66=$G$7,pmt_timing="End"),VLOOKUP($B$1,Inventory!$A$1:$AZ$500,33,FALSE),0))</f>
        <v>#VALUE!</v>
      </c>
      <c r="E66" s="140">
        <v>0.0</v>
      </c>
      <c r="F66" s="140">
        <v>0.0</v>
      </c>
      <c r="G66" s="140">
        <v>0.0</v>
      </c>
      <c r="H66" s="140">
        <v>0.0</v>
      </c>
      <c r="I66" s="140">
        <v>0.0</v>
      </c>
      <c r="J66" s="140">
        <v>0.0</v>
      </c>
      <c r="K66" s="140">
        <v>0.0</v>
      </c>
      <c r="L66" s="141" t="str">
        <f t="shared" si="3"/>
        <v>#VALUE!</v>
      </c>
      <c r="M66" s="142" t="str">
        <f>IF(AND(payfreq="Annually",pmt_timing="End",$B66&lt;=term),$L66/(1+Adj_Rate)^($B66),IF(AND(payfreq="Semiannually",pmt_timing="End",$B66&lt;=term),$L66/(1+Adj_Rate/2)^($B66),IF(AND(payfreq="Quarterly",pmt_timing="End",$B66&lt;=term),$L66/(1+Adj_Rate/4)^($B66),IF(AND(payfreq="Monthly",pmt_timing="End",$B66&lt;=term),$L66/(1+Adj_Rate/12)^($B66),""))))</f>
        <v>#VALUE!</v>
      </c>
      <c r="N66" s="142" t="str">
        <f>IF(AND(payfreq="Annually",pmt_timing="Beginning",$B66&lt;=term),$L66/(1+Adj_Rate)^($B66),IF(AND(payfreq="Semiannually",pmt_timing="Beginning",$B66&lt;=term),$L66/(1+Adj_Rate/2)^($B66),IF(AND(payfreq="Quarterly",pmt_timing="Beginning",$B66&lt;=term),$L66/(1+Adj_Rate/4)^($B66),IF(AND(payfreq="Monthly",pmt_timing="Beginning",$B66&lt;=term),$L66/(1+Adj_Rate/12)^($B66),""))))</f>
        <v>#VALUE!</v>
      </c>
      <c r="O66" s="77"/>
      <c r="P66" s="138" t="str">
        <f t="shared" si="19"/>
        <v>#NAME?</v>
      </c>
      <c r="Q66" s="143" t="str">
        <f>IF(P66="","",IF(P66=term,"Last Period",IF(P66="total","",IF(payfreq="Annually",DATE(YEAR(Q65)+1,MONTH(Q65),DAY(Q65)),IF(payfreq="Semiannually",DATE(YEAR(Q65),MONTH(Q65)+6,DAY(Q65)),IF(payfreq="Quarterly",DATE(YEAR(Q65),MONTH(Q65)+3,DAY(Q65)),IF(payfreq="Monthly",DATE(YEAR(Q65),MONTH(Q65)+1,DAY(Q65)))))))))</f>
        <v>#NAME?</v>
      </c>
      <c r="R66" s="145" t="str">
        <f t="shared" si="13"/>
        <v>#NAME?</v>
      </c>
      <c r="S66" s="142" t="str">
        <f t="shared" si="14"/>
        <v>#NAME?</v>
      </c>
      <c r="T66" s="145" t="str">
        <f>IF(payfreq="Annually",IF(P66="","",IF(P66="Total",SUM($T$19:T65),Adj_Rate*$R66)),IF(payfreq="Semiannually",IF(P66="","",IF(P66="Total",SUM($T$19:T65),Adj_Rate/2*$R66)),IF(payfreq="Quarterly",IF(P66="","",IF(P66="Total",SUM($T$19:T65),Adj_Rate/4*$R66)),IF(payfreq="Monthly",IF(P66="","",IF(P66="Total",SUM($T$19:T65),Adj_Rate/12*$R66)),""))))</f>
        <v>#VALUE!</v>
      </c>
      <c r="U66" s="142" t="str">
        <f t="shared" si="15"/>
        <v>#NAME?</v>
      </c>
      <c r="V66" s="145" t="str">
        <f t="shared" si="16"/>
        <v>#NAME?</v>
      </c>
      <c r="X66" s="77"/>
    </row>
    <row r="67" ht="15.75" customHeight="1">
      <c r="B67" s="144">
        <v>48.0</v>
      </c>
      <c r="C67" s="139" t="str">
        <f t="shared" si="12"/>
        <v>#NAME?</v>
      </c>
      <c r="D67" s="140" t="str">
        <f>+IF(AND(B67&lt;$G$7),VLOOKUP($B$1,Inventory!$A$1:$AZ$500,33,FALSE),IF(AND(B67=$G$7,pmt_timing="End"),VLOOKUP($B$1,Inventory!$A$1:$AZ$500,33,FALSE),0))</f>
        <v>#VALUE!</v>
      </c>
      <c r="E67" s="140">
        <v>0.0</v>
      </c>
      <c r="F67" s="140">
        <v>0.0</v>
      </c>
      <c r="G67" s="140">
        <v>0.0</v>
      </c>
      <c r="H67" s="140">
        <v>0.0</v>
      </c>
      <c r="I67" s="140">
        <v>0.0</v>
      </c>
      <c r="J67" s="140">
        <v>0.0</v>
      </c>
      <c r="K67" s="140">
        <v>0.0</v>
      </c>
      <c r="L67" s="141" t="str">
        <f t="shared" si="3"/>
        <v>#VALUE!</v>
      </c>
      <c r="M67" s="142" t="str">
        <f>IF(AND(payfreq="Annually",pmt_timing="End",$B67&lt;=term),$L67/(1+Adj_Rate)^($B67),IF(AND(payfreq="Semiannually",pmt_timing="End",$B67&lt;=term),$L67/(1+Adj_Rate/2)^($B67),IF(AND(payfreq="Quarterly",pmt_timing="End",$B67&lt;=term),$L67/(1+Adj_Rate/4)^($B67),IF(AND(payfreq="Monthly",pmt_timing="End",$B67&lt;=term),$L67/(1+Adj_Rate/12)^($B67),""))))</f>
        <v>#VALUE!</v>
      </c>
      <c r="N67" s="142" t="str">
        <f>IF(AND(payfreq="Annually",pmt_timing="Beginning",$B67&lt;=term),$L67/(1+Adj_Rate)^($B67),IF(AND(payfreq="Semiannually",pmt_timing="Beginning",$B67&lt;=term),$L67/(1+Adj_Rate/2)^($B67),IF(AND(payfreq="Quarterly",pmt_timing="Beginning",$B67&lt;=term),$L67/(1+Adj_Rate/4)^($B67),IF(AND(payfreq="Monthly",pmt_timing="Beginning",$B67&lt;=term),$L67/(1+Adj_Rate/12)^($B67),""))))</f>
        <v>#VALUE!</v>
      </c>
      <c r="O67" s="77"/>
      <c r="P67" s="138" t="str">
        <f t="shared" si="19"/>
        <v>#NAME?</v>
      </c>
      <c r="Q67" s="143" t="str">
        <f>IF(P67="","",IF(P67=term,"Last Period",IF(P67="total","",IF(payfreq="Annually",DATE(YEAR(Q66)+1,MONTH(Q66),DAY(Q66)),IF(payfreq="Semiannually",DATE(YEAR(Q66),MONTH(Q66)+6,DAY(Q66)),IF(payfreq="Quarterly",DATE(YEAR(Q66),MONTH(Q66)+3,DAY(Q66)),IF(payfreq="Monthly",DATE(YEAR(Q66),MONTH(Q66)+1,DAY(Q66)))))))))</f>
        <v>#NAME?</v>
      </c>
      <c r="R67" s="145" t="str">
        <f t="shared" si="13"/>
        <v>#NAME?</v>
      </c>
      <c r="S67" s="142" t="str">
        <f t="shared" si="14"/>
        <v>#NAME?</v>
      </c>
      <c r="T67" s="145" t="str">
        <f>IF(payfreq="Annually",IF(P67="","",IF(P67="Total",SUM($T$19:T66),Adj_Rate*$R67)),IF(payfreq="Semiannually",IF(P67="","",IF(P67="Total",SUM($T$19:T66),Adj_Rate/2*$R67)),IF(payfreq="Quarterly",IF(P67="","",IF(P67="Total",SUM($T$19:T66),Adj_Rate/4*$R67)),IF(payfreq="Monthly",IF(P67="","",IF(P67="Total",SUM($T$19:T66),Adj_Rate/12*$R67)),""))))</f>
        <v>#VALUE!</v>
      </c>
      <c r="U67" s="142" t="str">
        <f t="shared" si="15"/>
        <v>#NAME?</v>
      </c>
      <c r="V67" s="145" t="str">
        <f t="shared" si="16"/>
        <v>#NAME?</v>
      </c>
      <c r="X67" s="77"/>
    </row>
    <row r="68" ht="15.75" customHeight="1">
      <c r="B68" s="144">
        <v>49.0</v>
      </c>
      <c r="C68" s="139" t="str">
        <f t="shared" si="12"/>
        <v>#NAME?</v>
      </c>
      <c r="D68" s="140" t="str">
        <f>+IF(AND(B68&lt;$G$7),VLOOKUP($B$1,Inventory!$A$1:$AZ$500,33,FALSE),IF(AND(B68=$G$7,pmt_timing="End"),VLOOKUP($B$1,Inventory!$A$1:$AZ$500,33,FALSE),0))</f>
        <v>#VALUE!</v>
      </c>
      <c r="E68" s="140">
        <v>0.0</v>
      </c>
      <c r="F68" s="140">
        <v>0.0</v>
      </c>
      <c r="G68" s="140">
        <v>0.0</v>
      </c>
      <c r="H68" s="140">
        <v>0.0</v>
      </c>
      <c r="I68" s="140">
        <v>0.0</v>
      </c>
      <c r="J68" s="140">
        <v>0.0</v>
      </c>
      <c r="K68" s="140">
        <v>0.0</v>
      </c>
      <c r="L68" s="141" t="str">
        <f t="shared" si="3"/>
        <v>#VALUE!</v>
      </c>
      <c r="M68" s="142" t="str">
        <f>IF(AND(payfreq="Annually",pmt_timing="End",$B68&lt;=term),$L68/(1+Adj_Rate)^($B68),IF(AND(payfreq="Semiannually",pmt_timing="End",$B68&lt;=term),$L68/(1+Adj_Rate/2)^($B68),IF(AND(payfreq="Quarterly",pmt_timing="End",$B68&lt;=term),$L68/(1+Adj_Rate/4)^($B68),IF(AND(payfreq="Monthly",pmt_timing="End",$B68&lt;=term),$L68/(1+Adj_Rate/12)^($B68),""))))</f>
        <v>#VALUE!</v>
      </c>
      <c r="N68" s="142" t="str">
        <f>IF(AND(payfreq="Annually",pmt_timing="Beginning",$B68&lt;=term),$L68/(1+Adj_Rate)^($B68),IF(AND(payfreq="Semiannually",pmt_timing="Beginning",$B68&lt;=term),$L68/(1+Adj_Rate/2)^($B68),IF(AND(payfreq="Quarterly",pmt_timing="Beginning",$B68&lt;=term),$L68/(1+Adj_Rate/4)^($B68),IF(AND(payfreq="Monthly",pmt_timing="Beginning",$B68&lt;=term),$L68/(1+Adj_Rate/12)^($B68),""))))</f>
        <v>#VALUE!</v>
      </c>
      <c r="O68" s="77"/>
      <c r="P68" s="138" t="str">
        <f t="shared" si="19"/>
        <v>#NAME?</v>
      </c>
      <c r="Q68" s="143" t="str">
        <f>IF(P68="","",IF(P68=term,"Last Period",IF(P68="total","",IF(payfreq="Annually",DATE(YEAR(Q67)+1,MONTH(Q67),DAY(Q67)),IF(payfreq="Semiannually",DATE(YEAR(Q67),MONTH(Q67)+6,DAY(Q67)),IF(payfreq="Quarterly",DATE(YEAR(Q67),MONTH(Q67)+3,DAY(Q67)),IF(payfreq="Monthly",DATE(YEAR(Q67),MONTH(Q67)+1,DAY(Q67)))))))))</f>
        <v>#NAME?</v>
      </c>
      <c r="R68" s="145" t="str">
        <f t="shared" si="13"/>
        <v>#NAME?</v>
      </c>
      <c r="S68" s="142" t="str">
        <f t="shared" si="14"/>
        <v>#NAME?</v>
      </c>
      <c r="T68" s="145" t="str">
        <f>IF(payfreq="Annually",IF(P68="","",IF(P68="Total",SUM($T$19:T67),Adj_Rate*$R68)),IF(payfreq="Semiannually",IF(P68="","",IF(P68="Total",SUM($T$19:T67),Adj_Rate/2*$R68)),IF(payfreq="Quarterly",IF(P68="","",IF(P68="Total",SUM($T$19:T67),Adj_Rate/4*$R68)),IF(payfreq="Monthly",IF(P68="","",IF(P68="Total",SUM($T$19:T67),Adj_Rate/12*$R68)),""))))</f>
        <v>#VALUE!</v>
      </c>
      <c r="U68" s="142" t="str">
        <f t="shared" si="15"/>
        <v>#NAME?</v>
      </c>
      <c r="V68" s="145" t="str">
        <f t="shared" si="16"/>
        <v>#NAME?</v>
      </c>
      <c r="X68" s="77"/>
    </row>
    <row r="69" ht="15.75" customHeight="1">
      <c r="B69" s="144">
        <v>50.0</v>
      </c>
      <c r="C69" s="139" t="str">
        <f t="shared" si="12"/>
        <v>#NAME?</v>
      </c>
      <c r="D69" s="140" t="str">
        <f>+IF(AND(B69&lt;$G$7),VLOOKUP($B$1,Inventory!$A$1:$AZ$500,33,FALSE),IF(AND(B69=$G$7,pmt_timing="End"),VLOOKUP($B$1,Inventory!$A$1:$AZ$500,33,FALSE),0))</f>
        <v>#VALUE!</v>
      </c>
      <c r="E69" s="140">
        <v>0.0</v>
      </c>
      <c r="F69" s="140">
        <v>0.0</v>
      </c>
      <c r="G69" s="140">
        <v>0.0</v>
      </c>
      <c r="H69" s="140">
        <v>0.0</v>
      </c>
      <c r="I69" s="140">
        <v>0.0</v>
      </c>
      <c r="J69" s="140">
        <v>0.0</v>
      </c>
      <c r="K69" s="140">
        <v>0.0</v>
      </c>
      <c r="L69" s="141" t="str">
        <f t="shared" si="3"/>
        <v>#VALUE!</v>
      </c>
      <c r="M69" s="142" t="str">
        <f>IF(AND(payfreq="Annually",pmt_timing="End",$B69&lt;=term),$L69/(1+Adj_Rate)^($B69),IF(AND(payfreq="Semiannually",pmt_timing="End",$B69&lt;=term),$L69/(1+Adj_Rate/2)^($B69),IF(AND(payfreq="Quarterly",pmt_timing="End",$B69&lt;=term),$L69/(1+Adj_Rate/4)^($B69),IF(AND(payfreq="Monthly",pmt_timing="End",$B69&lt;=term),$L69/(1+Adj_Rate/12)^($B69),""))))</f>
        <v>#VALUE!</v>
      </c>
      <c r="N69" s="142" t="str">
        <f>IF(AND(payfreq="Annually",pmt_timing="Beginning",$B69&lt;=term),$L69/(1+Adj_Rate)^($B69),IF(AND(payfreq="Semiannually",pmt_timing="Beginning",$B69&lt;=term),$L69/(1+Adj_Rate/2)^($B69),IF(AND(payfreq="Quarterly",pmt_timing="Beginning",$B69&lt;=term),$L69/(1+Adj_Rate/4)^($B69),IF(AND(payfreq="Monthly",pmt_timing="Beginning",$B69&lt;=term),$L69/(1+Adj_Rate/12)^($B69),""))))</f>
        <v>#VALUE!</v>
      </c>
      <c r="O69" s="77"/>
      <c r="P69" s="138" t="str">
        <f t="shared" si="19"/>
        <v>#NAME?</v>
      </c>
      <c r="Q69" s="143" t="str">
        <f>IF(P69="","",IF(P69=term,"Last Period",IF(P69="total","",IF(payfreq="Annually",DATE(YEAR(Q68)+1,MONTH(Q68),DAY(Q68)),IF(payfreq="Semiannually",DATE(YEAR(Q68),MONTH(Q68)+6,DAY(Q68)),IF(payfreq="Quarterly",DATE(YEAR(Q68),MONTH(Q68)+3,DAY(Q68)),IF(payfreq="Monthly",DATE(YEAR(Q68),MONTH(Q68)+1,DAY(Q68)))))))))</f>
        <v>#NAME?</v>
      </c>
      <c r="R69" s="145" t="str">
        <f t="shared" si="13"/>
        <v>#NAME?</v>
      </c>
      <c r="S69" s="142" t="str">
        <f t="shared" si="14"/>
        <v>#NAME?</v>
      </c>
      <c r="T69" s="145" t="str">
        <f>IF(payfreq="Annually",IF(P69="","",IF(P69="Total",SUM($T$19:T68),Adj_Rate*$R69)),IF(payfreq="Semiannually",IF(P69="","",IF(P69="Total",SUM($T$19:T68),Adj_Rate/2*$R69)),IF(payfreq="Quarterly",IF(P69="","",IF(P69="Total",SUM($T$19:T68),Adj_Rate/4*$R69)),IF(payfreq="Monthly",IF(P69="","",IF(P69="Total",SUM($T$19:T68),Adj_Rate/12*$R69)),""))))</f>
        <v>#VALUE!</v>
      </c>
      <c r="U69" s="142" t="str">
        <f t="shared" si="15"/>
        <v>#NAME?</v>
      </c>
      <c r="V69" s="145" t="str">
        <f t="shared" si="16"/>
        <v>#NAME?</v>
      </c>
      <c r="X69" s="77"/>
    </row>
    <row r="70" ht="15.75" customHeight="1">
      <c r="B70" s="144">
        <v>51.0</v>
      </c>
      <c r="C70" s="139" t="str">
        <f t="shared" si="12"/>
        <v>#NAME?</v>
      </c>
      <c r="D70" s="140" t="str">
        <f>+IF(AND(B70&lt;$G$7),VLOOKUP($B$1,Inventory!$A$1:$AZ$500,33,FALSE),IF(AND(B70=$G$7,pmt_timing="End"),VLOOKUP($B$1,Inventory!$A$1:$AZ$500,33,FALSE),0))</f>
        <v>#VALUE!</v>
      </c>
      <c r="E70" s="140">
        <v>0.0</v>
      </c>
      <c r="F70" s="140">
        <v>0.0</v>
      </c>
      <c r="G70" s="140">
        <v>0.0</v>
      </c>
      <c r="H70" s="140">
        <v>0.0</v>
      </c>
      <c r="I70" s="140">
        <v>0.0</v>
      </c>
      <c r="J70" s="140">
        <v>0.0</v>
      </c>
      <c r="K70" s="140">
        <v>0.0</v>
      </c>
      <c r="L70" s="141" t="str">
        <f t="shared" si="3"/>
        <v>#VALUE!</v>
      </c>
      <c r="M70" s="142" t="str">
        <f>IF(AND(payfreq="Annually",pmt_timing="End",$B70&lt;=term),$L70/(1+Adj_Rate)^($B70),IF(AND(payfreq="Semiannually",pmt_timing="End",$B70&lt;=term),$L70/(1+Adj_Rate/2)^($B70),IF(AND(payfreq="Quarterly",pmt_timing="End",$B70&lt;=term),$L70/(1+Adj_Rate/4)^($B70),IF(AND(payfreq="Monthly",pmt_timing="End",$B70&lt;=term),$L70/(1+Adj_Rate/12)^($B70),""))))</f>
        <v>#VALUE!</v>
      </c>
      <c r="N70" s="142" t="str">
        <f>IF(AND(payfreq="Annually",pmt_timing="Beginning",$B70&lt;=term),$L70/(1+Adj_Rate)^($B70),IF(AND(payfreq="Semiannually",pmt_timing="Beginning",$B70&lt;=term),$L70/(1+Adj_Rate/2)^($B70),IF(AND(payfreq="Quarterly",pmt_timing="Beginning",$B70&lt;=term),$L70/(1+Adj_Rate/4)^($B70),IF(AND(payfreq="Monthly",pmt_timing="Beginning",$B70&lt;=term),$L70/(1+Adj_Rate/12)^($B70),""))))</f>
        <v>#VALUE!</v>
      </c>
      <c r="O70" s="77"/>
      <c r="P70" s="138" t="str">
        <f t="shared" si="19"/>
        <v>#NAME?</v>
      </c>
      <c r="Q70" s="143" t="str">
        <f>IF(P70="","",IF(P70=term,"Last Period",IF(P70="total","",IF(payfreq="Annually",DATE(YEAR(Q69)+1,MONTH(Q69),DAY(Q69)),IF(payfreq="Semiannually",DATE(YEAR(Q69),MONTH(Q69)+6,DAY(Q69)),IF(payfreq="Quarterly",DATE(YEAR(Q69),MONTH(Q69)+3,DAY(Q69)),IF(payfreq="Monthly",DATE(YEAR(Q69),MONTH(Q69)+1,DAY(Q69)))))))))</f>
        <v>#NAME?</v>
      </c>
      <c r="R70" s="145" t="str">
        <f t="shared" si="13"/>
        <v>#NAME?</v>
      </c>
      <c r="S70" s="142" t="str">
        <f t="shared" si="14"/>
        <v>#NAME?</v>
      </c>
      <c r="T70" s="145" t="str">
        <f>IF(payfreq="Annually",IF(P70="","",IF(P70="Total",SUM($T$19:T69),Adj_Rate*$R70)),IF(payfreq="Semiannually",IF(P70="","",IF(P70="Total",SUM($T$19:T69),Adj_Rate/2*$R70)),IF(payfreq="Quarterly",IF(P70="","",IF(P70="Total",SUM($T$19:T69),Adj_Rate/4*$R70)),IF(payfreq="Monthly",IF(P70="","",IF(P70="Total",SUM($T$19:T69),Adj_Rate/12*$R70)),""))))</f>
        <v>#VALUE!</v>
      </c>
      <c r="U70" s="142" t="str">
        <f t="shared" si="15"/>
        <v>#NAME?</v>
      </c>
      <c r="V70" s="145" t="str">
        <f t="shared" si="16"/>
        <v>#NAME?</v>
      </c>
      <c r="X70" s="77"/>
    </row>
    <row r="71" ht="15.75" customHeight="1">
      <c r="B71" s="144">
        <v>52.0</v>
      </c>
      <c r="C71" s="139" t="str">
        <f t="shared" si="12"/>
        <v>#NAME?</v>
      </c>
      <c r="D71" s="140" t="str">
        <f>+IF(AND(B71&lt;$G$7),VLOOKUP($B$1,Inventory!$A$1:$AZ$500,33,FALSE),IF(AND(B71=$G$7,pmt_timing="End"),VLOOKUP($B$1,Inventory!$A$1:$AZ$500,33,FALSE),0))</f>
        <v>#VALUE!</v>
      </c>
      <c r="E71" s="140">
        <v>0.0</v>
      </c>
      <c r="F71" s="140">
        <v>0.0</v>
      </c>
      <c r="G71" s="140">
        <v>0.0</v>
      </c>
      <c r="H71" s="140">
        <v>0.0</v>
      </c>
      <c r="I71" s="140">
        <v>0.0</v>
      </c>
      <c r="J71" s="140">
        <v>0.0</v>
      </c>
      <c r="K71" s="140">
        <v>0.0</v>
      </c>
      <c r="L71" s="141" t="str">
        <f t="shared" si="3"/>
        <v>#VALUE!</v>
      </c>
      <c r="M71" s="142" t="str">
        <f>IF(AND(payfreq="Annually",pmt_timing="End",$B71&lt;=term),$L71/(1+Adj_Rate)^($B71),IF(AND(payfreq="Semiannually",pmt_timing="End",$B71&lt;=term),$L71/(1+Adj_Rate/2)^($B71),IF(AND(payfreq="Quarterly",pmt_timing="End",$B71&lt;=term),$L71/(1+Adj_Rate/4)^($B71),IF(AND(payfreq="Monthly",pmt_timing="End",$B71&lt;=term),$L71/(1+Adj_Rate/12)^($B71),""))))</f>
        <v>#VALUE!</v>
      </c>
      <c r="N71" s="142" t="str">
        <f>IF(AND(payfreq="Annually",pmt_timing="Beginning",$B71&lt;=term),$L71/(1+Adj_Rate)^($B71),IF(AND(payfreq="Semiannually",pmt_timing="Beginning",$B71&lt;=term),$L71/(1+Adj_Rate/2)^($B71),IF(AND(payfreq="Quarterly",pmt_timing="Beginning",$B71&lt;=term),$L71/(1+Adj_Rate/4)^($B71),IF(AND(payfreq="Monthly",pmt_timing="Beginning",$B71&lt;=term),$L71/(1+Adj_Rate/12)^($B71),""))))</f>
        <v>#VALUE!</v>
      </c>
      <c r="O71" s="77"/>
      <c r="P71" s="138" t="str">
        <f t="shared" si="19"/>
        <v>#NAME?</v>
      </c>
      <c r="Q71" s="143" t="str">
        <f>IF(P71="","",IF(P71=term,"Last Period",IF(P71="total","",IF(payfreq="Annually",DATE(YEAR(Q70)+1,MONTH(Q70),DAY(Q70)),IF(payfreq="Semiannually",DATE(YEAR(Q70),MONTH(Q70)+6,DAY(Q70)),IF(payfreq="Quarterly",DATE(YEAR(Q70),MONTH(Q70)+3,DAY(Q70)),IF(payfreq="Monthly",DATE(YEAR(Q70),MONTH(Q70)+1,DAY(Q70)))))))))</f>
        <v>#NAME?</v>
      </c>
      <c r="R71" s="145" t="str">
        <f t="shared" si="13"/>
        <v>#NAME?</v>
      </c>
      <c r="S71" s="142" t="str">
        <f t="shared" si="14"/>
        <v>#NAME?</v>
      </c>
      <c r="T71" s="145" t="str">
        <f>IF(payfreq="Annually",IF(P71="","",IF(P71="Total",SUM($T$19:T70),Adj_Rate*$R71)),IF(payfreq="Semiannually",IF(P71="","",IF(P71="Total",SUM($T$19:T70),Adj_Rate/2*$R71)),IF(payfreq="Quarterly",IF(P71="","",IF(P71="Total",SUM($T$19:T70),Adj_Rate/4*$R71)),IF(payfreq="Monthly",IF(P71="","",IF(P71="Total",SUM($T$19:T70),Adj_Rate/12*$R71)),""))))</f>
        <v>#VALUE!</v>
      </c>
      <c r="U71" s="142" t="str">
        <f t="shared" si="15"/>
        <v>#NAME?</v>
      </c>
      <c r="V71" s="145" t="str">
        <f t="shared" si="16"/>
        <v>#NAME?</v>
      </c>
      <c r="X71" s="77"/>
    </row>
    <row r="72" ht="15.75" customHeight="1">
      <c r="B72" s="144">
        <v>53.0</v>
      </c>
      <c r="C72" s="139" t="str">
        <f t="shared" si="12"/>
        <v>#NAME?</v>
      </c>
      <c r="D72" s="140" t="str">
        <f>+IF(AND(B72&lt;$G$7),VLOOKUP($B$1,Inventory!$A$1:$AZ$500,33,FALSE),IF(AND(B72=$G$7,pmt_timing="End"),VLOOKUP($B$1,Inventory!$A$1:$AZ$500,33,FALSE),0))</f>
        <v>#VALUE!</v>
      </c>
      <c r="E72" s="140">
        <v>0.0</v>
      </c>
      <c r="F72" s="140">
        <v>0.0</v>
      </c>
      <c r="G72" s="140">
        <v>0.0</v>
      </c>
      <c r="H72" s="140">
        <v>0.0</v>
      </c>
      <c r="I72" s="140">
        <v>0.0</v>
      </c>
      <c r="J72" s="140">
        <v>0.0</v>
      </c>
      <c r="K72" s="140">
        <v>0.0</v>
      </c>
      <c r="L72" s="141" t="str">
        <f t="shared" si="3"/>
        <v>#VALUE!</v>
      </c>
      <c r="M72" s="142" t="str">
        <f>IF(AND(payfreq="Annually",pmt_timing="End",$B72&lt;=term),$L72/(1+Adj_Rate)^($B72),IF(AND(payfreq="Semiannually",pmt_timing="End",$B72&lt;=term),$L72/(1+Adj_Rate/2)^($B72),IF(AND(payfreq="Quarterly",pmt_timing="End",$B72&lt;=term),$L72/(1+Adj_Rate/4)^($B72),IF(AND(payfreq="Monthly",pmt_timing="End",$B72&lt;=term),$L72/(1+Adj_Rate/12)^($B72),""))))</f>
        <v>#VALUE!</v>
      </c>
      <c r="N72" s="142" t="str">
        <f>IF(AND(payfreq="Annually",pmt_timing="Beginning",$B72&lt;=term),$L72/(1+Adj_Rate)^($B72),IF(AND(payfreq="Semiannually",pmt_timing="Beginning",$B72&lt;=term),$L72/(1+Adj_Rate/2)^($B72),IF(AND(payfreq="Quarterly",pmt_timing="Beginning",$B72&lt;=term),$L72/(1+Adj_Rate/4)^($B72),IF(AND(payfreq="Monthly",pmt_timing="Beginning",$B72&lt;=term),$L72/(1+Adj_Rate/12)^($B72),""))))</f>
        <v>#VALUE!</v>
      </c>
      <c r="O72" s="77"/>
      <c r="P72" s="138" t="str">
        <f t="shared" si="19"/>
        <v>#NAME?</v>
      </c>
      <c r="Q72" s="143" t="str">
        <f>IF(P72="","",IF(P72=term,"Last Period",IF(P72="total","",IF(payfreq="Annually",DATE(YEAR(Q71)+1,MONTH(Q71),DAY(Q71)),IF(payfreq="Semiannually",DATE(YEAR(Q71),MONTH(Q71)+6,DAY(Q71)),IF(payfreq="Quarterly",DATE(YEAR(Q71),MONTH(Q71)+3,DAY(Q71)),IF(payfreq="Monthly",DATE(YEAR(Q71),MONTH(Q71)+1,DAY(Q71)))))))))</f>
        <v>#NAME?</v>
      </c>
      <c r="R72" s="145" t="str">
        <f t="shared" si="13"/>
        <v>#NAME?</v>
      </c>
      <c r="S72" s="142" t="str">
        <f t="shared" si="14"/>
        <v>#NAME?</v>
      </c>
      <c r="T72" s="145" t="str">
        <f>IF(payfreq="Annually",IF(P72="","",IF(P72="Total",SUM($T$19:T71),Adj_Rate*$R72)),IF(payfreq="Semiannually",IF(P72="","",IF(P72="Total",SUM($T$19:T71),Adj_Rate/2*$R72)),IF(payfreq="Quarterly",IF(P72="","",IF(P72="Total",SUM($T$19:T71),Adj_Rate/4*$R72)),IF(payfreq="Monthly",IF(P72="","",IF(P72="Total",SUM($T$19:T71),Adj_Rate/12*$R72)),""))))</f>
        <v>#VALUE!</v>
      </c>
      <c r="U72" s="142" t="str">
        <f t="shared" si="15"/>
        <v>#NAME?</v>
      </c>
      <c r="V72" s="145" t="str">
        <f t="shared" si="16"/>
        <v>#NAME?</v>
      </c>
      <c r="X72" s="77"/>
    </row>
    <row r="73" ht="15.75" customHeight="1">
      <c r="B73" s="144">
        <v>54.0</v>
      </c>
      <c r="C73" s="139" t="str">
        <f t="shared" si="12"/>
        <v>#NAME?</v>
      </c>
      <c r="D73" s="140" t="str">
        <f>+IF(AND(B73&lt;$G$7),VLOOKUP($B$1,Inventory!$A$1:$AZ$500,33,FALSE),IF(AND(B73=$G$7,pmt_timing="End"),VLOOKUP($B$1,Inventory!$A$1:$AZ$500,33,FALSE),0))</f>
        <v>#VALUE!</v>
      </c>
      <c r="E73" s="140">
        <v>0.0</v>
      </c>
      <c r="F73" s="140">
        <v>0.0</v>
      </c>
      <c r="G73" s="140">
        <v>0.0</v>
      </c>
      <c r="H73" s="140">
        <v>0.0</v>
      </c>
      <c r="I73" s="140">
        <v>0.0</v>
      </c>
      <c r="J73" s="140">
        <v>0.0</v>
      </c>
      <c r="K73" s="140">
        <v>0.0</v>
      </c>
      <c r="L73" s="141" t="str">
        <f t="shared" si="3"/>
        <v>#VALUE!</v>
      </c>
      <c r="M73" s="142" t="str">
        <f>IF(AND(payfreq="Annually",pmt_timing="End",$B73&lt;=term),$L73/(1+Adj_Rate)^($B73),IF(AND(payfreq="Semiannually",pmt_timing="End",$B73&lt;=term),$L73/(1+Adj_Rate/2)^($B73),IF(AND(payfreq="Quarterly",pmt_timing="End",$B73&lt;=term),$L73/(1+Adj_Rate/4)^($B73),IF(AND(payfreq="Monthly",pmt_timing="End",$B73&lt;=term),$L73/(1+Adj_Rate/12)^($B73),""))))</f>
        <v>#VALUE!</v>
      </c>
      <c r="N73" s="142" t="str">
        <f>IF(AND(payfreq="Annually",pmt_timing="Beginning",$B73&lt;=term),$L73/(1+Adj_Rate)^($B73),IF(AND(payfreq="Semiannually",pmt_timing="Beginning",$B73&lt;=term),$L73/(1+Adj_Rate/2)^($B73),IF(AND(payfreq="Quarterly",pmt_timing="Beginning",$B73&lt;=term),$L73/(1+Adj_Rate/4)^($B73),IF(AND(payfreq="Monthly",pmt_timing="Beginning",$B73&lt;=term),$L73/(1+Adj_Rate/12)^($B73),""))))</f>
        <v>#VALUE!</v>
      </c>
      <c r="O73" s="77"/>
      <c r="P73" s="138" t="str">
        <f t="shared" si="19"/>
        <v>#NAME?</v>
      </c>
      <c r="Q73" s="143" t="str">
        <f>IF(P73="","",IF(P73=term,"Last Period",IF(P73="total","",IF(payfreq="Annually",DATE(YEAR(Q72)+1,MONTH(Q72),DAY(Q72)),IF(payfreq="Semiannually",DATE(YEAR(Q72),MONTH(Q72)+6,DAY(Q72)),IF(payfreq="Quarterly",DATE(YEAR(Q72),MONTH(Q72)+3,DAY(Q72)),IF(payfreq="Monthly",DATE(YEAR(Q72),MONTH(Q72)+1,DAY(Q72)))))))))</f>
        <v>#NAME?</v>
      </c>
      <c r="R73" s="145" t="str">
        <f t="shared" si="13"/>
        <v>#NAME?</v>
      </c>
      <c r="S73" s="142" t="str">
        <f t="shared" si="14"/>
        <v>#NAME?</v>
      </c>
      <c r="T73" s="145" t="str">
        <f>IF(payfreq="Annually",IF(P73="","",IF(P73="Total",SUM($T$19:T72),Adj_Rate*$R73)),IF(payfreq="Semiannually",IF(P73="","",IF(P73="Total",SUM($T$19:T72),Adj_Rate/2*$R73)),IF(payfreq="Quarterly",IF(P73="","",IF(P73="Total",SUM($T$19:T72),Adj_Rate/4*$R73)),IF(payfreq="Monthly",IF(P73="","",IF(P73="Total",SUM($T$19:T72),Adj_Rate/12*$R73)),""))))</f>
        <v>#VALUE!</v>
      </c>
      <c r="U73" s="142" t="str">
        <f t="shared" si="15"/>
        <v>#NAME?</v>
      </c>
      <c r="V73" s="145" t="str">
        <f t="shared" si="16"/>
        <v>#NAME?</v>
      </c>
      <c r="X73" s="77"/>
    </row>
    <row r="74" ht="15.75" customHeight="1">
      <c r="B74" s="144">
        <v>55.0</v>
      </c>
      <c r="C74" s="139" t="str">
        <f t="shared" si="12"/>
        <v>#NAME?</v>
      </c>
      <c r="D74" s="140" t="str">
        <f>+IF(AND(B74&lt;$G$7),VLOOKUP($B$1,Inventory!$A$1:$AZ$500,33,FALSE),IF(AND(B74=$G$7,pmt_timing="End"),VLOOKUP($B$1,Inventory!$A$1:$AZ$500,33,FALSE),0))</f>
        <v>#VALUE!</v>
      </c>
      <c r="E74" s="140">
        <v>0.0</v>
      </c>
      <c r="F74" s="140">
        <v>0.0</v>
      </c>
      <c r="G74" s="140">
        <v>0.0</v>
      </c>
      <c r="H74" s="140">
        <v>0.0</v>
      </c>
      <c r="I74" s="140">
        <v>0.0</v>
      </c>
      <c r="J74" s="140">
        <v>0.0</v>
      </c>
      <c r="K74" s="140">
        <v>0.0</v>
      </c>
      <c r="L74" s="141" t="str">
        <f t="shared" si="3"/>
        <v>#VALUE!</v>
      </c>
      <c r="M74" s="142" t="str">
        <f>IF(AND(payfreq="Annually",pmt_timing="End",$B74&lt;=term),$L74/(1+Adj_Rate)^($B74),IF(AND(payfreq="Semiannually",pmt_timing="End",$B74&lt;=term),$L74/(1+Adj_Rate/2)^($B74),IF(AND(payfreq="Quarterly",pmt_timing="End",$B74&lt;=term),$L74/(1+Adj_Rate/4)^($B74),IF(AND(payfreq="Monthly",pmt_timing="End",$B74&lt;=term),$L74/(1+Adj_Rate/12)^($B74),""))))</f>
        <v>#VALUE!</v>
      </c>
      <c r="N74" s="142" t="str">
        <f>IF(AND(payfreq="Annually",pmt_timing="Beginning",$B74&lt;=term),$L74/(1+Adj_Rate)^($B74),IF(AND(payfreq="Semiannually",pmt_timing="Beginning",$B74&lt;=term),$L74/(1+Adj_Rate/2)^($B74),IF(AND(payfreq="Quarterly",pmt_timing="Beginning",$B74&lt;=term),$L74/(1+Adj_Rate/4)^($B74),IF(AND(payfreq="Monthly",pmt_timing="Beginning",$B74&lt;=term),$L74/(1+Adj_Rate/12)^($B74),""))))</f>
        <v>#VALUE!</v>
      </c>
      <c r="O74" s="77"/>
      <c r="P74" s="138" t="str">
        <f t="shared" si="19"/>
        <v>#NAME?</v>
      </c>
      <c r="Q74" s="143" t="str">
        <f>IF(P74="","",IF(P74=term,"Last Period",IF(P74="total","",IF(payfreq="Annually",DATE(YEAR(Q73)+1,MONTH(Q73),DAY(Q73)),IF(payfreq="Semiannually",DATE(YEAR(Q73),MONTH(Q73)+6,DAY(Q73)),IF(payfreq="Quarterly",DATE(YEAR(Q73),MONTH(Q73)+3,DAY(Q73)),IF(payfreq="Monthly",DATE(YEAR(Q73),MONTH(Q73)+1,DAY(Q73)))))))))</f>
        <v>#NAME?</v>
      </c>
      <c r="R74" s="145" t="str">
        <f t="shared" si="13"/>
        <v>#NAME?</v>
      </c>
      <c r="S74" s="142" t="str">
        <f t="shared" si="14"/>
        <v>#NAME?</v>
      </c>
      <c r="T74" s="145" t="str">
        <f>IF(payfreq="Annually",IF(P74="","",IF(P74="Total",SUM($T$19:T73),Adj_Rate*$R74)),IF(payfreq="Semiannually",IF(P74="","",IF(P74="Total",SUM($T$19:T73),Adj_Rate/2*$R74)),IF(payfreq="Quarterly",IF(P74="","",IF(P74="Total",SUM($T$19:T73),Adj_Rate/4*$R74)),IF(payfreq="Monthly",IF(P74="","",IF(P74="Total",SUM($T$19:T73),Adj_Rate/12*$R74)),""))))</f>
        <v>#VALUE!</v>
      </c>
      <c r="U74" s="142" t="str">
        <f t="shared" si="15"/>
        <v>#NAME?</v>
      </c>
      <c r="V74" s="145" t="str">
        <f t="shared" si="16"/>
        <v>#NAME?</v>
      </c>
      <c r="X74" s="77"/>
    </row>
    <row r="75" ht="15.75" customHeight="1">
      <c r="B75" s="144">
        <v>56.0</v>
      </c>
      <c r="C75" s="139" t="str">
        <f t="shared" si="12"/>
        <v>#NAME?</v>
      </c>
      <c r="D75" s="140" t="str">
        <f>+IF(AND(B75&lt;$G$7),VLOOKUP($B$1,Inventory!$A$1:$AZ$500,33,FALSE),IF(AND(B75=$G$7,pmt_timing="End"),VLOOKUP($B$1,Inventory!$A$1:$AZ$500,33,FALSE),0))</f>
        <v>#VALUE!</v>
      </c>
      <c r="E75" s="140">
        <v>0.0</v>
      </c>
      <c r="F75" s="140">
        <v>0.0</v>
      </c>
      <c r="G75" s="140">
        <v>0.0</v>
      </c>
      <c r="H75" s="140">
        <v>0.0</v>
      </c>
      <c r="I75" s="140">
        <v>0.0</v>
      </c>
      <c r="J75" s="140">
        <v>0.0</v>
      </c>
      <c r="K75" s="140">
        <v>0.0</v>
      </c>
      <c r="L75" s="141" t="str">
        <f t="shared" si="3"/>
        <v>#VALUE!</v>
      </c>
      <c r="M75" s="142" t="str">
        <f>IF(AND(payfreq="Annually",pmt_timing="End",$B75&lt;=term),$L75/(1+Adj_Rate)^($B75),IF(AND(payfreq="Semiannually",pmt_timing="End",$B75&lt;=term),$L75/(1+Adj_Rate/2)^($B75),IF(AND(payfreq="Quarterly",pmt_timing="End",$B75&lt;=term),$L75/(1+Adj_Rate/4)^($B75),IF(AND(payfreq="Monthly",pmt_timing="End",$B75&lt;=term),$L75/(1+Adj_Rate/12)^($B75),""))))</f>
        <v>#VALUE!</v>
      </c>
      <c r="N75" s="142" t="str">
        <f>IF(AND(payfreq="Annually",pmt_timing="Beginning",$B75&lt;=term),$L75/(1+Adj_Rate)^($B75),IF(AND(payfreq="Semiannually",pmt_timing="Beginning",$B75&lt;=term),$L75/(1+Adj_Rate/2)^($B75),IF(AND(payfreq="Quarterly",pmt_timing="Beginning",$B75&lt;=term),$L75/(1+Adj_Rate/4)^($B75),IF(AND(payfreq="Monthly",pmt_timing="Beginning",$B75&lt;=term),$L75/(1+Adj_Rate/12)^($B75),""))))</f>
        <v>#VALUE!</v>
      </c>
      <c r="O75" s="77"/>
      <c r="P75" s="138" t="str">
        <f t="shared" si="19"/>
        <v>#NAME?</v>
      </c>
      <c r="Q75" s="143" t="str">
        <f>IF(P75="","",IF(P75=term,"Last Period",IF(P75="total","",IF(payfreq="Annually",DATE(YEAR(Q74)+1,MONTH(Q74),DAY(Q74)),IF(payfreq="Semiannually",DATE(YEAR(Q74),MONTH(Q74)+6,DAY(Q74)),IF(payfreq="Quarterly",DATE(YEAR(Q74),MONTH(Q74)+3,DAY(Q74)),IF(payfreq="Monthly",DATE(YEAR(Q74),MONTH(Q74)+1,DAY(Q74)))))))))</f>
        <v>#NAME?</v>
      </c>
      <c r="R75" s="145" t="str">
        <f t="shared" si="13"/>
        <v>#NAME?</v>
      </c>
      <c r="S75" s="142" t="str">
        <f t="shared" si="14"/>
        <v>#NAME?</v>
      </c>
      <c r="T75" s="145" t="str">
        <f>IF(payfreq="Annually",IF(P75="","",IF(P75="Total",SUM($T$19:T74),Adj_Rate*$R75)),IF(payfreq="Semiannually",IF(P75="","",IF(P75="Total",SUM($T$19:T74),Adj_Rate/2*$R75)),IF(payfreq="Quarterly",IF(P75="","",IF(P75="Total",SUM($T$19:T74),Adj_Rate/4*$R75)),IF(payfreq="Monthly",IF(P75="","",IF(P75="Total",SUM($T$19:T74),Adj_Rate/12*$R75)),""))))</f>
        <v>#VALUE!</v>
      </c>
      <c r="U75" s="142" t="str">
        <f t="shared" si="15"/>
        <v>#NAME?</v>
      </c>
      <c r="V75" s="145" t="str">
        <f t="shared" si="16"/>
        <v>#NAME?</v>
      </c>
      <c r="X75" s="77"/>
    </row>
    <row r="76" ht="15.75" customHeight="1">
      <c r="B76" s="144">
        <v>57.0</v>
      </c>
      <c r="C76" s="139" t="str">
        <f t="shared" si="12"/>
        <v>#NAME?</v>
      </c>
      <c r="D76" s="140" t="str">
        <f>+IF(AND(B76&lt;$G$7),VLOOKUP($B$1,Inventory!$A$1:$AZ$500,33,FALSE),IF(AND(B76=$G$7,pmt_timing="End"),VLOOKUP($B$1,Inventory!$A$1:$AZ$500,33,FALSE),0))</f>
        <v>#VALUE!</v>
      </c>
      <c r="E76" s="140">
        <v>0.0</v>
      </c>
      <c r="F76" s="140">
        <v>0.0</v>
      </c>
      <c r="G76" s="140">
        <v>0.0</v>
      </c>
      <c r="H76" s="140">
        <v>0.0</v>
      </c>
      <c r="I76" s="140">
        <v>0.0</v>
      </c>
      <c r="J76" s="140">
        <v>0.0</v>
      </c>
      <c r="K76" s="140">
        <v>0.0</v>
      </c>
      <c r="L76" s="141" t="str">
        <f t="shared" si="3"/>
        <v>#VALUE!</v>
      </c>
      <c r="M76" s="142" t="str">
        <f>IF(AND(payfreq="Annually",pmt_timing="End",$B76&lt;=term),$L76/(1+Adj_Rate)^($B76),IF(AND(payfreq="Semiannually",pmt_timing="End",$B76&lt;=term),$L76/(1+Adj_Rate/2)^($B76),IF(AND(payfreq="Quarterly",pmt_timing="End",$B76&lt;=term),$L76/(1+Adj_Rate/4)^($B76),IF(AND(payfreq="Monthly",pmt_timing="End",$B76&lt;=term),$L76/(1+Adj_Rate/12)^($B76),""))))</f>
        <v>#VALUE!</v>
      </c>
      <c r="N76" s="142" t="str">
        <f>IF(AND(payfreq="Annually",pmt_timing="Beginning",$B76&lt;=term),$L76/(1+Adj_Rate)^($B76),IF(AND(payfreq="Semiannually",pmt_timing="Beginning",$B76&lt;=term),$L76/(1+Adj_Rate/2)^($B76),IF(AND(payfreq="Quarterly",pmt_timing="Beginning",$B76&lt;=term),$L76/(1+Adj_Rate/4)^($B76),IF(AND(payfreq="Monthly",pmt_timing="Beginning",$B76&lt;=term),$L76/(1+Adj_Rate/12)^($B76),""))))</f>
        <v>#VALUE!</v>
      </c>
      <c r="O76" s="77"/>
      <c r="P76" s="138" t="str">
        <f t="shared" si="19"/>
        <v>#NAME?</v>
      </c>
      <c r="Q76" s="143" t="str">
        <f>IF(P76="","",IF(P76=term,"Last Period",IF(P76="total","",IF(payfreq="Annually",DATE(YEAR(Q75)+1,MONTH(Q75),DAY(Q75)),IF(payfreq="Semiannually",DATE(YEAR(Q75),MONTH(Q75)+6,DAY(Q75)),IF(payfreq="Quarterly",DATE(YEAR(Q75),MONTH(Q75)+3,DAY(Q75)),IF(payfreq="Monthly",DATE(YEAR(Q75),MONTH(Q75)+1,DAY(Q75)))))))))</f>
        <v>#NAME?</v>
      </c>
      <c r="R76" s="145" t="str">
        <f t="shared" si="13"/>
        <v>#NAME?</v>
      </c>
      <c r="S76" s="142" t="str">
        <f t="shared" si="14"/>
        <v>#NAME?</v>
      </c>
      <c r="T76" s="145" t="str">
        <f>IF(payfreq="Annually",IF(P76="","",IF(P76="Total",SUM($T$19:T75),Adj_Rate*$R76)),IF(payfreq="Semiannually",IF(P76="","",IF(P76="Total",SUM($T$19:T75),Adj_Rate/2*$R76)),IF(payfreq="Quarterly",IF(P76="","",IF(P76="Total",SUM($T$19:T75),Adj_Rate/4*$R76)),IF(payfreq="Monthly",IF(P76="","",IF(P76="Total",SUM($T$19:T75),Adj_Rate/12*$R76)),""))))</f>
        <v>#VALUE!</v>
      </c>
      <c r="U76" s="142" t="str">
        <f t="shared" si="15"/>
        <v>#NAME?</v>
      </c>
      <c r="V76" s="145" t="str">
        <f t="shared" si="16"/>
        <v>#NAME?</v>
      </c>
      <c r="X76" s="77"/>
    </row>
    <row r="77" ht="15.75" customHeight="1">
      <c r="B77" s="144">
        <v>58.0</v>
      </c>
      <c r="C77" s="139" t="str">
        <f t="shared" si="12"/>
        <v>#NAME?</v>
      </c>
      <c r="D77" s="140" t="str">
        <f>+IF(AND(B77&lt;$G$7),VLOOKUP($B$1,Inventory!$A$1:$AZ$500,33,FALSE),IF(AND(B77=$G$7,pmt_timing="End"),VLOOKUP($B$1,Inventory!$A$1:$AZ$500,33,FALSE),0))</f>
        <v>#VALUE!</v>
      </c>
      <c r="E77" s="140">
        <v>0.0</v>
      </c>
      <c r="F77" s="140">
        <v>0.0</v>
      </c>
      <c r="G77" s="140">
        <v>0.0</v>
      </c>
      <c r="H77" s="140">
        <v>0.0</v>
      </c>
      <c r="I77" s="140">
        <v>0.0</v>
      </c>
      <c r="J77" s="140">
        <v>0.0</v>
      </c>
      <c r="K77" s="140">
        <v>0.0</v>
      </c>
      <c r="L77" s="141" t="str">
        <f t="shared" si="3"/>
        <v>#VALUE!</v>
      </c>
      <c r="M77" s="142" t="str">
        <f>IF(AND(payfreq="Annually",pmt_timing="End",$B77&lt;=term),$L77/(1+Adj_Rate)^($B77),IF(AND(payfreq="Semiannually",pmt_timing="End",$B77&lt;=term),$L77/(1+Adj_Rate/2)^($B77),IF(AND(payfreq="Quarterly",pmt_timing="End",$B77&lt;=term),$L77/(1+Adj_Rate/4)^($B77),IF(AND(payfreq="Monthly",pmt_timing="End",$B77&lt;=term),$L77/(1+Adj_Rate/12)^($B77),""))))</f>
        <v>#VALUE!</v>
      </c>
      <c r="N77" s="142" t="str">
        <f>IF(AND(payfreq="Annually",pmt_timing="Beginning",$B77&lt;=term),$L77/(1+Adj_Rate)^($B77),IF(AND(payfreq="Semiannually",pmt_timing="Beginning",$B77&lt;=term),$L77/(1+Adj_Rate/2)^($B77),IF(AND(payfreq="Quarterly",pmt_timing="Beginning",$B77&lt;=term),$L77/(1+Adj_Rate/4)^($B77),IF(AND(payfreq="Monthly",pmt_timing="Beginning",$B77&lt;=term),$L77/(1+Adj_Rate/12)^($B77),""))))</f>
        <v>#VALUE!</v>
      </c>
      <c r="O77" s="77"/>
      <c r="P77" s="138" t="str">
        <f t="shared" si="19"/>
        <v>#NAME?</v>
      </c>
      <c r="Q77" s="143" t="str">
        <f>IF(P77="","",IF(P77=term,"Last Period",IF(P77="total","",IF(payfreq="Annually",DATE(YEAR(Q76)+1,MONTH(Q76),DAY(Q76)),IF(payfreq="Semiannually",DATE(YEAR(Q76),MONTH(Q76)+6,DAY(Q76)),IF(payfreq="Quarterly",DATE(YEAR(Q76),MONTH(Q76)+3,DAY(Q76)),IF(payfreq="Monthly",DATE(YEAR(Q76),MONTH(Q76)+1,DAY(Q76)))))))))</f>
        <v>#NAME?</v>
      </c>
      <c r="R77" s="145" t="str">
        <f t="shared" si="13"/>
        <v>#NAME?</v>
      </c>
      <c r="S77" s="142" t="str">
        <f t="shared" si="14"/>
        <v>#NAME?</v>
      </c>
      <c r="T77" s="145" t="str">
        <f>IF(payfreq="Annually",IF(P77="","",IF(P77="Total",SUM($T$19:T76),Adj_Rate*$R77)),IF(payfreq="Semiannually",IF(P77="","",IF(P77="Total",SUM($T$19:T76),Adj_Rate/2*$R77)),IF(payfreq="Quarterly",IF(P77="","",IF(P77="Total",SUM($T$19:T76),Adj_Rate/4*$R77)),IF(payfreq="Monthly",IF(P77="","",IF(P77="Total",SUM($T$19:T76),Adj_Rate/12*$R77)),""))))</f>
        <v>#VALUE!</v>
      </c>
      <c r="U77" s="142" t="str">
        <f t="shared" si="15"/>
        <v>#NAME?</v>
      </c>
      <c r="V77" s="145" t="str">
        <f t="shared" si="16"/>
        <v>#NAME?</v>
      </c>
      <c r="X77" s="77"/>
    </row>
    <row r="78" ht="15.75" customHeight="1">
      <c r="B78" s="144">
        <v>59.0</v>
      </c>
      <c r="C78" s="139" t="str">
        <f t="shared" si="12"/>
        <v>#NAME?</v>
      </c>
      <c r="D78" s="140" t="str">
        <f>+IF(AND(B78&lt;$G$7),VLOOKUP($B$1,Inventory!$A$1:$AZ$500,33,FALSE),IF(AND(B78=$G$7,pmt_timing="End"),VLOOKUP($B$1,Inventory!$A$1:$AZ$500,33,FALSE),0))</f>
        <v>#VALUE!</v>
      </c>
      <c r="E78" s="140">
        <v>0.0</v>
      </c>
      <c r="F78" s="140">
        <v>0.0</v>
      </c>
      <c r="G78" s="140">
        <v>0.0</v>
      </c>
      <c r="H78" s="140">
        <v>0.0</v>
      </c>
      <c r="I78" s="140">
        <v>0.0</v>
      </c>
      <c r="J78" s="140">
        <v>0.0</v>
      </c>
      <c r="K78" s="140">
        <v>0.0</v>
      </c>
      <c r="L78" s="141" t="str">
        <f t="shared" si="3"/>
        <v>#VALUE!</v>
      </c>
      <c r="M78" s="142" t="str">
        <f>IF(AND(payfreq="Annually",pmt_timing="End",$B78&lt;=term),$L78/(1+Adj_Rate)^($B78),IF(AND(payfreq="Semiannually",pmt_timing="End",$B78&lt;=term),$L78/(1+Adj_Rate/2)^($B78),IF(AND(payfreq="Quarterly",pmt_timing="End",$B78&lt;=term),$L78/(1+Adj_Rate/4)^($B78),IF(AND(payfreq="Monthly",pmt_timing="End",$B78&lt;=term),$L78/(1+Adj_Rate/12)^($B78),""))))</f>
        <v>#VALUE!</v>
      </c>
      <c r="N78" s="142" t="str">
        <f>IF(AND(payfreq="Annually",pmt_timing="Beginning",$B78&lt;=term),$L78/(1+Adj_Rate)^($B78),IF(AND(payfreq="Semiannually",pmt_timing="Beginning",$B78&lt;=term),$L78/(1+Adj_Rate/2)^($B78),IF(AND(payfreq="Quarterly",pmt_timing="Beginning",$B78&lt;=term),$L78/(1+Adj_Rate/4)^($B78),IF(AND(payfreq="Monthly",pmt_timing="Beginning",$B78&lt;=term),$L78/(1+Adj_Rate/12)^($B78),""))))</f>
        <v>#VALUE!</v>
      </c>
      <c r="O78" s="77"/>
      <c r="P78" s="138" t="str">
        <f t="shared" si="19"/>
        <v>#NAME?</v>
      </c>
      <c r="Q78" s="143" t="str">
        <f>IF(P78="","",IF(P78=term,"Last Period",IF(P78="total","",IF(payfreq="Annually",DATE(YEAR(Q77)+1,MONTH(Q77),DAY(Q77)),IF(payfreq="Semiannually",DATE(YEAR(Q77),MONTH(Q77)+6,DAY(Q77)),IF(payfreq="Quarterly",DATE(YEAR(Q77),MONTH(Q77)+3,DAY(Q77)),IF(payfreq="Monthly",DATE(YEAR(Q77),MONTH(Q77)+1,DAY(Q77)))))))))</f>
        <v>#NAME?</v>
      </c>
      <c r="R78" s="145" t="str">
        <f t="shared" si="13"/>
        <v>#NAME?</v>
      </c>
      <c r="S78" s="142" t="str">
        <f t="shared" si="14"/>
        <v>#NAME?</v>
      </c>
      <c r="T78" s="145" t="str">
        <f>IF(payfreq="Annually",IF(P78="","",IF(P78="Total",SUM($T$19:T77),Adj_Rate*$R78)),IF(payfreq="Semiannually",IF(P78="","",IF(P78="Total",SUM($T$19:T77),Adj_Rate/2*$R78)),IF(payfreq="Quarterly",IF(P78="","",IF(P78="Total",SUM($T$19:T77),Adj_Rate/4*$R78)),IF(payfreq="Monthly",IF(P78="","",IF(P78="Total",SUM($T$19:T77),Adj_Rate/12*$R78)),""))))</f>
        <v>#VALUE!</v>
      </c>
      <c r="U78" s="142" t="str">
        <f t="shared" si="15"/>
        <v>#NAME?</v>
      </c>
      <c r="V78" s="145" t="str">
        <f t="shared" si="16"/>
        <v>#NAME?</v>
      </c>
      <c r="X78" s="77"/>
    </row>
    <row r="79" ht="15.75" customHeight="1">
      <c r="B79" s="144">
        <v>60.0</v>
      </c>
      <c r="C79" s="139" t="str">
        <f t="shared" si="12"/>
        <v>#NAME?</v>
      </c>
      <c r="D79" s="140" t="str">
        <f>+IF(AND(B79&lt;$G$7),VLOOKUP($B$1,Inventory!$A$1:$AZ$500,33,FALSE),IF(AND(B79=$G$7,pmt_timing="End"),VLOOKUP($B$1,Inventory!$A$1:$AZ$500,33,FALSE),0))</f>
        <v>#VALUE!</v>
      </c>
      <c r="E79" s="140">
        <v>0.0</v>
      </c>
      <c r="F79" s="140">
        <v>0.0</v>
      </c>
      <c r="G79" s="140">
        <v>0.0</v>
      </c>
      <c r="H79" s="140">
        <v>0.0</v>
      </c>
      <c r="I79" s="140">
        <v>0.0</v>
      </c>
      <c r="J79" s="140">
        <v>0.0</v>
      </c>
      <c r="K79" s="140">
        <v>0.0</v>
      </c>
      <c r="L79" s="141" t="str">
        <f t="shared" si="3"/>
        <v>#VALUE!</v>
      </c>
      <c r="M79" s="142" t="str">
        <f>IF(AND(payfreq="Annually",pmt_timing="End",$B79&lt;=term),$L79/(1+Adj_Rate)^($B79),IF(AND(payfreq="Semiannually",pmt_timing="End",$B79&lt;=term),$L79/(1+Adj_Rate/2)^($B79),IF(AND(payfreq="Quarterly",pmt_timing="End",$B79&lt;=term),$L79/(1+Adj_Rate/4)^($B79),IF(AND(payfreq="Monthly",pmt_timing="End",$B79&lt;=term),$L79/(1+Adj_Rate/12)^($B79),""))))</f>
        <v>#VALUE!</v>
      </c>
      <c r="N79" s="142" t="str">
        <f>IF(AND(payfreq="Annually",pmt_timing="Beginning",$B79&lt;=term),$L79/(1+Adj_Rate)^($B79),IF(AND(payfreq="Semiannually",pmt_timing="Beginning",$B79&lt;=term),$L79/(1+Adj_Rate/2)^($B79),IF(AND(payfreq="Quarterly",pmt_timing="Beginning",$B79&lt;=term),$L79/(1+Adj_Rate/4)^($B79),IF(AND(payfreq="Monthly",pmt_timing="Beginning",$B79&lt;=term),$L79/(1+Adj_Rate/12)^($B79),""))))</f>
        <v>#VALUE!</v>
      </c>
      <c r="O79" s="77"/>
      <c r="P79" s="138" t="str">
        <f t="shared" si="19"/>
        <v>#NAME?</v>
      </c>
      <c r="Q79" s="143" t="str">
        <f>IF(P79="","",IF(P79=term,"Last Period",IF(P79="total","",IF(payfreq="Annually",DATE(YEAR(Q78)+1,MONTH(Q78),DAY(Q78)),IF(payfreq="Semiannually",DATE(YEAR(Q78),MONTH(Q78)+6,DAY(Q78)),IF(payfreq="Quarterly",DATE(YEAR(Q78),MONTH(Q78)+3,DAY(Q78)),IF(payfreq="Monthly",DATE(YEAR(Q78),MONTH(Q78)+1,DAY(Q78)))))))))</f>
        <v>#NAME?</v>
      </c>
      <c r="R79" s="145" t="str">
        <f t="shared" si="13"/>
        <v>#NAME?</v>
      </c>
      <c r="S79" s="142" t="str">
        <f t="shared" si="14"/>
        <v>#NAME?</v>
      </c>
      <c r="T79" s="145" t="str">
        <f>IF(payfreq="Annually",IF(P79="","",IF(P79="Total",SUM($T$19:T78),Adj_Rate*$R79)),IF(payfreq="Semiannually",IF(P79="","",IF(P79="Total",SUM($T$19:T78),Adj_Rate/2*$R79)),IF(payfreq="Quarterly",IF(P79="","",IF(P79="Total",SUM($T$19:T78),Adj_Rate/4*$R79)),IF(payfreq="Monthly",IF(P79="","",IF(P79="Total",SUM($T$19:T78),Adj_Rate/12*$R79)),""))))</f>
        <v>#VALUE!</v>
      </c>
      <c r="U79" s="142" t="str">
        <f t="shared" si="15"/>
        <v>#NAME?</v>
      </c>
      <c r="V79" s="145" t="str">
        <f t="shared" si="16"/>
        <v>#NAME?</v>
      </c>
      <c r="X79" s="77"/>
    </row>
    <row r="80" ht="15.75" customHeight="1">
      <c r="B80" s="144">
        <v>61.0</v>
      </c>
      <c r="C80" s="139" t="str">
        <f t="shared" si="12"/>
        <v>#NAME?</v>
      </c>
      <c r="D80" s="140" t="str">
        <f>+IF(AND(B80&lt;$G$7),VLOOKUP($B$1,Inventory!$A$1:$AZ$500,33,FALSE),IF(AND(B80=$G$7,pmt_timing="End"),VLOOKUP($B$1,Inventory!$A$1:$AZ$500,33,FALSE),0))</f>
        <v>#VALUE!</v>
      </c>
      <c r="E80" s="140">
        <v>0.0</v>
      </c>
      <c r="F80" s="140">
        <v>0.0</v>
      </c>
      <c r="G80" s="140">
        <v>0.0</v>
      </c>
      <c r="H80" s="140">
        <v>0.0</v>
      </c>
      <c r="I80" s="140">
        <v>0.0</v>
      </c>
      <c r="J80" s="140">
        <v>0.0</v>
      </c>
      <c r="K80" s="140">
        <v>0.0</v>
      </c>
      <c r="L80" s="141" t="str">
        <f t="shared" si="3"/>
        <v>#VALUE!</v>
      </c>
      <c r="M80" s="142" t="str">
        <f>IF(AND(payfreq="Annually",pmt_timing="End",$B80&lt;=term),$L80/(1+Adj_Rate)^($B80),IF(AND(payfreq="Semiannually",pmt_timing="End",$B80&lt;=term),$L80/(1+Adj_Rate/2)^($B80),IF(AND(payfreq="Quarterly",pmt_timing="End",$B80&lt;=term),$L80/(1+Adj_Rate/4)^($B80),IF(AND(payfreq="Monthly",pmt_timing="End",$B80&lt;=term),$L80/(1+Adj_Rate/12)^($B80),""))))</f>
        <v>#VALUE!</v>
      </c>
      <c r="N80" s="142" t="str">
        <f>IF(AND(payfreq="Annually",pmt_timing="Beginning",$B80&lt;=term),$L80/(1+Adj_Rate)^($B80),IF(AND(payfreq="Semiannually",pmt_timing="Beginning",$B80&lt;=term),$L80/(1+Adj_Rate/2)^($B80),IF(AND(payfreq="Quarterly",pmt_timing="Beginning",$B80&lt;=term),$L80/(1+Adj_Rate/4)^($B80),IF(AND(payfreq="Monthly",pmt_timing="Beginning",$B80&lt;=term),$L80/(1+Adj_Rate/12)^($B80),""))))</f>
        <v>#VALUE!</v>
      </c>
      <c r="O80" s="77"/>
      <c r="P80" s="138" t="str">
        <f t="shared" si="19"/>
        <v>#NAME?</v>
      </c>
      <c r="Q80" s="143" t="str">
        <f>IF(P80="","",IF(P80=term,"Last Period",IF(P80="total","",IF(payfreq="Annually",DATE(YEAR(Q79)+1,MONTH(Q79),DAY(Q79)),IF(payfreq="Semiannually",DATE(YEAR(Q79),MONTH(Q79)+6,DAY(Q79)),IF(payfreq="Quarterly",DATE(YEAR(Q79),MONTH(Q79)+3,DAY(Q79)),IF(payfreq="Monthly",DATE(YEAR(Q79),MONTH(Q79)+1,DAY(Q79)))))))))</f>
        <v>#NAME?</v>
      </c>
      <c r="R80" s="145" t="str">
        <f t="shared" si="13"/>
        <v>#NAME?</v>
      </c>
      <c r="S80" s="142" t="str">
        <f t="shared" si="14"/>
        <v>#NAME?</v>
      </c>
      <c r="T80" s="145" t="str">
        <f>IF(payfreq="Annually",IF(P80="","",IF(P80="Total",SUM($T$19:T79),Adj_Rate*$R80)),IF(payfreq="Semiannually",IF(P80="","",IF(P80="Total",SUM($T$19:T79),Adj_Rate/2*$R80)),IF(payfreq="Quarterly",IF(P80="","",IF(P80="Total",SUM($T$19:T79),Adj_Rate/4*$R80)),IF(payfreq="Monthly",IF(P80="","",IF(P80="Total",SUM($T$19:T79),Adj_Rate/12*$R80)),""))))</f>
        <v>#VALUE!</v>
      </c>
      <c r="U80" s="142" t="str">
        <f t="shared" si="15"/>
        <v>#NAME?</v>
      </c>
      <c r="V80" s="145" t="str">
        <f t="shared" si="16"/>
        <v>#NAME?</v>
      </c>
      <c r="X80" s="77"/>
    </row>
    <row r="81" ht="15.75" customHeight="1">
      <c r="B81" s="144">
        <v>62.0</v>
      </c>
      <c r="C81" s="139" t="str">
        <f t="shared" si="12"/>
        <v>#NAME?</v>
      </c>
      <c r="D81" s="140" t="str">
        <f>+IF(AND(B81&lt;$G$7),VLOOKUP($B$1,Inventory!$A$1:$AZ$500,33,FALSE),IF(AND(B81=$G$7,pmt_timing="End"),VLOOKUP($B$1,Inventory!$A$1:$AZ$500,33,FALSE),0))</f>
        <v>#VALUE!</v>
      </c>
      <c r="E81" s="140">
        <v>0.0</v>
      </c>
      <c r="F81" s="140">
        <v>0.0</v>
      </c>
      <c r="G81" s="140">
        <v>0.0</v>
      </c>
      <c r="H81" s="140">
        <v>0.0</v>
      </c>
      <c r="I81" s="140">
        <v>0.0</v>
      </c>
      <c r="J81" s="140">
        <v>0.0</v>
      </c>
      <c r="K81" s="140">
        <v>0.0</v>
      </c>
      <c r="L81" s="141" t="str">
        <f t="shared" si="3"/>
        <v>#VALUE!</v>
      </c>
      <c r="M81" s="142" t="str">
        <f>IF(AND(payfreq="Annually",pmt_timing="End",$B81&lt;=term),$L81/(1+Adj_Rate)^($B81),IF(AND(payfreq="Semiannually",pmt_timing="End",$B81&lt;=term),$L81/(1+Adj_Rate/2)^($B81),IF(AND(payfreq="Quarterly",pmt_timing="End",$B81&lt;=term),$L81/(1+Adj_Rate/4)^($B81),IF(AND(payfreq="Monthly",pmt_timing="End",$B81&lt;=term),$L81/(1+Adj_Rate/12)^($B81),""))))</f>
        <v>#VALUE!</v>
      </c>
      <c r="N81" s="142" t="str">
        <f>IF(AND(payfreq="Annually",pmt_timing="Beginning",$B81&lt;=term),$L81/(1+Adj_Rate)^($B81),IF(AND(payfreq="Semiannually",pmt_timing="Beginning",$B81&lt;=term),$L81/(1+Adj_Rate/2)^($B81),IF(AND(payfreq="Quarterly",pmt_timing="Beginning",$B81&lt;=term),$L81/(1+Adj_Rate/4)^($B81),IF(AND(payfreq="Monthly",pmt_timing="Beginning",$B81&lt;=term),$L81/(1+Adj_Rate/12)^($B81),""))))</f>
        <v>#VALUE!</v>
      </c>
      <c r="O81" s="77"/>
      <c r="P81" s="138" t="str">
        <f t="shared" si="19"/>
        <v>#NAME?</v>
      </c>
      <c r="Q81" s="143" t="str">
        <f>IF(P81="","",IF(P81=term,"Last Period",IF(P81="total","",IF(payfreq="Annually",DATE(YEAR(Q80)+1,MONTH(Q80),DAY(Q80)),IF(payfreq="Semiannually",DATE(YEAR(Q80),MONTH(Q80)+6,DAY(Q80)),IF(payfreq="Quarterly",DATE(YEAR(Q80),MONTH(Q80)+3,DAY(Q80)),IF(payfreq="Monthly",DATE(YEAR(Q80),MONTH(Q80)+1,DAY(Q80)))))))))</f>
        <v>#NAME?</v>
      </c>
      <c r="R81" s="145" t="str">
        <f t="shared" si="13"/>
        <v>#NAME?</v>
      </c>
      <c r="S81" s="142" t="str">
        <f t="shared" si="14"/>
        <v>#NAME?</v>
      </c>
      <c r="T81" s="145" t="str">
        <f>IF(payfreq="Annually",IF(P81="","",IF(P81="Total",SUM($T$19:T80),Adj_Rate*$R81)),IF(payfreq="Semiannually",IF(P81="","",IF(P81="Total",SUM($T$19:T80),Adj_Rate/2*$R81)),IF(payfreq="Quarterly",IF(P81="","",IF(P81="Total",SUM($T$19:T80),Adj_Rate/4*$R81)),IF(payfreq="Monthly",IF(P81="","",IF(P81="Total",SUM($T$19:T80),Adj_Rate/12*$R81)),""))))</f>
        <v>#VALUE!</v>
      </c>
      <c r="U81" s="142" t="str">
        <f t="shared" si="15"/>
        <v>#NAME?</v>
      </c>
      <c r="V81" s="145" t="str">
        <f t="shared" si="16"/>
        <v>#NAME?</v>
      </c>
      <c r="X81" s="77"/>
    </row>
    <row r="82" ht="15.75" customHeight="1">
      <c r="B82" s="144">
        <v>63.0</v>
      </c>
      <c r="C82" s="139" t="str">
        <f t="shared" si="12"/>
        <v>#NAME?</v>
      </c>
      <c r="D82" s="140" t="str">
        <f>+IF(AND(B82&lt;$G$7),VLOOKUP($B$1,Inventory!$A$1:$AZ$500,33,FALSE),IF(AND(B82=$G$7,pmt_timing="End"),VLOOKUP($B$1,Inventory!$A$1:$AZ$500,33,FALSE),0))</f>
        <v>#VALUE!</v>
      </c>
      <c r="E82" s="140">
        <v>0.0</v>
      </c>
      <c r="F82" s="140">
        <v>0.0</v>
      </c>
      <c r="G82" s="140">
        <v>0.0</v>
      </c>
      <c r="H82" s="140">
        <v>0.0</v>
      </c>
      <c r="I82" s="140">
        <v>0.0</v>
      </c>
      <c r="J82" s="140">
        <v>0.0</v>
      </c>
      <c r="K82" s="140">
        <v>0.0</v>
      </c>
      <c r="L82" s="141" t="str">
        <f t="shared" si="3"/>
        <v>#VALUE!</v>
      </c>
      <c r="M82" s="142" t="str">
        <f>IF(AND(payfreq="Annually",pmt_timing="End",$B82&lt;=term),$L82/(1+Adj_Rate)^($B82),IF(AND(payfreq="Semiannually",pmt_timing="End",$B82&lt;=term),$L82/(1+Adj_Rate/2)^($B82),IF(AND(payfreq="Quarterly",pmt_timing="End",$B82&lt;=term),$L82/(1+Adj_Rate/4)^($B82),IF(AND(payfreq="Monthly",pmt_timing="End",$B82&lt;=term),$L82/(1+Adj_Rate/12)^($B82),""))))</f>
        <v>#VALUE!</v>
      </c>
      <c r="N82" s="142" t="str">
        <f>IF(AND(payfreq="Annually",pmt_timing="Beginning",$B82&lt;=term),$L82/(1+Adj_Rate)^($B82),IF(AND(payfreq="Semiannually",pmt_timing="Beginning",$B82&lt;=term),$L82/(1+Adj_Rate/2)^($B82),IF(AND(payfreq="Quarterly",pmt_timing="Beginning",$B82&lt;=term),$L82/(1+Adj_Rate/4)^($B82),IF(AND(payfreq="Monthly",pmt_timing="Beginning",$B82&lt;=term),$L82/(1+Adj_Rate/12)^($B82),""))))</f>
        <v>#VALUE!</v>
      </c>
      <c r="O82" s="77"/>
      <c r="P82" s="138" t="str">
        <f t="shared" si="19"/>
        <v>#NAME?</v>
      </c>
      <c r="Q82" s="143" t="str">
        <f>IF(P82="","",IF(P82=term,"Last Period",IF(P82="total","",IF(payfreq="Annually",DATE(YEAR(Q81)+1,MONTH(Q81),DAY(Q81)),IF(payfreq="Semiannually",DATE(YEAR(Q81),MONTH(Q81)+6,DAY(Q81)),IF(payfreq="Quarterly",DATE(YEAR(Q81),MONTH(Q81)+3,DAY(Q81)),IF(payfreq="Monthly",DATE(YEAR(Q81),MONTH(Q81)+1,DAY(Q81)))))))))</f>
        <v>#NAME?</v>
      </c>
      <c r="R82" s="145" t="str">
        <f t="shared" si="13"/>
        <v>#NAME?</v>
      </c>
      <c r="S82" s="142" t="str">
        <f t="shared" si="14"/>
        <v>#NAME?</v>
      </c>
      <c r="T82" s="145" t="str">
        <f>IF(payfreq="Annually",IF(P82="","",IF(P82="Total",SUM($T$19:T81),Adj_Rate*$R82)),IF(payfreq="Semiannually",IF(P82="","",IF(P82="Total",SUM($T$19:T81),Adj_Rate/2*$R82)),IF(payfreq="Quarterly",IF(P82="","",IF(P82="Total",SUM($T$19:T81),Adj_Rate/4*$R82)),IF(payfreq="Monthly",IF(P82="","",IF(P82="Total",SUM($T$19:T81),Adj_Rate/12*$R82)),""))))</f>
        <v>#VALUE!</v>
      </c>
      <c r="U82" s="142" t="str">
        <f t="shared" si="15"/>
        <v>#NAME?</v>
      </c>
      <c r="V82" s="145" t="str">
        <f t="shared" si="16"/>
        <v>#NAME?</v>
      </c>
      <c r="X82" s="77"/>
    </row>
    <row r="83" ht="15.75" customHeight="1">
      <c r="B83" s="144">
        <v>64.0</v>
      </c>
      <c r="C83" s="139" t="str">
        <f t="shared" si="12"/>
        <v>#NAME?</v>
      </c>
      <c r="D83" s="140" t="str">
        <f>+IF(AND(B83&lt;$G$7),VLOOKUP($B$1,Inventory!$A$1:$AZ$500,33,FALSE),IF(AND(B83=$G$7,pmt_timing="End"),VLOOKUP($B$1,Inventory!$A$1:$AZ$500,33,FALSE),0))</f>
        <v>#VALUE!</v>
      </c>
      <c r="E83" s="140">
        <v>0.0</v>
      </c>
      <c r="F83" s="140">
        <v>0.0</v>
      </c>
      <c r="G83" s="140">
        <v>0.0</v>
      </c>
      <c r="H83" s="140">
        <v>0.0</v>
      </c>
      <c r="I83" s="140">
        <v>0.0</v>
      </c>
      <c r="J83" s="140">
        <v>0.0</v>
      </c>
      <c r="K83" s="140">
        <v>0.0</v>
      </c>
      <c r="L83" s="141" t="str">
        <f t="shared" si="3"/>
        <v>#VALUE!</v>
      </c>
      <c r="M83" s="142" t="str">
        <f>IF(AND(payfreq="Annually",pmt_timing="End",$B83&lt;=term),$L83/(1+Adj_Rate)^($B83),IF(AND(payfreq="Semiannually",pmt_timing="End",$B83&lt;=term),$L83/(1+Adj_Rate/2)^($B83),IF(AND(payfreq="Quarterly",pmt_timing="End",$B83&lt;=term),$L83/(1+Adj_Rate/4)^($B83),IF(AND(payfreq="Monthly",pmt_timing="End",$B83&lt;=term),$L83/(1+Adj_Rate/12)^($B83),""))))</f>
        <v>#VALUE!</v>
      </c>
      <c r="N83" s="142" t="str">
        <f>IF(AND(payfreq="Annually",pmt_timing="Beginning",$B83&lt;=term),$L83/(1+Adj_Rate)^($B83),IF(AND(payfreq="Semiannually",pmt_timing="Beginning",$B83&lt;=term),$L83/(1+Adj_Rate/2)^($B83),IF(AND(payfreq="Quarterly",pmt_timing="Beginning",$B83&lt;=term),$L83/(1+Adj_Rate/4)^($B83),IF(AND(payfreq="Monthly",pmt_timing="Beginning",$B83&lt;=term),$L83/(1+Adj_Rate/12)^($B83),""))))</f>
        <v>#VALUE!</v>
      </c>
      <c r="O83" s="77"/>
      <c r="P83" s="138" t="str">
        <f t="shared" si="19"/>
        <v>#NAME?</v>
      </c>
      <c r="Q83" s="143" t="str">
        <f>IF(P83="","",IF(P83=term,"Last Period",IF(P83="total","",IF(payfreq="Annually",DATE(YEAR(Q82)+1,MONTH(Q82),DAY(Q82)),IF(payfreq="Semiannually",DATE(YEAR(Q82),MONTH(Q82)+6,DAY(Q82)),IF(payfreq="Quarterly",DATE(YEAR(Q82),MONTH(Q82)+3,DAY(Q82)),IF(payfreq="Monthly",DATE(YEAR(Q82),MONTH(Q82)+1,DAY(Q82)))))))))</f>
        <v>#NAME?</v>
      </c>
      <c r="R83" s="145" t="str">
        <f t="shared" si="13"/>
        <v>#NAME?</v>
      </c>
      <c r="S83" s="142" t="str">
        <f t="shared" si="14"/>
        <v>#NAME?</v>
      </c>
      <c r="T83" s="145" t="str">
        <f>IF(payfreq="Annually",IF(P83="","",IF(P83="Total",SUM($T$19:T82),Adj_Rate*$R83)),IF(payfreq="Semiannually",IF(P83="","",IF(P83="Total",SUM($T$19:T82),Adj_Rate/2*$R83)),IF(payfreq="Quarterly",IF(P83="","",IF(P83="Total",SUM($T$19:T82),Adj_Rate/4*$R83)),IF(payfreq="Monthly",IF(P83="","",IF(P83="Total",SUM($T$19:T82),Adj_Rate/12*$R83)),""))))</f>
        <v>#VALUE!</v>
      </c>
      <c r="U83" s="142" t="str">
        <f t="shared" si="15"/>
        <v>#NAME?</v>
      </c>
      <c r="V83" s="145" t="str">
        <f t="shared" si="16"/>
        <v>#NAME?</v>
      </c>
      <c r="X83" s="77"/>
    </row>
    <row r="84" ht="15.75" customHeight="1">
      <c r="B84" s="144">
        <v>65.0</v>
      </c>
      <c r="C84" s="139" t="str">
        <f t="shared" si="12"/>
        <v>#NAME?</v>
      </c>
      <c r="D84" s="140" t="str">
        <f>+IF(AND(B84&lt;$G$7),VLOOKUP($B$1,Inventory!$A$1:$AZ$500,33,FALSE),IF(AND(B84=$G$7,pmt_timing="End"),VLOOKUP($B$1,Inventory!$A$1:$AZ$500,33,FALSE),0))</f>
        <v>#VALUE!</v>
      </c>
      <c r="E84" s="140">
        <v>0.0</v>
      </c>
      <c r="F84" s="140">
        <v>0.0</v>
      </c>
      <c r="G84" s="140">
        <v>0.0</v>
      </c>
      <c r="H84" s="140">
        <v>0.0</v>
      </c>
      <c r="I84" s="140">
        <v>0.0</v>
      </c>
      <c r="J84" s="140">
        <v>0.0</v>
      </c>
      <c r="K84" s="140">
        <v>0.0</v>
      </c>
      <c r="L84" s="141" t="str">
        <f t="shared" si="3"/>
        <v>#VALUE!</v>
      </c>
      <c r="M84" s="142" t="str">
        <f>IF(AND(payfreq="Annually",pmt_timing="End",$B84&lt;=term),$L84/(1+Adj_Rate)^($B84),IF(AND(payfreq="Semiannually",pmt_timing="End",$B84&lt;=term),$L84/(1+Adj_Rate/2)^($B84),IF(AND(payfreq="Quarterly",pmt_timing="End",$B84&lt;=term),$L84/(1+Adj_Rate/4)^($B84),IF(AND(payfreq="Monthly",pmt_timing="End",$B84&lt;=term),$L84/(1+Adj_Rate/12)^($B84),""))))</f>
        <v>#VALUE!</v>
      </c>
      <c r="N84" s="142" t="str">
        <f>IF(AND(payfreq="Annually",pmt_timing="Beginning",$B84&lt;=term),$L84/(1+Adj_Rate)^($B84),IF(AND(payfreq="Semiannually",pmt_timing="Beginning",$B84&lt;=term),$L84/(1+Adj_Rate/2)^($B84),IF(AND(payfreq="Quarterly",pmt_timing="Beginning",$B84&lt;=term),$L84/(1+Adj_Rate/4)^($B84),IF(AND(payfreq="Monthly",pmt_timing="Beginning",$B84&lt;=term),$L84/(1+Adj_Rate/12)^($B84),""))))</f>
        <v>#VALUE!</v>
      </c>
      <c r="O84" s="77"/>
      <c r="P84" s="138" t="str">
        <f t="shared" si="19"/>
        <v>#NAME?</v>
      </c>
      <c r="Q84" s="143" t="str">
        <f>IF(P84="","",IF(P84=term,"Last Period",IF(P84="total","",IF(payfreq="Annually",DATE(YEAR(Q83)+1,MONTH(Q83),DAY(Q83)),IF(payfreq="Semiannually",DATE(YEAR(Q83),MONTH(Q83)+6,DAY(Q83)),IF(payfreq="Quarterly",DATE(YEAR(Q83),MONTH(Q83)+3,DAY(Q83)),IF(payfreq="Monthly",DATE(YEAR(Q83),MONTH(Q83)+1,DAY(Q83)))))))))</f>
        <v>#NAME?</v>
      </c>
      <c r="R84" s="145" t="str">
        <f t="shared" si="13"/>
        <v>#NAME?</v>
      </c>
      <c r="S84" s="142" t="str">
        <f t="shared" si="14"/>
        <v>#NAME?</v>
      </c>
      <c r="T84" s="145" t="str">
        <f>IF(payfreq="Annually",IF(P84="","",IF(P84="Total",SUM($T$19:T83),Adj_Rate*$R84)),IF(payfreq="Semiannually",IF(P84="","",IF(P84="Total",SUM($T$19:T83),Adj_Rate/2*$R84)),IF(payfreq="Quarterly",IF(P84="","",IF(P84="Total",SUM($T$19:T83),Adj_Rate/4*$R84)),IF(payfreq="Monthly",IF(P84="","",IF(P84="Total",SUM($T$19:T83),Adj_Rate/12*$R84)),""))))</f>
        <v>#VALUE!</v>
      </c>
      <c r="U84" s="142" t="str">
        <f t="shared" si="15"/>
        <v>#NAME?</v>
      </c>
      <c r="V84" s="145" t="str">
        <f t="shared" si="16"/>
        <v>#NAME?</v>
      </c>
      <c r="X84" s="77"/>
    </row>
    <row r="85" ht="15.75" customHeight="1">
      <c r="B85" s="144">
        <v>66.0</v>
      </c>
      <c r="C85" s="139" t="str">
        <f t="shared" si="12"/>
        <v>#NAME?</v>
      </c>
      <c r="D85" s="140" t="str">
        <f>+IF(AND(B85&lt;$G$7),VLOOKUP($B$1,Inventory!$A$1:$AZ$500,33,FALSE),IF(AND(B85=$G$7,pmt_timing="End"),VLOOKUP($B$1,Inventory!$A$1:$AZ$500,33,FALSE),0))</f>
        <v>#VALUE!</v>
      </c>
      <c r="E85" s="140">
        <v>0.0</v>
      </c>
      <c r="F85" s="140">
        <v>0.0</v>
      </c>
      <c r="G85" s="140">
        <v>0.0</v>
      </c>
      <c r="H85" s="140">
        <v>0.0</v>
      </c>
      <c r="I85" s="140">
        <v>0.0</v>
      </c>
      <c r="J85" s="140">
        <v>0.0</v>
      </c>
      <c r="K85" s="140">
        <v>0.0</v>
      </c>
      <c r="L85" s="141" t="str">
        <f t="shared" si="3"/>
        <v>#VALUE!</v>
      </c>
      <c r="M85" s="142" t="str">
        <f>IF(AND(payfreq="Annually",pmt_timing="End",$B85&lt;=term),$L85/(1+Adj_Rate)^($B85),IF(AND(payfreq="Semiannually",pmt_timing="End",$B85&lt;=term),$L85/(1+Adj_Rate/2)^($B85),IF(AND(payfreq="Quarterly",pmt_timing="End",$B85&lt;=term),$L85/(1+Adj_Rate/4)^($B85),IF(AND(payfreq="Monthly",pmt_timing="End",$B85&lt;=term),$L85/(1+Adj_Rate/12)^($B85),""))))</f>
        <v>#VALUE!</v>
      </c>
      <c r="N85" s="142" t="str">
        <f>IF(AND(payfreq="Annually",pmt_timing="Beginning",$B85&lt;=term),$L85/(1+Adj_Rate)^($B85),IF(AND(payfreq="Semiannually",pmt_timing="Beginning",$B85&lt;=term),$L85/(1+Adj_Rate/2)^($B85),IF(AND(payfreq="Quarterly",pmt_timing="Beginning",$B85&lt;=term),$L85/(1+Adj_Rate/4)^($B85),IF(AND(payfreq="Monthly",pmt_timing="Beginning",$B85&lt;=term),$L85/(1+Adj_Rate/12)^($B85),""))))</f>
        <v>#VALUE!</v>
      </c>
      <c r="O85" s="77"/>
      <c r="P85" s="138" t="str">
        <f t="shared" si="19"/>
        <v>#NAME?</v>
      </c>
      <c r="Q85" s="143" t="str">
        <f>IF(P85="","",IF(P85=term,"Last Period",IF(P85="total","",IF(payfreq="Annually",DATE(YEAR(Q84)+1,MONTH(Q84),DAY(Q84)),IF(payfreq="Semiannually",DATE(YEAR(Q84),MONTH(Q84)+6,DAY(Q84)),IF(payfreq="Quarterly",DATE(YEAR(Q84),MONTH(Q84)+3,DAY(Q84)),IF(payfreq="Monthly",DATE(YEAR(Q84),MONTH(Q84)+1,DAY(Q84)))))))))</f>
        <v>#NAME?</v>
      </c>
      <c r="R85" s="145" t="str">
        <f t="shared" si="13"/>
        <v>#NAME?</v>
      </c>
      <c r="S85" s="142" t="str">
        <f t="shared" si="14"/>
        <v>#NAME?</v>
      </c>
      <c r="T85" s="145" t="str">
        <f>IF(payfreq="Annually",IF(P85="","",IF(P85="Total",SUM($T$19:T84),Adj_Rate*$R85)),IF(payfreq="Semiannually",IF(P85="","",IF(P85="Total",SUM($T$19:T84),Adj_Rate/2*$R85)),IF(payfreq="Quarterly",IF(P85="","",IF(P85="Total",SUM($T$19:T84),Adj_Rate/4*$R85)),IF(payfreq="Monthly",IF(P85="","",IF(P85="Total",SUM($T$19:T84),Adj_Rate/12*$R85)),""))))</f>
        <v>#VALUE!</v>
      </c>
      <c r="U85" s="142" t="str">
        <f t="shared" si="15"/>
        <v>#NAME?</v>
      </c>
      <c r="V85" s="145" t="str">
        <f t="shared" si="16"/>
        <v>#NAME?</v>
      </c>
      <c r="X85" s="77"/>
    </row>
    <row r="86" ht="15.75" customHeight="1">
      <c r="B86" s="144">
        <v>67.0</v>
      </c>
      <c r="C86" s="139" t="str">
        <f t="shared" si="12"/>
        <v>#NAME?</v>
      </c>
      <c r="D86" s="140" t="str">
        <f>+IF(AND(B86&lt;$G$7),VLOOKUP($B$1,Inventory!$A$1:$AZ$500,33,FALSE),IF(AND(B86=$G$7,pmt_timing="End"),VLOOKUP($B$1,Inventory!$A$1:$AZ$500,33,FALSE),0))</f>
        <v>#VALUE!</v>
      </c>
      <c r="E86" s="140">
        <v>0.0</v>
      </c>
      <c r="F86" s="140">
        <v>0.0</v>
      </c>
      <c r="G86" s="140">
        <v>0.0</v>
      </c>
      <c r="H86" s="140">
        <v>0.0</v>
      </c>
      <c r="I86" s="140">
        <v>0.0</v>
      </c>
      <c r="J86" s="140">
        <v>0.0</v>
      </c>
      <c r="K86" s="140">
        <v>0.0</v>
      </c>
      <c r="L86" s="141" t="str">
        <f t="shared" si="3"/>
        <v>#VALUE!</v>
      </c>
      <c r="M86" s="142" t="str">
        <f>IF(AND(payfreq="Annually",pmt_timing="End",$B86&lt;=term),$L86/(1+Adj_Rate)^($B86),IF(AND(payfreq="Semiannually",pmt_timing="End",$B86&lt;=term),$L86/(1+Adj_Rate/2)^($B86),IF(AND(payfreq="Quarterly",pmt_timing="End",$B86&lt;=term),$L86/(1+Adj_Rate/4)^($B86),IF(AND(payfreq="Monthly",pmt_timing="End",$B86&lt;=term),$L86/(1+Adj_Rate/12)^($B86),""))))</f>
        <v>#VALUE!</v>
      </c>
      <c r="N86" s="142" t="str">
        <f>IF(AND(payfreq="Annually",pmt_timing="Beginning",$B86&lt;=term),$L86/(1+Adj_Rate)^($B86),IF(AND(payfreq="Semiannually",pmt_timing="Beginning",$B86&lt;=term),$L86/(1+Adj_Rate/2)^($B86),IF(AND(payfreq="Quarterly",pmt_timing="Beginning",$B86&lt;=term),$L86/(1+Adj_Rate/4)^($B86),IF(AND(payfreq="Monthly",pmt_timing="Beginning",$B86&lt;=term),$L86/(1+Adj_Rate/12)^($B86),""))))</f>
        <v>#VALUE!</v>
      </c>
      <c r="O86" s="77"/>
      <c r="P86" s="138" t="str">
        <f t="shared" si="19"/>
        <v>#NAME?</v>
      </c>
      <c r="Q86" s="143" t="str">
        <f>IF(P86="","",IF(P86=term,"Last Period",IF(P86="total","",IF(payfreq="Annually",DATE(YEAR(Q85)+1,MONTH(Q85),DAY(Q85)),IF(payfreq="Semiannually",DATE(YEAR(Q85),MONTH(Q85)+6,DAY(Q85)),IF(payfreq="Quarterly",DATE(YEAR(Q85),MONTH(Q85)+3,DAY(Q85)),IF(payfreq="Monthly",DATE(YEAR(Q85),MONTH(Q85)+1,DAY(Q85)))))))))</f>
        <v>#NAME?</v>
      </c>
      <c r="R86" s="145" t="str">
        <f t="shared" si="13"/>
        <v>#NAME?</v>
      </c>
      <c r="S86" s="142" t="str">
        <f t="shared" si="14"/>
        <v>#NAME?</v>
      </c>
      <c r="T86" s="145" t="str">
        <f>IF(payfreq="Annually",IF(P86="","",IF(P86="Total",SUM($T$19:T85),Adj_Rate*$R86)),IF(payfreq="Semiannually",IF(P86="","",IF(P86="Total",SUM($T$19:T85),Adj_Rate/2*$R86)),IF(payfreq="Quarterly",IF(P86="","",IF(P86="Total",SUM($T$19:T85),Adj_Rate/4*$R86)),IF(payfreq="Monthly",IF(P86="","",IF(P86="Total",SUM($T$19:T85),Adj_Rate/12*$R86)),""))))</f>
        <v>#VALUE!</v>
      </c>
      <c r="U86" s="142" t="str">
        <f t="shared" si="15"/>
        <v>#NAME?</v>
      </c>
      <c r="V86" s="145" t="str">
        <f t="shared" si="16"/>
        <v>#NAME?</v>
      </c>
      <c r="X86" s="77"/>
    </row>
    <row r="87" ht="15.75" customHeight="1">
      <c r="B87" s="144">
        <v>68.0</v>
      </c>
      <c r="C87" s="139" t="str">
        <f t="shared" si="12"/>
        <v>#NAME?</v>
      </c>
      <c r="D87" s="140" t="str">
        <f>+IF(AND(B87&lt;$G$7),VLOOKUP($B$1,Inventory!$A$1:$AZ$500,33,FALSE),IF(AND(B87=$G$7,pmt_timing="End"),VLOOKUP($B$1,Inventory!$A$1:$AZ$500,33,FALSE),0))</f>
        <v>#VALUE!</v>
      </c>
      <c r="E87" s="140">
        <v>0.0</v>
      </c>
      <c r="F87" s="140">
        <v>0.0</v>
      </c>
      <c r="G87" s="140">
        <v>0.0</v>
      </c>
      <c r="H87" s="140">
        <v>0.0</v>
      </c>
      <c r="I87" s="140">
        <v>0.0</v>
      </c>
      <c r="J87" s="140">
        <v>0.0</v>
      </c>
      <c r="K87" s="140">
        <v>0.0</v>
      </c>
      <c r="L87" s="141" t="str">
        <f t="shared" si="3"/>
        <v>#VALUE!</v>
      </c>
      <c r="M87" s="142" t="str">
        <f>IF(AND(payfreq="Annually",pmt_timing="End",$B87&lt;=term),$L87/(1+Adj_Rate)^($B87),IF(AND(payfreq="Semiannually",pmt_timing="End",$B87&lt;=term),$L87/(1+Adj_Rate/2)^($B87),IF(AND(payfreq="Quarterly",pmt_timing="End",$B87&lt;=term),$L87/(1+Adj_Rate/4)^($B87),IF(AND(payfreq="Monthly",pmt_timing="End",$B87&lt;=term),$L87/(1+Adj_Rate/12)^($B87),""))))</f>
        <v>#VALUE!</v>
      </c>
      <c r="N87" s="142" t="str">
        <f>IF(AND(payfreq="Annually",pmt_timing="Beginning",$B87&lt;=term),$L87/(1+Adj_Rate)^($B87),IF(AND(payfreq="Semiannually",pmt_timing="Beginning",$B87&lt;=term),$L87/(1+Adj_Rate/2)^($B87),IF(AND(payfreq="Quarterly",pmt_timing="Beginning",$B87&lt;=term),$L87/(1+Adj_Rate/4)^($B87),IF(AND(payfreq="Monthly",pmt_timing="Beginning",$B87&lt;=term),$L87/(1+Adj_Rate/12)^($B87),""))))</f>
        <v>#VALUE!</v>
      </c>
      <c r="O87" s="77"/>
      <c r="P87" s="138" t="str">
        <f t="shared" si="19"/>
        <v>#NAME?</v>
      </c>
      <c r="Q87" s="143" t="str">
        <f>IF(P87="","",IF(P87=term,"Last Period",IF(P87="total","",IF(payfreq="Annually",DATE(YEAR(Q86)+1,MONTH(Q86),DAY(Q86)),IF(payfreq="Semiannually",DATE(YEAR(Q86),MONTH(Q86)+6,DAY(Q86)),IF(payfreq="Quarterly",DATE(YEAR(Q86),MONTH(Q86)+3,DAY(Q86)),IF(payfreq="Monthly",DATE(YEAR(Q86),MONTH(Q86)+1,DAY(Q86)))))))))</f>
        <v>#NAME?</v>
      </c>
      <c r="R87" s="145" t="str">
        <f t="shared" si="13"/>
        <v>#NAME?</v>
      </c>
      <c r="S87" s="142" t="str">
        <f t="shared" si="14"/>
        <v>#NAME?</v>
      </c>
      <c r="T87" s="145" t="str">
        <f>IF(payfreq="Annually",IF(P87="","",IF(P87="Total",SUM($T$19:T86),Adj_Rate*$R87)),IF(payfreq="Semiannually",IF(P87="","",IF(P87="Total",SUM($T$19:T86),Adj_Rate/2*$R87)),IF(payfreq="Quarterly",IF(P87="","",IF(P87="Total",SUM($T$19:T86),Adj_Rate/4*$R87)),IF(payfreq="Monthly",IF(P87="","",IF(P87="Total",SUM($T$19:T86),Adj_Rate/12*$R87)),""))))</f>
        <v>#VALUE!</v>
      </c>
      <c r="U87" s="142" t="str">
        <f t="shared" si="15"/>
        <v>#NAME?</v>
      </c>
      <c r="V87" s="145" t="str">
        <f t="shared" si="16"/>
        <v>#NAME?</v>
      </c>
      <c r="X87" s="77"/>
    </row>
    <row r="88" ht="15.75" customHeight="1">
      <c r="B88" s="144">
        <v>69.0</v>
      </c>
      <c r="C88" s="139" t="str">
        <f t="shared" si="12"/>
        <v>#NAME?</v>
      </c>
      <c r="D88" s="140" t="str">
        <f>+IF(AND(B88&lt;$G$7),VLOOKUP($B$1,Inventory!$A$1:$AZ$500,33,FALSE),IF(AND(B88=$G$7,pmt_timing="End"),VLOOKUP($B$1,Inventory!$A$1:$AZ$500,33,FALSE),0))</f>
        <v>#VALUE!</v>
      </c>
      <c r="E88" s="140">
        <v>0.0</v>
      </c>
      <c r="F88" s="140">
        <v>0.0</v>
      </c>
      <c r="G88" s="140">
        <v>0.0</v>
      </c>
      <c r="H88" s="140">
        <v>0.0</v>
      </c>
      <c r="I88" s="140">
        <v>0.0</v>
      </c>
      <c r="J88" s="140">
        <v>0.0</v>
      </c>
      <c r="K88" s="140">
        <v>0.0</v>
      </c>
      <c r="L88" s="141" t="str">
        <f t="shared" si="3"/>
        <v>#VALUE!</v>
      </c>
      <c r="M88" s="142" t="str">
        <f>IF(AND(payfreq="Annually",pmt_timing="End",$B88&lt;=term),$L88/(1+Adj_Rate)^($B88),IF(AND(payfreq="Semiannually",pmt_timing="End",$B88&lt;=term),$L88/(1+Adj_Rate/2)^($B88),IF(AND(payfreq="Quarterly",pmt_timing="End",$B88&lt;=term),$L88/(1+Adj_Rate/4)^($B88),IF(AND(payfreq="Monthly",pmt_timing="End",$B88&lt;=term),$L88/(1+Adj_Rate/12)^($B88),""))))</f>
        <v>#VALUE!</v>
      </c>
      <c r="N88" s="142" t="str">
        <f>IF(AND(payfreq="Annually",pmt_timing="Beginning",$B88&lt;=term),$L88/(1+Adj_Rate)^($B88),IF(AND(payfreq="Semiannually",pmt_timing="Beginning",$B88&lt;=term),$L88/(1+Adj_Rate/2)^($B88),IF(AND(payfreq="Quarterly",pmt_timing="Beginning",$B88&lt;=term),$L88/(1+Adj_Rate/4)^($B88),IF(AND(payfreq="Monthly",pmt_timing="Beginning",$B88&lt;=term),$L88/(1+Adj_Rate/12)^($B88),""))))</f>
        <v>#VALUE!</v>
      </c>
      <c r="O88" s="77"/>
      <c r="P88" s="138" t="str">
        <f t="shared" si="19"/>
        <v>#NAME?</v>
      </c>
      <c r="Q88" s="143" t="str">
        <f>IF(P88="","",IF(P88=term,"Last Period",IF(P88="total","",IF(payfreq="Annually",DATE(YEAR(Q87)+1,MONTH(Q87),DAY(Q87)),IF(payfreq="Semiannually",DATE(YEAR(Q87),MONTH(Q87)+6,DAY(Q87)),IF(payfreq="Quarterly",DATE(YEAR(Q87),MONTH(Q87)+3,DAY(Q87)),IF(payfreq="Monthly",DATE(YEAR(Q87),MONTH(Q87)+1,DAY(Q87)))))))))</f>
        <v>#NAME?</v>
      </c>
      <c r="R88" s="145" t="str">
        <f t="shared" si="13"/>
        <v>#NAME?</v>
      </c>
      <c r="S88" s="142" t="str">
        <f t="shared" si="14"/>
        <v>#NAME?</v>
      </c>
      <c r="T88" s="145" t="str">
        <f>IF(payfreq="Annually",IF(P88="","",IF(P88="Total",SUM($T$19:T87),Adj_Rate*$R88)),IF(payfreq="Semiannually",IF(P88="","",IF(P88="Total",SUM($T$19:T87),Adj_Rate/2*$R88)),IF(payfreq="Quarterly",IF(P88="","",IF(P88="Total",SUM($T$19:T87),Adj_Rate/4*$R88)),IF(payfreq="Monthly",IF(P88="","",IF(P88="Total",SUM($T$19:T87),Adj_Rate/12*$R88)),""))))</f>
        <v>#VALUE!</v>
      </c>
      <c r="U88" s="142" t="str">
        <f t="shared" si="15"/>
        <v>#NAME?</v>
      </c>
      <c r="V88" s="145" t="str">
        <f t="shared" si="16"/>
        <v>#NAME?</v>
      </c>
      <c r="X88" s="77"/>
    </row>
    <row r="89" ht="15.75" customHeight="1">
      <c r="B89" s="144">
        <v>70.0</v>
      </c>
      <c r="C89" s="139" t="str">
        <f t="shared" si="12"/>
        <v>#NAME?</v>
      </c>
      <c r="D89" s="140" t="str">
        <f>+IF(AND(B89&lt;$G$7),VLOOKUP($B$1,Inventory!$A$1:$AZ$500,33,FALSE),IF(AND(B89=$G$7,pmt_timing="End"),VLOOKUP($B$1,Inventory!$A$1:$AZ$500,33,FALSE),0))</f>
        <v>#VALUE!</v>
      </c>
      <c r="E89" s="140">
        <v>0.0</v>
      </c>
      <c r="F89" s="140">
        <v>0.0</v>
      </c>
      <c r="G89" s="140">
        <v>0.0</v>
      </c>
      <c r="H89" s="140">
        <v>0.0</v>
      </c>
      <c r="I89" s="140">
        <v>0.0</v>
      </c>
      <c r="J89" s="140">
        <v>0.0</v>
      </c>
      <c r="K89" s="140">
        <v>0.0</v>
      </c>
      <c r="L89" s="141" t="str">
        <f t="shared" si="3"/>
        <v>#VALUE!</v>
      </c>
      <c r="M89" s="142" t="str">
        <f>IF(AND(payfreq="Annually",pmt_timing="End",$B89&lt;=term),$L89/(1+Adj_Rate)^($B89),IF(AND(payfreq="Semiannually",pmt_timing="End",$B89&lt;=term),$L89/(1+Adj_Rate/2)^($B89),IF(AND(payfreq="Quarterly",pmt_timing="End",$B89&lt;=term),$L89/(1+Adj_Rate/4)^($B89),IF(AND(payfreq="Monthly",pmt_timing="End",$B89&lt;=term),$L89/(1+Adj_Rate/12)^($B89),""))))</f>
        <v>#VALUE!</v>
      </c>
      <c r="N89" s="142" t="str">
        <f>IF(AND(payfreq="Annually",pmt_timing="Beginning",$B89&lt;=term),$L89/(1+Adj_Rate)^($B89),IF(AND(payfreq="Semiannually",pmt_timing="Beginning",$B89&lt;=term),$L89/(1+Adj_Rate/2)^($B89),IF(AND(payfreq="Quarterly",pmt_timing="Beginning",$B89&lt;=term),$L89/(1+Adj_Rate/4)^($B89),IF(AND(payfreq="Monthly",pmt_timing="Beginning",$B89&lt;=term),$L89/(1+Adj_Rate/12)^($B89),""))))</f>
        <v>#VALUE!</v>
      </c>
      <c r="O89" s="77"/>
      <c r="P89" s="138" t="str">
        <f t="shared" si="19"/>
        <v>#NAME?</v>
      </c>
      <c r="Q89" s="143" t="str">
        <f>IF(P89="","",IF(P89=term,"Last Period",IF(P89="total","",IF(payfreq="Annually",DATE(YEAR(Q88)+1,MONTH(Q88),DAY(Q88)),IF(payfreq="Semiannually",DATE(YEAR(Q88),MONTH(Q88)+6,DAY(Q88)),IF(payfreq="Quarterly",DATE(YEAR(Q88),MONTH(Q88)+3,DAY(Q88)),IF(payfreq="Monthly",DATE(YEAR(Q88),MONTH(Q88)+1,DAY(Q88)))))))))</f>
        <v>#NAME?</v>
      </c>
      <c r="R89" s="145" t="str">
        <f t="shared" si="13"/>
        <v>#NAME?</v>
      </c>
      <c r="S89" s="142" t="str">
        <f t="shared" si="14"/>
        <v>#NAME?</v>
      </c>
      <c r="T89" s="145" t="str">
        <f>IF(payfreq="Annually",IF(P89="","",IF(P89="Total",SUM($T$19:T88),Adj_Rate*$R89)),IF(payfreq="Semiannually",IF(P89="","",IF(P89="Total",SUM($T$19:T88),Adj_Rate/2*$R89)),IF(payfreq="Quarterly",IF(P89="","",IF(P89="Total",SUM($T$19:T88),Adj_Rate/4*$R89)),IF(payfreq="Monthly",IF(P89="","",IF(P89="Total",SUM($T$19:T88),Adj_Rate/12*$R89)),""))))</f>
        <v>#VALUE!</v>
      </c>
      <c r="U89" s="142" t="str">
        <f t="shared" si="15"/>
        <v>#NAME?</v>
      </c>
      <c r="V89" s="145" t="str">
        <f t="shared" si="16"/>
        <v>#NAME?</v>
      </c>
      <c r="X89" s="77"/>
    </row>
    <row r="90" ht="15.75" customHeight="1">
      <c r="B90" s="144">
        <v>71.0</v>
      </c>
      <c r="C90" s="139" t="str">
        <f t="shared" si="12"/>
        <v>#NAME?</v>
      </c>
      <c r="D90" s="140" t="str">
        <f>+IF(AND(B90&lt;$G$7),VLOOKUP($B$1,Inventory!$A$1:$AZ$500,33,FALSE),IF(AND(B90=$G$7,pmt_timing="End"),VLOOKUP($B$1,Inventory!$A$1:$AZ$500,33,FALSE),0))</f>
        <v>#VALUE!</v>
      </c>
      <c r="E90" s="140">
        <v>0.0</v>
      </c>
      <c r="F90" s="140">
        <v>0.0</v>
      </c>
      <c r="G90" s="140">
        <v>0.0</v>
      </c>
      <c r="H90" s="140">
        <v>0.0</v>
      </c>
      <c r="I90" s="140">
        <v>0.0</v>
      </c>
      <c r="J90" s="140">
        <v>0.0</v>
      </c>
      <c r="K90" s="140">
        <v>0.0</v>
      </c>
      <c r="L90" s="141" t="str">
        <f t="shared" si="3"/>
        <v>#VALUE!</v>
      </c>
      <c r="M90" s="142" t="str">
        <f>IF(AND(payfreq="Annually",pmt_timing="End",$B90&lt;=term),$L90/(1+Adj_Rate)^($B90),IF(AND(payfreq="Semiannually",pmt_timing="End",$B90&lt;=term),$L90/(1+Adj_Rate/2)^($B90),IF(AND(payfreq="Quarterly",pmt_timing="End",$B90&lt;=term),$L90/(1+Adj_Rate/4)^($B90),IF(AND(payfreq="Monthly",pmt_timing="End",$B90&lt;=term),$L90/(1+Adj_Rate/12)^($B90),""))))</f>
        <v>#VALUE!</v>
      </c>
      <c r="N90" s="142" t="str">
        <f>IF(AND(payfreq="Annually",pmt_timing="Beginning",$B90&lt;=term),$L90/(1+Adj_Rate)^($B90),IF(AND(payfreq="Semiannually",pmt_timing="Beginning",$B90&lt;=term),$L90/(1+Adj_Rate/2)^($B90),IF(AND(payfreq="Quarterly",pmt_timing="Beginning",$B90&lt;=term),$L90/(1+Adj_Rate/4)^($B90),IF(AND(payfreq="Monthly",pmt_timing="Beginning",$B90&lt;=term),$L90/(1+Adj_Rate/12)^($B90),""))))</f>
        <v>#VALUE!</v>
      </c>
      <c r="O90" s="77"/>
      <c r="P90" s="138" t="str">
        <f t="shared" si="19"/>
        <v>#NAME?</v>
      </c>
      <c r="Q90" s="143" t="str">
        <f>IF(P90="","",IF(P90=term,"Last Period",IF(P90="total","",IF(payfreq="Annually",DATE(YEAR(Q89)+1,MONTH(Q89),DAY(Q89)),IF(payfreq="Semiannually",DATE(YEAR(Q89),MONTH(Q89)+6,DAY(Q89)),IF(payfreq="Quarterly",DATE(YEAR(Q89),MONTH(Q89)+3,DAY(Q89)),IF(payfreq="Monthly",DATE(YEAR(Q89),MONTH(Q89)+1,DAY(Q89)))))))))</f>
        <v>#NAME?</v>
      </c>
      <c r="R90" s="145" t="str">
        <f t="shared" si="13"/>
        <v>#NAME?</v>
      </c>
      <c r="S90" s="142" t="str">
        <f t="shared" si="14"/>
        <v>#NAME?</v>
      </c>
      <c r="T90" s="145" t="str">
        <f>IF(payfreq="Annually",IF(P90="","",IF(P90="Total",SUM($T$19:T89),Adj_Rate*$R90)),IF(payfreq="Semiannually",IF(P90="","",IF(P90="Total",SUM($T$19:T89),Adj_Rate/2*$R90)),IF(payfreq="Quarterly",IF(P90="","",IF(P90="Total",SUM($T$19:T89),Adj_Rate/4*$R90)),IF(payfreq="Monthly",IF(P90="","",IF(P90="Total",SUM($T$19:T89),Adj_Rate/12*$R90)),""))))</f>
        <v>#VALUE!</v>
      </c>
      <c r="U90" s="142" t="str">
        <f t="shared" si="15"/>
        <v>#NAME?</v>
      </c>
      <c r="V90" s="145" t="str">
        <f t="shared" si="16"/>
        <v>#NAME?</v>
      </c>
      <c r="X90" s="77"/>
    </row>
    <row r="91" ht="15.75" customHeight="1">
      <c r="B91" s="144">
        <v>72.0</v>
      </c>
      <c r="C91" s="139" t="str">
        <f t="shared" si="12"/>
        <v>#NAME?</v>
      </c>
      <c r="D91" s="140" t="str">
        <f>+IF(AND(B91&lt;$G$7),VLOOKUP($B$1,Inventory!$A$1:$AZ$500,33,FALSE),IF(AND(B91=$G$7,pmt_timing="End"),VLOOKUP($B$1,Inventory!$A$1:$AZ$500,33,FALSE),0))</f>
        <v>#VALUE!</v>
      </c>
      <c r="E91" s="140">
        <v>0.0</v>
      </c>
      <c r="F91" s="140">
        <v>0.0</v>
      </c>
      <c r="G91" s="140">
        <v>0.0</v>
      </c>
      <c r="H91" s="140">
        <v>0.0</v>
      </c>
      <c r="I91" s="140">
        <v>0.0</v>
      </c>
      <c r="J91" s="140">
        <v>0.0</v>
      </c>
      <c r="K91" s="140">
        <v>0.0</v>
      </c>
      <c r="L91" s="141" t="str">
        <f t="shared" si="3"/>
        <v>#VALUE!</v>
      </c>
      <c r="M91" s="142" t="str">
        <f>IF(AND(payfreq="Annually",pmt_timing="End",$B91&lt;=term),$L91/(1+Adj_Rate)^($B91),IF(AND(payfreq="Semiannually",pmt_timing="End",$B91&lt;=term),$L91/(1+Adj_Rate/2)^($B91),IF(AND(payfreq="Quarterly",pmt_timing="End",$B91&lt;=term),$L91/(1+Adj_Rate/4)^($B91),IF(AND(payfreq="Monthly",pmt_timing="End",$B91&lt;=term),$L91/(1+Adj_Rate/12)^($B91),""))))</f>
        <v>#VALUE!</v>
      </c>
      <c r="N91" s="142" t="str">
        <f>IF(AND(payfreq="Annually",pmt_timing="Beginning",$B91&lt;=term),$L91/(1+Adj_Rate)^($B91),IF(AND(payfreq="Semiannually",pmt_timing="Beginning",$B91&lt;=term),$L91/(1+Adj_Rate/2)^($B91),IF(AND(payfreq="Quarterly",pmt_timing="Beginning",$B91&lt;=term),$L91/(1+Adj_Rate/4)^($B91),IF(AND(payfreq="Monthly",pmt_timing="Beginning",$B91&lt;=term),$L91/(1+Adj_Rate/12)^($B91),""))))</f>
        <v>#VALUE!</v>
      </c>
      <c r="O91" s="77"/>
      <c r="P91" s="138" t="str">
        <f t="shared" si="19"/>
        <v>#NAME?</v>
      </c>
      <c r="Q91" s="143" t="str">
        <f>IF(P91="","",IF(P91=term,"Last Period",IF(P91="total","",IF(payfreq="Annually",DATE(YEAR(Q90)+1,MONTH(Q90),DAY(Q90)),IF(payfreq="Semiannually",DATE(YEAR(Q90),MONTH(Q90)+6,DAY(Q90)),IF(payfreq="Quarterly",DATE(YEAR(Q90),MONTH(Q90)+3,DAY(Q90)),IF(payfreq="Monthly",DATE(YEAR(Q90),MONTH(Q90)+1,DAY(Q90)))))))))</f>
        <v>#NAME?</v>
      </c>
      <c r="R91" s="145" t="str">
        <f t="shared" si="13"/>
        <v>#NAME?</v>
      </c>
      <c r="S91" s="142" t="str">
        <f t="shared" si="14"/>
        <v>#NAME?</v>
      </c>
      <c r="T91" s="145" t="str">
        <f>IF(payfreq="Annually",IF(P91="","",IF(P91="Total",SUM($T$19:T90),Adj_Rate*$R91)),IF(payfreq="Semiannually",IF(P91="","",IF(P91="Total",SUM($T$19:T90),Adj_Rate/2*$R91)),IF(payfreq="Quarterly",IF(P91="","",IF(P91="Total",SUM($T$19:T90),Adj_Rate/4*$R91)),IF(payfreq="Monthly",IF(P91="","",IF(P91="Total",SUM($T$19:T90),Adj_Rate/12*$R91)),""))))</f>
        <v>#VALUE!</v>
      </c>
      <c r="U91" s="142" t="str">
        <f t="shared" si="15"/>
        <v>#NAME?</v>
      </c>
      <c r="V91" s="145" t="str">
        <f t="shared" si="16"/>
        <v>#NAME?</v>
      </c>
      <c r="X91" s="77"/>
    </row>
    <row r="92" ht="15.75" customHeight="1">
      <c r="B92" s="144">
        <v>73.0</v>
      </c>
      <c r="C92" s="139" t="str">
        <f t="shared" si="12"/>
        <v>#NAME?</v>
      </c>
      <c r="D92" s="140" t="str">
        <f>+IF(AND(B92&lt;$G$7),VLOOKUP($B$1,Inventory!$A$1:$AZ$500,33,FALSE),IF(AND(B92=$G$7,pmt_timing="End"),VLOOKUP($B$1,Inventory!$A$1:$AZ$500,33,FALSE),0))</f>
        <v>#VALUE!</v>
      </c>
      <c r="E92" s="140">
        <v>0.0</v>
      </c>
      <c r="F92" s="140">
        <v>0.0</v>
      </c>
      <c r="G92" s="140">
        <v>0.0</v>
      </c>
      <c r="H92" s="140">
        <v>0.0</v>
      </c>
      <c r="I92" s="140">
        <v>0.0</v>
      </c>
      <c r="J92" s="140">
        <v>0.0</v>
      </c>
      <c r="K92" s="140">
        <v>0.0</v>
      </c>
      <c r="L92" s="141" t="str">
        <f t="shared" si="3"/>
        <v>#VALUE!</v>
      </c>
      <c r="M92" s="142" t="str">
        <f>IF(AND(payfreq="Annually",pmt_timing="End",$B92&lt;=term),$L92/(1+Adj_Rate)^($B92),IF(AND(payfreq="Semiannually",pmt_timing="End",$B92&lt;=term),$L92/(1+Adj_Rate/2)^($B92),IF(AND(payfreq="Quarterly",pmt_timing="End",$B92&lt;=term),$L92/(1+Adj_Rate/4)^($B92),IF(AND(payfreq="Monthly",pmt_timing="End",$B92&lt;=term),$L92/(1+Adj_Rate/12)^($B92),""))))</f>
        <v>#VALUE!</v>
      </c>
      <c r="N92" s="142" t="str">
        <f>IF(AND(payfreq="Annually",pmt_timing="Beginning",$B92&lt;=term),$L92/(1+Adj_Rate)^($B92),IF(AND(payfreq="Semiannually",pmt_timing="Beginning",$B92&lt;=term),$L92/(1+Adj_Rate/2)^($B92),IF(AND(payfreq="Quarterly",pmt_timing="Beginning",$B92&lt;=term),$L92/(1+Adj_Rate/4)^($B92),IF(AND(payfreq="Monthly",pmt_timing="Beginning",$B92&lt;=term),$L92/(1+Adj_Rate/12)^($B92),""))))</f>
        <v>#VALUE!</v>
      </c>
      <c r="O92" s="77"/>
      <c r="P92" s="138" t="str">
        <f t="shared" si="19"/>
        <v>#NAME?</v>
      </c>
      <c r="Q92" s="143" t="str">
        <f>IF(P92="","",IF(P92=term,"Last Period",IF(P92="total","",IF(payfreq="Annually",DATE(YEAR(Q91)+1,MONTH(Q91),DAY(Q91)),IF(payfreq="Semiannually",DATE(YEAR(Q91),MONTH(Q91)+6,DAY(Q91)),IF(payfreq="Quarterly",DATE(YEAR(Q91),MONTH(Q91)+3,DAY(Q91)),IF(payfreq="Monthly",DATE(YEAR(Q91),MONTH(Q91)+1,DAY(Q91)))))))))</f>
        <v>#NAME?</v>
      </c>
      <c r="R92" s="145" t="str">
        <f t="shared" si="13"/>
        <v>#NAME?</v>
      </c>
      <c r="S92" s="142" t="str">
        <f t="shared" si="14"/>
        <v>#NAME?</v>
      </c>
      <c r="T92" s="145" t="str">
        <f>IF(payfreq="Annually",IF(P92="","",IF(P92="Total",SUM($T$19:T91),Adj_Rate*$R92)),IF(payfreq="Semiannually",IF(P92="","",IF(P92="Total",SUM($T$19:T91),Adj_Rate/2*$R92)),IF(payfreq="Quarterly",IF(P92="","",IF(P92="Total",SUM($T$19:T91),Adj_Rate/4*$R92)),IF(payfreq="Monthly",IF(P92="","",IF(P92="Total",SUM($T$19:T91),Adj_Rate/12*$R92)),""))))</f>
        <v>#VALUE!</v>
      </c>
      <c r="U92" s="142" t="str">
        <f t="shared" si="15"/>
        <v>#NAME?</v>
      </c>
      <c r="V92" s="145" t="str">
        <f t="shared" si="16"/>
        <v>#NAME?</v>
      </c>
      <c r="X92" s="77"/>
    </row>
    <row r="93" ht="15.75" customHeight="1">
      <c r="B93" s="144">
        <v>74.0</v>
      </c>
      <c r="C93" s="139" t="str">
        <f t="shared" si="12"/>
        <v>#NAME?</v>
      </c>
      <c r="D93" s="140" t="str">
        <f>+IF(AND(B93&lt;$G$7),VLOOKUP($B$1,Inventory!$A$1:$AZ$500,33,FALSE),IF(AND(B93=$G$7,pmt_timing="End"),VLOOKUP($B$1,Inventory!$A$1:$AZ$500,33,FALSE),0))</f>
        <v>#VALUE!</v>
      </c>
      <c r="E93" s="140">
        <v>0.0</v>
      </c>
      <c r="F93" s="140">
        <v>0.0</v>
      </c>
      <c r="G93" s="140">
        <v>0.0</v>
      </c>
      <c r="H93" s="140">
        <v>0.0</v>
      </c>
      <c r="I93" s="140">
        <v>0.0</v>
      </c>
      <c r="J93" s="140">
        <v>0.0</v>
      </c>
      <c r="K93" s="140">
        <v>0.0</v>
      </c>
      <c r="L93" s="141" t="str">
        <f t="shared" si="3"/>
        <v>#VALUE!</v>
      </c>
      <c r="M93" s="142" t="str">
        <f>IF(AND(payfreq="Annually",pmt_timing="End",$B93&lt;=term),$L93/(1+Adj_Rate)^($B93),IF(AND(payfreq="Semiannually",pmt_timing="End",$B93&lt;=term),$L93/(1+Adj_Rate/2)^($B93),IF(AND(payfreq="Quarterly",pmt_timing="End",$B93&lt;=term),$L93/(1+Adj_Rate/4)^($B93),IF(AND(payfreq="Monthly",pmt_timing="End",$B93&lt;=term),$L93/(1+Adj_Rate/12)^($B93),""))))</f>
        <v>#VALUE!</v>
      </c>
      <c r="N93" s="142" t="str">
        <f>IF(AND(payfreq="Annually",pmt_timing="Beginning",$B93&lt;=term),$L93/(1+Adj_Rate)^($B93),IF(AND(payfreq="Semiannually",pmt_timing="Beginning",$B93&lt;=term),$L93/(1+Adj_Rate/2)^($B93),IF(AND(payfreq="Quarterly",pmt_timing="Beginning",$B93&lt;=term),$L93/(1+Adj_Rate/4)^($B93),IF(AND(payfreq="Monthly",pmt_timing="Beginning",$B93&lt;=term),$L93/(1+Adj_Rate/12)^($B93),""))))</f>
        <v>#VALUE!</v>
      </c>
      <c r="O93" s="77"/>
      <c r="P93" s="138" t="str">
        <f t="shared" si="19"/>
        <v>#NAME?</v>
      </c>
      <c r="Q93" s="143" t="str">
        <f>IF(P93="","",IF(P93=term,"Last Period",IF(P93="total","",IF(payfreq="Annually",DATE(YEAR(Q92)+1,MONTH(Q92),DAY(Q92)),IF(payfreq="Semiannually",DATE(YEAR(Q92),MONTH(Q92)+6,DAY(Q92)),IF(payfreq="Quarterly",DATE(YEAR(Q92),MONTH(Q92)+3,DAY(Q92)),IF(payfreq="Monthly",DATE(YEAR(Q92),MONTH(Q92)+1,DAY(Q92)))))))))</f>
        <v>#NAME?</v>
      </c>
      <c r="R93" s="145" t="str">
        <f t="shared" si="13"/>
        <v>#NAME?</v>
      </c>
      <c r="S93" s="142" t="str">
        <f t="shared" si="14"/>
        <v>#NAME?</v>
      </c>
      <c r="T93" s="145" t="str">
        <f>IF(payfreq="Annually",IF(P93="","",IF(P93="Total",SUM($T$19:T92),Adj_Rate*$R93)),IF(payfreq="Semiannually",IF(P93="","",IF(P93="Total",SUM($T$19:T92),Adj_Rate/2*$R93)),IF(payfreq="Quarterly",IF(P93="","",IF(P93="Total",SUM($T$19:T92),Adj_Rate/4*$R93)),IF(payfreq="Monthly",IF(P93="","",IF(P93="Total",SUM($T$19:T92),Adj_Rate/12*$R93)),""))))</f>
        <v>#VALUE!</v>
      </c>
      <c r="U93" s="142" t="str">
        <f t="shared" si="15"/>
        <v>#NAME?</v>
      </c>
      <c r="V93" s="145" t="str">
        <f t="shared" si="16"/>
        <v>#NAME?</v>
      </c>
      <c r="X93" s="77"/>
    </row>
    <row r="94" ht="15.75" customHeight="1">
      <c r="B94" s="144">
        <v>75.0</v>
      </c>
      <c r="C94" s="139" t="str">
        <f t="shared" si="12"/>
        <v>#NAME?</v>
      </c>
      <c r="D94" s="140" t="str">
        <f>+IF(AND(B94&lt;$G$7),VLOOKUP($B$1,Inventory!$A$1:$AZ$500,33,FALSE),IF(AND(B94=$G$7,pmt_timing="End"),VLOOKUP($B$1,Inventory!$A$1:$AZ$500,33,FALSE),0))</f>
        <v>#VALUE!</v>
      </c>
      <c r="E94" s="140">
        <v>0.0</v>
      </c>
      <c r="F94" s="140">
        <v>0.0</v>
      </c>
      <c r="G94" s="140">
        <v>0.0</v>
      </c>
      <c r="H94" s="140">
        <v>0.0</v>
      </c>
      <c r="I94" s="140">
        <v>0.0</v>
      </c>
      <c r="J94" s="140">
        <v>0.0</v>
      </c>
      <c r="K94" s="140">
        <v>0.0</v>
      </c>
      <c r="L94" s="141" t="str">
        <f t="shared" si="3"/>
        <v>#VALUE!</v>
      </c>
      <c r="M94" s="142" t="str">
        <f>IF(AND(payfreq="Annually",pmt_timing="End",$B94&lt;=term),$L94/(1+Adj_Rate)^($B94),IF(AND(payfreq="Semiannually",pmt_timing="End",$B94&lt;=term),$L94/(1+Adj_Rate/2)^($B94),IF(AND(payfreq="Quarterly",pmt_timing="End",$B94&lt;=term),$L94/(1+Adj_Rate/4)^($B94),IF(AND(payfreq="Monthly",pmt_timing="End",$B94&lt;=term),$L94/(1+Adj_Rate/12)^($B94),""))))</f>
        <v>#VALUE!</v>
      </c>
      <c r="N94" s="142" t="str">
        <f>IF(AND(payfreq="Annually",pmt_timing="Beginning",$B94&lt;=term),$L94/(1+Adj_Rate)^($B94),IF(AND(payfreq="Semiannually",pmt_timing="Beginning",$B94&lt;=term),$L94/(1+Adj_Rate/2)^($B94),IF(AND(payfreq="Quarterly",pmt_timing="Beginning",$B94&lt;=term),$L94/(1+Adj_Rate/4)^($B94),IF(AND(payfreq="Monthly",pmt_timing="Beginning",$B94&lt;=term),$L94/(1+Adj_Rate/12)^($B94),""))))</f>
        <v>#VALUE!</v>
      </c>
      <c r="O94" s="77"/>
      <c r="P94" s="138" t="str">
        <f t="shared" si="19"/>
        <v>#NAME?</v>
      </c>
      <c r="Q94" s="143" t="str">
        <f>IF(P94="","",IF(P94=term,"Last Period",IF(P94="total","",IF(payfreq="Annually",DATE(YEAR(Q93)+1,MONTH(Q93),DAY(Q93)),IF(payfreq="Semiannually",DATE(YEAR(Q93),MONTH(Q93)+6,DAY(Q93)),IF(payfreq="Quarterly",DATE(YEAR(Q93),MONTH(Q93)+3,DAY(Q93)),IF(payfreq="Monthly",DATE(YEAR(Q93),MONTH(Q93)+1,DAY(Q93)))))))))</f>
        <v>#NAME?</v>
      </c>
      <c r="R94" s="145" t="str">
        <f t="shared" si="13"/>
        <v>#NAME?</v>
      </c>
      <c r="S94" s="142" t="str">
        <f t="shared" si="14"/>
        <v>#NAME?</v>
      </c>
      <c r="T94" s="145" t="str">
        <f>IF(payfreq="Annually",IF(P94="","",IF(P94="Total",SUM($T$19:T93),Adj_Rate*$R94)),IF(payfreq="Semiannually",IF(P94="","",IF(P94="Total",SUM($T$19:T93),Adj_Rate/2*$R94)),IF(payfreq="Quarterly",IF(P94="","",IF(P94="Total",SUM($T$19:T93),Adj_Rate/4*$R94)),IF(payfreq="Monthly",IF(P94="","",IF(P94="Total",SUM($T$19:T93),Adj_Rate/12*$R94)),""))))</f>
        <v>#VALUE!</v>
      </c>
      <c r="U94" s="142" t="str">
        <f t="shared" si="15"/>
        <v>#NAME?</v>
      </c>
      <c r="V94" s="145" t="str">
        <f t="shared" si="16"/>
        <v>#NAME?</v>
      </c>
      <c r="X94" s="77"/>
    </row>
    <row r="95" ht="15.75" customHeight="1">
      <c r="B95" s="144">
        <v>76.0</v>
      </c>
      <c r="C95" s="139" t="str">
        <f t="shared" si="12"/>
        <v>#NAME?</v>
      </c>
      <c r="D95" s="140" t="str">
        <f>+IF(AND(B95&lt;$G$7),VLOOKUP($B$1,Inventory!$A$1:$AZ$500,33,FALSE),IF(AND(B95=$G$7,pmt_timing="End"),VLOOKUP($B$1,Inventory!$A$1:$AZ$500,33,FALSE),0))</f>
        <v>#VALUE!</v>
      </c>
      <c r="E95" s="140">
        <v>0.0</v>
      </c>
      <c r="F95" s="140">
        <v>0.0</v>
      </c>
      <c r="G95" s="140">
        <v>0.0</v>
      </c>
      <c r="H95" s="140">
        <v>0.0</v>
      </c>
      <c r="I95" s="140">
        <v>0.0</v>
      </c>
      <c r="J95" s="140">
        <v>0.0</v>
      </c>
      <c r="K95" s="140">
        <v>0.0</v>
      </c>
      <c r="L95" s="141" t="str">
        <f t="shared" si="3"/>
        <v>#VALUE!</v>
      </c>
      <c r="M95" s="142" t="str">
        <f>IF(AND(payfreq="Annually",pmt_timing="End",$B95&lt;=term),$L95/(1+Adj_Rate)^($B95),IF(AND(payfreq="Semiannually",pmt_timing="End",$B95&lt;=term),$L95/(1+Adj_Rate/2)^($B95),IF(AND(payfreq="Quarterly",pmt_timing="End",$B95&lt;=term),$L95/(1+Adj_Rate/4)^($B95),IF(AND(payfreq="Monthly",pmt_timing="End",$B95&lt;=term),$L95/(1+Adj_Rate/12)^($B95),""))))</f>
        <v>#VALUE!</v>
      </c>
      <c r="N95" s="142" t="str">
        <f>IF(AND(payfreq="Annually",pmt_timing="Beginning",$B95&lt;=term),$L95/(1+Adj_Rate)^($B95),IF(AND(payfreq="Semiannually",pmt_timing="Beginning",$B95&lt;=term),$L95/(1+Adj_Rate/2)^($B95),IF(AND(payfreq="Quarterly",pmt_timing="Beginning",$B95&lt;=term),$L95/(1+Adj_Rate/4)^($B95),IF(AND(payfreq="Monthly",pmt_timing="Beginning",$B95&lt;=term),$L95/(1+Adj_Rate/12)^($B95),""))))</f>
        <v>#VALUE!</v>
      </c>
      <c r="O95" s="77"/>
      <c r="P95" s="138" t="str">
        <f t="shared" si="19"/>
        <v>#NAME?</v>
      </c>
      <c r="Q95" s="143" t="str">
        <f>IF(P95="","",IF(P95=term,"Last Period",IF(P95="total","",IF(payfreq="Annually",DATE(YEAR(Q94)+1,MONTH(Q94),DAY(Q94)),IF(payfreq="Semiannually",DATE(YEAR(Q94),MONTH(Q94)+6,DAY(Q94)),IF(payfreq="Quarterly",DATE(YEAR(Q94),MONTH(Q94)+3,DAY(Q94)),IF(payfreq="Monthly",DATE(YEAR(Q94),MONTH(Q94)+1,DAY(Q94)))))))))</f>
        <v>#NAME?</v>
      </c>
      <c r="R95" s="145" t="str">
        <f t="shared" si="13"/>
        <v>#NAME?</v>
      </c>
      <c r="S95" s="142" t="str">
        <f t="shared" si="14"/>
        <v>#NAME?</v>
      </c>
      <c r="T95" s="145" t="str">
        <f>IF(payfreq="Annually",IF(P95="","",IF(P95="Total",SUM($T$19:T94),Adj_Rate*$R95)),IF(payfreq="Semiannually",IF(P95="","",IF(P95="Total",SUM($T$19:T94),Adj_Rate/2*$R95)),IF(payfreq="Quarterly",IF(P95="","",IF(P95="Total",SUM($T$19:T94),Adj_Rate/4*$R95)),IF(payfreq="Monthly",IF(P95="","",IF(P95="Total",SUM($T$19:T94),Adj_Rate/12*$R95)),""))))</f>
        <v>#VALUE!</v>
      </c>
      <c r="U95" s="142" t="str">
        <f t="shared" si="15"/>
        <v>#NAME?</v>
      </c>
      <c r="V95" s="145" t="str">
        <f t="shared" si="16"/>
        <v>#NAME?</v>
      </c>
      <c r="X95" s="77"/>
    </row>
    <row r="96" ht="15.75" customHeight="1">
      <c r="B96" s="144">
        <v>77.0</v>
      </c>
      <c r="C96" s="139" t="str">
        <f t="shared" si="12"/>
        <v>#NAME?</v>
      </c>
      <c r="D96" s="140" t="str">
        <f>+IF(AND(B96&lt;$G$7),VLOOKUP($B$1,Inventory!$A$1:$AZ$500,33,FALSE),IF(AND(B96=$G$7,pmt_timing="End"),VLOOKUP($B$1,Inventory!$A$1:$AZ$500,33,FALSE),0))</f>
        <v>#VALUE!</v>
      </c>
      <c r="E96" s="140">
        <v>0.0</v>
      </c>
      <c r="F96" s="140">
        <v>0.0</v>
      </c>
      <c r="G96" s="140">
        <v>0.0</v>
      </c>
      <c r="H96" s="140">
        <v>0.0</v>
      </c>
      <c r="I96" s="140">
        <v>0.0</v>
      </c>
      <c r="J96" s="140">
        <v>0.0</v>
      </c>
      <c r="K96" s="140">
        <v>0.0</v>
      </c>
      <c r="L96" s="141" t="str">
        <f t="shared" si="3"/>
        <v>#VALUE!</v>
      </c>
      <c r="M96" s="142" t="str">
        <f>IF(AND(payfreq="Annually",pmt_timing="End",$B96&lt;=term),$L96/(1+Adj_Rate)^($B96),IF(AND(payfreq="Semiannually",pmt_timing="End",$B96&lt;=term),$L96/(1+Adj_Rate/2)^($B96),IF(AND(payfreq="Quarterly",pmt_timing="End",$B96&lt;=term),$L96/(1+Adj_Rate/4)^($B96),IF(AND(payfreq="Monthly",pmt_timing="End",$B96&lt;=term),$L96/(1+Adj_Rate/12)^($B96),""))))</f>
        <v>#VALUE!</v>
      </c>
      <c r="N96" s="142" t="str">
        <f>IF(AND(payfreq="Annually",pmt_timing="Beginning",$B96&lt;=term),$L96/(1+Adj_Rate)^($B96),IF(AND(payfreq="Semiannually",pmt_timing="Beginning",$B96&lt;=term),$L96/(1+Adj_Rate/2)^($B96),IF(AND(payfreq="Quarterly",pmt_timing="Beginning",$B96&lt;=term),$L96/(1+Adj_Rate/4)^($B96),IF(AND(payfreq="Monthly",pmt_timing="Beginning",$B96&lt;=term),$L96/(1+Adj_Rate/12)^($B96),""))))</f>
        <v>#VALUE!</v>
      </c>
      <c r="O96" s="77"/>
      <c r="P96" s="138" t="str">
        <f t="shared" si="19"/>
        <v>#NAME?</v>
      </c>
      <c r="Q96" s="143" t="str">
        <f>IF(P96="","",IF(P96=term,"Last Period",IF(P96="total","",IF(payfreq="Annually",DATE(YEAR(Q95)+1,MONTH(Q95),DAY(Q95)),IF(payfreq="Semiannually",DATE(YEAR(Q95),MONTH(Q95)+6,DAY(Q95)),IF(payfreq="Quarterly",DATE(YEAR(Q95),MONTH(Q95)+3,DAY(Q95)),IF(payfreq="Monthly",DATE(YEAR(Q95),MONTH(Q95)+1,DAY(Q95)))))))))</f>
        <v>#NAME?</v>
      </c>
      <c r="R96" s="145" t="str">
        <f t="shared" si="13"/>
        <v>#NAME?</v>
      </c>
      <c r="S96" s="142" t="str">
        <f t="shared" si="14"/>
        <v>#NAME?</v>
      </c>
      <c r="T96" s="145" t="str">
        <f>IF(payfreq="Annually",IF(P96="","",IF(P96="Total",SUM($T$19:T95),Adj_Rate*$R96)),IF(payfreq="Semiannually",IF(P96="","",IF(P96="Total",SUM($T$19:T95),Adj_Rate/2*$R96)),IF(payfreq="Quarterly",IF(P96="","",IF(P96="Total",SUM($T$19:T95),Adj_Rate/4*$R96)),IF(payfreq="Monthly",IF(P96="","",IF(P96="Total",SUM($T$19:T95),Adj_Rate/12*$R96)),""))))</f>
        <v>#VALUE!</v>
      </c>
      <c r="U96" s="142" t="str">
        <f t="shared" si="15"/>
        <v>#NAME?</v>
      </c>
      <c r="V96" s="145" t="str">
        <f t="shared" si="16"/>
        <v>#NAME?</v>
      </c>
      <c r="X96" s="77"/>
    </row>
    <row r="97" ht="15.75" customHeight="1">
      <c r="B97" s="144">
        <v>78.0</v>
      </c>
      <c r="C97" s="139" t="str">
        <f t="shared" si="12"/>
        <v>#NAME?</v>
      </c>
      <c r="D97" s="140" t="str">
        <f>+IF(AND(B97&lt;$G$7),VLOOKUP($B$1,Inventory!$A$1:$AZ$500,33,FALSE),IF(AND(B97=$G$7,pmt_timing="End"),VLOOKUP($B$1,Inventory!$A$1:$AZ$500,33,FALSE),0))</f>
        <v>#VALUE!</v>
      </c>
      <c r="E97" s="140">
        <v>0.0</v>
      </c>
      <c r="F97" s="140">
        <v>0.0</v>
      </c>
      <c r="G97" s="140">
        <v>0.0</v>
      </c>
      <c r="H97" s="140">
        <v>0.0</v>
      </c>
      <c r="I97" s="140">
        <v>0.0</v>
      </c>
      <c r="J97" s="140">
        <v>0.0</v>
      </c>
      <c r="K97" s="140">
        <v>0.0</v>
      </c>
      <c r="L97" s="141" t="str">
        <f t="shared" si="3"/>
        <v>#VALUE!</v>
      </c>
      <c r="M97" s="142" t="str">
        <f>IF(AND(payfreq="Annually",pmt_timing="End",$B97&lt;=term),$L97/(1+Adj_Rate)^($B97),IF(AND(payfreq="Semiannually",pmt_timing="End",$B97&lt;=term),$L97/(1+Adj_Rate/2)^($B97),IF(AND(payfreq="Quarterly",pmt_timing="End",$B97&lt;=term),$L97/(1+Adj_Rate/4)^($B97),IF(AND(payfreq="Monthly",pmt_timing="End",$B97&lt;=term),$L97/(1+Adj_Rate/12)^($B97),""))))</f>
        <v>#VALUE!</v>
      </c>
      <c r="N97" s="142" t="str">
        <f>IF(AND(payfreq="Annually",pmt_timing="Beginning",$B97&lt;=term),$L97/(1+Adj_Rate)^($B97),IF(AND(payfreq="Semiannually",pmt_timing="Beginning",$B97&lt;=term),$L97/(1+Adj_Rate/2)^($B97),IF(AND(payfreq="Quarterly",pmt_timing="Beginning",$B97&lt;=term),$L97/(1+Adj_Rate/4)^($B97),IF(AND(payfreq="Monthly",pmt_timing="Beginning",$B97&lt;=term),$L97/(1+Adj_Rate/12)^($B97),""))))</f>
        <v>#VALUE!</v>
      </c>
      <c r="O97" s="77"/>
      <c r="P97" s="138" t="str">
        <f t="shared" si="19"/>
        <v>#NAME?</v>
      </c>
      <c r="Q97" s="143" t="str">
        <f>IF(P97="","",IF(P97=term,"Last Period",IF(P97="total","",IF(payfreq="Annually",DATE(YEAR(Q96)+1,MONTH(Q96),DAY(Q96)),IF(payfreq="Semiannually",DATE(YEAR(Q96),MONTH(Q96)+6,DAY(Q96)),IF(payfreq="Quarterly",DATE(YEAR(Q96),MONTH(Q96)+3,DAY(Q96)),IF(payfreq="Monthly",DATE(YEAR(Q96),MONTH(Q96)+1,DAY(Q96)))))))))</f>
        <v>#NAME?</v>
      </c>
      <c r="R97" s="145" t="str">
        <f t="shared" si="13"/>
        <v>#NAME?</v>
      </c>
      <c r="S97" s="142" t="str">
        <f t="shared" si="14"/>
        <v>#NAME?</v>
      </c>
      <c r="T97" s="145" t="str">
        <f>IF(payfreq="Annually",IF(P97="","",IF(P97="Total",SUM($T$19:T96),Adj_Rate*$R97)),IF(payfreq="Semiannually",IF(P97="","",IF(P97="Total",SUM($T$19:T96),Adj_Rate/2*$R97)),IF(payfreq="Quarterly",IF(P97="","",IF(P97="Total",SUM($T$19:T96),Adj_Rate/4*$R97)),IF(payfreq="Monthly",IF(P97="","",IF(P97="Total",SUM($T$19:T96),Adj_Rate/12*$R97)),""))))</f>
        <v>#VALUE!</v>
      </c>
      <c r="U97" s="142" t="str">
        <f t="shared" si="15"/>
        <v>#NAME?</v>
      </c>
      <c r="V97" s="145" t="str">
        <f t="shared" si="16"/>
        <v>#NAME?</v>
      </c>
      <c r="X97" s="77"/>
    </row>
    <row r="98" ht="15.75" customHeight="1">
      <c r="B98" s="144">
        <v>79.0</v>
      </c>
      <c r="C98" s="139" t="str">
        <f t="shared" si="12"/>
        <v>#NAME?</v>
      </c>
      <c r="D98" s="140" t="str">
        <f>+IF(AND(B98&lt;$G$7),VLOOKUP($B$1,Inventory!$A$1:$AZ$500,33,FALSE),IF(AND(B98=$G$7,pmt_timing="End"),VLOOKUP($B$1,Inventory!$A$1:$AZ$500,33,FALSE),0))</f>
        <v>#VALUE!</v>
      </c>
      <c r="E98" s="140">
        <v>0.0</v>
      </c>
      <c r="F98" s="140">
        <v>0.0</v>
      </c>
      <c r="G98" s="140">
        <v>0.0</v>
      </c>
      <c r="H98" s="140">
        <v>0.0</v>
      </c>
      <c r="I98" s="140">
        <v>0.0</v>
      </c>
      <c r="J98" s="140">
        <v>0.0</v>
      </c>
      <c r="K98" s="140">
        <v>0.0</v>
      </c>
      <c r="L98" s="141" t="str">
        <f t="shared" si="3"/>
        <v>#VALUE!</v>
      </c>
      <c r="M98" s="142" t="str">
        <f>IF(AND(payfreq="Annually",pmt_timing="End",$B98&lt;=term),$L98/(1+Adj_Rate)^($B98),IF(AND(payfreq="Semiannually",pmt_timing="End",$B98&lt;=term),$L98/(1+Adj_Rate/2)^($B98),IF(AND(payfreq="Quarterly",pmt_timing="End",$B98&lt;=term),$L98/(1+Adj_Rate/4)^($B98),IF(AND(payfreq="Monthly",pmt_timing="End",$B98&lt;=term),$L98/(1+Adj_Rate/12)^($B98),""))))</f>
        <v>#VALUE!</v>
      </c>
      <c r="N98" s="142" t="str">
        <f>IF(AND(payfreq="Annually",pmt_timing="Beginning",$B98&lt;=term),$L98/(1+Adj_Rate)^($B98),IF(AND(payfreq="Semiannually",pmt_timing="Beginning",$B98&lt;=term),$L98/(1+Adj_Rate/2)^($B98),IF(AND(payfreq="Quarterly",pmt_timing="Beginning",$B98&lt;=term),$L98/(1+Adj_Rate/4)^($B98),IF(AND(payfreq="Monthly",pmt_timing="Beginning",$B98&lt;=term),$L98/(1+Adj_Rate/12)^($B98),""))))</f>
        <v>#VALUE!</v>
      </c>
      <c r="O98" s="77"/>
      <c r="P98" s="138" t="str">
        <f t="shared" si="19"/>
        <v>#NAME?</v>
      </c>
      <c r="Q98" s="143" t="str">
        <f>IF(P98="","",IF(P98=term,"Last Period",IF(P98="total","",IF(payfreq="Annually",DATE(YEAR(Q97)+1,MONTH(Q97),DAY(Q97)),IF(payfreq="Semiannually",DATE(YEAR(Q97),MONTH(Q97)+6,DAY(Q97)),IF(payfreq="Quarterly",DATE(YEAR(Q97),MONTH(Q97)+3,DAY(Q97)),IF(payfreq="Monthly",DATE(YEAR(Q97),MONTH(Q97)+1,DAY(Q97)))))))))</f>
        <v>#NAME?</v>
      </c>
      <c r="R98" s="145" t="str">
        <f t="shared" si="13"/>
        <v>#NAME?</v>
      </c>
      <c r="S98" s="142" t="str">
        <f t="shared" si="14"/>
        <v>#NAME?</v>
      </c>
      <c r="T98" s="145" t="str">
        <f>IF(payfreq="Annually",IF(P98="","",IF(P98="Total",SUM($T$19:T97),Adj_Rate*$R98)),IF(payfreq="Semiannually",IF(P98="","",IF(P98="Total",SUM($T$19:T97),Adj_Rate/2*$R98)),IF(payfreq="Quarterly",IF(P98="","",IF(P98="Total",SUM($T$19:T97),Adj_Rate/4*$R98)),IF(payfreq="Monthly",IF(P98="","",IF(P98="Total",SUM($T$19:T97),Adj_Rate/12*$R98)),""))))</f>
        <v>#VALUE!</v>
      </c>
      <c r="U98" s="142" t="str">
        <f t="shared" si="15"/>
        <v>#NAME?</v>
      </c>
      <c r="V98" s="145" t="str">
        <f t="shared" si="16"/>
        <v>#NAME?</v>
      </c>
      <c r="X98" s="77"/>
    </row>
    <row r="99" ht="15.75" customHeight="1">
      <c r="B99" s="144">
        <v>80.0</v>
      </c>
      <c r="C99" s="139" t="str">
        <f t="shared" si="12"/>
        <v>#NAME?</v>
      </c>
      <c r="D99" s="140" t="str">
        <f>+IF(AND(B99&lt;$G$7),VLOOKUP($B$1,Inventory!$A$1:$AZ$500,33,FALSE),IF(AND(B99=$G$7,pmt_timing="End"),VLOOKUP($B$1,Inventory!$A$1:$AZ$500,33,FALSE),0))</f>
        <v>#VALUE!</v>
      </c>
      <c r="E99" s="140">
        <v>0.0</v>
      </c>
      <c r="F99" s="140">
        <v>0.0</v>
      </c>
      <c r="G99" s="140">
        <v>0.0</v>
      </c>
      <c r="H99" s="140">
        <v>0.0</v>
      </c>
      <c r="I99" s="140">
        <v>0.0</v>
      </c>
      <c r="J99" s="140">
        <v>0.0</v>
      </c>
      <c r="K99" s="140">
        <v>0.0</v>
      </c>
      <c r="L99" s="141" t="str">
        <f t="shared" si="3"/>
        <v>#VALUE!</v>
      </c>
      <c r="M99" s="142" t="str">
        <f>IF(AND(payfreq="Annually",pmt_timing="End",$B99&lt;=term),$L99/(1+Adj_Rate)^($B99),IF(AND(payfreq="Semiannually",pmt_timing="End",$B99&lt;=term),$L99/(1+Adj_Rate/2)^($B99),IF(AND(payfreq="Quarterly",pmt_timing="End",$B99&lt;=term),$L99/(1+Adj_Rate/4)^($B99),IF(AND(payfreq="Monthly",pmt_timing="End",$B99&lt;=term),$L99/(1+Adj_Rate/12)^($B99),""))))</f>
        <v>#VALUE!</v>
      </c>
      <c r="N99" s="142" t="str">
        <f>IF(AND(payfreq="Annually",pmt_timing="Beginning",$B99&lt;=term),$L99/(1+Adj_Rate)^($B99),IF(AND(payfreq="Semiannually",pmt_timing="Beginning",$B99&lt;=term),$L99/(1+Adj_Rate/2)^($B99),IF(AND(payfreq="Quarterly",pmt_timing="Beginning",$B99&lt;=term),$L99/(1+Adj_Rate/4)^($B99),IF(AND(payfreq="Monthly",pmt_timing="Beginning",$B99&lt;=term),$L99/(1+Adj_Rate/12)^($B99),""))))</f>
        <v>#VALUE!</v>
      </c>
      <c r="O99" s="77"/>
      <c r="P99" s="138" t="str">
        <f t="shared" si="19"/>
        <v>#NAME?</v>
      </c>
      <c r="Q99" s="143" t="str">
        <f>IF(P99="","",IF(P99=term,"Last Period",IF(P99="total","",IF(payfreq="Annually",DATE(YEAR(Q98)+1,MONTH(Q98),DAY(Q98)),IF(payfreq="Semiannually",DATE(YEAR(Q98),MONTH(Q98)+6,DAY(Q98)),IF(payfreq="Quarterly",DATE(YEAR(Q98),MONTH(Q98)+3,DAY(Q98)),IF(payfreq="Monthly",DATE(YEAR(Q98),MONTH(Q98)+1,DAY(Q98)))))))))</f>
        <v>#NAME?</v>
      </c>
      <c r="R99" s="145" t="str">
        <f t="shared" si="13"/>
        <v>#NAME?</v>
      </c>
      <c r="S99" s="142" t="str">
        <f t="shared" si="14"/>
        <v>#NAME?</v>
      </c>
      <c r="T99" s="145" t="str">
        <f>IF(payfreq="Annually",IF(P99="","",IF(P99="Total",SUM($T$19:T98),Adj_Rate*$R99)),IF(payfreq="Semiannually",IF(P99="","",IF(P99="Total",SUM($T$19:T98),Adj_Rate/2*$R99)),IF(payfreq="Quarterly",IF(P99="","",IF(P99="Total",SUM($T$19:T98),Adj_Rate/4*$R99)),IF(payfreq="Monthly",IF(P99="","",IF(P99="Total",SUM($T$19:T98),Adj_Rate/12*$R99)),""))))</f>
        <v>#VALUE!</v>
      </c>
      <c r="U99" s="142" t="str">
        <f t="shared" si="15"/>
        <v>#NAME?</v>
      </c>
      <c r="V99" s="145" t="str">
        <f t="shared" si="16"/>
        <v>#NAME?</v>
      </c>
      <c r="X99" s="77"/>
    </row>
    <row r="100" ht="15.75" customHeight="1">
      <c r="B100" s="144">
        <v>81.0</v>
      </c>
      <c r="C100" s="139" t="str">
        <f t="shared" si="12"/>
        <v>#NAME?</v>
      </c>
      <c r="D100" s="140" t="str">
        <f>+IF(AND(B100&lt;$G$7),VLOOKUP($B$1,Inventory!$A$1:$AZ$500,33,FALSE),IF(AND(B100=$G$7,pmt_timing="End"),VLOOKUP($B$1,Inventory!$A$1:$AZ$500,33,FALSE),0))</f>
        <v>#VALUE!</v>
      </c>
      <c r="E100" s="140">
        <v>0.0</v>
      </c>
      <c r="F100" s="140">
        <v>0.0</v>
      </c>
      <c r="G100" s="140">
        <v>0.0</v>
      </c>
      <c r="H100" s="140">
        <v>0.0</v>
      </c>
      <c r="I100" s="140">
        <v>0.0</v>
      </c>
      <c r="J100" s="140">
        <v>0.0</v>
      </c>
      <c r="K100" s="140">
        <v>0.0</v>
      </c>
      <c r="L100" s="141" t="str">
        <f t="shared" si="3"/>
        <v>#VALUE!</v>
      </c>
      <c r="M100" s="142" t="str">
        <f>IF(AND(payfreq="Annually",pmt_timing="End",$B100&lt;=term),$L100/(1+Adj_Rate)^($B100),IF(AND(payfreq="Semiannually",pmt_timing="End",$B100&lt;=term),$L100/(1+Adj_Rate/2)^($B100),IF(AND(payfreq="Quarterly",pmt_timing="End",$B100&lt;=term),$L100/(1+Adj_Rate/4)^($B100),IF(AND(payfreq="Monthly",pmt_timing="End",$B100&lt;=term),$L100/(1+Adj_Rate/12)^($B100),""))))</f>
        <v>#VALUE!</v>
      </c>
      <c r="N100" s="142" t="str">
        <f>IF(AND(payfreq="Annually",pmt_timing="Beginning",$B100&lt;=term),$L100/(1+Adj_Rate)^($B100),IF(AND(payfreq="Semiannually",pmt_timing="Beginning",$B100&lt;=term),$L100/(1+Adj_Rate/2)^($B100),IF(AND(payfreq="Quarterly",pmt_timing="Beginning",$B100&lt;=term),$L100/(1+Adj_Rate/4)^($B100),IF(AND(payfreq="Monthly",pmt_timing="Beginning",$B100&lt;=term),$L100/(1+Adj_Rate/12)^($B100),""))))</f>
        <v>#VALUE!</v>
      </c>
      <c r="O100" s="77"/>
      <c r="P100" s="138" t="str">
        <f t="shared" si="19"/>
        <v>#NAME?</v>
      </c>
      <c r="Q100" s="143" t="str">
        <f>IF(P100="","",IF(P100=term,"Last Period",IF(P100="total","",IF(payfreq="Annually",DATE(YEAR(Q99)+1,MONTH(Q99),DAY(Q99)),IF(payfreq="Semiannually",DATE(YEAR(Q99),MONTH(Q99)+6,DAY(Q99)),IF(payfreq="Quarterly",DATE(YEAR(Q99),MONTH(Q99)+3,DAY(Q99)),IF(payfreq="Monthly",DATE(YEAR(Q99),MONTH(Q99)+1,DAY(Q99)))))))))</f>
        <v>#NAME?</v>
      </c>
      <c r="R100" s="145" t="str">
        <f t="shared" si="13"/>
        <v>#NAME?</v>
      </c>
      <c r="S100" s="142" t="str">
        <f t="shared" si="14"/>
        <v>#NAME?</v>
      </c>
      <c r="T100" s="145" t="str">
        <f>IF(payfreq="Annually",IF(P100="","",IF(P100="Total",SUM($T$19:T99),Adj_Rate*$R100)),IF(payfreq="Semiannually",IF(P100="","",IF(P100="Total",SUM($T$19:T99),Adj_Rate/2*$R100)),IF(payfreq="Quarterly",IF(P100="","",IF(P100="Total",SUM($T$19:T99),Adj_Rate/4*$R100)),IF(payfreq="Monthly",IF(P100="","",IF(P100="Total",SUM($T$19:T99),Adj_Rate/12*$R100)),""))))</f>
        <v>#VALUE!</v>
      </c>
      <c r="U100" s="142" t="str">
        <f t="shared" si="15"/>
        <v>#NAME?</v>
      </c>
      <c r="V100" s="145" t="str">
        <f t="shared" si="16"/>
        <v>#NAME?</v>
      </c>
      <c r="X100" s="77"/>
    </row>
    <row r="101" ht="15.75" customHeight="1">
      <c r="B101" s="144">
        <v>82.0</v>
      </c>
      <c r="C101" s="139" t="str">
        <f t="shared" si="12"/>
        <v>#NAME?</v>
      </c>
      <c r="D101" s="140" t="str">
        <f>+IF(AND(B101&lt;$G$7),VLOOKUP($B$1,Inventory!$A$1:$AZ$500,33,FALSE),IF(AND(B101=$G$7,pmt_timing="End"),VLOOKUP($B$1,Inventory!$A$1:$AZ$500,33,FALSE),0))</f>
        <v>#VALUE!</v>
      </c>
      <c r="E101" s="140">
        <v>0.0</v>
      </c>
      <c r="F101" s="140">
        <v>0.0</v>
      </c>
      <c r="G101" s="140">
        <v>0.0</v>
      </c>
      <c r="H101" s="140">
        <v>0.0</v>
      </c>
      <c r="I101" s="140">
        <v>0.0</v>
      </c>
      <c r="J101" s="140">
        <v>0.0</v>
      </c>
      <c r="K101" s="140">
        <v>0.0</v>
      </c>
      <c r="L101" s="141" t="str">
        <f t="shared" si="3"/>
        <v>#VALUE!</v>
      </c>
      <c r="M101" s="142" t="str">
        <f>IF(AND(payfreq="Annually",pmt_timing="End",$B101&lt;=term),$L101/(1+Adj_Rate)^($B101),IF(AND(payfreq="Semiannually",pmt_timing="End",$B101&lt;=term),$L101/(1+Adj_Rate/2)^($B101),IF(AND(payfreq="Quarterly",pmt_timing="End",$B101&lt;=term),$L101/(1+Adj_Rate/4)^($B101),IF(AND(payfreq="Monthly",pmt_timing="End",$B101&lt;=term),$L101/(1+Adj_Rate/12)^($B101),""))))</f>
        <v>#VALUE!</v>
      </c>
      <c r="N101" s="142" t="str">
        <f>IF(AND(payfreq="Annually",pmt_timing="Beginning",$B101&lt;=term),$L101/(1+Adj_Rate)^($B101),IF(AND(payfreq="Semiannually",pmt_timing="Beginning",$B101&lt;=term),$L101/(1+Adj_Rate/2)^($B101),IF(AND(payfreq="Quarterly",pmt_timing="Beginning",$B101&lt;=term),$L101/(1+Adj_Rate/4)^($B101),IF(AND(payfreq="Monthly",pmt_timing="Beginning",$B101&lt;=term),$L101/(1+Adj_Rate/12)^($B101),""))))</f>
        <v>#VALUE!</v>
      </c>
      <c r="O101" s="77"/>
      <c r="P101" s="138" t="str">
        <f t="shared" si="19"/>
        <v>#NAME?</v>
      </c>
      <c r="Q101" s="143" t="str">
        <f>IF(P101="","",IF(P101=term,"Last Period",IF(P101="total","",IF(payfreq="Annually",DATE(YEAR(Q100)+1,MONTH(Q100),DAY(Q100)),IF(payfreq="Semiannually",DATE(YEAR(Q100),MONTH(Q100)+6,DAY(Q100)),IF(payfreq="Quarterly",DATE(YEAR(Q100),MONTH(Q100)+3,DAY(Q100)),IF(payfreq="Monthly",DATE(YEAR(Q100),MONTH(Q100)+1,DAY(Q100)))))))))</f>
        <v>#NAME?</v>
      </c>
      <c r="R101" s="145" t="str">
        <f t="shared" si="13"/>
        <v>#NAME?</v>
      </c>
      <c r="S101" s="142" t="str">
        <f t="shared" si="14"/>
        <v>#NAME?</v>
      </c>
      <c r="T101" s="145" t="str">
        <f>IF(payfreq="Annually",IF(P101="","",IF(P101="Total",SUM($T$19:T100),Adj_Rate*$R101)),IF(payfreq="Semiannually",IF(P101="","",IF(P101="Total",SUM($T$19:T100),Adj_Rate/2*$R101)),IF(payfreq="Quarterly",IF(P101="","",IF(P101="Total",SUM($T$19:T100),Adj_Rate/4*$R101)),IF(payfreq="Monthly",IF(P101="","",IF(P101="Total",SUM($T$19:T100),Adj_Rate/12*$R101)),""))))</f>
        <v>#VALUE!</v>
      </c>
      <c r="U101" s="142" t="str">
        <f t="shared" si="15"/>
        <v>#NAME?</v>
      </c>
      <c r="V101" s="145" t="str">
        <f t="shared" si="16"/>
        <v>#NAME?</v>
      </c>
      <c r="X101" s="77"/>
    </row>
    <row r="102" ht="15.75" customHeight="1">
      <c r="B102" s="144">
        <v>83.0</v>
      </c>
      <c r="C102" s="139" t="str">
        <f t="shared" si="12"/>
        <v>#NAME?</v>
      </c>
      <c r="D102" s="140" t="str">
        <f>+IF(AND(B102&lt;$G$7),VLOOKUP($B$1,Inventory!$A$1:$AZ$500,33,FALSE),IF(AND(B102=$G$7,pmt_timing="End"),VLOOKUP($B$1,Inventory!$A$1:$AZ$500,33,FALSE),0))</f>
        <v>#VALUE!</v>
      </c>
      <c r="E102" s="140">
        <v>0.0</v>
      </c>
      <c r="F102" s="140">
        <v>0.0</v>
      </c>
      <c r="G102" s="140">
        <v>0.0</v>
      </c>
      <c r="H102" s="140">
        <v>0.0</v>
      </c>
      <c r="I102" s="140">
        <v>0.0</v>
      </c>
      <c r="J102" s="140">
        <v>0.0</v>
      </c>
      <c r="K102" s="140">
        <v>0.0</v>
      </c>
      <c r="L102" s="141" t="str">
        <f t="shared" si="3"/>
        <v>#VALUE!</v>
      </c>
      <c r="M102" s="142" t="str">
        <f>IF(AND(payfreq="Annually",pmt_timing="End",$B102&lt;=term),$L102/(1+Adj_Rate)^($B102),IF(AND(payfreq="Semiannually",pmt_timing="End",$B102&lt;=term),$L102/(1+Adj_Rate/2)^($B102),IF(AND(payfreq="Quarterly",pmt_timing="End",$B102&lt;=term),$L102/(1+Adj_Rate/4)^($B102),IF(AND(payfreq="Monthly",pmt_timing="End",$B102&lt;=term),$L102/(1+Adj_Rate/12)^($B102),""))))</f>
        <v>#VALUE!</v>
      </c>
      <c r="N102" s="142" t="str">
        <f>IF(AND(payfreq="Annually",pmt_timing="Beginning",$B102&lt;=term),$L102/(1+Adj_Rate)^($B102),IF(AND(payfreq="Semiannually",pmt_timing="Beginning",$B102&lt;=term),$L102/(1+Adj_Rate/2)^($B102),IF(AND(payfreq="Quarterly",pmt_timing="Beginning",$B102&lt;=term),$L102/(1+Adj_Rate/4)^($B102),IF(AND(payfreq="Monthly",pmt_timing="Beginning",$B102&lt;=term),$L102/(1+Adj_Rate/12)^($B102),""))))</f>
        <v>#VALUE!</v>
      </c>
      <c r="O102" s="77"/>
      <c r="P102" s="138" t="str">
        <f t="shared" si="19"/>
        <v>#NAME?</v>
      </c>
      <c r="Q102" s="143" t="str">
        <f>IF(P102="","",IF(P102=term,"Last Period",IF(P102="total","",IF(payfreq="Annually",DATE(YEAR(Q101)+1,MONTH(Q101),DAY(Q101)),IF(payfreq="Semiannually",DATE(YEAR(Q101),MONTH(Q101)+6,DAY(Q101)),IF(payfreq="Quarterly",DATE(YEAR(Q101),MONTH(Q101)+3,DAY(Q101)),IF(payfreq="Monthly",DATE(YEAR(Q101),MONTH(Q101)+1,DAY(Q101)))))))))</f>
        <v>#NAME?</v>
      </c>
      <c r="R102" s="145" t="str">
        <f t="shared" si="13"/>
        <v>#NAME?</v>
      </c>
      <c r="S102" s="142" t="str">
        <f t="shared" si="14"/>
        <v>#NAME?</v>
      </c>
      <c r="T102" s="145" t="str">
        <f>IF(payfreq="Annually",IF(P102="","",IF(P102="Total",SUM($T$19:T101),Adj_Rate*$R102)),IF(payfreq="Semiannually",IF(P102="","",IF(P102="Total",SUM($T$19:T101),Adj_Rate/2*$R102)),IF(payfreq="Quarterly",IF(P102="","",IF(P102="Total",SUM($T$19:T101),Adj_Rate/4*$R102)),IF(payfreq="Monthly",IF(P102="","",IF(P102="Total",SUM($T$19:T101),Adj_Rate/12*$R102)),""))))</f>
        <v>#VALUE!</v>
      </c>
      <c r="U102" s="142" t="str">
        <f t="shared" si="15"/>
        <v>#NAME?</v>
      </c>
      <c r="V102" s="145" t="str">
        <f t="shared" si="16"/>
        <v>#NAME?</v>
      </c>
      <c r="X102" s="77"/>
    </row>
    <row r="103" ht="15.75" customHeight="1">
      <c r="B103" s="144">
        <v>84.0</v>
      </c>
      <c r="C103" s="139" t="str">
        <f t="shared" si="12"/>
        <v>#NAME?</v>
      </c>
      <c r="D103" s="140" t="str">
        <f>+IF(AND(B103&lt;$G$7),VLOOKUP($B$1,Inventory!$A$1:$AZ$500,33,FALSE),IF(AND(B103=$G$7,pmt_timing="End"),VLOOKUP($B$1,Inventory!$A$1:$AZ$500,33,FALSE),0))</f>
        <v>#VALUE!</v>
      </c>
      <c r="E103" s="140">
        <v>0.0</v>
      </c>
      <c r="F103" s="140">
        <v>0.0</v>
      </c>
      <c r="G103" s="140">
        <v>0.0</v>
      </c>
      <c r="H103" s="140">
        <v>0.0</v>
      </c>
      <c r="I103" s="140">
        <v>0.0</v>
      </c>
      <c r="J103" s="140">
        <v>0.0</v>
      </c>
      <c r="K103" s="140">
        <v>0.0</v>
      </c>
      <c r="L103" s="141" t="str">
        <f t="shared" si="3"/>
        <v>#VALUE!</v>
      </c>
      <c r="M103" s="142" t="str">
        <f>IF(AND(payfreq="Annually",pmt_timing="End",$B103&lt;=term),$L103/(1+Adj_Rate)^($B103),IF(AND(payfreq="Semiannually",pmt_timing="End",$B103&lt;=term),$L103/(1+Adj_Rate/2)^($B103),IF(AND(payfreq="Quarterly",pmt_timing="End",$B103&lt;=term),$L103/(1+Adj_Rate/4)^($B103),IF(AND(payfreq="Monthly",pmt_timing="End",$B103&lt;=term),$L103/(1+Adj_Rate/12)^($B103),""))))</f>
        <v>#VALUE!</v>
      </c>
      <c r="N103" s="142" t="str">
        <f>IF(AND(payfreq="Annually",pmt_timing="Beginning",$B103&lt;=term),$L103/(1+Adj_Rate)^($B103),IF(AND(payfreq="Semiannually",pmt_timing="Beginning",$B103&lt;=term),$L103/(1+Adj_Rate/2)^($B103),IF(AND(payfreq="Quarterly",pmt_timing="Beginning",$B103&lt;=term),$L103/(1+Adj_Rate/4)^($B103),IF(AND(payfreq="Monthly",pmt_timing="Beginning",$B103&lt;=term),$L103/(1+Adj_Rate/12)^($B103),""))))</f>
        <v>#VALUE!</v>
      </c>
      <c r="O103" s="77"/>
      <c r="P103" s="138" t="str">
        <f t="shared" si="19"/>
        <v>#NAME?</v>
      </c>
      <c r="Q103" s="143" t="str">
        <f>IF(P103="","",IF(P103=term,"Last Period",IF(P103="total","",IF(payfreq="Annually",DATE(YEAR(Q102)+1,MONTH(Q102),DAY(Q102)),IF(payfreq="Semiannually",DATE(YEAR(Q102),MONTH(Q102)+6,DAY(Q102)),IF(payfreq="Quarterly",DATE(YEAR(Q102),MONTH(Q102)+3,DAY(Q102)),IF(payfreq="Monthly",DATE(YEAR(Q102),MONTH(Q102)+1,DAY(Q102)))))))))</f>
        <v>#NAME?</v>
      </c>
      <c r="R103" s="145" t="str">
        <f t="shared" si="13"/>
        <v>#NAME?</v>
      </c>
      <c r="S103" s="142" t="str">
        <f t="shared" si="14"/>
        <v>#NAME?</v>
      </c>
      <c r="T103" s="145" t="str">
        <f>IF(payfreq="Annually",IF(P103="","",IF(P103="Total",SUM($T$19:T102),Adj_Rate*$R103)),IF(payfreq="Semiannually",IF(P103="","",IF(P103="Total",SUM($T$19:T102),Adj_Rate/2*$R103)),IF(payfreq="Quarterly",IF(P103="","",IF(P103="Total",SUM($T$19:T102),Adj_Rate/4*$R103)),IF(payfreq="Monthly",IF(P103="","",IF(P103="Total",SUM($T$19:T102),Adj_Rate/12*$R103)),""))))</f>
        <v>#VALUE!</v>
      </c>
      <c r="U103" s="142" t="str">
        <f t="shared" si="15"/>
        <v>#NAME?</v>
      </c>
      <c r="V103" s="145" t="str">
        <f t="shared" si="16"/>
        <v>#NAME?</v>
      </c>
      <c r="X103" s="77"/>
    </row>
    <row r="104" ht="15.75" customHeight="1">
      <c r="B104" s="144">
        <v>85.0</v>
      </c>
      <c r="C104" s="139" t="str">
        <f t="shared" si="12"/>
        <v>#NAME?</v>
      </c>
      <c r="D104" s="140" t="str">
        <f>+IF(AND(B104&lt;$G$7),VLOOKUP($B$1,Inventory!$A$1:$AZ$500,33,FALSE),IF(AND(B104=$G$7,pmt_timing="End"),VLOOKUP($B$1,Inventory!$A$1:$AZ$500,33,FALSE),0))</f>
        <v>#VALUE!</v>
      </c>
      <c r="E104" s="140">
        <v>0.0</v>
      </c>
      <c r="F104" s="140">
        <v>0.0</v>
      </c>
      <c r="G104" s="140">
        <v>0.0</v>
      </c>
      <c r="H104" s="140">
        <v>0.0</v>
      </c>
      <c r="I104" s="140">
        <v>0.0</v>
      </c>
      <c r="J104" s="140">
        <v>0.0</v>
      </c>
      <c r="K104" s="140">
        <v>0.0</v>
      </c>
      <c r="L104" s="141" t="str">
        <f t="shared" si="3"/>
        <v>#VALUE!</v>
      </c>
      <c r="M104" s="142" t="str">
        <f>IF(AND(payfreq="Annually",pmt_timing="End",$B104&lt;=term),$L104/(1+Adj_Rate)^($B104),IF(AND(payfreq="Semiannually",pmt_timing="End",$B104&lt;=term),$L104/(1+Adj_Rate/2)^($B104),IF(AND(payfreq="Quarterly",pmt_timing="End",$B104&lt;=term),$L104/(1+Adj_Rate/4)^($B104),IF(AND(payfreq="Monthly",pmt_timing="End",$B104&lt;=term),$L104/(1+Adj_Rate/12)^($B104),""))))</f>
        <v>#VALUE!</v>
      </c>
      <c r="N104" s="142" t="str">
        <f>IF(AND(payfreq="Annually",pmt_timing="Beginning",$B104&lt;=term),$L104/(1+Adj_Rate)^($B104),IF(AND(payfreq="Semiannually",pmt_timing="Beginning",$B104&lt;=term),$L104/(1+Adj_Rate/2)^($B104),IF(AND(payfreq="Quarterly",pmt_timing="Beginning",$B104&lt;=term),$L104/(1+Adj_Rate/4)^($B104),IF(AND(payfreq="Monthly",pmt_timing="Beginning",$B104&lt;=term),$L104/(1+Adj_Rate/12)^($B104),""))))</f>
        <v>#VALUE!</v>
      </c>
      <c r="O104" s="77"/>
      <c r="P104" s="138" t="str">
        <f t="shared" si="19"/>
        <v>#NAME?</v>
      </c>
      <c r="Q104" s="143" t="str">
        <f>IF(P104="","",IF(P104=term,"Last Period",IF(P104="total","",IF(payfreq="Annually",DATE(YEAR(Q103)+1,MONTH(Q103),DAY(Q103)),IF(payfreq="Semiannually",DATE(YEAR(Q103),MONTH(Q103)+6,DAY(Q103)),IF(payfreq="Quarterly",DATE(YEAR(Q103),MONTH(Q103)+3,DAY(Q103)),IF(payfreq="Monthly",DATE(YEAR(Q103),MONTH(Q103)+1,DAY(Q103)))))))))</f>
        <v>#NAME?</v>
      </c>
      <c r="R104" s="145" t="str">
        <f t="shared" si="13"/>
        <v>#NAME?</v>
      </c>
      <c r="S104" s="142" t="str">
        <f t="shared" si="14"/>
        <v>#NAME?</v>
      </c>
      <c r="T104" s="145" t="str">
        <f>IF(payfreq="Annually",IF(P104="","",IF(P104="Total",SUM($T$19:T103),Adj_Rate*$R104)),IF(payfreq="Semiannually",IF(P104="","",IF(P104="Total",SUM($T$19:T103),Adj_Rate/2*$R104)),IF(payfreq="Quarterly",IF(P104="","",IF(P104="Total",SUM($T$19:T103),Adj_Rate/4*$R104)),IF(payfreq="Monthly",IF(P104="","",IF(P104="Total",SUM($T$19:T103),Adj_Rate/12*$R104)),""))))</f>
        <v>#VALUE!</v>
      </c>
      <c r="U104" s="142" t="str">
        <f t="shared" si="15"/>
        <v>#NAME?</v>
      </c>
      <c r="V104" s="145" t="str">
        <f t="shared" si="16"/>
        <v>#NAME?</v>
      </c>
      <c r="X104" s="77"/>
    </row>
    <row r="105" ht="15.75" customHeight="1">
      <c r="B105" s="144">
        <v>86.0</v>
      </c>
      <c r="C105" s="139" t="str">
        <f t="shared" si="12"/>
        <v>#NAME?</v>
      </c>
      <c r="D105" s="140" t="str">
        <f>+IF(AND(B105&lt;$G$7),VLOOKUP($B$1,Inventory!$A$1:$AZ$500,33,FALSE),IF(AND(B105=$G$7,pmt_timing="End"),VLOOKUP($B$1,Inventory!$A$1:$AZ$500,33,FALSE),0))</f>
        <v>#VALUE!</v>
      </c>
      <c r="E105" s="140">
        <v>0.0</v>
      </c>
      <c r="F105" s="140">
        <v>0.0</v>
      </c>
      <c r="G105" s="140">
        <v>0.0</v>
      </c>
      <c r="H105" s="140">
        <v>0.0</v>
      </c>
      <c r="I105" s="140">
        <v>0.0</v>
      </c>
      <c r="J105" s="140">
        <v>0.0</v>
      </c>
      <c r="K105" s="140">
        <v>0.0</v>
      </c>
      <c r="L105" s="141" t="str">
        <f t="shared" si="3"/>
        <v>#VALUE!</v>
      </c>
      <c r="M105" s="142" t="str">
        <f>IF(AND(payfreq="Annually",pmt_timing="End",$B105&lt;=term),$L105/(1+Adj_Rate)^($B105),IF(AND(payfreq="Semiannually",pmt_timing="End",$B105&lt;=term),$L105/(1+Adj_Rate/2)^($B105),IF(AND(payfreq="Quarterly",pmt_timing="End",$B105&lt;=term),$L105/(1+Adj_Rate/4)^($B105),IF(AND(payfreq="Monthly",pmt_timing="End",$B105&lt;=term),$L105/(1+Adj_Rate/12)^($B105),""))))</f>
        <v>#VALUE!</v>
      </c>
      <c r="N105" s="142" t="str">
        <f>IF(AND(payfreq="Annually",pmt_timing="Beginning",$B105&lt;=term),$L105/(1+Adj_Rate)^($B105),IF(AND(payfreq="Semiannually",pmt_timing="Beginning",$B105&lt;=term),$L105/(1+Adj_Rate/2)^($B105),IF(AND(payfreq="Quarterly",pmt_timing="Beginning",$B105&lt;=term),$L105/(1+Adj_Rate/4)^($B105),IF(AND(payfreq="Monthly",pmt_timing="Beginning",$B105&lt;=term),$L105/(1+Adj_Rate/12)^($B105),""))))</f>
        <v>#VALUE!</v>
      </c>
      <c r="O105" s="77"/>
      <c r="P105" s="138" t="str">
        <f t="shared" si="19"/>
        <v>#NAME?</v>
      </c>
      <c r="Q105" s="143" t="str">
        <f>IF(P105="","",IF(P105=term,"Last Period",IF(P105="total","",IF(payfreq="Annually",DATE(YEAR(Q104)+1,MONTH(Q104),DAY(Q104)),IF(payfreq="Semiannually",DATE(YEAR(Q104),MONTH(Q104)+6,DAY(Q104)),IF(payfreq="Quarterly",DATE(YEAR(Q104),MONTH(Q104)+3,DAY(Q104)),IF(payfreq="Monthly",DATE(YEAR(Q104),MONTH(Q104)+1,DAY(Q104)))))))))</f>
        <v>#NAME?</v>
      </c>
      <c r="R105" s="145" t="str">
        <f t="shared" si="13"/>
        <v>#NAME?</v>
      </c>
      <c r="S105" s="142" t="str">
        <f t="shared" si="14"/>
        <v>#NAME?</v>
      </c>
      <c r="T105" s="145" t="str">
        <f>IF(payfreq="Annually",IF(P105="","",IF(P105="Total",SUM($T$19:T104),Adj_Rate*$R105)),IF(payfreq="Semiannually",IF(P105="","",IF(P105="Total",SUM($T$19:T104),Adj_Rate/2*$R105)),IF(payfreq="Quarterly",IF(P105="","",IF(P105="Total",SUM($T$19:T104),Adj_Rate/4*$R105)),IF(payfreq="Monthly",IF(P105="","",IF(P105="Total",SUM($T$19:T104),Adj_Rate/12*$R105)),""))))</f>
        <v>#VALUE!</v>
      </c>
      <c r="U105" s="142" t="str">
        <f t="shared" si="15"/>
        <v>#NAME?</v>
      </c>
      <c r="V105" s="145" t="str">
        <f t="shared" si="16"/>
        <v>#NAME?</v>
      </c>
      <c r="X105" s="77"/>
    </row>
    <row r="106" ht="15.75" customHeight="1">
      <c r="B106" s="144">
        <v>87.0</v>
      </c>
      <c r="C106" s="139" t="str">
        <f t="shared" si="12"/>
        <v>#NAME?</v>
      </c>
      <c r="D106" s="140" t="str">
        <f>+IF(AND(B106&lt;$G$7),VLOOKUP($B$1,Inventory!$A$1:$AZ$500,33,FALSE),IF(AND(B106=$G$7,pmt_timing="End"),VLOOKUP($B$1,Inventory!$A$1:$AZ$500,33,FALSE),0))</f>
        <v>#VALUE!</v>
      </c>
      <c r="E106" s="140">
        <v>0.0</v>
      </c>
      <c r="F106" s="140">
        <v>0.0</v>
      </c>
      <c r="G106" s="140">
        <v>0.0</v>
      </c>
      <c r="H106" s="140">
        <v>0.0</v>
      </c>
      <c r="I106" s="140">
        <v>0.0</v>
      </c>
      <c r="J106" s="140">
        <v>0.0</v>
      </c>
      <c r="K106" s="140">
        <v>0.0</v>
      </c>
      <c r="L106" s="141" t="str">
        <f t="shared" si="3"/>
        <v>#VALUE!</v>
      </c>
      <c r="M106" s="142" t="str">
        <f>IF(AND(payfreq="Annually",pmt_timing="End",$B106&lt;=term),$L106/(1+Adj_Rate)^($B106),IF(AND(payfreq="Semiannually",pmt_timing="End",$B106&lt;=term),$L106/(1+Adj_Rate/2)^($B106),IF(AND(payfreq="Quarterly",pmt_timing="End",$B106&lt;=term),$L106/(1+Adj_Rate/4)^($B106),IF(AND(payfreq="Monthly",pmt_timing="End",$B106&lt;=term),$L106/(1+Adj_Rate/12)^($B106),""))))</f>
        <v>#VALUE!</v>
      </c>
      <c r="N106" s="142" t="str">
        <f>IF(AND(payfreq="Annually",pmt_timing="Beginning",$B106&lt;=term),$L106/(1+Adj_Rate)^($B106),IF(AND(payfreq="Semiannually",pmt_timing="Beginning",$B106&lt;=term),$L106/(1+Adj_Rate/2)^($B106),IF(AND(payfreq="Quarterly",pmt_timing="Beginning",$B106&lt;=term),$L106/(1+Adj_Rate/4)^($B106),IF(AND(payfreq="Monthly",pmt_timing="Beginning",$B106&lt;=term),$L106/(1+Adj_Rate/12)^($B106),""))))</f>
        <v>#VALUE!</v>
      </c>
      <c r="O106" s="77"/>
      <c r="P106" s="138" t="str">
        <f t="shared" si="19"/>
        <v>#NAME?</v>
      </c>
      <c r="Q106" s="143" t="str">
        <f>IF(P106="","",IF(P106=term,"Last Period",IF(P106="total","",IF(payfreq="Annually",DATE(YEAR(Q105)+1,MONTH(Q105),DAY(Q105)),IF(payfreq="Semiannually",DATE(YEAR(Q105),MONTH(Q105)+6,DAY(Q105)),IF(payfreq="Quarterly",DATE(YEAR(Q105),MONTH(Q105)+3,DAY(Q105)),IF(payfreq="Monthly",DATE(YEAR(Q105),MONTH(Q105)+1,DAY(Q105)))))))))</f>
        <v>#NAME?</v>
      </c>
      <c r="R106" s="145" t="str">
        <f t="shared" si="13"/>
        <v>#NAME?</v>
      </c>
      <c r="S106" s="142" t="str">
        <f t="shared" si="14"/>
        <v>#NAME?</v>
      </c>
      <c r="T106" s="145" t="str">
        <f>IF(payfreq="Annually",IF(P106="","",IF(P106="Total",SUM($T$19:T105),Adj_Rate*$R106)),IF(payfreq="Semiannually",IF(P106="","",IF(P106="Total",SUM($T$19:T105),Adj_Rate/2*$R106)),IF(payfreq="Quarterly",IF(P106="","",IF(P106="Total",SUM($T$19:T105),Adj_Rate/4*$R106)),IF(payfreq="Monthly",IF(P106="","",IF(P106="Total",SUM($T$19:T105),Adj_Rate/12*$R106)),""))))</f>
        <v>#VALUE!</v>
      </c>
      <c r="U106" s="142" t="str">
        <f t="shared" si="15"/>
        <v>#NAME?</v>
      </c>
      <c r="V106" s="145" t="str">
        <f t="shared" si="16"/>
        <v>#NAME?</v>
      </c>
      <c r="X106" s="77"/>
    </row>
    <row r="107" ht="15.75" customHeight="1">
      <c r="B107" s="144">
        <v>88.0</v>
      </c>
      <c r="C107" s="139" t="str">
        <f t="shared" si="12"/>
        <v>#NAME?</v>
      </c>
      <c r="D107" s="140" t="str">
        <f>+IF(AND(B107&lt;$G$7),VLOOKUP($B$1,Inventory!$A$1:$AZ$500,33,FALSE),IF(AND(B107=$G$7,pmt_timing="End"),VLOOKUP($B$1,Inventory!$A$1:$AZ$500,33,FALSE),0))</f>
        <v>#VALUE!</v>
      </c>
      <c r="E107" s="140">
        <v>0.0</v>
      </c>
      <c r="F107" s="140">
        <v>0.0</v>
      </c>
      <c r="G107" s="140">
        <v>0.0</v>
      </c>
      <c r="H107" s="140">
        <v>0.0</v>
      </c>
      <c r="I107" s="140">
        <v>0.0</v>
      </c>
      <c r="J107" s="140">
        <v>0.0</v>
      </c>
      <c r="K107" s="140">
        <v>0.0</v>
      </c>
      <c r="L107" s="141" t="str">
        <f t="shared" si="3"/>
        <v>#VALUE!</v>
      </c>
      <c r="M107" s="142" t="str">
        <f>IF(AND(payfreq="Annually",pmt_timing="End",$B107&lt;=term),$L107/(1+Adj_Rate)^($B107),IF(AND(payfreq="Semiannually",pmt_timing="End",$B107&lt;=term),$L107/(1+Adj_Rate/2)^($B107),IF(AND(payfreq="Quarterly",pmt_timing="End",$B107&lt;=term),$L107/(1+Adj_Rate/4)^($B107),IF(AND(payfreq="Monthly",pmt_timing="End",$B107&lt;=term),$L107/(1+Adj_Rate/12)^($B107),""))))</f>
        <v>#VALUE!</v>
      </c>
      <c r="N107" s="142" t="str">
        <f>IF(AND(payfreq="Annually",pmt_timing="Beginning",$B107&lt;=term),$L107/(1+Adj_Rate)^($B107),IF(AND(payfreq="Semiannually",pmt_timing="Beginning",$B107&lt;=term),$L107/(1+Adj_Rate/2)^($B107),IF(AND(payfreq="Quarterly",pmt_timing="Beginning",$B107&lt;=term),$L107/(1+Adj_Rate/4)^($B107),IF(AND(payfreq="Monthly",pmt_timing="Beginning",$B107&lt;=term),$L107/(1+Adj_Rate/12)^($B107),""))))</f>
        <v>#VALUE!</v>
      </c>
      <c r="O107" s="77"/>
      <c r="P107" s="138" t="str">
        <f t="shared" si="19"/>
        <v>#NAME?</v>
      </c>
      <c r="Q107" s="143" t="str">
        <f>IF(P107="","",IF(P107=term,"Last Period",IF(P107="total","",IF(payfreq="Annually",DATE(YEAR(Q106)+1,MONTH(Q106),DAY(Q106)),IF(payfreq="Semiannually",DATE(YEAR(Q106),MONTH(Q106)+6,DAY(Q106)),IF(payfreq="Quarterly",DATE(YEAR(Q106),MONTH(Q106)+3,DAY(Q106)),IF(payfreq="Monthly",DATE(YEAR(Q106),MONTH(Q106)+1,DAY(Q106)))))))))</f>
        <v>#NAME?</v>
      </c>
      <c r="R107" s="145" t="str">
        <f t="shared" si="13"/>
        <v>#NAME?</v>
      </c>
      <c r="S107" s="142" t="str">
        <f t="shared" si="14"/>
        <v>#NAME?</v>
      </c>
      <c r="T107" s="145" t="str">
        <f>IF(payfreq="Annually",IF(P107="","",IF(P107="Total",SUM($T$19:T106),Adj_Rate*$R107)),IF(payfreq="Semiannually",IF(P107="","",IF(P107="Total",SUM($T$19:T106),Adj_Rate/2*$R107)),IF(payfreq="Quarterly",IF(P107="","",IF(P107="Total",SUM($T$19:T106),Adj_Rate/4*$R107)),IF(payfreq="Monthly",IF(P107="","",IF(P107="Total",SUM($T$19:T106),Adj_Rate/12*$R107)),""))))</f>
        <v>#VALUE!</v>
      </c>
      <c r="U107" s="142" t="str">
        <f t="shared" si="15"/>
        <v>#NAME?</v>
      </c>
      <c r="V107" s="145" t="str">
        <f t="shared" si="16"/>
        <v>#NAME?</v>
      </c>
      <c r="X107" s="77"/>
    </row>
    <row r="108" ht="15.75" customHeight="1">
      <c r="B108" s="144">
        <v>89.0</v>
      </c>
      <c r="C108" s="139" t="str">
        <f t="shared" si="12"/>
        <v>#NAME?</v>
      </c>
      <c r="D108" s="140" t="str">
        <f>+IF(AND(B108&lt;$G$7),VLOOKUP($B$1,Inventory!$A$1:$AZ$500,33,FALSE),IF(AND(B108=$G$7,pmt_timing="End"),VLOOKUP($B$1,Inventory!$A$1:$AZ$500,33,FALSE),0))</f>
        <v>#VALUE!</v>
      </c>
      <c r="E108" s="140">
        <v>0.0</v>
      </c>
      <c r="F108" s="140">
        <v>0.0</v>
      </c>
      <c r="G108" s="140">
        <v>0.0</v>
      </c>
      <c r="H108" s="140">
        <v>0.0</v>
      </c>
      <c r="I108" s="140">
        <v>0.0</v>
      </c>
      <c r="J108" s="140">
        <v>0.0</v>
      </c>
      <c r="K108" s="140">
        <v>0.0</v>
      </c>
      <c r="L108" s="141" t="str">
        <f t="shared" si="3"/>
        <v>#VALUE!</v>
      </c>
      <c r="M108" s="142" t="str">
        <f>IF(AND(payfreq="Annually",pmt_timing="End",$B108&lt;=term),$L108/(1+Adj_Rate)^($B108),IF(AND(payfreq="Semiannually",pmt_timing="End",$B108&lt;=term),$L108/(1+Adj_Rate/2)^($B108),IF(AND(payfreq="Quarterly",pmt_timing="End",$B108&lt;=term),$L108/(1+Adj_Rate/4)^($B108),IF(AND(payfreq="Monthly",pmt_timing="End",$B108&lt;=term),$L108/(1+Adj_Rate/12)^($B108),""))))</f>
        <v>#VALUE!</v>
      </c>
      <c r="N108" s="142" t="str">
        <f>IF(AND(payfreq="Annually",pmt_timing="Beginning",$B108&lt;=term),$L108/(1+Adj_Rate)^($B108),IF(AND(payfreq="Semiannually",pmt_timing="Beginning",$B108&lt;=term),$L108/(1+Adj_Rate/2)^($B108),IF(AND(payfreq="Quarterly",pmt_timing="Beginning",$B108&lt;=term),$L108/(1+Adj_Rate/4)^($B108),IF(AND(payfreq="Monthly",pmt_timing="Beginning",$B108&lt;=term),$L108/(1+Adj_Rate/12)^($B108),""))))</f>
        <v>#VALUE!</v>
      </c>
      <c r="O108" s="77"/>
      <c r="P108" s="138" t="str">
        <f t="shared" si="19"/>
        <v>#NAME?</v>
      </c>
      <c r="Q108" s="143" t="str">
        <f>IF(P108="","",IF(P108=term,"Last Period",IF(P108="total","",IF(payfreq="Annually",DATE(YEAR(Q107)+1,MONTH(Q107),DAY(Q107)),IF(payfreq="Semiannually",DATE(YEAR(Q107),MONTH(Q107)+6,DAY(Q107)),IF(payfreq="Quarterly",DATE(YEAR(Q107),MONTH(Q107)+3,DAY(Q107)),IF(payfreq="Monthly",DATE(YEAR(Q107),MONTH(Q107)+1,DAY(Q107)))))))))</f>
        <v>#NAME?</v>
      </c>
      <c r="R108" s="145" t="str">
        <f t="shared" si="13"/>
        <v>#NAME?</v>
      </c>
      <c r="S108" s="142" t="str">
        <f t="shared" si="14"/>
        <v>#NAME?</v>
      </c>
      <c r="T108" s="145" t="str">
        <f>IF(payfreq="Annually",IF(P108="","",IF(P108="Total",SUM($T$19:T107),Adj_Rate*$R108)),IF(payfreq="Semiannually",IF(P108="","",IF(P108="Total",SUM($T$19:T107),Adj_Rate/2*$R108)),IF(payfreq="Quarterly",IF(P108="","",IF(P108="Total",SUM($T$19:T107),Adj_Rate/4*$R108)),IF(payfreq="Monthly",IF(P108="","",IF(P108="Total",SUM($T$19:T107),Adj_Rate/12*$R108)),""))))</f>
        <v>#VALUE!</v>
      </c>
      <c r="U108" s="142" t="str">
        <f t="shared" si="15"/>
        <v>#NAME?</v>
      </c>
      <c r="V108" s="145" t="str">
        <f t="shared" si="16"/>
        <v>#NAME?</v>
      </c>
      <c r="X108" s="77"/>
    </row>
    <row r="109" ht="15.75" customHeight="1">
      <c r="B109" s="144">
        <v>90.0</v>
      </c>
      <c r="C109" s="139" t="str">
        <f t="shared" si="12"/>
        <v>#NAME?</v>
      </c>
      <c r="D109" s="140" t="str">
        <f>+IF(AND(B109&lt;$G$7),VLOOKUP($B$1,Inventory!$A$1:$AZ$500,33,FALSE),IF(AND(B109=$G$7,pmt_timing="End"),VLOOKUP($B$1,Inventory!$A$1:$AZ$500,33,FALSE),0))</f>
        <v>#VALUE!</v>
      </c>
      <c r="E109" s="140">
        <v>0.0</v>
      </c>
      <c r="F109" s="140">
        <v>0.0</v>
      </c>
      <c r="G109" s="140">
        <v>0.0</v>
      </c>
      <c r="H109" s="140">
        <v>0.0</v>
      </c>
      <c r="I109" s="140">
        <v>0.0</v>
      </c>
      <c r="J109" s="140">
        <v>0.0</v>
      </c>
      <c r="K109" s="140">
        <v>0.0</v>
      </c>
      <c r="L109" s="141" t="str">
        <f t="shared" si="3"/>
        <v>#VALUE!</v>
      </c>
      <c r="M109" s="142" t="str">
        <f>IF(AND(payfreq="Annually",pmt_timing="End",$B109&lt;=term),$L109/(1+Adj_Rate)^($B109),IF(AND(payfreq="Semiannually",pmt_timing="End",$B109&lt;=term),$L109/(1+Adj_Rate/2)^($B109),IF(AND(payfreq="Quarterly",pmt_timing="End",$B109&lt;=term),$L109/(1+Adj_Rate/4)^($B109),IF(AND(payfreq="Monthly",pmt_timing="End",$B109&lt;=term),$L109/(1+Adj_Rate/12)^($B109),""))))</f>
        <v>#VALUE!</v>
      </c>
      <c r="N109" s="142" t="str">
        <f>IF(AND(payfreq="Annually",pmt_timing="Beginning",$B109&lt;=term),$L109/(1+Adj_Rate)^($B109),IF(AND(payfreq="Semiannually",pmt_timing="Beginning",$B109&lt;=term),$L109/(1+Adj_Rate/2)^($B109),IF(AND(payfreq="Quarterly",pmt_timing="Beginning",$B109&lt;=term),$L109/(1+Adj_Rate/4)^($B109),IF(AND(payfreq="Monthly",pmt_timing="Beginning",$B109&lt;=term),$L109/(1+Adj_Rate/12)^($B109),""))))</f>
        <v>#VALUE!</v>
      </c>
      <c r="O109" s="77"/>
      <c r="P109" s="138" t="str">
        <f t="shared" si="19"/>
        <v>#NAME?</v>
      </c>
      <c r="Q109" s="143" t="str">
        <f>IF(P109="","",IF(P109=term,"Last Period",IF(P109="total","",IF(payfreq="Annually",DATE(YEAR(Q108)+1,MONTH(Q108),DAY(Q108)),IF(payfreq="Semiannually",DATE(YEAR(Q108),MONTH(Q108)+6,DAY(Q108)),IF(payfreq="Quarterly",DATE(YEAR(Q108),MONTH(Q108)+3,DAY(Q108)),IF(payfreq="Monthly",DATE(YEAR(Q108),MONTH(Q108)+1,DAY(Q108)))))))))</f>
        <v>#NAME?</v>
      </c>
      <c r="R109" s="145" t="str">
        <f t="shared" si="13"/>
        <v>#NAME?</v>
      </c>
      <c r="S109" s="142" t="str">
        <f t="shared" si="14"/>
        <v>#NAME?</v>
      </c>
      <c r="T109" s="145" t="str">
        <f>IF(payfreq="Annually",IF(P109="","",IF(P109="Total",SUM($T$19:T108),Adj_Rate*$R109)),IF(payfreq="Semiannually",IF(P109="","",IF(P109="Total",SUM($T$19:T108),Adj_Rate/2*$R109)),IF(payfreq="Quarterly",IF(P109="","",IF(P109="Total",SUM($T$19:T108),Adj_Rate/4*$R109)),IF(payfreq="Monthly",IF(P109="","",IF(P109="Total",SUM($T$19:T108),Adj_Rate/12*$R109)),""))))</f>
        <v>#VALUE!</v>
      </c>
      <c r="U109" s="142" t="str">
        <f t="shared" si="15"/>
        <v>#NAME?</v>
      </c>
      <c r="V109" s="145" t="str">
        <f t="shared" si="16"/>
        <v>#NAME?</v>
      </c>
      <c r="X109" s="77"/>
    </row>
    <row r="110" ht="15.75" customHeight="1">
      <c r="B110" s="144">
        <v>91.0</v>
      </c>
      <c r="C110" s="139" t="str">
        <f t="shared" si="12"/>
        <v>#NAME?</v>
      </c>
      <c r="D110" s="140" t="str">
        <f>+IF(AND(B110&lt;$G$7),VLOOKUP($B$1,Inventory!$A$1:$AZ$500,33,FALSE),IF(AND(B110=$G$7,pmt_timing="End"),VLOOKUP($B$1,Inventory!$A$1:$AZ$500,33,FALSE),0))</f>
        <v>#VALUE!</v>
      </c>
      <c r="E110" s="140">
        <v>0.0</v>
      </c>
      <c r="F110" s="140">
        <v>0.0</v>
      </c>
      <c r="G110" s="140">
        <v>0.0</v>
      </c>
      <c r="H110" s="140">
        <v>0.0</v>
      </c>
      <c r="I110" s="140">
        <v>0.0</v>
      </c>
      <c r="J110" s="140">
        <v>0.0</v>
      </c>
      <c r="K110" s="140">
        <v>0.0</v>
      </c>
      <c r="L110" s="141" t="str">
        <f t="shared" si="3"/>
        <v>#VALUE!</v>
      </c>
      <c r="M110" s="142" t="str">
        <f>IF(AND(payfreq="Annually",pmt_timing="End",$B110&lt;=term),$L110/(1+Adj_Rate)^($B110),IF(AND(payfreq="Semiannually",pmt_timing="End",$B110&lt;=term),$L110/(1+Adj_Rate/2)^($B110),IF(AND(payfreq="Quarterly",pmt_timing="End",$B110&lt;=term),$L110/(1+Adj_Rate/4)^($B110),IF(AND(payfreq="Monthly",pmt_timing="End",$B110&lt;=term),$L110/(1+Adj_Rate/12)^($B110),""))))</f>
        <v>#VALUE!</v>
      </c>
      <c r="N110" s="142" t="str">
        <f>IF(AND(payfreq="Annually",pmt_timing="Beginning",$B110&lt;=term),$L110/(1+Adj_Rate)^($B110),IF(AND(payfreq="Semiannually",pmt_timing="Beginning",$B110&lt;=term),$L110/(1+Adj_Rate/2)^($B110),IF(AND(payfreq="Quarterly",pmt_timing="Beginning",$B110&lt;=term),$L110/(1+Adj_Rate/4)^($B110),IF(AND(payfreq="Monthly",pmt_timing="Beginning",$B110&lt;=term),$L110/(1+Adj_Rate/12)^($B110),""))))</f>
        <v>#VALUE!</v>
      </c>
      <c r="O110" s="77"/>
      <c r="P110" s="138" t="str">
        <f t="shared" si="19"/>
        <v>#NAME?</v>
      </c>
      <c r="Q110" s="143" t="str">
        <f>IF(P110="","",IF(P110=term,"Last Period",IF(P110="total","",IF(payfreq="Annually",DATE(YEAR(Q109)+1,MONTH(Q109),DAY(Q109)),IF(payfreq="Semiannually",DATE(YEAR(Q109),MONTH(Q109)+6,DAY(Q109)),IF(payfreq="Quarterly",DATE(YEAR(Q109),MONTH(Q109)+3,DAY(Q109)),IF(payfreq="Monthly",DATE(YEAR(Q109),MONTH(Q109)+1,DAY(Q109)))))))))</f>
        <v>#NAME?</v>
      </c>
      <c r="R110" s="145" t="str">
        <f t="shared" si="13"/>
        <v>#NAME?</v>
      </c>
      <c r="S110" s="142" t="str">
        <f t="shared" si="14"/>
        <v>#NAME?</v>
      </c>
      <c r="T110" s="145" t="str">
        <f>IF(payfreq="Annually",IF(P110="","",IF(P110="Total",SUM($T$19:T109),Adj_Rate*$R110)),IF(payfreq="Semiannually",IF(P110="","",IF(P110="Total",SUM($T$19:T109),Adj_Rate/2*$R110)),IF(payfreq="Quarterly",IF(P110="","",IF(P110="Total",SUM($T$19:T109),Adj_Rate/4*$R110)),IF(payfreq="Monthly",IF(P110="","",IF(P110="Total",SUM($T$19:T109),Adj_Rate/12*$R110)),""))))</f>
        <v>#VALUE!</v>
      </c>
      <c r="U110" s="142" t="str">
        <f t="shared" si="15"/>
        <v>#NAME?</v>
      </c>
      <c r="V110" s="145" t="str">
        <f t="shared" si="16"/>
        <v>#NAME?</v>
      </c>
      <c r="X110" s="77"/>
    </row>
    <row r="111" ht="15.75" customHeight="1">
      <c r="B111" s="144">
        <v>92.0</v>
      </c>
      <c r="C111" s="139" t="str">
        <f t="shared" si="12"/>
        <v>#NAME?</v>
      </c>
      <c r="D111" s="140" t="str">
        <f>+IF(AND(B111&lt;$G$7),VLOOKUP($B$1,Inventory!$A$1:$AZ$500,33,FALSE),IF(AND(B111=$G$7,pmt_timing="End"),VLOOKUP($B$1,Inventory!$A$1:$AZ$500,33,FALSE),0))</f>
        <v>#VALUE!</v>
      </c>
      <c r="E111" s="140">
        <v>0.0</v>
      </c>
      <c r="F111" s="140">
        <v>0.0</v>
      </c>
      <c r="G111" s="140">
        <v>0.0</v>
      </c>
      <c r="H111" s="140">
        <v>0.0</v>
      </c>
      <c r="I111" s="140">
        <v>0.0</v>
      </c>
      <c r="J111" s="140">
        <v>0.0</v>
      </c>
      <c r="K111" s="140">
        <v>0.0</v>
      </c>
      <c r="L111" s="141" t="str">
        <f t="shared" si="3"/>
        <v>#VALUE!</v>
      </c>
      <c r="M111" s="142" t="str">
        <f>IF(AND(payfreq="Annually",pmt_timing="End",$B111&lt;=term),$L111/(1+Adj_Rate)^($B111),IF(AND(payfreq="Semiannually",pmt_timing="End",$B111&lt;=term),$L111/(1+Adj_Rate/2)^($B111),IF(AND(payfreq="Quarterly",pmt_timing="End",$B111&lt;=term),$L111/(1+Adj_Rate/4)^($B111),IF(AND(payfreq="Monthly",pmt_timing="End",$B111&lt;=term),$L111/(1+Adj_Rate/12)^($B111),""))))</f>
        <v>#VALUE!</v>
      </c>
      <c r="N111" s="142" t="str">
        <f>IF(AND(payfreq="Annually",pmt_timing="Beginning",$B111&lt;=term),$L111/(1+Adj_Rate)^($B111),IF(AND(payfreq="Semiannually",pmt_timing="Beginning",$B111&lt;=term),$L111/(1+Adj_Rate/2)^($B111),IF(AND(payfreq="Quarterly",pmt_timing="Beginning",$B111&lt;=term),$L111/(1+Adj_Rate/4)^($B111),IF(AND(payfreq="Monthly",pmt_timing="Beginning",$B111&lt;=term),$L111/(1+Adj_Rate/12)^($B111),""))))</f>
        <v>#VALUE!</v>
      </c>
      <c r="O111" s="77"/>
      <c r="P111" s="138" t="str">
        <f t="shared" si="19"/>
        <v>#NAME?</v>
      </c>
      <c r="Q111" s="143" t="str">
        <f>IF(P111="","",IF(P111=term,"Last Period",IF(P111="total","",IF(payfreq="Annually",DATE(YEAR(Q110)+1,MONTH(Q110),DAY(Q110)),IF(payfreq="Semiannually",DATE(YEAR(Q110),MONTH(Q110)+6,DAY(Q110)),IF(payfreq="Quarterly",DATE(YEAR(Q110),MONTH(Q110)+3,DAY(Q110)),IF(payfreq="Monthly",DATE(YEAR(Q110),MONTH(Q110)+1,DAY(Q110)))))))))</f>
        <v>#NAME?</v>
      </c>
      <c r="R111" s="145" t="str">
        <f t="shared" si="13"/>
        <v>#NAME?</v>
      </c>
      <c r="S111" s="142" t="str">
        <f t="shared" si="14"/>
        <v>#NAME?</v>
      </c>
      <c r="T111" s="145" t="str">
        <f>IF(payfreq="Annually",IF(P111="","",IF(P111="Total",SUM($T$19:T110),Adj_Rate*$R111)),IF(payfreq="Semiannually",IF(P111="","",IF(P111="Total",SUM($T$19:T110),Adj_Rate/2*$R111)),IF(payfreq="Quarterly",IF(P111="","",IF(P111="Total",SUM($T$19:T110),Adj_Rate/4*$R111)),IF(payfreq="Monthly",IF(P111="","",IF(P111="Total",SUM($T$19:T110),Adj_Rate/12*$R111)),""))))</f>
        <v>#VALUE!</v>
      </c>
      <c r="U111" s="142" t="str">
        <f t="shared" si="15"/>
        <v>#NAME?</v>
      </c>
      <c r="V111" s="145" t="str">
        <f t="shared" si="16"/>
        <v>#NAME?</v>
      </c>
      <c r="X111" s="77"/>
    </row>
    <row r="112" ht="15.75" customHeight="1">
      <c r="B112" s="144">
        <v>93.0</v>
      </c>
      <c r="C112" s="139" t="str">
        <f t="shared" si="12"/>
        <v>#NAME?</v>
      </c>
      <c r="D112" s="140" t="str">
        <f>+IF(AND(B112&lt;$G$7),VLOOKUP($B$1,Inventory!$A$1:$AZ$500,33,FALSE),IF(AND(B112=$G$7,pmt_timing="End"),VLOOKUP($B$1,Inventory!$A$1:$AZ$500,33,FALSE),0))</f>
        <v>#VALUE!</v>
      </c>
      <c r="E112" s="140">
        <v>0.0</v>
      </c>
      <c r="F112" s="140">
        <v>0.0</v>
      </c>
      <c r="G112" s="140">
        <v>0.0</v>
      </c>
      <c r="H112" s="140">
        <v>0.0</v>
      </c>
      <c r="I112" s="140">
        <v>0.0</v>
      </c>
      <c r="J112" s="140">
        <v>0.0</v>
      </c>
      <c r="K112" s="140">
        <v>0.0</v>
      </c>
      <c r="L112" s="141" t="str">
        <f t="shared" si="3"/>
        <v>#VALUE!</v>
      </c>
      <c r="M112" s="142" t="str">
        <f>IF(AND(payfreq="Annually",pmt_timing="End",$B112&lt;=term),$L112/(1+Adj_Rate)^($B112),IF(AND(payfreq="Semiannually",pmt_timing="End",$B112&lt;=term),$L112/(1+Adj_Rate/2)^($B112),IF(AND(payfreq="Quarterly",pmt_timing="End",$B112&lt;=term),$L112/(1+Adj_Rate/4)^($B112),IF(AND(payfreq="Monthly",pmt_timing="End",$B112&lt;=term),$L112/(1+Adj_Rate/12)^($B112),""))))</f>
        <v>#VALUE!</v>
      </c>
      <c r="N112" s="142" t="str">
        <f>IF(AND(payfreq="Annually",pmt_timing="Beginning",$B112&lt;=term),$L112/(1+Adj_Rate)^($B112),IF(AND(payfreq="Semiannually",pmt_timing="Beginning",$B112&lt;=term),$L112/(1+Adj_Rate/2)^($B112),IF(AND(payfreq="Quarterly",pmt_timing="Beginning",$B112&lt;=term),$L112/(1+Adj_Rate/4)^($B112),IF(AND(payfreq="Monthly",pmt_timing="Beginning",$B112&lt;=term),$L112/(1+Adj_Rate/12)^($B112),""))))</f>
        <v>#VALUE!</v>
      </c>
      <c r="O112" s="77"/>
      <c r="P112" s="138" t="str">
        <f t="shared" si="19"/>
        <v>#NAME?</v>
      </c>
      <c r="Q112" s="143" t="str">
        <f>IF(P112="","",IF(P112=term,"Last Period",IF(P112="total","",IF(payfreq="Annually",DATE(YEAR(Q111)+1,MONTH(Q111),DAY(Q111)),IF(payfreq="Semiannually",DATE(YEAR(Q111),MONTH(Q111)+6,DAY(Q111)),IF(payfreq="Quarterly",DATE(YEAR(Q111),MONTH(Q111)+3,DAY(Q111)),IF(payfreq="Monthly",DATE(YEAR(Q111),MONTH(Q111)+1,DAY(Q111)))))))))</f>
        <v>#NAME?</v>
      </c>
      <c r="R112" s="145" t="str">
        <f t="shared" si="13"/>
        <v>#NAME?</v>
      </c>
      <c r="S112" s="142" t="str">
        <f t="shared" si="14"/>
        <v>#NAME?</v>
      </c>
      <c r="T112" s="145" t="str">
        <f>IF(payfreq="Annually",IF(P112="","",IF(P112="Total",SUM($T$19:T111),Adj_Rate*$R112)),IF(payfreq="Semiannually",IF(P112="","",IF(P112="Total",SUM($T$19:T111),Adj_Rate/2*$R112)),IF(payfreq="Quarterly",IF(P112="","",IF(P112="Total",SUM($T$19:T111),Adj_Rate/4*$R112)),IF(payfreq="Monthly",IF(P112="","",IF(P112="Total",SUM($T$19:T111),Adj_Rate/12*$R112)),""))))</f>
        <v>#VALUE!</v>
      </c>
      <c r="U112" s="142" t="str">
        <f t="shared" si="15"/>
        <v>#NAME?</v>
      </c>
      <c r="V112" s="145" t="str">
        <f t="shared" si="16"/>
        <v>#NAME?</v>
      </c>
      <c r="X112" s="77"/>
    </row>
    <row r="113" ht="15.75" customHeight="1">
      <c r="B113" s="144">
        <v>94.0</v>
      </c>
      <c r="C113" s="139" t="str">
        <f t="shared" si="12"/>
        <v>#NAME?</v>
      </c>
      <c r="D113" s="140" t="str">
        <f>+IF(AND(B113&lt;$G$7),VLOOKUP($B$1,Inventory!$A$1:$AZ$500,33,FALSE),IF(AND(B113=$G$7,pmt_timing="End"),VLOOKUP($B$1,Inventory!$A$1:$AZ$500,33,FALSE),0))</f>
        <v>#VALUE!</v>
      </c>
      <c r="E113" s="140">
        <v>0.0</v>
      </c>
      <c r="F113" s="140">
        <v>0.0</v>
      </c>
      <c r="G113" s="140">
        <v>0.0</v>
      </c>
      <c r="H113" s="140">
        <v>0.0</v>
      </c>
      <c r="I113" s="140">
        <v>0.0</v>
      </c>
      <c r="J113" s="140">
        <v>0.0</v>
      </c>
      <c r="K113" s="140">
        <v>0.0</v>
      </c>
      <c r="L113" s="141" t="str">
        <f t="shared" si="3"/>
        <v>#VALUE!</v>
      </c>
      <c r="M113" s="142" t="str">
        <f>IF(AND(payfreq="Annually",pmt_timing="End",$B113&lt;=term),$L113/(1+Adj_Rate)^($B113),IF(AND(payfreq="Semiannually",pmt_timing="End",$B113&lt;=term),$L113/(1+Adj_Rate/2)^($B113),IF(AND(payfreq="Quarterly",pmt_timing="End",$B113&lt;=term),$L113/(1+Adj_Rate/4)^($B113),IF(AND(payfreq="Monthly",pmt_timing="End",$B113&lt;=term),$L113/(1+Adj_Rate/12)^($B113),""))))</f>
        <v>#VALUE!</v>
      </c>
      <c r="N113" s="142" t="str">
        <f>IF(AND(payfreq="Annually",pmt_timing="Beginning",$B113&lt;=term),$L113/(1+Adj_Rate)^($B113),IF(AND(payfreq="Semiannually",pmt_timing="Beginning",$B113&lt;=term),$L113/(1+Adj_Rate/2)^($B113),IF(AND(payfreq="Quarterly",pmt_timing="Beginning",$B113&lt;=term),$L113/(1+Adj_Rate/4)^($B113),IF(AND(payfreq="Monthly",pmt_timing="Beginning",$B113&lt;=term),$L113/(1+Adj_Rate/12)^($B113),""))))</f>
        <v>#VALUE!</v>
      </c>
      <c r="O113" s="77"/>
      <c r="P113" s="138" t="str">
        <f t="shared" si="19"/>
        <v>#NAME?</v>
      </c>
      <c r="Q113" s="143" t="str">
        <f>IF(P113="","",IF(P113=term,"Last Period",IF(P113="total","",IF(payfreq="Annually",DATE(YEAR(Q112)+1,MONTH(Q112),DAY(Q112)),IF(payfreq="Semiannually",DATE(YEAR(Q112),MONTH(Q112)+6,DAY(Q112)),IF(payfreq="Quarterly",DATE(YEAR(Q112),MONTH(Q112)+3,DAY(Q112)),IF(payfreq="Monthly",DATE(YEAR(Q112),MONTH(Q112)+1,DAY(Q112)))))))))</f>
        <v>#NAME?</v>
      </c>
      <c r="R113" s="145" t="str">
        <f t="shared" si="13"/>
        <v>#NAME?</v>
      </c>
      <c r="S113" s="142" t="str">
        <f t="shared" si="14"/>
        <v>#NAME?</v>
      </c>
      <c r="T113" s="145" t="str">
        <f>IF(payfreq="Annually",IF(P113="","",IF(P113="Total",SUM($T$19:T112),Adj_Rate*$R113)),IF(payfreq="Semiannually",IF(P113="","",IF(P113="Total",SUM($T$19:T112),Adj_Rate/2*$R113)),IF(payfreq="Quarterly",IF(P113="","",IF(P113="Total",SUM($T$19:T112),Adj_Rate/4*$R113)),IF(payfreq="Monthly",IF(P113="","",IF(P113="Total",SUM($T$19:T112),Adj_Rate/12*$R113)),""))))</f>
        <v>#VALUE!</v>
      </c>
      <c r="U113" s="142" t="str">
        <f t="shared" si="15"/>
        <v>#NAME?</v>
      </c>
      <c r="V113" s="145" t="str">
        <f t="shared" si="16"/>
        <v>#NAME?</v>
      </c>
      <c r="X113" s="77"/>
    </row>
    <row r="114" ht="15.75" customHeight="1">
      <c r="B114" s="144">
        <v>95.0</v>
      </c>
      <c r="C114" s="139" t="str">
        <f t="shared" si="12"/>
        <v>#NAME?</v>
      </c>
      <c r="D114" s="140" t="str">
        <f>+IF(AND(B114&lt;$G$7),VLOOKUP($B$1,Inventory!$A$1:$AZ$500,33,FALSE),IF(AND(B114=$G$7,pmt_timing="End"),VLOOKUP($B$1,Inventory!$A$1:$AZ$500,33,FALSE),0))</f>
        <v>#VALUE!</v>
      </c>
      <c r="E114" s="140">
        <v>0.0</v>
      </c>
      <c r="F114" s="140">
        <v>0.0</v>
      </c>
      <c r="G114" s="140">
        <v>0.0</v>
      </c>
      <c r="H114" s="140">
        <v>0.0</v>
      </c>
      <c r="I114" s="140">
        <v>0.0</v>
      </c>
      <c r="J114" s="140">
        <v>0.0</v>
      </c>
      <c r="K114" s="140">
        <v>0.0</v>
      </c>
      <c r="L114" s="141" t="str">
        <f t="shared" si="3"/>
        <v>#VALUE!</v>
      </c>
      <c r="M114" s="142" t="str">
        <f>IF(AND(payfreq="Annually",pmt_timing="End",$B114&lt;=term),$L114/(1+Adj_Rate)^($B114),IF(AND(payfreq="Semiannually",pmt_timing="End",$B114&lt;=term),$L114/(1+Adj_Rate/2)^($B114),IF(AND(payfreq="Quarterly",pmt_timing="End",$B114&lt;=term),$L114/(1+Adj_Rate/4)^($B114),IF(AND(payfreq="Monthly",pmt_timing="End",$B114&lt;=term),$L114/(1+Adj_Rate/12)^($B114),""))))</f>
        <v>#VALUE!</v>
      </c>
      <c r="N114" s="142" t="str">
        <f>IF(AND(payfreq="Annually",pmt_timing="Beginning",$B114&lt;=term),$L114/(1+Adj_Rate)^($B114),IF(AND(payfreq="Semiannually",pmt_timing="Beginning",$B114&lt;=term),$L114/(1+Adj_Rate/2)^($B114),IF(AND(payfreq="Quarterly",pmt_timing="Beginning",$B114&lt;=term),$L114/(1+Adj_Rate/4)^($B114),IF(AND(payfreq="Monthly",pmt_timing="Beginning",$B114&lt;=term),$L114/(1+Adj_Rate/12)^($B114),""))))</f>
        <v>#VALUE!</v>
      </c>
      <c r="O114" s="77"/>
      <c r="P114" s="138" t="str">
        <f t="shared" si="19"/>
        <v>#NAME?</v>
      </c>
      <c r="Q114" s="143" t="str">
        <f>IF(P114="","",IF(P114=term,"Last Period",IF(P114="total","",IF(payfreq="Annually",DATE(YEAR(Q113)+1,MONTH(Q113),DAY(Q113)),IF(payfreq="Semiannually",DATE(YEAR(Q113),MONTH(Q113)+6,DAY(Q113)),IF(payfreq="Quarterly",DATE(YEAR(Q113),MONTH(Q113)+3,DAY(Q113)),IF(payfreq="Monthly",DATE(YEAR(Q113),MONTH(Q113)+1,DAY(Q113)))))))))</f>
        <v>#NAME?</v>
      </c>
      <c r="R114" s="145" t="str">
        <f t="shared" si="13"/>
        <v>#NAME?</v>
      </c>
      <c r="S114" s="142" t="str">
        <f t="shared" si="14"/>
        <v>#NAME?</v>
      </c>
      <c r="T114" s="145" t="str">
        <f>IF(payfreq="Annually",IF(P114="","",IF(P114="Total",SUM($T$19:T113),Adj_Rate*$R114)),IF(payfreq="Semiannually",IF(P114="","",IF(P114="Total",SUM($T$19:T113),Adj_Rate/2*$R114)),IF(payfreq="Quarterly",IF(P114="","",IF(P114="Total",SUM($T$19:T113),Adj_Rate/4*$R114)),IF(payfreq="Monthly",IF(P114="","",IF(P114="Total",SUM($T$19:T113),Adj_Rate/12*$R114)),""))))</f>
        <v>#VALUE!</v>
      </c>
      <c r="U114" s="142" t="str">
        <f t="shared" si="15"/>
        <v>#NAME?</v>
      </c>
      <c r="V114" s="145" t="str">
        <f t="shared" si="16"/>
        <v>#NAME?</v>
      </c>
      <c r="X114" s="77"/>
    </row>
    <row r="115" ht="15.75" customHeight="1">
      <c r="B115" s="144">
        <v>96.0</v>
      </c>
      <c r="C115" s="139" t="str">
        <f t="shared" si="12"/>
        <v>#NAME?</v>
      </c>
      <c r="D115" s="140" t="str">
        <f>+IF(AND(B115&lt;$G$7),VLOOKUP($B$1,Inventory!$A$1:$AZ$500,33,FALSE),IF(AND(B115=$G$7,pmt_timing="End"),VLOOKUP($B$1,Inventory!$A$1:$AZ$500,33,FALSE),0))</f>
        <v>#VALUE!</v>
      </c>
      <c r="E115" s="140">
        <v>0.0</v>
      </c>
      <c r="F115" s="140">
        <v>0.0</v>
      </c>
      <c r="G115" s="140">
        <v>0.0</v>
      </c>
      <c r="H115" s="140">
        <v>0.0</v>
      </c>
      <c r="I115" s="140">
        <v>0.0</v>
      </c>
      <c r="J115" s="140">
        <v>0.0</v>
      </c>
      <c r="K115" s="140">
        <v>0.0</v>
      </c>
      <c r="L115" s="141" t="str">
        <f t="shared" si="3"/>
        <v>#VALUE!</v>
      </c>
      <c r="M115" s="142" t="str">
        <f>IF(AND(payfreq="Annually",pmt_timing="End",$B115&lt;=term),$L115/(1+Adj_Rate)^($B115),IF(AND(payfreq="Semiannually",pmt_timing="End",$B115&lt;=term),$L115/(1+Adj_Rate/2)^($B115),IF(AND(payfreq="Quarterly",pmt_timing="End",$B115&lt;=term),$L115/(1+Adj_Rate/4)^($B115),IF(AND(payfreq="Monthly",pmt_timing="End",$B115&lt;=term),$L115/(1+Adj_Rate/12)^($B115),""))))</f>
        <v>#VALUE!</v>
      </c>
      <c r="N115" s="142" t="str">
        <f>IF(AND(payfreq="Annually",pmt_timing="Beginning",$B115&lt;=term),$L115/(1+Adj_Rate)^($B115),IF(AND(payfreq="Semiannually",pmt_timing="Beginning",$B115&lt;=term),$L115/(1+Adj_Rate/2)^($B115),IF(AND(payfreq="Quarterly",pmt_timing="Beginning",$B115&lt;=term),$L115/(1+Adj_Rate/4)^($B115),IF(AND(payfreq="Monthly",pmt_timing="Beginning",$B115&lt;=term),$L115/(1+Adj_Rate/12)^($B115),""))))</f>
        <v>#VALUE!</v>
      </c>
      <c r="O115" s="77"/>
      <c r="P115" s="138" t="str">
        <f t="shared" si="19"/>
        <v>#NAME?</v>
      </c>
      <c r="Q115" s="143" t="str">
        <f>IF(P115="","",IF(P115=term,"Last Period",IF(P115="total","",IF(payfreq="Annually",DATE(YEAR(Q114)+1,MONTH(Q114),DAY(Q114)),IF(payfreq="Semiannually",DATE(YEAR(Q114),MONTH(Q114)+6,DAY(Q114)),IF(payfreq="Quarterly",DATE(YEAR(Q114),MONTH(Q114)+3,DAY(Q114)),IF(payfreq="Monthly",DATE(YEAR(Q114),MONTH(Q114)+1,DAY(Q114)))))))))</f>
        <v>#NAME?</v>
      </c>
      <c r="R115" s="145" t="str">
        <f t="shared" si="13"/>
        <v>#NAME?</v>
      </c>
      <c r="S115" s="142" t="str">
        <f t="shared" si="14"/>
        <v>#NAME?</v>
      </c>
      <c r="T115" s="145" t="str">
        <f>IF(payfreq="Annually",IF(P115="","",IF(P115="Total",SUM($T$19:T114),Adj_Rate*$R115)),IF(payfreq="Semiannually",IF(P115="","",IF(P115="Total",SUM($T$19:T114),Adj_Rate/2*$R115)),IF(payfreq="Quarterly",IF(P115="","",IF(P115="Total",SUM($T$19:T114),Adj_Rate/4*$R115)),IF(payfreq="Monthly",IF(P115="","",IF(P115="Total",SUM($T$19:T114),Adj_Rate/12*$R115)),""))))</f>
        <v>#VALUE!</v>
      </c>
      <c r="U115" s="142" t="str">
        <f t="shared" si="15"/>
        <v>#NAME?</v>
      </c>
      <c r="V115" s="145" t="str">
        <f t="shared" si="16"/>
        <v>#NAME?</v>
      </c>
      <c r="X115" s="77"/>
    </row>
    <row r="116" ht="15.75" customHeight="1">
      <c r="B116" s="144">
        <v>97.0</v>
      </c>
      <c r="C116" s="139" t="str">
        <f t="shared" si="12"/>
        <v>#NAME?</v>
      </c>
      <c r="D116" s="140" t="str">
        <f>+IF(AND(B116&lt;$G$7),VLOOKUP($B$1,Inventory!$A$1:$AZ$500,33,FALSE),IF(AND(B116=$G$7,pmt_timing="End"),VLOOKUP($B$1,Inventory!$A$1:$AZ$500,33,FALSE),0))</f>
        <v>#VALUE!</v>
      </c>
      <c r="E116" s="140">
        <v>0.0</v>
      </c>
      <c r="F116" s="140">
        <v>0.0</v>
      </c>
      <c r="G116" s="140">
        <v>0.0</v>
      </c>
      <c r="H116" s="140">
        <v>0.0</v>
      </c>
      <c r="I116" s="140">
        <v>0.0</v>
      </c>
      <c r="J116" s="140">
        <v>0.0</v>
      </c>
      <c r="K116" s="140">
        <v>0.0</v>
      </c>
      <c r="L116" s="141" t="str">
        <f t="shared" si="3"/>
        <v>#VALUE!</v>
      </c>
      <c r="M116" s="142" t="str">
        <f>IF(AND(payfreq="Annually",pmt_timing="End",$B116&lt;=term),$L116/(1+Adj_Rate)^($B116),IF(AND(payfreq="Semiannually",pmt_timing="End",$B116&lt;=term),$L116/(1+Adj_Rate/2)^($B116),IF(AND(payfreq="Quarterly",pmt_timing="End",$B116&lt;=term),$L116/(1+Adj_Rate/4)^($B116),IF(AND(payfreq="Monthly",pmt_timing="End",$B116&lt;=term),$L116/(1+Adj_Rate/12)^($B116),""))))</f>
        <v>#VALUE!</v>
      </c>
      <c r="N116" s="142" t="str">
        <f>IF(AND(payfreq="Annually",pmt_timing="Beginning",$B116&lt;=term),$L116/(1+Adj_Rate)^($B116),IF(AND(payfreq="Semiannually",pmt_timing="Beginning",$B116&lt;=term),$L116/(1+Adj_Rate/2)^($B116),IF(AND(payfreq="Quarterly",pmt_timing="Beginning",$B116&lt;=term),$L116/(1+Adj_Rate/4)^($B116),IF(AND(payfreq="Monthly",pmt_timing="Beginning",$B116&lt;=term),$L116/(1+Adj_Rate/12)^($B116),""))))</f>
        <v>#VALUE!</v>
      </c>
      <c r="O116" s="77"/>
      <c r="P116" s="138" t="str">
        <f t="shared" si="19"/>
        <v>#NAME?</v>
      </c>
      <c r="Q116" s="143" t="str">
        <f>IF(P116="","",IF(P116=term,"Last Period",IF(P116="total","",IF(payfreq="Annually",DATE(YEAR(Q115)+1,MONTH(Q115),DAY(Q115)),IF(payfreq="Semiannually",DATE(YEAR(Q115),MONTH(Q115)+6,DAY(Q115)),IF(payfreq="Quarterly",DATE(YEAR(Q115),MONTH(Q115)+3,DAY(Q115)),IF(payfreq="Monthly",DATE(YEAR(Q115),MONTH(Q115)+1,DAY(Q115)))))))))</f>
        <v>#NAME?</v>
      </c>
      <c r="R116" s="145" t="str">
        <f t="shared" si="13"/>
        <v>#NAME?</v>
      </c>
      <c r="S116" s="142" t="str">
        <f t="shared" si="14"/>
        <v>#NAME?</v>
      </c>
      <c r="T116" s="145" t="str">
        <f>IF(payfreq="Annually",IF(P116="","",IF(P116="Total",SUM($T$19:T115),Adj_Rate*$R116)),IF(payfreq="Semiannually",IF(P116="","",IF(P116="Total",SUM($T$19:T115),Adj_Rate/2*$R116)),IF(payfreq="Quarterly",IF(P116="","",IF(P116="Total",SUM($T$19:T115),Adj_Rate/4*$R116)),IF(payfreq="Monthly",IF(P116="","",IF(P116="Total",SUM($T$19:T115),Adj_Rate/12*$R116)),""))))</f>
        <v>#VALUE!</v>
      </c>
      <c r="U116" s="142" t="str">
        <f t="shared" si="15"/>
        <v>#NAME?</v>
      </c>
      <c r="V116" s="145" t="str">
        <f t="shared" si="16"/>
        <v>#NAME?</v>
      </c>
      <c r="X116" s="77"/>
    </row>
    <row r="117" ht="15.75" customHeight="1">
      <c r="B117" s="144">
        <v>98.0</v>
      </c>
      <c r="C117" s="139" t="str">
        <f t="shared" si="12"/>
        <v>#NAME?</v>
      </c>
      <c r="D117" s="140" t="str">
        <f>+IF(AND(B117&lt;$G$7),VLOOKUP($B$1,Inventory!$A$1:$AZ$500,33,FALSE),IF(AND(B117=$G$7,pmt_timing="End"),VLOOKUP($B$1,Inventory!$A$1:$AZ$500,33,FALSE),0))</f>
        <v>#VALUE!</v>
      </c>
      <c r="E117" s="140">
        <v>0.0</v>
      </c>
      <c r="F117" s="140">
        <v>0.0</v>
      </c>
      <c r="G117" s="140">
        <v>0.0</v>
      </c>
      <c r="H117" s="140">
        <v>0.0</v>
      </c>
      <c r="I117" s="140">
        <v>0.0</v>
      </c>
      <c r="J117" s="140">
        <v>0.0</v>
      </c>
      <c r="K117" s="140">
        <v>0.0</v>
      </c>
      <c r="L117" s="141" t="str">
        <f t="shared" si="3"/>
        <v>#VALUE!</v>
      </c>
      <c r="M117" s="142" t="str">
        <f>IF(AND(payfreq="Annually",pmt_timing="End",$B117&lt;=term),$L117/(1+Adj_Rate)^($B117),IF(AND(payfreq="Semiannually",pmt_timing="End",$B117&lt;=term),$L117/(1+Adj_Rate/2)^($B117),IF(AND(payfreq="Quarterly",pmt_timing="End",$B117&lt;=term),$L117/(1+Adj_Rate/4)^($B117),IF(AND(payfreq="Monthly",pmt_timing="End",$B117&lt;=term),$L117/(1+Adj_Rate/12)^($B117),""))))</f>
        <v>#VALUE!</v>
      </c>
      <c r="N117" s="142" t="str">
        <f>IF(AND(payfreq="Annually",pmt_timing="Beginning",$B117&lt;=term),$L117/(1+Adj_Rate)^($B117),IF(AND(payfreq="Semiannually",pmt_timing="Beginning",$B117&lt;=term),$L117/(1+Adj_Rate/2)^($B117),IF(AND(payfreq="Quarterly",pmt_timing="Beginning",$B117&lt;=term),$L117/(1+Adj_Rate/4)^($B117),IF(AND(payfreq="Monthly",pmt_timing="Beginning",$B117&lt;=term),$L117/(1+Adj_Rate/12)^($B117),""))))</f>
        <v>#VALUE!</v>
      </c>
      <c r="O117" s="77"/>
      <c r="P117" s="138" t="str">
        <f t="shared" si="19"/>
        <v>#NAME?</v>
      </c>
      <c r="Q117" s="143" t="str">
        <f>IF(P117="","",IF(P117=term,"Last Period",IF(P117="total","",IF(payfreq="Annually",DATE(YEAR(Q116)+1,MONTH(Q116),DAY(Q116)),IF(payfreq="Semiannually",DATE(YEAR(Q116),MONTH(Q116)+6,DAY(Q116)),IF(payfreq="Quarterly",DATE(YEAR(Q116),MONTH(Q116)+3,DAY(Q116)),IF(payfreq="Monthly",DATE(YEAR(Q116),MONTH(Q116)+1,DAY(Q116)))))))))</f>
        <v>#NAME?</v>
      </c>
      <c r="R117" s="145" t="str">
        <f t="shared" si="13"/>
        <v>#NAME?</v>
      </c>
      <c r="S117" s="142" t="str">
        <f t="shared" si="14"/>
        <v>#NAME?</v>
      </c>
      <c r="T117" s="145" t="str">
        <f>IF(payfreq="Annually",IF(P117="","",IF(P117="Total",SUM($T$19:T116),Adj_Rate*$R117)),IF(payfreq="Semiannually",IF(P117="","",IF(P117="Total",SUM($T$19:T116),Adj_Rate/2*$R117)),IF(payfreq="Quarterly",IF(P117="","",IF(P117="Total",SUM($T$19:T116),Adj_Rate/4*$R117)),IF(payfreq="Monthly",IF(P117="","",IF(P117="Total",SUM($T$19:T116),Adj_Rate/12*$R117)),""))))</f>
        <v>#VALUE!</v>
      </c>
      <c r="U117" s="142" t="str">
        <f t="shared" si="15"/>
        <v>#NAME?</v>
      </c>
      <c r="V117" s="145" t="str">
        <f t="shared" si="16"/>
        <v>#NAME?</v>
      </c>
      <c r="X117" s="77"/>
    </row>
    <row r="118" ht="15.75" customHeight="1">
      <c r="B118" s="144">
        <v>99.0</v>
      </c>
      <c r="C118" s="139" t="str">
        <f t="shared" si="12"/>
        <v>#NAME?</v>
      </c>
      <c r="D118" s="140" t="str">
        <f>+IF(AND(B118&lt;$G$7),VLOOKUP($B$1,Inventory!$A$1:$AZ$500,33,FALSE),IF(AND(B118=$G$7,pmt_timing="End"),VLOOKUP($B$1,Inventory!$A$1:$AZ$500,33,FALSE),0))</f>
        <v>#VALUE!</v>
      </c>
      <c r="E118" s="140">
        <v>0.0</v>
      </c>
      <c r="F118" s="140">
        <v>0.0</v>
      </c>
      <c r="G118" s="140">
        <v>0.0</v>
      </c>
      <c r="H118" s="140">
        <v>0.0</v>
      </c>
      <c r="I118" s="140">
        <v>0.0</v>
      </c>
      <c r="J118" s="140">
        <v>0.0</v>
      </c>
      <c r="K118" s="140">
        <v>0.0</v>
      </c>
      <c r="L118" s="141" t="str">
        <f t="shared" si="3"/>
        <v>#VALUE!</v>
      </c>
      <c r="M118" s="142" t="str">
        <f>IF(AND(payfreq="Annually",pmt_timing="End",$B118&lt;=term),$L118/(1+Adj_Rate)^($B118),IF(AND(payfreq="Semiannually",pmt_timing="End",$B118&lt;=term),$L118/(1+Adj_Rate/2)^($B118),IF(AND(payfreq="Quarterly",pmt_timing="End",$B118&lt;=term),$L118/(1+Adj_Rate/4)^($B118),IF(AND(payfreq="Monthly",pmt_timing="End",$B118&lt;=term),$L118/(1+Adj_Rate/12)^($B118),""))))</f>
        <v>#VALUE!</v>
      </c>
      <c r="N118" s="142" t="str">
        <f>IF(AND(payfreq="Annually",pmt_timing="Beginning",$B118&lt;=term),$L118/(1+Adj_Rate)^($B118),IF(AND(payfreq="Semiannually",pmt_timing="Beginning",$B118&lt;=term),$L118/(1+Adj_Rate/2)^($B118),IF(AND(payfreq="Quarterly",pmt_timing="Beginning",$B118&lt;=term),$L118/(1+Adj_Rate/4)^($B118),IF(AND(payfreq="Monthly",pmt_timing="Beginning",$B118&lt;=term),$L118/(1+Adj_Rate/12)^($B118),""))))</f>
        <v>#VALUE!</v>
      </c>
      <c r="O118" s="77"/>
      <c r="P118" s="138" t="str">
        <f t="shared" si="19"/>
        <v>#NAME?</v>
      </c>
      <c r="Q118" s="143" t="str">
        <f>IF(P118="","",IF(P118=term,"Last Period",IF(P118="total","",IF(payfreq="Annually",DATE(YEAR(Q117)+1,MONTH(Q117),DAY(Q117)),IF(payfreq="Semiannually",DATE(YEAR(Q117),MONTH(Q117)+6,DAY(Q117)),IF(payfreq="Quarterly",DATE(YEAR(Q117),MONTH(Q117)+3,DAY(Q117)),IF(payfreq="Monthly",DATE(YEAR(Q117),MONTH(Q117)+1,DAY(Q117)))))))))</f>
        <v>#NAME?</v>
      </c>
      <c r="R118" s="145" t="str">
        <f t="shared" si="13"/>
        <v>#NAME?</v>
      </c>
      <c r="S118" s="142" t="str">
        <f t="shared" si="14"/>
        <v>#NAME?</v>
      </c>
      <c r="T118" s="145" t="str">
        <f>IF(payfreq="Annually",IF(P118="","",IF(P118="Total",SUM($T$19:T117),Adj_Rate*$R118)),IF(payfreq="Semiannually",IF(P118="","",IF(P118="Total",SUM($T$19:T117),Adj_Rate/2*$R118)),IF(payfreq="Quarterly",IF(P118="","",IF(P118="Total",SUM($T$19:T117),Adj_Rate/4*$R118)),IF(payfreq="Monthly",IF(P118="","",IF(P118="Total",SUM($T$19:T117),Adj_Rate/12*$R118)),""))))</f>
        <v>#VALUE!</v>
      </c>
      <c r="U118" s="142" t="str">
        <f t="shared" si="15"/>
        <v>#NAME?</v>
      </c>
      <c r="V118" s="145" t="str">
        <f t="shared" si="16"/>
        <v>#NAME?</v>
      </c>
      <c r="X118" s="77"/>
    </row>
    <row r="119" ht="15.75" customHeight="1">
      <c r="B119" s="144">
        <v>100.0</v>
      </c>
      <c r="C119" s="139" t="str">
        <f t="shared" si="12"/>
        <v>#NAME?</v>
      </c>
      <c r="D119" s="140" t="str">
        <f>+IF(AND(B119&lt;$G$7),VLOOKUP($B$1,Inventory!$A$1:$AZ$500,33,FALSE),IF(AND(B119=$G$7,pmt_timing="End"),VLOOKUP($B$1,Inventory!$A$1:$AZ$500,33,FALSE),0))</f>
        <v>#VALUE!</v>
      </c>
      <c r="E119" s="140">
        <v>0.0</v>
      </c>
      <c r="F119" s="140">
        <v>0.0</v>
      </c>
      <c r="G119" s="140">
        <v>0.0</v>
      </c>
      <c r="H119" s="140">
        <v>0.0</v>
      </c>
      <c r="I119" s="140">
        <v>0.0</v>
      </c>
      <c r="J119" s="140">
        <v>0.0</v>
      </c>
      <c r="K119" s="140">
        <v>0.0</v>
      </c>
      <c r="L119" s="141" t="str">
        <f t="shared" si="3"/>
        <v>#VALUE!</v>
      </c>
      <c r="M119" s="142" t="str">
        <f>IF(AND(payfreq="Annually",pmt_timing="End",$B119&lt;=term),$L119/(1+Adj_Rate)^($B119),IF(AND(payfreq="Semiannually",pmt_timing="End",$B119&lt;=term),$L119/(1+Adj_Rate/2)^($B119),IF(AND(payfreq="Quarterly",pmt_timing="End",$B119&lt;=term),$L119/(1+Adj_Rate/4)^($B119),IF(AND(payfreq="Monthly",pmt_timing="End",$B119&lt;=term),$L119/(1+Adj_Rate/12)^($B119),""))))</f>
        <v>#VALUE!</v>
      </c>
      <c r="N119" s="142" t="str">
        <f>IF(AND(payfreq="Annually",pmt_timing="Beginning",$B119&lt;=term),$L119/(1+Adj_Rate)^($B119),IF(AND(payfreq="Semiannually",pmt_timing="Beginning",$B119&lt;=term),$L119/(1+Adj_Rate/2)^($B119),IF(AND(payfreq="Quarterly",pmt_timing="Beginning",$B119&lt;=term),$L119/(1+Adj_Rate/4)^($B119),IF(AND(payfreq="Monthly",pmt_timing="Beginning",$B119&lt;=term),$L119/(1+Adj_Rate/12)^($B119),""))))</f>
        <v>#VALUE!</v>
      </c>
      <c r="O119" s="77"/>
      <c r="P119" s="138" t="str">
        <f t="shared" si="19"/>
        <v>#NAME?</v>
      </c>
      <c r="Q119" s="143" t="str">
        <f>IF(P119="","",IF(P119=term,"Last Period",IF(P119="total","",IF(payfreq="Annually",DATE(YEAR(Q118)+1,MONTH(Q118),DAY(Q118)),IF(payfreq="Semiannually",DATE(YEAR(Q118),MONTH(Q118)+6,DAY(Q118)),IF(payfreq="Quarterly",DATE(YEAR(Q118),MONTH(Q118)+3,DAY(Q118)),IF(payfreq="Monthly",DATE(YEAR(Q118),MONTH(Q118)+1,DAY(Q118)))))))))</f>
        <v>#NAME?</v>
      </c>
      <c r="R119" s="145" t="str">
        <f t="shared" si="13"/>
        <v>#NAME?</v>
      </c>
      <c r="S119" s="142" t="str">
        <f t="shared" si="14"/>
        <v>#NAME?</v>
      </c>
      <c r="T119" s="145" t="str">
        <f>IF(payfreq="Annually",IF(P119="","",IF(P119="Total",SUM($T$19:T118),Adj_Rate*$R119)),IF(payfreq="Semiannually",IF(P119="","",IF(P119="Total",SUM($T$19:T118),Adj_Rate/2*$R119)),IF(payfreq="Quarterly",IF(P119="","",IF(P119="Total",SUM($T$19:T118),Adj_Rate/4*$R119)),IF(payfreq="Monthly",IF(P119="","",IF(P119="Total",SUM($T$19:T118),Adj_Rate/12*$R119)),""))))</f>
        <v>#VALUE!</v>
      </c>
      <c r="U119" s="142" t="str">
        <f t="shared" si="15"/>
        <v>#NAME?</v>
      </c>
      <c r="V119" s="145" t="str">
        <f t="shared" si="16"/>
        <v>#NAME?</v>
      </c>
      <c r="X119" s="77"/>
    </row>
    <row r="120" ht="15.75" customHeight="1">
      <c r="B120" s="144">
        <v>101.0</v>
      </c>
      <c r="C120" s="139" t="str">
        <f t="shared" si="12"/>
        <v>#NAME?</v>
      </c>
      <c r="D120" s="140" t="str">
        <f>+IF(AND(B120&lt;$G$7),VLOOKUP($B$1,Inventory!$A$1:$AZ$500,33,FALSE),IF(AND(B120=$G$7,pmt_timing="End"),VLOOKUP($B$1,Inventory!$A$1:$AZ$500,33,FALSE),0))</f>
        <v>#VALUE!</v>
      </c>
      <c r="E120" s="140">
        <v>0.0</v>
      </c>
      <c r="F120" s="140">
        <v>0.0</v>
      </c>
      <c r="G120" s="140">
        <v>0.0</v>
      </c>
      <c r="H120" s="140">
        <v>0.0</v>
      </c>
      <c r="I120" s="140">
        <v>0.0</v>
      </c>
      <c r="J120" s="140">
        <v>0.0</v>
      </c>
      <c r="K120" s="140">
        <v>0.0</v>
      </c>
      <c r="L120" s="141" t="str">
        <f t="shared" si="3"/>
        <v>#VALUE!</v>
      </c>
      <c r="M120" s="142" t="str">
        <f>IF(AND(payfreq="Annually",pmt_timing="End",$B120&lt;=term),$L120/(1+Adj_Rate)^($B120),IF(AND(payfreq="Semiannually",pmt_timing="End",$B120&lt;=term),$L120/(1+Adj_Rate/2)^($B120),IF(AND(payfreq="Quarterly",pmt_timing="End",$B120&lt;=term),$L120/(1+Adj_Rate/4)^($B120),IF(AND(payfreq="Monthly",pmt_timing="End",$B120&lt;=term),$L120/(1+Adj_Rate/12)^($B120),""))))</f>
        <v>#VALUE!</v>
      </c>
      <c r="N120" s="142" t="str">
        <f>IF(AND(payfreq="Annually",pmt_timing="Beginning",$B120&lt;=term),$L120/(1+Adj_Rate)^($B120),IF(AND(payfreq="Semiannually",pmt_timing="Beginning",$B120&lt;=term),$L120/(1+Adj_Rate/2)^($B120),IF(AND(payfreq="Quarterly",pmt_timing="Beginning",$B120&lt;=term),$L120/(1+Adj_Rate/4)^($B120),IF(AND(payfreq="Monthly",pmt_timing="Beginning",$B120&lt;=term),$L120/(1+Adj_Rate/12)^($B120),""))))</f>
        <v>#VALUE!</v>
      </c>
      <c r="O120" s="77"/>
      <c r="P120" s="138" t="str">
        <f t="shared" si="19"/>
        <v>#NAME?</v>
      </c>
      <c r="Q120" s="143" t="str">
        <f>IF(P120="","",IF(P120=term,"Last Period",IF(P120="total","",IF(payfreq="Annually",DATE(YEAR(Q119)+1,MONTH(Q119),DAY(Q119)),IF(payfreq="Semiannually",DATE(YEAR(Q119),MONTH(Q119)+6,DAY(Q119)),IF(payfreq="Quarterly",DATE(YEAR(Q119),MONTH(Q119)+3,DAY(Q119)),IF(payfreq="Monthly",DATE(YEAR(Q119),MONTH(Q119)+1,DAY(Q119)))))))))</f>
        <v>#NAME?</v>
      </c>
      <c r="R120" s="145" t="str">
        <f t="shared" si="13"/>
        <v>#NAME?</v>
      </c>
      <c r="S120" s="142" t="str">
        <f t="shared" si="14"/>
        <v>#NAME?</v>
      </c>
      <c r="T120" s="145" t="str">
        <f>IF(payfreq="Annually",IF(P120="","",IF(P120="Total",SUM($T$19:T119),Adj_Rate*$R120)),IF(payfreq="Semiannually",IF(P120="","",IF(P120="Total",SUM($T$19:T119),Adj_Rate/2*$R120)),IF(payfreq="Quarterly",IF(P120="","",IF(P120="Total",SUM($T$19:T119),Adj_Rate/4*$R120)),IF(payfreq="Monthly",IF(P120="","",IF(P120="Total",SUM($T$19:T119),Adj_Rate/12*$R120)),""))))</f>
        <v>#VALUE!</v>
      </c>
      <c r="U120" s="142" t="str">
        <f t="shared" si="15"/>
        <v>#NAME?</v>
      </c>
      <c r="V120" s="145" t="str">
        <f t="shared" si="16"/>
        <v>#NAME?</v>
      </c>
      <c r="X120" s="77"/>
    </row>
    <row r="121" ht="15.75" customHeight="1">
      <c r="B121" s="144">
        <v>102.0</v>
      </c>
      <c r="C121" s="139" t="str">
        <f t="shared" si="12"/>
        <v>#NAME?</v>
      </c>
      <c r="D121" s="140" t="str">
        <f>+IF(AND(B121&lt;$G$7),VLOOKUP($B$1,Inventory!$A$1:$AZ$500,33,FALSE),IF(AND(B121=$G$7,pmt_timing="End"),VLOOKUP($B$1,Inventory!$A$1:$AZ$500,33,FALSE),0))</f>
        <v>#VALUE!</v>
      </c>
      <c r="E121" s="140">
        <v>0.0</v>
      </c>
      <c r="F121" s="140">
        <v>0.0</v>
      </c>
      <c r="G121" s="140">
        <v>0.0</v>
      </c>
      <c r="H121" s="140">
        <v>0.0</v>
      </c>
      <c r="I121" s="140">
        <v>0.0</v>
      </c>
      <c r="J121" s="140">
        <v>0.0</v>
      </c>
      <c r="K121" s="140">
        <v>0.0</v>
      </c>
      <c r="L121" s="141" t="str">
        <f t="shared" si="3"/>
        <v>#VALUE!</v>
      </c>
      <c r="M121" s="142" t="str">
        <f>IF(AND(payfreq="Annually",pmt_timing="End",$B121&lt;=term),$L121/(1+Adj_Rate)^($B121),IF(AND(payfreq="Semiannually",pmt_timing="End",$B121&lt;=term),$L121/(1+Adj_Rate/2)^($B121),IF(AND(payfreq="Quarterly",pmt_timing="End",$B121&lt;=term),$L121/(1+Adj_Rate/4)^($B121),IF(AND(payfreq="Monthly",pmt_timing="End",$B121&lt;=term),$L121/(1+Adj_Rate/12)^($B121),""))))</f>
        <v>#VALUE!</v>
      </c>
      <c r="N121" s="142" t="str">
        <f>IF(AND(payfreq="Annually",pmt_timing="Beginning",$B121&lt;=term),$L121/(1+Adj_Rate)^($B121),IF(AND(payfreq="Semiannually",pmt_timing="Beginning",$B121&lt;=term),$L121/(1+Adj_Rate/2)^($B121),IF(AND(payfreq="Quarterly",pmt_timing="Beginning",$B121&lt;=term),$L121/(1+Adj_Rate/4)^($B121),IF(AND(payfreq="Monthly",pmt_timing="Beginning",$B121&lt;=term),$L121/(1+Adj_Rate/12)^($B121),""))))</f>
        <v>#VALUE!</v>
      </c>
      <c r="O121" s="77"/>
      <c r="P121" s="138" t="str">
        <f t="shared" si="19"/>
        <v>#NAME?</v>
      </c>
      <c r="Q121" s="143" t="str">
        <f>IF(P121="","",IF(P121=term,"Last Period",IF(P121="total","",IF(payfreq="Annually",DATE(YEAR(Q120)+1,MONTH(Q120),DAY(Q120)),IF(payfreq="Semiannually",DATE(YEAR(Q120),MONTH(Q120)+6,DAY(Q120)),IF(payfreq="Quarterly",DATE(YEAR(Q120),MONTH(Q120)+3,DAY(Q120)),IF(payfreq="Monthly",DATE(YEAR(Q120),MONTH(Q120)+1,DAY(Q120)))))))))</f>
        <v>#NAME?</v>
      </c>
      <c r="R121" s="145" t="str">
        <f t="shared" si="13"/>
        <v>#NAME?</v>
      </c>
      <c r="S121" s="142" t="str">
        <f t="shared" si="14"/>
        <v>#NAME?</v>
      </c>
      <c r="T121" s="145" t="str">
        <f>IF(payfreq="Annually",IF(P121="","",IF(P121="Total",SUM($T$19:T120),Adj_Rate*$R121)),IF(payfreq="Semiannually",IF(P121="","",IF(P121="Total",SUM($T$19:T120),Adj_Rate/2*$R121)),IF(payfreq="Quarterly",IF(P121="","",IF(P121="Total",SUM($T$19:T120),Adj_Rate/4*$R121)),IF(payfreq="Monthly",IF(P121="","",IF(P121="Total",SUM($T$19:T120),Adj_Rate/12*$R121)),""))))</f>
        <v>#VALUE!</v>
      </c>
      <c r="U121" s="142" t="str">
        <f t="shared" si="15"/>
        <v>#NAME?</v>
      </c>
      <c r="V121" s="145" t="str">
        <f t="shared" si="16"/>
        <v>#NAME?</v>
      </c>
      <c r="X121" s="77"/>
    </row>
    <row r="122" ht="15.75" customHeight="1">
      <c r="B122" s="144">
        <v>103.0</v>
      </c>
      <c r="C122" s="139" t="str">
        <f t="shared" si="12"/>
        <v>#NAME?</v>
      </c>
      <c r="D122" s="140" t="str">
        <f>+IF(AND(B122&lt;$G$7),VLOOKUP($B$1,Inventory!$A$1:$AZ$500,33,FALSE),IF(AND(B122=$G$7,pmt_timing="End"),VLOOKUP($B$1,Inventory!$A$1:$AZ$500,33,FALSE),0))</f>
        <v>#VALUE!</v>
      </c>
      <c r="E122" s="140">
        <v>0.0</v>
      </c>
      <c r="F122" s="140">
        <v>0.0</v>
      </c>
      <c r="G122" s="140">
        <v>0.0</v>
      </c>
      <c r="H122" s="140">
        <v>0.0</v>
      </c>
      <c r="I122" s="140">
        <v>0.0</v>
      </c>
      <c r="J122" s="140">
        <v>0.0</v>
      </c>
      <c r="K122" s="140">
        <v>0.0</v>
      </c>
      <c r="L122" s="141" t="str">
        <f t="shared" si="3"/>
        <v>#VALUE!</v>
      </c>
      <c r="M122" s="142" t="str">
        <f>IF(AND(payfreq="Annually",pmt_timing="End",$B122&lt;=term),$L122/(1+Adj_Rate)^($B122),IF(AND(payfreq="Semiannually",pmt_timing="End",$B122&lt;=term),$L122/(1+Adj_Rate/2)^($B122),IF(AND(payfreq="Quarterly",pmt_timing="End",$B122&lt;=term),$L122/(1+Adj_Rate/4)^($B122),IF(AND(payfreq="Monthly",pmt_timing="End",$B122&lt;=term),$L122/(1+Adj_Rate/12)^($B122),""))))</f>
        <v>#VALUE!</v>
      </c>
      <c r="N122" s="142" t="str">
        <f>IF(AND(payfreq="Annually",pmt_timing="Beginning",$B122&lt;=term),$L122/(1+Adj_Rate)^($B122),IF(AND(payfreq="Semiannually",pmt_timing="Beginning",$B122&lt;=term),$L122/(1+Adj_Rate/2)^($B122),IF(AND(payfreq="Quarterly",pmt_timing="Beginning",$B122&lt;=term),$L122/(1+Adj_Rate/4)^($B122),IF(AND(payfreq="Monthly",pmt_timing="Beginning",$B122&lt;=term),$L122/(1+Adj_Rate/12)^($B122),""))))</f>
        <v>#VALUE!</v>
      </c>
      <c r="O122" s="77"/>
      <c r="P122" s="138" t="str">
        <f t="shared" si="19"/>
        <v>#NAME?</v>
      </c>
      <c r="Q122" s="143" t="str">
        <f>IF(P122="","",IF(P122=term,"Last Period",IF(P122="total","",IF(payfreq="Annually",DATE(YEAR(Q121)+1,MONTH(Q121),DAY(Q121)),IF(payfreq="Semiannually",DATE(YEAR(Q121),MONTH(Q121)+6,DAY(Q121)),IF(payfreq="Quarterly",DATE(YEAR(Q121),MONTH(Q121)+3,DAY(Q121)),IF(payfreq="Monthly",DATE(YEAR(Q121),MONTH(Q121)+1,DAY(Q121)))))))))</f>
        <v>#NAME?</v>
      </c>
      <c r="R122" s="145" t="str">
        <f t="shared" si="13"/>
        <v>#NAME?</v>
      </c>
      <c r="S122" s="142" t="str">
        <f t="shared" si="14"/>
        <v>#NAME?</v>
      </c>
      <c r="T122" s="145" t="str">
        <f>IF(payfreq="Annually",IF(P122="","",IF(P122="Total",SUM($T$19:T121),Adj_Rate*$R122)),IF(payfreq="Semiannually",IF(P122="","",IF(P122="Total",SUM($T$19:T121),Adj_Rate/2*$R122)),IF(payfreq="Quarterly",IF(P122="","",IF(P122="Total",SUM($T$19:T121),Adj_Rate/4*$R122)),IF(payfreq="Monthly",IF(P122="","",IF(P122="Total",SUM($T$19:T121),Adj_Rate/12*$R122)),""))))</f>
        <v>#VALUE!</v>
      </c>
      <c r="U122" s="142" t="str">
        <f t="shared" si="15"/>
        <v>#NAME?</v>
      </c>
      <c r="V122" s="145" t="str">
        <f t="shared" si="16"/>
        <v>#NAME?</v>
      </c>
      <c r="X122" s="77"/>
    </row>
    <row r="123" ht="15.75" customHeight="1">
      <c r="B123" s="144">
        <v>104.0</v>
      </c>
      <c r="C123" s="139" t="str">
        <f t="shared" si="12"/>
        <v>#NAME?</v>
      </c>
      <c r="D123" s="140" t="str">
        <f>+IF(AND(B123&lt;$G$7),VLOOKUP($B$1,Inventory!$A$1:$AZ$500,33,FALSE),IF(AND(B123=$G$7,pmt_timing="End"),VLOOKUP($B$1,Inventory!$A$1:$AZ$500,33,FALSE),0))</f>
        <v>#VALUE!</v>
      </c>
      <c r="E123" s="140">
        <v>0.0</v>
      </c>
      <c r="F123" s="140">
        <v>0.0</v>
      </c>
      <c r="G123" s="140">
        <v>0.0</v>
      </c>
      <c r="H123" s="140">
        <v>0.0</v>
      </c>
      <c r="I123" s="140">
        <v>0.0</v>
      </c>
      <c r="J123" s="140">
        <v>0.0</v>
      </c>
      <c r="K123" s="140">
        <v>0.0</v>
      </c>
      <c r="L123" s="141" t="str">
        <f t="shared" si="3"/>
        <v>#VALUE!</v>
      </c>
      <c r="M123" s="142" t="str">
        <f>IF(AND(payfreq="Annually",pmt_timing="End",$B123&lt;=term),$L123/(1+Adj_Rate)^($B123),IF(AND(payfreq="Semiannually",pmt_timing="End",$B123&lt;=term),$L123/(1+Adj_Rate/2)^($B123),IF(AND(payfreq="Quarterly",pmt_timing="End",$B123&lt;=term),$L123/(1+Adj_Rate/4)^($B123),IF(AND(payfreq="Monthly",pmt_timing="End",$B123&lt;=term),$L123/(1+Adj_Rate/12)^($B123),""))))</f>
        <v>#VALUE!</v>
      </c>
      <c r="N123" s="142" t="str">
        <f>IF(AND(payfreq="Annually",pmt_timing="Beginning",$B123&lt;=term),$L123/(1+Adj_Rate)^($B123),IF(AND(payfreq="Semiannually",pmt_timing="Beginning",$B123&lt;=term),$L123/(1+Adj_Rate/2)^($B123),IF(AND(payfreq="Quarterly",pmt_timing="Beginning",$B123&lt;=term),$L123/(1+Adj_Rate/4)^($B123),IF(AND(payfreq="Monthly",pmt_timing="Beginning",$B123&lt;=term),$L123/(1+Adj_Rate/12)^($B123),""))))</f>
        <v>#VALUE!</v>
      </c>
      <c r="O123" s="77"/>
      <c r="P123" s="138" t="str">
        <f t="shared" si="19"/>
        <v>#NAME?</v>
      </c>
      <c r="Q123" s="143" t="str">
        <f>IF(P123="","",IF(P123=term,"Last Period",IF(P123="total","",IF(payfreq="Annually",DATE(YEAR(Q122)+1,MONTH(Q122),DAY(Q122)),IF(payfreq="Semiannually",DATE(YEAR(Q122),MONTH(Q122)+6,DAY(Q122)),IF(payfreq="Quarterly",DATE(YEAR(Q122),MONTH(Q122)+3,DAY(Q122)),IF(payfreq="Monthly",DATE(YEAR(Q122),MONTH(Q122)+1,DAY(Q122)))))))))</f>
        <v>#NAME?</v>
      </c>
      <c r="R123" s="145" t="str">
        <f t="shared" si="13"/>
        <v>#NAME?</v>
      </c>
      <c r="S123" s="142" t="str">
        <f t="shared" si="14"/>
        <v>#NAME?</v>
      </c>
      <c r="T123" s="145" t="str">
        <f>IF(payfreq="Annually",IF(P123="","",IF(P123="Total",SUM($T$19:T122),Adj_Rate*$R123)),IF(payfreq="Semiannually",IF(P123="","",IF(P123="Total",SUM($T$19:T122),Adj_Rate/2*$R123)),IF(payfreq="Quarterly",IF(P123="","",IF(P123="Total",SUM($T$19:T122),Adj_Rate/4*$R123)),IF(payfreq="Monthly",IF(P123="","",IF(P123="Total",SUM($T$19:T122),Adj_Rate/12*$R123)),""))))</f>
        <v>#VALUE!</v>
      </c>
      <c r="U123" s="142" t="str">
        <f t="shared" si="15"/>
        <v>#NAME?</v>
      </c>
      <c r="V123" s="145" t="str">
        <f t="shared" si="16"/>
        <v>#NAME?</v>
      </c>
      <c r="X123" s="77"/>
    </row>
    <row r="124" ht="15.75" customHeight="1">
      <c r="B124" s="144">
        <v>105.0</v>
      </c>
      <c r="C124" s="139" t="str">
        <f t="shared" si="12"/>
        <v>#NAME?</v>
      </c>
      <c r="D124" s="140" t="str">
        <f>+IF(AND(B124&lt;$G$7),VLOOKUP($B$1,Inventory!$A$1:$AZ$500,33,FALSE),IF(AND(B124=$G$7,pmt_timing="End"),VLOOKUP($B$1,Inventory!$A$1:$AZ$500,33,FALSE),0))</f>
        <v>#VALUE!</v>
      </c>
      <c r="E124" s="140">
        <v>0.0</v>
      </c>
      <c r="F124" s="140">
        <v>0.0</v>
      </c>
      <c r="G124" s="140">
        <v>0.0</v>
      </c>
      <c r="H124" s="140">
        <v>0.0</v>
      </c>
      <c r="I124" s="140">
        <v>0.0</v>
      </c>
      <c r="J124" s="140">
        <v>0.0</v>
      </c>
      <c r="K124" s="140">
        <v>0.0</v>
      </c>
      <c r="L124" s="141" t="str">
        <f t="shared" si="3"/>
        <v>#VALUE!</v>
      </c>
      <c r="M124" s="142" t="str">
        <f>IF(AND(payfreq="Annually",pmt_timing="End",$B124&lt;=term),$L124/(1+Adj_Rate)^($B124),IF(AND(payfreq="Semiannually",pmt_timing="End",$B124&lt;=term),$L124/(1+Adj_Rate/2)^($B124),IF(AND(payfreq="Quarterly",pmt_timing="End",$B124&lt;=term),$L124/(1+Adj_Rate/4)^($B124),IF(AND(payfreq="Monthly",pmt_timing="End",$B124&lt;=term),$L124/(1+Adj_Rate/12)^($B124),""))))</f>
        <v>#VALUE!</v>
      </c>
      <c r="N124" s="142" t="str">
        <f>IF(AND(payfreq="Annually",pmt_timing="Beginning",$B124&lt;=term),$L124/(1+Adj_Rate)^($B124),IF(AND(payfreq="Semiannually",pmt_timing="Beginning",$B124&lt;=term),$L124/(1+Adj_Rate/2)^($B124),IF(AND(payfreq="Quarterly",pmt_timing="Beginning",$B124&lt;=term),$L124/(1+Adj_Rate/4)^($B124),IF(AND(payfreq="Monthly",pmt_timing="Beginning",$B124&lt;=term),$L124/(1+Adj_Rate/12)^($B124),""))))</f>
        <v>#VALUE!</v>
      </c>
      <c r="O124" s="77"/>
      <c r="P124" s="138" t="str">
        <f t="shared" si="19"/>
        <v>#NAME?</v>
      </c>
      <c r="Q124" s="143" t="str">
        <f>IF(P124="","",IF(P124=term,"Last Period",IF(P124="total","",IF(payfreq="Annually",DATE(YEAR(Q123)+1,MONTH(Q123),DAY(Q123)),IF(payfreq="Semiannually",DATE(YEAR(Q123),MONTH(Q123)+6,DAY(Q123)),IF(payfreq="Quarterly",DATE(YEAR(Q123),MONTH(Q123)+3,DAY(Q123)),IF(payfreq="Monthly",DATE(YEAR(Q123),MONTH(Q123)+1,DAY(Q123)))))))))</f>
        <v>#NAME?</v>
      </c>
      <c r="R124" s="145" t="str">
        <f t="shared" si="13"/>
        <v>#NAME?</v>
      </c>
      <c r="S124" s="142" t="str">
        <f t="shared" si="14"/>
        <v>#NAME?</v>
      </c>
      <c r="T124" s="145" t="str">
        <f>IF(payfreq="Annually",IF(P124="","",IF(P124="Total",SUM($T$19:T123),Adj_Rate*$R124)),IF(payfreq="Semiannually",IF(P124="","",IF(P124="Total",SUM($T$19:T123),Adj_Rate/2*$R124)),IF(payfreq="Quarterly",IF(P124="","",IF(P124="Total",SUM($T$19:T123),Adj_Rate/4*$R124)),IF(payfreq="Monthly",IF(P124="","",IF(P124="Total",SUM($T$19:T123),Adj_Rate/12*$R124)),""))))</f>
        <v>#VALUE!</v>
      </c>
      <c r="U124" s="142" t="str">
        <f t="shared" si="15"/>
        <v>#NAME?</v>
      </c>
      <c r="V124" s="145" t="str">
        <f t="shared" si="16"/>
        <v>#NAME?</v>
      </c>
      <c r="X124" s="77"/>
    </row>
    <row r="125" ht="15.75" customHeight="1">
      <c r="B125" s="144">
        <v>106.0</v>
      </c>
      <c r="C125" s="139" t="str">
        <f t="shared" si="12"/>
        <v>#NAME?</v>
      </c>
      <c r="D125" s="140" t="str">
        <f>+IF(AND(B125&lt;$G$7),VLOOKUP($B$1,Inventory!$A$1:$AZ$500,33,FALSE),IF(AND(B125=$G$7,pmt_timing="End"),VLOOKUP($B$1,Inventory!$A$1:$AZ$500,33,FALSE),0))</f>
        <v>#VALUE!</v>
      </c>
      <c r="E125" s="140">
        <v>0.0</v>
      </c>
      <c r="F125" s="140">
        <v>0.0</v>
      </c>
      <c r="G125" s="140">
        <v>0.0</v>
      </c>
      <c r="H125" s="140">
        <v>0.0</v>
      </c>
      <c r="I125" s="140">
        <v>0.0</v>
      </c>
      <c r="J125" s="140">
        <v>0.0</v>
      </c>
      <c r="K125" s="140">
        <v>0.0</v>
      </c>
      <c r="L125" s="141" t="str">
        <f t="shared" si="3"/>
        <v>#VALUE!</v>
      </c>
      <c r="M125" s="142" t="str">
        <f>IF(AND(payfreq="Annually",pmt_timing="End",$B125&lt;=term),$L125/(1+Adj_Rate)^($B125),IF(AND(payfreq="Semiannually",pmt_timing="End",$B125&lt;=term),$L125/(1+Adj_Rate/2)^($B125),IF(AND(payfreq="Quarterly",pmt_timing="End",$B125&lt;=term),$L125/(1+Adj_Rate/4)^($B125),IF(AND(payfreq="Monthly",pmt_timing="End",$B125&lt;=term),$L125/(1+Adj_Rate/12)^($B125),""))))</f>
        <v>#VALUE!</v>
      </c>
      <c r="N125" s="142" t="str">
        <f>IF(AND(payfreq="Annually",pmt_timing="Beginning",$B125&lt;=term),$L125/(1+Adj_Rate)^($B125),IF(AND(payfreq="Semiannually",pmt_timing="Beginning",$B125&lt;=term),$L125/(1+Adj_Rate/2)^($B125),IF(AND(payfreq="Quarterly",pmt_timing="Beginning",$B125&lt;=term),$L125/(1+Adj_Rate/4)^($B125),IF(AND(payfreq="Monthly",pmt_timing="Beginning",$B125&lt;=term),$L125/(1+Adj_Rate/12)^($B125),""))))</f>
        <v>#VALUE!</v>
      </c>
      <c r="O125" s="77"/>
      <c r="P125" s="138" t="str">
        <f t="shared" si="19"/>
        <v>#NAME?</v>
      </c>
      <c r="Q125" s="143" t="str">
        <f>IF(P125="","",IF(P125=term,"Last Period",IF(P125="total","",IF(payfreq="Annually",DATE(YEAR(Q124)+1,MONTH(Q124),DAY(Q124)),IF(payfreq="Semiannually",DATE(YEAR(Q124),MONTH(Q124)+6,DAY(Q124)),IF(payfreq="Quarterly",DATE(YEAR(Q124),MONTH(Q124)+3,DAY(Q124)),IF(payfreq="Monthly",DATE(YEAR(Q124),MONTH(Q124)+1,DAY(Q124)))))))))</f>
        <v>#NAME?</v>
      </c>
      <c r="R125" s="145" t="str">
        <f t="shared" si="13"/>
        <v>#NAME?</v>
      </c>
      <c r="S125" s="142" t="str">
        <f t="shared" si="14"/>
        <v>#NAME?</v>
      </c>
      <c r="T125" s="145" t="str">
        <f>IF(payfreq="Annually",IF(P125="","",IF(P125="Total",SUM($T$19:T124),Adj_Rate*$R125)),IF(payfreq="Semiannually",IF(P125="","",IF(P125="Total",SUM($T$19:T124),Adj_Rate/2*$R125)),IF(payfreq="Quarterly",IF(P125="","",IF(P125="Total",SUM($T$19:T124),Adj_Rate/4*$R125)),IF(payfreq="Monthly",IF(P125="","",IF(P125="Total",SUM($T$19:T124),Adj_Rate/12*$R125)),""))))</f>
        <v>#VALUE!</v>
      </c>
      <c r="U125" s="142" t="str">
        <f t="shared" si="15"/>
        <v>#NAME?</v>
      </c>
      <c r="V125" s="145" t="str">
        <f t="shared" si="16"/>
        <v>#NAME?</v>
      </c>
      <c r="X125" s="77"/>
    </row>
    <row r="126" ht="15.75" customHeight="1">
      <c r="B126" s="144">
        <v>107.0</v>
      </c>
      <c r="C126" s="139" t="str">
        <f t="shared" si="12"/>
        <v>#NAME?</v>
      </c>
      <c r="D126" s="140" t="str">
        <f>+IF(AND(B126&lt;$G$7),VLOOKUP($B$1,Inventory!$A$1:$AZ$500,33,FALSE),IF(AND(B126=$G$7,pmt_timing="End"),VLOOKUP($B$1,Inventory!$A$1:$AZ$500,33,FALSE),0))</f>
        <v>#VALUE!</v>
      </c>
      <c r="E126" s="140">
        <v>0.0</v>
      </c>
      <c r="F126" s="140">
        <v>0.0</v>
      </c>
      <c r="G126" s="140">
        <v>0.0</v>
      </c>
      <c r="H126" s="140">
        <v>0.0</v>
      </c>
      <c r="I126" s="140">
        <v>0.0</v>
      </c>
      <c r="J126" s="140">
        <v>0.0</v>
      </c>
      <c r="K126" s="140">
        <v>0.0</v>
      </c>
      <c r="L126" s="141" t="str">
        <f t="shared" si="3"/>
        <v>#VALUE!</v>
      </c>
      <c r="M126" s="142" t="str">
        <f>IF(AND(payfreq="Annually",pmt_timing="End",$B126&lt;=term),$L126/(1+Adj_Rate)^($B126),IF(AND(payfreq="Semiannually",pmt_timing="End",$B126&lt;=term),$L126/(1+Adj_Rate/2)^($B126),IF(AND(payfreq="Quarterly",pmt_timing="End",$B126&lt;=term),$L126/(1+Adj_Rate/4)^($B126),IF(AND(payfreq="Monthly",pmt_timing="End",$B126&lt;=term),$L126/(1+Adj_Rate/12)^($B126),""))))</f>
        <v>#VALUE!</v>
      </c>
      <c r="N126" s="142" t="str">
        <f>IF(AND(payfreq="Annually",pmt_timing="Beginning",$B126&lt;=term),$L126/(1+Adj_Rate)^($B126),IF(AND(payfreq="Semiannually",pmt_timing="Beginning",$B126&lt;=term),$L126/(1+Adj_Rate/2)^($B126),IF(AND(payfreq="Quarterly",pmt_timing="Beginning",$B126&lt;=term),$L126/(1+Adj_Rate/4)^($B126),IF(AND(payfreq="Monthly",pmt_timing="Beginning",$B126&lt;=term),$L126/(1+Adj_Rate/12)^($B126),""))))</f>
        <v>#VALUE!</v>
      </c>
      <c r="O126" s="77"/>
      <c r="P126" s="138" t="str">
        <f t="shared" si="19"/>
        <v>#NAME?</v>
      </c>
      <c r="Q126" s="143" t="str">
        <f>IF(P126="","",IF(P126=term,"Last Period",IF(P126="total","",IF(payfreq="Annually",DATE(YEAR(Q125)+1,MONTH(Q125),DAY(Q125)),IF(payfreq="Semiannually",DATE(YEAR(Q125),MONTH(Q125)+6,DAY(Q125)),IF(payfreq="Quarterly",DATE(YEAR(Q125),MONTH(Q125)+3,DAY(Q125)),IF(payfreq="Monthly",DATE(YEAR(Q125),MONTH(Q125)+1,DAY(Q125)))))))))</f>
        <v>#NAME?</v>
      </c>
      <c r="R126" s="145" t="str">
        <f t="shared" si="13"/>
        <v>#NAME?</v>
      </c>
      <c r="S126" s="142" t="str">
        <f t="shared" si="14"/>
        <v>#NAME?</v>
      </c>
      <c r="T126" s="145" t="str">
        <f>IF(payfreq="Annually",IF(P126="","",IF(P126="Total",SUM($T$19:T125),Adj_Rate*$R126)),IF(payfreq="Semiannually",IF(P126="","",IF(P126="Total",SUM($T$19:T125),Adj_Rate/2*$R126)),IF(payfreq="Quarterly",IF(P126="","",IF(P126="Total",SUM($T$19:T125),Adj_Rate/4*$R126)),IF(payfreq="Monthly",IF(P126="","",IF(P126="Total",SUM($T$19:T125),Adj_Rate/12*$R126)),""))))</f>
        <v>#VALUE!</v>
      </c>
      <c r="U126" s="142" t="str">
        <f t="shared" si="15"/>
        <v>#NAME?</v>
      </c>
      <c r="V126" s="145" t="str">
        <f t="shared" si="16"/>
        <v>#NAME?</v>
      </c>
      <c r="X126" s="77"/>
    </row>
    <row r="127" ht="15.75" customHeight="1">
      <c r="B127" s="144">
        <v>108.0</v>
      </c>
      <c r="C127" s="139" t="str">
        <f t="shared" si="12"/>
        <v>#NAME?</v>
      </c>
      <c r="D127" s="140" t="str">
        <f>+IF(AND(B127&lt;$G$7),VLOOKUP($B$1,Inventory!$A$1:$AZ$500,33,FALSE),IF(AND(B127=$G$7,pmt_timing="End"),VLOOKUP($B$1,Inventory!$A$1:$AZ$500,33,FALSE),0))</f>
        <v>#VALUE!</v>
      </c>
      <c r="E127" s="140">
        <v>0.0</v>
      </c>
      <c r="F127" s="140">
        <v>0.0</v>
      </c>
      <c r="G127" s="140">
        <v>0.0</v>
      </c>
      <c r="H127" s="140">
        <v>0.0</v>
      </c>
      <c r="I127" s="140">
        <v>0.0</v>
      </c>
      <c r="J127" s="140">
        <v>0.0</v>
      </c>
      <c r="K127" s="140">
        <v>0.0</v>
      </c>
      <c r="L127" s="141" t="str">
        <f t="shared" si="3"/>
        <v>#VALUE!</v>
      </c>
      <c r="M127" s="142" t="str">
        <f>IF(AND(payfreq="Annually",pmt_timing="End",$B127&lt;=term),$L127/(1+Adj_Rate)^($B127),IF(AND(payfreq="Semiannually",pmt_timing="End",$B127&lt;=term),$L127/(1+Adj_Rate/2)^($B127),IF(AND(payfreq="Quarterly",pmt_timing="End",$B127&lt;=term),$L127/(1+Adj_Rate/4)^($B127),IF(AND(payfreq="Monthly",pmt_timing="End",$B127&lt;=term),$L127/(1+Adj_Rate/12)^($B127),""))))</f>
        <v>#VALUE!</v>
      </c>
      <c r="N127" s="142" t="str">
        <f>IF(AND(payfreq="Annually",pmt_timing="Beginning",$B127&lt;=term),$L127/(1+Adj_Rate)^($B127),IF(AND(payfreq="Semiannually",pmt_timing="Beginning",$B127&lt;=term),$L127/(1+Adj_Rate/2)^($B127),IF(AND(payfreq="Quarterly",pmt_timing="Beginning",$B127&lt;=term),$L127/(1+Adj_Rate/4)^($B127),IF(AND(payfreq="Monthly",pmt_timing="Beginning",$B127&lt;=term),$L127/(1+Adj_Rate/12)^($B127),""))))</f>
        <v>#VALUE!</v>
      </c>
      <c r="O127" s="77"/>
      <c r="P127" s="138" t="str">
        <f t="shared" si="19"/>
        <v>#NAME?</v>
      </c>
      <c r="Q127" s="143" t="str">
        <f>IF(P127="","",IF(P127=term,"Last Period",IF(P127="total","",IF(payfreq="Annually",DATE(YEAR(Q126)+1,MONTH(Q126),DAY(Q126)),IF(payfreq="Semiannually",DATE(YEAR(Q126),MONTH(Q126)+6,DAY(Q126)),IF(payfreq="Quarterly",DATE(YEAR(Q126),MONTH(Q126)+3,DAY(Q126)),IF(payfreq="Monthly",DATE(YEAR(Q126),MONTH(Q126)+1,DAY(Q126)))))))))</f>
        <v>#NAME?</v>
      </c>
      <c r="R127" s="145" t="str">
        <f t="shared" si="13"/>
        <v>#NAME?</v>
      </c>
      <c r="S127" s="142" t="str">
        <f t="shared" si="14"/>
        <v>#NAME?</v>
      </c>
      <c r="T127" s="145" t="str">
        <f>IF(payfreq="Annually",IF(P127="","",IF(P127="Total",SUM($T$19:T126),Adj_Rate*$R127)),IF(payfreq="Semiannually",IF(P127="","",IF(P127="Total",SUM($T$19:T126),Adj_Rate/2*$R127)),IF(payfreq="Quarterly",IF(P127="","",IF(P127="Total",SUM($T$19:T126),Adj_Rate/4*$R127)),IF(payfreq="Monthly",IF(P127="","",IF(P127="Total",SUM($T$19:T126),Adj_Rate/12*$R127)),""))))</f>
        <v>#VALUE!</v>
      </c>
      <c r="U127" s="142" t="str">
        <f t="shared" si="15"/>
        <v>#NAME?</v>
      </c>
      <c r="V127" s="145" t="str">
        <f t="shared" si="16"/>
        <v>#NAME?</v>
      </c>
      <c r="X127" s="77"/>
    </row>
    <row r="128" ht="15.75" customHeight="1">
      <c r="B128" s="144">
        <v>109.0</v>
      </c>
      <c r="C128" s="139" t="str">
        <f t="shared" si="12"/>
        <v>#NAME?</v>
      </c>
      <c r="D128" s="140" t="str">
        <f>+IF(AND(B128&lt;$G$7),VLOOKUP($B$1,Inventory!$A$1:$AZ$500,33,FALSE),IF(AND(B128=$G$7,pmt_timing="End"),VLOOKUP($B$1,Inventory!$A$1:$AZ$500,33,FALSE),0))</f>
        <v>#VALUE!</v>
      </c>
      <c r="E128" s="140">
        <v>0.0</v>
      </c>
      <c r="F128" s="140">
        <v>0.0</v>
      </c>
      <c r="G128" s="140">
        <v>0.0</v>
      </c>
      <c r="H128" s="140">
        <v>0.0</v>
      </c>
      <c r="I128" s="140">
        <v>0.0</v>
      </c>
      <c r="J128" s="140">
        <v>0.0</v>
      </c>
      <c r="K128" s="140">
        <v>0.0</v>
      </c>
      <c r="L128" s="141" t="str">
        <f t="shared" si="3"/>
        <v>#VALUE!</v>
      </c>
      <c r="M128" s="142" t="str">
        <f>IF(AND(payfreq="Annually",pmt_timing="End",$B128&lt;=term),$L128/(1+Adj_Rate)^($B128),IF(AND(payfreq="Semiannually",pmt_timing="End",$B128&lt;=term),$L128/(1+Adj_Rate/2)^($B128),IF(AND(payfreq="Quarterly",pmt_timing="End",$B128&lt;=term),$L128/(1+Adj_Rate/4)^($B128),IF(AND(payfreq="Monthly",pmt_timing="End",$B128&lt;=term),$L128/(1+Adj_Rate/12)^($B128),""))))</f>
        <v>#VALUE!</v>
      </c>
      <c r="N128" s="142" t="str">
        <f>IF(AND(payfreq="Annually",pmt_timing="Beginning",$B128&lt;=term),$L128/(1+Adj_Rate)^($B128),IF(AND(payfreq="Semiannually",pmt_timing="Beginning",$B128&lt;=term),$L128/(1+Adj_Rate/2)^($B128),IF(AND(payfreq="Quarterly",pmt_timing="Beginning",$B128&lt;=term),$L128/(1+Adj_Rate/4)^($B128),IF(AND(payfreq="Monthly",pmt_timing="Beginning",$B128&lt;=term),$L128/(1+Adj_Rate/12)^($B128),""))))</f>
        <v>#VALUE!</v>
      </c>
      <c r="O128" s="77"/>
      <c r="P128" s="138" t="str">
        <f t="shared" si="19"/>
        <v>#NAME?</v>
      </c>
      <c r="Q128" s="143" t="str">
        <f>IF(P128="","",IF(P128=term,"Last Period",IF(P128="total","",IF(payfreq="Annually",DATE(YEAR(Q127)+1,MONTH(Q127),DAY(Q127)),IF(payfreq="Semiannually",DATE(YEAR(Q127),MONTH(Q127)+6,DAY(Q127)),IF(payfreq="Quarterly",DATE(YEAR(Q127),MONTH(Q127)+3,DAY(Q127)),IF(payfreq="Monthly",DATE(YEAR(Q127),MONTH(Q127)+1,DAY(Q127)))))))))</f>
        <v>#NAME?</v>
      </c>
      <c r="R128" s="145" t="str">
        <f t="shared" si="13"/>
        <v>#NAME?</v>
      </c>
      <c r="S128" s="142" t="str">
        <f t="shared" si="14"/>
        <v>#NAME?</v>
      </c>
      <c r="T128" s="145" t="str">
        <f>IF(payfreq="Annually",IF(P128="","",IF(P128="Total",SUM($T$19:T127),Adj_Rate*$R128)),IF(payfreq="Semiannually",IF(P128="","",IF(P128="Total",SUM($T$19:T127),Adj_Rate/2*$R128)),IF(payfreq="Quarterly",IF(P128="","",IF(P128="Total",SUM($T$19:T127),Adj_Rate/4*$R128)),IF(payfreq="Monthly",IF(P128="","",IF(P128="Total",SUM($T$19:T127),Adj_Rate/12*$R128)),""))))</f>
        <v>#VALUE!</v>
      </c>
      <c r="U128" s="142" t="str">
        <f t="shared" si="15"/>
        <v>#NAME?</v>
      </c>
      <c r="V128" s="145" t="str">
        <f t="shared" si="16"/>
        <v>#NAME?</v>
      </c>
      <c r="X128" s="77"/>
    </row>
    <row r="129" ht="15.75" customHeight="1">
      <c r="B129" s="144">
        <v>110.0</v>
      </c>
      <c r="C129" s="139" t="str">
        <f t="shared" si="12"/>
        <v>#NAME?</v>
      </c>
      <c r="D129" s="140" t="str">
        <f>+IF(AND(B129&lt;$G$7),VLOOKUP($B$1,Inventory!$A$1:$AZ$500,33,FALSE),IF(AND(B129=$G$7,pmt_timing="End"),VLOOKUP($B$1,Inventory!$A$1:$AZ$500,33,FALSE),0))</f>
        <v>#VALUE!</v>
      </c>
      <c r="E129" s="140">
        <v>0.0</v>
      </c>
      <c r="F129" s="140">
        <v>0.0</v>
      </c>
      <c r="G129" s="140">
        <v>0.0</v>
      </c>
      <c r="H129" s="140">
        <v>0.0</v>
      </c>
      <c r="I129" s="140">
        <v>0.0</v>
      </c>
      <c r="J129" s="140">
        <v>0.0</v>
      </c>
      <c r="K129" s="140">
        <v>0.0</v>
      </c>
      <c r="L129" s="141" t="str">
        <f t="shared" si="3"/>
        <v>#VALUE!</v>
      </c>
      <c r="M129" s="142" t="str">
        <f>IF(AND(payfreq="Annually",pmt_timing="End",$B129&lt;=term),$L129/(1+Adj_Rate)^($B129),IF(AND(payfreq="Semiannually",pmt_timing="End",$B129&lt;=term),$L129/(1+Adj_Rate/2)^($B129),IF(AND(payfreq="Quarterly",pmt_timing="End",$B129&lt;=term),$L129/(1+Adj_Rate/4)^($B129),IF(AND(payfreq="Monthly",pmt_timing="End",$B129&lt;=term),$L129/(1+Adj_Rate/12)^($B129),""))))</f>
        <v>#VALUE!</v>
      </c>
      <c r="N129" s="142" t="str">
        <f>IF(AND(payfreq="Annually",pmt_timing="Beginning",$B129&lt;=term),$L129/(1+Adj_Rate)^($B129),IF(AND(payfreq="Semiannually",pmt_timing="Beginning",$B129&lt;=term),$L129/(1+Adj_Rate/2)^($B129),IF(AND(payfreq="Quarterly",pmt_timing="Beginning",$B129&lt;=term),$L129/(1+Adj_Rate/4)^($B129),IF(AND(payfreq="Monthly",pmt_timing="Beginning",$B129&lt;=term),$L129/(1+Adj_Rate/12)^($B129),""))))</f>
        <v>#VALUE!</v>
      </c>
      <c r="O129" s="77"/>
      <c r="P129" s="138" t="str">
        <f t="shared" si="19"/>
        <v>#NAME?</v>
      </c>
      <c r="Q129" s="143" t="str">
        <f>IF(P129="","",IF(P129=term,"Last Period",IF(P129="total","",IF(payfreq="Annually",DATE(YEAR(Q128)+1,MONTH(Q128),DAY(Q128)),IF(payfreq="Semiannually",DATE(YEAR(Q128),MONTH(Q128)+6,DAY(Q128)),IF(payfreq="Quarterly",DATE(YEAR(Q128),MONTH(Q128)+3,DAY(Q128)),IF(payfreq="Monthly",DATE(YEAR(Q128),MONTH(Q128)+1,DAY(Q128)))))))))</f>
        <v>#NAME?</v>
      </c>
      <c r="R129" s="145" t="str">
        <f t="shared" si="13"/>
        <v>#NAME?</v>
      </c>
      <c r="S129" s="142" t="str">
        <f t="shared" si="14"/>
        <v>#NAME?</v>
      </c>
      <c r="T129" s="145" t="str">
        <f>IF(payfreq="Annually",IF(P129="","",IF(P129="Total",SUM($T$19:T128),Adj_Rate*$R129)),IF(payfreq="Semiannually",IF(P129="","",IF(P129="Total",SUM($T$19:T128),Adj_Rate/2*$R129)),IF(payfreq="Quarterly",IF(P129="","",IF(P129="Total",SUM($T$19:T128),Adj_Rate/4*$R129)),IF(payfreq="Monthly",IF(P129="","",IF(P129="Total",SUM($T$19:T128),Adj_Rate/12*$R129)),""))))</f>
        <v>#VALUE!</v>
      </c>
      <c r="U129" s="142" t="str">
        <f t="shared" si="15"/>
        <v>#NAME?</v>
      </c>
      <c r="V129" s="145" t="str">
        <f t="shared" si="16"/>
        <v>#NAME?</v>
      </c>
      <c r="X129" s="77"/>
    </row>
    <row r="130" ht="15.75" customHeight="1">
      <c r="B130" s="144">
        <v>111.0</v>
      </c>
      <c r="C130" s="139" t="str">
        <f t="shared" si="12"/>
        <v>#NAME?</v>
      </c>
      <c r="D130" s="140" t="str">
        <f>+IF(AND(B130&lt;$G$7),VLOOKUP($B$1,Inventory!$A$1:$AZ$500,33,FALSE),IF(AND(B130=$G$7,pmt_timing="End"),VLOOKUP($B$1,Inventory!$A$1:$AZ$500,33,FALSE),0))</f>
        <v>#VALUE!</v>
      </c>
      <c r="E130" s="140">
        <v>0.0</v>
      </c>
      <c r="F130" s="140">
        <v>0.0</v>
      </c>
      <c r="G130" s="140">
        <v>0.0</v>
      </c>
      <c r="H130" s="140">
        <v>0.0</v>
      </c>
      <c r="I130" s="140">
        <v>0.0</v>
      </c>
      <c r="J130" s="140">
        <v>0.0</v>
      </c>
      <c r="K130" s="140">
        <v>0.0</v>
      </c>
      <c r="L130" s="141" t="str">
        <f t="shared" si="3"/>
        <v>#VALUE!</v>
      </c>
      <c r="M130" s="142" t="str">
        <f>IF(AND(payfreq="Annually",pmt_timing="End",$B130&lt;=term),$L130/(1+Adj_Rate)^($B130),IF(AND(payfreq="Semiannually",pmt_timing="End",$B130&lt;=term),$L130/(1+Adj_Rate/2)^($B130),IF(AND(payfreq="Quarterly",pmt_timing="End",$B130&lt;=term),$L130/(1+Adj_Rate/4)^($B130),IF(AND(payfreq="Monthly",pmt_timing="End",$B130&lt;=term),$L130/(1+Adj_Rate/12)^($B130),""))))</f>
        <v>#VALUE!</v>
      </c>
      <c r="N130" s="142" t="str">
        <f>IF(AND(payfreq="Annually",pmt_timing="Beginning",$B130&lt;=term),$L130/(1+Adj_Rate)^($B130),IF(AND(payfreq="Semiannually",pmt_timing="Beginning",$B130&lt;=term),$L130/(1+Adj_Rate/2)^($B130),IF(AND(payfreq="Quarterly",pmt_timing="Beginning",$B130&lt;=term),$L130/(1+Adj_Rate/4)^($B130),IF(AND(payfreq="Monthly",pmt_timing="Beginning",$B130&lt;=term),$L130/(1+Adj_Rate/12)^($B130),""))))</f>
        <v>#VALUE!</v>
      </c>
      <c r="O130" s="77"/>
      <c r="P130" s="138" t="str">
        <f t="shared" si="19"/>
        <v>#NAME?</v>
      </c>
      <c r="Q130" s="143" t="str">
        <f>IF(P130="","",IF(P130=term,"Last Period",IF(P130="total","",IF(payfreq="Annually",DATE(YEAR(Q129)+1,MONTH(Q129),DAY(Q129)),IF(payfreq="Semiannually",DATE(YEAR(Q129),MONTH(Q129)+6,DAY(Q129)),IF(payfreq="Quarterly",DATE(YEAR(Q129),MONTH(Q129)+3,DAY(Q129)),IF(payfreq="Monthly",DATE(YEAR(Q129),MONTH(Q129)+1,DAY(Q129)))))))))</f>
        <v>#NAME?</v>
      </c>
      <c r="R130" s="145" t="str">
        <f t="shared" si="13"/>
        <v>#NAME?</v>
      </c>
      <c r="S130" s="142" t="str">
        <f t="shared" si="14"/>
        <v>#NAME?</v>
      </c>
      <c r="T130" s="145" t="str">
        <f>IF(payfreq="Annually",IF(P130="","",IF(P130="Total",SUM($T$19:T129),Adj_Rate*$R130)),IF(payfreq="Semiannually",IF(P130="","",IF(P130="Total",SUM($T$19:T129),Adj_Rate/2*$R130)),IF(payfreq="Quarterly",IF(P130="","",IF(P130="Total",SUM($T$19:T129),Adj_Rate/4*$R130)),IF(payfreq="Monthly",IF(P130="","",IF(P130="Total",SUM($T$19:T129),Adj_Rate/12*$R130)),""))))</f>
        <v>#VALUE!</v>
      </c>
      <c r="U130" s="142" t="str">
        <f t="shared" si="15"/>
        <v>#NAME?</v>
      </c>
      <c r="V130" s="145" t="str">
        <f t="shared" si="16"/>
        <v>#NAME?</v>
      </c>
      <c r="X130" s="77"/>
    </row>
    <row r="131" ht="15.75" customHeight="1">
      <c r="B131" s="144">
        <v>112.0</v>
      </c>
      <c r="C131" s="139" t="str">
        <f t="shared" si="12"/>
        <v>#NAME?</v>
      </c>
      <c r="D131" s="140" t="str">
        <f>+IF(AND(B131&lt;$G$7),VLOOKUP($B$1,Inventory!$A$1:$AZ$500,33,FALSE),IF(AND(B131=$G$7,pmt_timing="End"),VLOOKUP($B$1,Inventory!$A$1:$AZ$500,33,FALSE),0))</f>
        <v>#VALUE!</v>
      </c>
      <c r="E131" s="140">
        <v>0.0</v>
      </c>
      <c r="F131" s="140">
        <v>0.0</v>
      </c>
      <c r="G131" s="140">
        <v>0.0</v>
      </c>
      <c r="H131" s="140">
        <v>0.0</v>
      </c>
      <c r="I131" s="140">
        <v>0.0</v>
      </c>
      <c r="J131" s="140">
        <v>0.0</v>
      </c>
      <c r="K131" s="140">
        <v>0.0</v>
      </c>
      <c r="L131" s="141" t="str">
        <f t="shared" si="3"/>
        <v>#VALUE!</v>
      </c>
      <c r="M131" s="142" t="str">
        <f>IF(AND(payfreq="Annually",pmt_timing="End",$B131&lt;=term),$L131/(1+Adj_Rate)^($B131),IF(AND(payfreq="Semiannually",pmt_timing="End",$B131&lt;=term),$L131/(1+Adj_Rate/2)^($B131),IF(AND(payfreq="Quarterly",pmt_timing="End",$B131&lt;=term),$L131/(1+Adj_Rate/4)^($B131),IF(AND(payfreq="Monthly",pmt_timing="End",$B131&lt;=term),$L131/(1+Adj_Rate/12)^($B131),""))))</f>
        <v>#VALUE!</v>
      </c>
      <c r="N131" s="142" t="str">
        <f>IF(AND(payfreq="Annually",pmt_timing="Beginning",$B131&lt;=term),$L131/(1+Adj_Rate)^($B131),IF(AND(payfreq="Semiannually",pmt_timing="Beginning",$B131&lt;=term),$L131/(1+Adj_Rate/2)^($B131),IF(AND(payfreq="Quarterly",pmt_timing="Beginning",$B131&lt;=term),$L131/(1+Adj_Rate/4)^($B131),IF(AND(payfreq="Monthly",pmt_timing="Beginning",$B131&lt;=term),$L131/(1+Adj_Rate/12)^($B131),""))))</f>
        <v>#VALUE!</v>
      </c>
      <c r="O131" s="77"/>
      <c r="P131" s="138" t="str">
        <f t="shared" si="19"/>
        <v>#NAME?</v>
      </c>
      <c r="Q131" s="143" t="str">
        <f>IF(P131="","",IF(P131=term,"Last Period",IF(P131="total","",IF(payfreq="Annually",DATE(YEAR(Q130)+1,MONTH(Q130),DAY(Q130)),IF(payfreq="Semiannually",DATE(YEAR(Q130),MONTH(Q130)+6,DAY(Q130)),IF(payfreq="Quarterly",DATE(YEAR(Q130),MONTH(Q130)+3,DAY(Q130)),IF(payfreq="Monthly",DATE(YEAR(Q130),MONTH(Q130)+1,DAY(Q130)))))))))</f>
        <v>#NAME?</v>
      </c>
      <c r="R131" s="145" t="str">
        <f t="shared" si="13"/>
        <v>#NAME?</v>
      </c>
      <c r="S131" s="142" t="str">
        <f t="shared" si="14"/>
        <v>#NAME?</v>
      </c>
      <c r="T131" s="145" t="str">
        <f>IF(payfreq="Annually",IF(P131="","",IF(P131="Total",SUM($T$19:T130),Adj_Rate*$R131)),IF(payfreq="Semiannually",IF(P131="","",IF(P131="Total",SUM($T$19:T130),Adj_Rate/2*$R131)),IF(payfreq="Quarterly",IF(P131="","",IF(P131="Total",SUM($T$19:T130),Adj_Rate/4*$R131)),IF(payfreq="Monthly",IF(P131="","",IF(P131="Total",SUM($T$19:T130),Adj_Rate/12*$R131)),""))))</f>
        <v>#VALUE!</v>
      </c>
      <c r="U131" s="142" t="str">
        <f t="shared" si="15"/>
        <v>#NAME?</v>
      </c>
      <c r="V131" s="145" t="str">
        <f t="shared" si="16"/>
        <v>#NAME?</v>
      </c>
      <c r="X131" s="77"/>
    </row>
    <row r="132" ht="15.75" customHeight="1">
      <c r="B132" s="144">
        <v>113.0</v>
      </c>
      <c r="C132" s="139" t="str">
        <f t="shared" si="12"/>
        <v>#NAME?</v>
      </c>
      <c r="D132" s="140" t="str">
        <f>+IF(AND(B132&lt;$G$7),VLOOKUP($B$1,Inventory!$A$1:$AZ$500,33,FALSE),IF(AND(B132=$G$7,pmt_timing="End"),VLOOKUP($B$1,Inventory!$A$1:$AZ$500,33,FALSE),0))</f>
        <v>#VALUE!</v>
      </c>
      <c r="E132" s="140">
        <v>0.0</v>
      </c>
      <c r="F132" s="140">
        <v>0.0</v>
      </c>
      <c r="G132" s="140">
        <v>0.0</v>
      </c>
      <c r="H132" s="140">
        <v>0.0</v>
      </c>
      <c r="I132" s="140">
        <v>0.0</v>
      </c>
      <c r="J132" s="140">
        <v>0.0</v>
      </c>
      <c r="K132" s="140">
        <v>0.0</v>
      </c>
      <c r="L132" s="141" t="str">
        <f t="shared" si="3"/>
        <v>#VALUE!</v>
      </c>
      <c r="M132" s="142" t="str">
        <f>IF(AND(payfreq="Annually",pmt_timing="End",$B132&lt;=term),$L132/(1+Adj_Rate)^($B132),IF(AND(payfreq="Semiannually",pmt_timing="End",$B132&lt;=term),$L132/(1+Adj_Rate/2)^($B132),IF(AND(payfreq="Quarterly",pmt_timing="End",$B132&lt;=term),$L132/(1+Adj_Rate/4)^($B132),IF(AND(payfreq="Monthly",pmt_timing="End",$B132&lt;=term),$L132/(1+Adj_Rate/12)^($B132),""))))</f>
        <v>#VALUE!</v>
      </c>
      <c r="N132" s="142" t="str">
        <f>IF(AND(payfreq="Annually",pmt_timing="Beginning",$B132&lt;=term),$L132/(1+Adj_Rate)^($B132),IF(AND(payfreq="Semiannually",pmt_timing="Beginning",$B132&lt;=term),$L132/(1+Adj_Rate/2)^($B132),IF(AND(payfreq="Quarterly",pmt_timing="Beginning",$B132&lt;=term),$L132/(1+Adj_Rate/4)^($B132),IF(AND(payfreq="Monthly",pmt_timing="Beginning",$B132&lt;=term),$L132/(1+Adj_Rate/12)^($B132),""))))</f>
        <v>#VALUE!</v>
      </c>
      <c r="O132" s="77"/>
      <c r="P132" s="138" t="str">
        <f t="shared" si="19"/>
        <v>#NAME?</v>
      </c>
      <c r="Q132" s="143" t="str">
        <f>IF(P132="","",IF(P132=term,"Last Period",IF(P132="total","",IF(payfreq="Annually",DATE(YEAR(Q131)+1,MONTH(Q131),DAY(Q131)),IF(payfreq="Semiannually",DATE(YEAR(Q131),MONTH(Q131)+6,DAY(Q131)),IF(payfreq="Quarterly",DATE(YEAR(Q131),MONTH(Q131)+3,DAY(Q131)),IF(payfreq="Monthly",DATE(YEAR(Q131),MONTH(Q131)+1,DAY(Q131)))))))))</f>
        <v>#NAME?</v>
      </c>
      <c r="R132" s="145" t="str">
        <f t="shared" si="13"/>
        <v>#NAME?</v>
      </c>
      <c r="S132" s="142" t="str">
        <f t="shared" si="14"/>
        <v>#NAME?</v>
      </c>
      <c r="T132" s="145" t="str">
        <f>IF(payfreq="Annually",IF(P132="","",IF(P132="Total",SUM($T$19:T131),Adj_Rate*$R132)),IF(payfreq="Semiannually",IF(P132="","",IF(P132="Total",SUM($T$19:T131),Adj_Rate/2*$R132)),IF(payfreq="Quarterly",IF(P132="","",IF(P132="Total",SUM($T$19:T131),Adj_Rate/4*$R132)),IF(payfreq="Monthly",IF(P132="","",IF(P132="Total",SUM($T$19:T131),Adj_Rate/12*$R132)),""))))</f>
        <v>#VALUE!</v>
      </c>
      <c r="U132" s="142" t="str">
        <f t="shared" si="15"/>
        <v>#NAME?</v>
      </c>
      <c r="V132" s="145" t="str">
        <f t="shared" si="16"/>
        <v>#NAME?</v>
      </c>
      <c r="X132" s="77"/>
    </row>
    <row r="133" ht="15.75" customHeight="1">
      <c r="B133" s="144">
        <v>114.0</v>
      </c>
      <c r="C133" s="139" t="str">
        <f t="shared" si="12"/>
        <v>#NAME?</v>
      </c>
      <c r="D133" s="140" t="str">
        <f>+IF(AND(B133&lt;$G$7),VLOOKUP($B$1,Inventory!$A$1:$AZ$500,33,FALSE),IF(AND(B133=$G$7,pmt_timing="End"),VLOOKUP($B$1,Inventory!$A$1:$AZ$500,33,FALSE),0))</f>
        <v>#VALUE!</v>
      </c>
      <c r="E133" s="140">
        <v>0.0</v>
      </c>
      <c r="F133" s="140">
        <v>0.0</v>
      </c>
      <c r="G133" s="140">
        <v>0.0</v>
      </c>
      <c r="H133" s="140">
        <v>0.0</v>
      </c>
      <c r="I133" s="140">
        <v>0.0</v>
      </c>
      <c r="J133" s="140">
        <v>0.0</v>
      </c>
      <c r="K133" s="140">
        <v>0.0</v>
      </c>
      <c r="L133" s="141" t="str">
        <f t="shared" si="3"/>
        <v>#VALUE!</v>
      </c>
      <c r="M133" s="142" t="str">
        <f>IF(AND(payfreq="Annually",pmt_timing="End",$B133&lt;=term),$L133/(1+Adj_Rate)^($B133),IF(AND(payfreq="Semiannually",pmt_timing="End",$B133&lt;=term),$L133/(1+Adj_Rate/2)^($B133),IF(AND(payfreq="Quarterly",pmt_timing="End",$B133&lt;=term),$L133/(1+Adj_Rate/4)^($B133),IF(AND(payfreq="Monthly",pmt_timing="End",$B133&lt;=term),$L133/(1+Adj_Rate/12)^($B133),""))))</f>
        <v>#VALUE!</v>
      </c>
      <c r="N133" s="142" t="str">
        <f>IF(AND(payfreq="Annually",pmt_timing="Beginning",$B133&lt;=term),$L133/(1+Adj_Rate)^($B133),IF(AND(payfreq="Semiannually",pmt_timing="Beginning",$B133&lt;=term),$L133/(1+Adj_Rate/2)^($B133),IF(AND(payfreq="Quarterly",pmt_timing="Beginning",$B133&lt;=term),$L133/(1+Adj_Rate/4)^($B133),IF(AND(payfreq="Monthly",pmt_timing="Beginning",$B133&lt;=term),$L133/(1+Adj_Rate/12)^($B133),""))))</f>
        <v>#VALUE!</v>
      </c>
      <c r="O133" s="77"/>
      <c r="P133" s="138" t="str">
        <f t="shared" si="19"/>
        <v>#NAME?</v>
      </c>
      <c r="Q133" s="143" t="str">
        <f>IF(P133="","",IF(P133=term,"Last Period",IF(P133="total","",IF(payfreq="Annually",DATE(YEAR(Q132)+1,MONTH(Q132),DAY(Q132)),IF(payfreq="Semiannually",DATE(YEAR(Q132),MONTH(Q132)+6,DAY(Q132)),IF(payfreq="Quarterly",DATE(YEAR(Q132),MONTH(Q132)+3,DAY(Q132)),IF(payfreq="Monthly",DATE(YEAR(Q132),MONTH(Q132)+1,DAY(Q132)))))))))</f>
        <v>#NAME?</v>
      </c>
      <c r="R133" s="145" t="str">
        <f t="shared" si="13"/>
        <v>#NAME?</v>
      </c>
      <c r="S133" s="142" t="str">
        <f t="shared" si="14"/>
        <v>#NAME?</v>
      </c>
      <c r="T133" s="145" t="str">
        <f>IF(payfreq="Annually",IF(P133="","",IF(P133="Total",SUM($T$19:T132),Adj_Rate*$R133)),IF(payfreq="Semiannually",IF(P133="","",IF(P133="Total",SUM($T$19:T132),Adj_Rate/2*$R133)),IF(payfreq="Quarterly",IF(P133="","",IF(P133="Total",SUM($T$19:T132),Adj_Rate/4*$R133)),IF(payfreq="Monthly",IF(P133="","",IF(P133="Total",SUM($T$19:T132),Adj_Rate/12*$R133)),""))))</f>
        <v>#VALUE!</v>
      </c>
      <c r="U133" s="142" t="str">
        <f t="shared" si="15"/>
        <v>#NAME?</v>
      </c>
      <c r="V133" s="145" t="str">
        <f t="shared" si="16"/>
        <v>#NAME?</v>
      </c>
      <c r="X133" s="77"/>
    </row>
    <row r="134" ht="15.75" customHeight="1">
      <c r="B134" s="144">
        <v>115.0</v>
      </c>
      <c r="C134" s="139" t="str">
        <f t="shared" si="12"/>
        <v>#NAME?</v>
      </c>
      <c r="D134" s="140" t="str">
        <f>+IF(AND(B134&lt;$G$7),VLOOKUP($B$1,Inventory!$A$1:$AZ$500,33,FALSE),IF(AND(B134=$G$7,pmt_timing="End"),VLOOKUP($B$1,Inventory!$A$1:$AZ$500,33,FALSE),0))</f>
        <v>#VALUE!</v>
      </c>
      <c r="E134" s="140">
        <v>0.0</v>
      </c>
      <c r="F134" s="140">
        <v>0.0</v>
      </c>
      <c r="G134" s="140">
        <v>0.0</v>
      </c>
      <c r="H134" s="140">
        <v>0.0</v>
      </c>
      <c r="I134" s="140">
        <v>0.0</v>
      </c>
      <c r="J134" s="140">
        <v>0.0</v>
      </c>
      <c r="K134" s="140">
        <v>0.0</v>
      </c>
      <c r="L134" s="141" t="str">
        <f t="shared" si="3"/>
        <v>#VALUE!</v>
      </c>
      <c r="M134" s="142" t="str">
        <f>IF(AND(payfreq="Annually",pmt_timing="End",$B134&lt;=term),$L134/(1+Adj_Rate)^($B134),IF(AND(payfreq="Semiannually",pmt_timing="End",$B134&lt;=term),$L134/(1+Adj_Rate/2)^($B134),IF(AND(payfreq="Quarterly",pmt_timing="End",$B134&lt;=term),$L134/(1+Adj_Rate/4)^($B134),IF(AND(payfreq="Monthly",pmt_timing="End",$B134&lt;=term),$L134/(1+Adj_Rate/12)^($B134),""))))</f>
        <v>#VALUE!</v>
      </c>
      <c r="N134" s="142" t="str">
        <f>IF(AND(payfreq="Annually",pmt_timing="Beginning",$B134&lt;=term),$L134/(1+Adj_Rate)^($B134),IF(AND(payfreq="Semiannually",pmt_timing="Beginning",$B134&lt;=term),$L134/(1+Adj_Rate/2)^($B134),IF(AND(payfreq="Quarterly",pmt_timing="Beginning",$B134&lt;=term),$L134/(1+Adj_Rate/4)^($B134),IF(AND(payfreq="Monthly",pmt_timing="Beginning",$B134&lt;=term),$L134/(1+Adj_Rate/12)^($B134),""))))</f>
        <v>#VALUE!</v>
      </c>
      <c r="O134" s="77"/>
      <c r="P134" s="138" t="str">
        <f t="shared" si="19"/>
        <v>#NAME?</v>
      </c>
      <c r="Q134" s="143" t="str">
        <f>IF(P134="","",IF(P134=term,"Last Period",IF(P134="total","",IF(payfreq="Annually",DATE(YEAR(Q133)+1,MONTH(Q133),DAY(Q133)),IF(payfreq="Semiannually",DATE(YEAR(Q133),MONTH(Q133)+6,DAY(Q133)),IF(payfreq="Quarterly",DATE(YEAR(Q133),MONTH(Q133)+3,DAY(Q133)),IF(payfreq="Monthly",DATE(YEAR(Q133),MONTH(Q133)+1,DAY(Q133)))))))))</f>
        <v>#NAME?</v>
      </c>
      <c r="R134" s="145" t="str">
        <f t="shared" si="13"/>
        <v>#NAME?</v>
      </c>
      <c r="S134" s="142" t="str">
        <f t="shared" si="14"/>
        <v>#NAME?</v>
      </c>
      <c r="T134" s="145" t="str">
        <f>IF(payfreq="Annually",IF(P134="","",IF(P134="Total",SUM($T$19:T133),Adj_Rate*$R134)),IF(payfreq="Semiannually",IF(P134="","",IF(P134="Total",SUM($T$19:T133),Adj_Rate/2*$R134)),IF(payfreq="Quarterly",IF(P134="","",IF(P134="Total",SUM($T$19:T133),Adj_Rate/4*$R134)),IF(payfreq="Monthly",IF(P134="","",IF(P134="Total",SUM($T$19:T133),Adj_Rate/12*$R134)),""))))</f>
        <v>#VALUE!</v>
      </c>
      <c r="U134" s="142" t="str">
        <f t="shared" si="15"/>
        <v>#NAME?</v>
      </c>
      <c r="V134" s="145" t="str">
        <f t="shared" si="16"/>
        <v>#NAME?</v>
      </c>
      <c r="X134" s="77"/>
    </row>
    <row r="135" ht="15.75" customHeight="1">
      <c r="B135" s="144">
        <v>116.0</v>
      </c>
      <c r="C135" s="139" t="str">
        <f t="shared" si="12"/>
        <v>#NAME?</v>
      </c>
      <c r="D135" s="140" t="str">
        <f>+IF(AND(B135&lt;$G$7),VLOOKUP($B$1,Inventory!$A$1:$AZ$500,33,FALSE),IF(AND(B135=$G$7,pmt_timing="End"),VLOOKUP($B$1,Inventory!$A$1:$AZ$500,33,FALSE),0))</f>
        <v>#VALUE!</v>
      </c>
      <c r="E135" s="140">
        <v>0.0</v>
      </c>
      <c r="F135" s="140">
        <v>0.0</v>
      </c>
      <c r="G135" s="140">
        <v>0.0</v>
      </c>
      <c r="H135" s="140">
        <v>0.0</v>
      </c>
      <c r="I135" s="140">
        <v>0.0</v>
      </c>
      <c r="J135" s="140">
        <v>0.0</v>
      </c>
      <c r="K135" s="140">
        <v>0.0</v>
      </c>
      <c r="L135" s="141" t="str">
        <f t="shared" si="3"/>
        <v>#VALUE!</v>
      </c>
      <c r="M135" s="142" t="str">
        <f>IF(AND(payfreq="Annually",pmt_timing="End",$B135&lt;=term),$L135/(1+Adj_Rate)^($B135),IF(AND(payfreq="Semiannually",pmt_timing="End",$B135&lt;=term),$L135/(1+Adj_Rate/2)^($B135),IF(AND(payfreq="Quarterly",pmt_timing="End",$B135&lt;=term),$L135/(1+Adj_Rate/4)^($B135),IF(AND(payfreq="Monthly",pmt_timing="End",$B135&lt;=term),$L135/(1+Adj_Rate/12)^($B135),""))))</f>
        <v>#VALUE!</v>
      </c>
      <c r="N135" s="142" t="str">
        <f>IF(AND(payfreq="Annually",pmt_timing="Beginning",$B135&lt;=term),$L135/(1+Adj_Rate)^($B135),IF(AND(payfreq="Semiannually",pmt_timing="Beginning",$B135&lt;=term),$L135/(1+Adj_Rate/2)^($B135),IF(AND(payfreq="Quarterly",pmt_timing="Beginning",$B135&lt;=term),$L135/(1+Adj_Rate/4)^($B135),IF(AND(payfreq="Monthly",pmt_timing="Beginning",$B135&lt;=term),$L135/(1+Adj_Rate/12)^($B135),""))))</f>
        <v>#VALUE!</v>
      </c>
      <c r="O135" s="77"/>
      <c r="P135" s="138" t="str">
        <f t="shared" si="19"/>
        <v>#NAME?</v>
      </c>
      <c r="Q135" s="143" t="str">
        <f>IF(P135="","",IF(P135=term,"Last Period",IF(P135="total","",IF(payfreq="Annually",DATE(YEAR(Q134)+1,MONTH(Q134),DAY(Q134)),IF(payfreq="Semiannually",DATE(YEAR(Q134),MONTH(Q134)+6,DAY(Q134)),IF(payfreq="Quarterly",DATE(YEAR(Q134),MONTH(Q134)+3,DAY(Q134)),IF(payfreq="Monthly",DATE(YEAR(Q134),MONTH(Q134)+1,DAY(Q134)))))))))</f>
        <v>#NAME?</v>
      </c>
      <c r="R135" s="145" t="str">
        <f t="shared" si="13"/>
        <v>#NAME?</v>
      </c>
      <c r="S135" s="142" t="str">
        <f t="shared" si="14"/>
        <v>#NAME?</v>
      </c>
      <c r="T135" s="145" t="str">
        <f>IF(payfreq="Annually",IF(P135="","",IF(P135="Total",SUM($T$19:T134),Adj_Rate*$R135)),IF(payfreq="Semiannually",IF(P135="","",IF(P135="Total",SUM($T$19:T134),Adj_Rate/2*$R135)),IF(payfreq="Quarterly",IF(P135="","",IF(P135="Total",SUM($T$19:T134),Adj_Rate/4*$R135)),IF(payfreq="Monthly",IF(P135="","",IF(P135="Total",SUM($T$19:T134),Adj_Rate/12*$R135)),""))))</f>
        <v>#VALUE!</v>
      </c>
      <c r="U135" s="142" t="str">
        <f t="shared" si="15"/>
        <v>#NAME?</v>
      </c>
      <c r="V135" s="145" t="str">
        <f t="shared" si="16"/>
        <v>#NAME?</v>
      </c>
      <c r="X135" s="77"/>
    </row>
    <row r="136" ht="15.75" customHeight="1">
      <c r="B136" s="144">
        <v>117.0</v>
      </c>
      <c r="C136" s="139" t="str">
        <f t="shared" si="12"/>
        <v>#NAME?</v>
      </c>
      <c r="D136" s="140" t="str">
        <f>+IF(AND(B136&lt;$G$7),VLOOKUP($B$1,Inventory!$A$1:$AZ$500,33,FALSE),IF(AND(B136=$G$7,pmt_timing="End"),VLOOKUP($B$1,Inventory!$A$1:$AZ$500,33,FALSE),0))</f>
        <v>#VALUE!</v>
      </c>
      <c r="E136" s="140">
        <v>0.0</v>
      </c>
      <c r="F136" s="140">
        <v>0.0</v>
      </c>
      <c r="G136" s="140">
        <v>0.0</v>
      </c>
      <c r="H136" s="140">
        <v>0.0</v>
      </c>
      <c r="I136" s="140">
        <v>0.0</v>
      </c>
      <c r="J136" s="140">
        <v>0.0</v>
      </c>
      <c r="K136" s="140">
        <v>0.0</v>
      </c>
      <c r="L136" s="141" t="str">
        <f t="shared" si="3"/>
        <v>#VALUE!</v>
      </c>
      <c r="M136" s="142" t="str">
        <f>IF(AND(payfreq="Annually",pmt_timing="End",$B136&lt;=term),$L136/(1+Adj_Rate)^($B136),IF(AND(payfreq="Semiannually",pmt_timing="End",$B136&lt;=term),$L136/(1+Adj_Rate/2)^($B136),IF(AND(payfreq="Quarterly",pmt_timing="End",$B136&lt;=term),$L136/(1+Adj_Rate/4)^($B136),IF(AND(payfreq="Monthly",pmt_timing="End",$B136&lt;=term),$L136/(1+Adj_Rate/12)^($B136),""))))</f>
        <v>#VALUE!</v>
      </c>
      <c r="N136" s="142" t="str">
        <f>IF(AND(payfreq="Annually",pmt_timing="Beginning",$B136&lt;=term),$L136/(1+Adj_Rate)^($B136),IF(AND(payfreq="Semiannually",pmt_timing="Beginning",$B136&lt;=term),$L136/(1+Adj_Rate/2)^($B136),IF(AND(payfreq="Quarterly",pmt_timing="Beginning",$B136&lt;=term),$L136/(1+Adj_Rate/4)^($B136),IF(AND(payfreq="Monthly",pmt_timing="Beginning",$B136&lt;=term),$L136/(1+Adj_Rate/12)^($B136),""))))</f>
        <v>#VALUE!</v>
      </c>
      <c r="O136" s="77"/>
      <c r="P136" s="138" t="str">
        <f t="shared" si="19"/>
        <v>#NAME?</v>
      </c>
      <c r="Q136" s="143" t="str">
        <f>IF(P136="","",IF(P136=term,"Last Period",IF(P136="total","",IF(payfreq="Annually",DATE(YEAR(Q135)+1,MONTH(Q135),DAY(Q135)),IF(payfreq="Semiannually",DATE(YEAR(Q135),MONTH(Q135)+6,DAY(Q135)),IF(payfreq="Quarterly",DATE(YEAR(Q135),MONTH(Q135)+3,DAY(Q135)),IF(payfreq="Monthly",DATE(YEAR(Q135),MONTH(Q135)+1,DAY(Q135)))))))))</f>
        <v>#NAME?</v>
      </c>
      <c r="R136" s="145" t="str">
        <f t="shared" si="13"/>
        <v>#NAME?</v>
      </c>
      <c r="S136" s="142" t="str">
        <f t="shared" si="14"/>
        <v>#NAME?</v>
      </c>
      <c r="T136" s="145" t="str">
        <f>IF(payfreq="Annually",IF(P136="","",IF(P136="Total",SUM($T$19:T135),Adj_Rate*$R136)),IF(payfreq="Semiannually",IF(P136="","",IF(P136="Total",SUM($T$19:T135),Adj_Rate/2*$R136)),IF(payfreq="Quarterly",IF(P136="","",IF(P136="Total",SUM($T$19:T135),Adj_Rate/4*$R136)),IF(payfreq="Monthly",IF(P136="","",IF(P136="Total",SUM($T$19:T135),Adj_Rate/12*$R136)),""))))</f>
        <v>#VALUE!</v>
      </c>
      <c r="U136" s="142" t="str">
        <f t="shared" si="15"/>
        <v>#NAME?</v>
      </c>
      <c r="V136" s="145" t="str">
        <f t="shared" si="16"/>
        <v>#NAME?</v>
      </c>
      <c r="X136" s="77"/>
    </row>
    <row r="137" ht="15.75" customHeight="1">
      <c r="B137" s="144">
        <v>118.0</v>
      </c>
      <c r="C137" s="139" t="str">
        <f t="shared" si="12"/>
        <v>#NAME?</v>
      </c>
      <c r="D137" s="140" t="str">
        <f>+IF(AND(B137&lt;$G$7),VLOOKUP($B$1,Inventory!$A$1:$AZ$500,33,FALSE),IF(AND(B137=$G$7,pmt_timing="End"),VLOOKUP($B$1,Inventory!$A$1:$AZ$500,33,FALSE),0))</f>
        <v>#VALUE!</v>
      </c>
      <c r="E137" s="140">
        <v>0.0</v>
      </c>
      <c r="F137" s="140">
        <v>0.0</v>
      </c>
      <c r="G137" s="140">
        <v>0.0</v>
      </c>
      <c r="H137" s="140">
        <v>0.0</v>
      </c>
      <c r="I137" s="140">
        <v>0.0</v>
      </c>
      <c r="J137" s="140">
        <v>0.0</v>
      </c>
      <c r="K137" s="140">
        <v>0.0</v>
      </c>
      <c r="L137" s="141" t="str">
        <f t="shared" si="3"/>
        <v>#VALUE!</v>
      </c>
      <c r="M137" s="142" t="str">
        <f>IF(AND(payfreq="Annually",pmt_timing="End",$B137&lt;=term),$L137/(1+Adj_Rate)^($B137),IF(AND(payfreq="Semiannually",pmt_timing="End",$B137&lt;=term),$L137/(1+Adj_Rate/2)^($B137),IF(AND(payfreq="Quarterly",pmt_timing="End",$B137&lt;=term),$L137/(1+Adj_Rate/4)^($B137),IF(AND(payfreq="Monthly",pmt_timing="End",$B137&lt;=term),$L137/(1+Adj_Rate/12)^($B137),""))))</f>
        <v>#VALUE!</v>
      </c>
      <c r="N137" s="142" t="str">
        <f>IF(AND(payfreq="Annually",pmt_timing="Beginning",$B137&lt;=term),$L137/(1+Adj_Rate)^($B137),IF(AND(payfreq="Semiannually",pmt_timing="Beginning",$B137&lt;=term),$L137/(1+Adj_Rate/2)^($B137),IF(AND(payfreq="Quarterly",pmt_timing="Beginning",$B137&lt;=term),$L137/(1+Adj_Rate/4)^($B137),IF(AND(payfreq="Monthly",pmt_timing="Beginning",$B137&lt;=term),$L137/(1+Adj_Rate/12)^($B137),""))))</f>
        <v>#VALUE!</v>
      </c>
      <c r="O137" s="77"/>
      <c r="P137" s="138" t="str">
        <f t="shared" si="19"/>
        <v>#NAME?</v>
      </c>
      <c r="Q137" s="143" t="str">
        <f>IF(P137="","",IF(P137=term,"Last Period",IF(P137="total","",IF(payfreq="Annually",DATE(YEAR(Q136)+1,MONTH(Q136),DAY(Q136)),IF(payfreq="Semiannually",DATE(YEAR(Q136),MONTH(Q136)+6,DAY(Q136)),IF(payfreq="Quarterly",DATE(YEAR(Q136),MONTH(Q136)+3,DAY(Q136)),IF(payfreq="Monthly",DATE(YEAR(Q136),MONTH(Q136)+1,DAY(Q136)))))))))</f>
        <v>#NAME?</v>
      </c>
      <c r="R137" s="145" t="str">
        <f t="shared" si="13"/>
        <v>#NAME?</v>
      </c>
      <c r="S137" s="142" t="str">
        <f t="shared" si="14"/>
        <v>#NAME?</v>
      </c>
      <c r="T137" s="145" t="str">
        <f>IF(payfreq="Annually",IF(P137="","",IF(P137="Total",SUM($T$19:T136),Adj_Rate*$R137)),IF(payfreq="Semiannually",IF(P137="","",IF(P137="Total",SUM($T$19:T136),Adj_Rate/2*$R137)),IF(payfreq="Quarterly",IF(P137="","",IF(P137="Total",SUM($T$19:T136),Adj_Rate/4*$R137)),IF(payfreq="Monthly",IF(P137="","",IF(P137="Total",SUM($T$19:T136),Adj_Rate/12*$R137)),""))))</f>
        <v>#VALUE!</v>
      </c>
      <c r="U137" s="142" t="str">
        <f t="shared" si="15"/>
        <v>#NAME?</v>
      </c>
      <c r="V137" s="145" t="str">
        <f t="shared" si="16"/>
        <v>#NAME?</v>
      </c>
      <c r="X137" s="77"/>
    </row>
    <row r="138" ht="15.75" customHeight="1">
      <c r="B138" s="144">
        <v>119.0</v>
      </c>
      <c r="C138" s="139" t="str">
        <f t="shared" si="12"/>
        <v>#NAME?</v>
      </c>
      <c r="D138" s="140" t="str">
        <f>+IF(AND(B138&lt;$G$7),VLOOKUP($B$1,Inventory!$A$1:$AZ$500,33,FALSE),IF(AND(B138=$G$7,pmt_timing="End"),VLOOKUP($B$1,Inventory!$A$1:$AZ$500,33,FALSE),0))</f>
        <v>#VALUE!</v>
      </c>
      <c r="E138" s="140">
        <v>0.0</v>
      </c>
      <c r="F138" s="140">
        <v>0.0</v>
      </c>
      <c r="G138" s="140">
        <v>0.0</v>
      </c>
      <c r="H138" s="140">
        <v>0.0</v>
      </c>
      <c r="I138" s="140">
        <v>0.0</v>
      </c>
      <c r="J138" s="140">
        <v>0.0</v>
      </c>
      <c r="K138" s="140">
        <v>0.0</v>
      </c>
      <c r="L138" s="141" t="str">
        <f t="shared" si="3"/>
        <v>#VALUE!</v>
      </c>
      <c r="M138" s="142" t="str">
        <f>IF(AND(payfreq="Annually",pmt_timing="End",$B138&lt;=term),$L138/(1+Adj_Rate)^($B138),IF(AND(payfreq="Semiannually",pmt_timing="End",$B138&lt;=term),$L138/(1+Adj_Rate/2)^($B138),IF(AND(payfreq="Quarterly",pmt_timing="End",$B138&lt;=term),$L138/(1+Adj_Rate/4)^($B138),IF(AND(payfreq="Monthly",pmt_timing="End",$B138&lt;=term),$L138/(1+Adj_Rate/12)^($B138),""))))</f>
        <v>#VALUE!</v>
      </c>
      <c r="N138" s="142" t="str">
        <f>IF(AND(payfreq="Annually",pmt_timing="Beginning",$B138&lt;=term),$L138/(1+Adj_Rate)^($B138),IF(AND(payfreq="Semiannually",pmt_timing="Beginning",$B138&lt;=term),$L138/(1+Adj_Rate/2)^($B138),IF(AND(payfreq="Quarterly",pmt_timing="Beginning",$B138&lt;=term),$L138/(1+Adj_Rate/4)^($B138),IF(AND(payfreq="Monthly",pmt_timing="Beginning",$B138&lt;=term),$L138/(1+Adj_Rate/12)^($B138),""))))</f>
        <v>#VALUE!</v>
      </c>
      <c r="O138" s="77"/>
      <c r="P138" s="138" t="str">
        <f t="shared" si="19"/>
        <v>#NAME?</v>
      </c>
      <c r="Q138" s="143" t="str">
        <f>IF(P138="","",IF(P138=term,"Last Period",IF(P138="total","",IF(payfreq="Annually",DATE(YEAR(Q137)+1,MONTH(Q137),DAY(Q137)),IF(payfreq="Semiannually",DATE(YEAR(Q137),MONTH(Q137)+6,DAY(Q137)),IF(payfreq="Quarterly",DATE(YEAR(Q137),MONTH(Q137)+3,DAY(Q137)),IF(payfreq="Monthly",DATE(YEAR(Q137),MONTH(Q137)+1,DAY(Q137)))))))))</f>
        <v>#NAME?</v>
      </c>
      <c r="R138" s="145" t="str">
        <f t="shared" si="13"/>
        <v>#NAME?</v>
      </c>
      <c r="S138" s="142" t="str">
        <f t="shared" si="14"/>
        <v>#NAME?</v>
      </c>
      <c r="T138" s="145" t="str">
        <f>IF(payfreq="Annually",IF(P138="","",IF(P138="Total",SUM($T$19:T137),Adj_Rate*$R138)),IF(payfreq="Semiannually",IF(P138="","",IF(P138="Total",SUM($T$19:T137),Adj_Rate/2*$R138)),IF(payfreq="Quarterly",IF(P138="","",IF(P138="Total",SUM($T$19:T137),Adj_Rate/4*$R138)),IF(payfreq="Monthly",IF(P138="","",IF(P138="Total",SUM($T$19:T137),Adj_Rate/12*$R138)),""))))</f>
        <v>#VALUE!</v>
      </c>
      <c r="U138" s="142" t="str">
        <f t="shared" si="15"/>
        <v>#NAME?</v>
      </c>
      <c r="V138" s="145" t="str">
        <f t="shared" si="16"/>
        <v>#NAME?</v>
      </c>
      <c r="X138" s="77"/>
    </row>
    <row r="139" ht="15.75" customHeight="1">
      <c r="B139" s="144">
        <v>120.0</v>
      </c>
      <c r="C139" s="139" t="str">
        <f t="shared" si="12"/>
        <v>#NAME?</v>
      </c>
      <c r="D139" s="140" t="str">
        <f>+IF(AND(B139&lt;$G$7),VLOOKUP($B$1,Inventory!$A$1:$AZ$500,33,FALSE),IF(AND(B139=$G$7,pmt_timing="End"),VLOOKUP($B$1,Inventory!$A$1:$AZ$500,33,FALSE),0))</f>
        <v>#VALUE!</v>
      </c>
      <c r="E139" s="140">
        <v>0.0</v>
      </c>
      <c r="F139" s="140">
        <v>0.0</v>
      </c>
      <c r="G139" s="140">
        <v>0.0</v>
      </c>
      <c r="H139" s="140">
        <v>0.0</v>
      </c>
      <c r="I139" s="140">
        <v>0.0</v>
      </c>
      <c r="J139" s="140">
        <v>0.0</v>
      </c>
      <c r="K139" s="140">
        <v>0.0</v>
      </c>
      <c r="L139" s="141" t="str">
        <f t="shared" si="3"/>
        <v>#VALUE!</v>
      </c>
      <c r="M139" s="142" t="str">
        <f>IF(AND(payfreq="Annually",pmt_timing="End",$B139&lt;=term),$L139/(1+Adj_Rate)^($B139),IF(AND(payfreq="Semiannually",pmt_timing="End",$B139&lt;=term),$L139/(1+Adj_Rate/2)^($B139),IF(AND(payfreq="Quarterly",pmt_timing="End",$B139&lt;=term),$L139/(1+Adj_Rate/4)^($B139),IF(AND(payfreq="Monthly",pmt_timing="End",$B139&lt;=term),$L139/(1+Adj_Rate/12)^($B139),""))))</f>
        <v>#VALUE!</v>
      </c>
      <c r="N139" s="142" t="str">
        <f>IF(AND(payfreq="Annually",pmt_timing="Beginning",$B139&lt;=term),$L139/(1+Adj_Rate)^($B139),IF(AND(payfreq="Semiannually",pmt_timing="Beginning",$B139&lt;=term),$L139/(1+Adj_Rate/2)^($B139),IF(AND(payfreq="Quarterly",pmt_timing="Beginning",$B139&lt;=term),$L139/(1+Adj_Rate/4)^($B139),IF(AND(payfreq="Monthly",pmt_timing="Beginning",$B139&lt;=term),$L139/(1+Adj_Rate/12)^($B139),""))))</f>
        <v>#VALUE!</v>
      </c>
      <c r="O139" s="77"/>
      <c r="P139" s="138" t="str">
        <f t="shared" si="19"/>
        <v>#NAME?</v>
      </c>
      <c r="Q139" s="143" t="str">
        <f>IF(P139="","",IF(P139=term,"Last Period",IF(P139="total","",IF(payfreq="Annually",DATE(YEAR(Q138)+1,MONTH(Q138),DAY(Q138)),IF(payfreq="Semiannually",DATE(YEAR(Q138),MONTH(Q138)+6,DAY(Q138)),IF(payfreq="Quarterly",DATE(YEAR(Q138),MONTH(Q138)+3,DAY(Q138)),IF(payfreq="Monthly",DATE(YEAR(Q138),MONTH(Q138)+1,DAY(Q138)))))))))</f>
        <v>#NAME?</v>
      </c>
      <c r="R139" s="145" t="str">
        <f t="shared" si="13"/>
        <v>#NAME?</v>
      </c>
      <c r="S139" s="142" t="str">
        <f t="shared" si="14"/>
        <v>#NAME?</v>
      </c>
      <c r="T139" s="145" t="str">
        <f>IF(payfreq="Annually",IF(P139="","",IF(P139="Total",SUM($T$19:T138),Adj_Rate*$R139)),IF(payfreq="Semiannually",IF(P139="","",IF(P139="Total",SUM($T$19:T138),Adj_Rate/2*$R139)),IF(payfreq="Quarterly",IF(P139="","",IF(P139="Total",SUM($T$19:T138),Adj_Rate/4*$R139)),IF(payfreq="Monthly",IF(P139="","",IF(P139="Total",SUM($T$19:T138),Adj_Rate/12*$R139)),""))))</f>
        <v>#VALUE!</v>
      </c>
      <c r="U139" s="142" t="str">
        <f t="shared" si="15"/>
        <v>#NAME?</v>
      </c>
      <c r="V139" s="145" t="str">
        <f t="shared" si="16"/>
        <v>#NAME?</v>
      </c>
      <c r="X139" s="77"/>
    </row>
    <row r="140" ht="15.75" customHeight="1">
      <c r="B140" s="144">
        <v>121.0</v>
      </c>
      <c r="C140" s="139" t="str">
        <f t="shared" si="12"/>
        <v>#NAME?</v>
      </c>
      <c r="D140" s="140" t="str">
        <f>+IF(AND(B140&lt;$G$7),VLOOKUP($B$1,Inventory!$A$1:$AZ$500,33,FALSE),IF(AND(B140=$G$7,pmt_timing="End"),VLOOKUP($B$1,Inventory!$A$1:$AZ$500,33,FALSE),0))</f>
        <v>#VALUE!</v>
      </c>
      <c r="E140" s="140">
        <v>0.0</v>
      </c>
      <c r="F140" s="140">
        <v>0.0</v>
      </c>
      <c r="G140" s="140">
        <v>0.0</v>
      </c>
      <c r="H140" s="140">
        <v>0.0</v>
      </c>
      <c r="I140" s="140">
        <v>0.0</v>
      </c>
      <c r="J140" s="140">
        <v>0.0</v>
      </c>
      <c r="K140" s="140">
        <v>0.0</v>
      </c>
      <c r="L140" s="141" t="str">
        <f t="shared" si="3"/>
        <v>#VALUE!</v>
      </c>
      <c r="M140" s="142" t="str">
        <f>IF(AND(payfreq="Annually",pmt_timing="End",$B140&lt;=term),$L140/(1+Adj_Rate)^($B140),IF(AND(payfreq="Semiannually",pmt_timing="End",$B140&lt;=term),$L140/(1+Adj_Rate/2)^($B140),IF(AND(payfreq="Quarterly",pmt_timing="End",$B140&lt;=term),$L140/(1+Adj_Rate/4)^($B140),IF(AND(payfreq="Monthly",pmt_timing="End",$B140&lt;=term),$L140/(1+Adj_Rate/12)^($B140),""))))</f>
        <v>#VALUE!</v>
      </c>
      <c r="N140" s="142" t="str">
        <f>IF(AND(payfreq="Annually",pmt_timing="Beginning",$B140&lt;=term),$L140/(1+Adj_Rate)^($B140),IF(AND(payfreq="Semiannually",pmt_timing="Beginning",$B140&lt;=term),$L140/(1+Adj_Rate/2)^($B140),IF(AND(payfreq="Quarterly",pmt_timing="Beginning",$B140&lt;=term),$L140/(1+Adj_Rate/4)^($B140),IF(AND(payfreq="Monthly",pmt_timing="Beginning",$B140&lt;=term),$L140/(1+Adj_Rate/12)^($B140),""))))</f>
        <v>#VALUE!</v>
      </c>
      <c r="O140" s="77"/>
      <c r="P140" s="138" t="str">
        <f t="shared" si="19"/>
        <v>#NAME?</v>
      </c>
      <c r="Q140" s="143" t="str">
        <f>IF(P140="","",IF(P140=term,"Last Period",IF(P140="total","",IF(payfreq="Annually",DATE(YEAR(Q139)+1,MONTH(Q139),DAY(Q139)),IF(payfreq="Semiannually",DATE(YEAR(Q139),MONTH(Q139)+6,DAY(Q139)),IF(payfreq="Quarterly",DATE(YEAR(Q139),MONTH(Q139)+3,DAY(Q139)),IF(payfreq="Monthly",DATE(YEAR(Q139),MONTH(Q139)+1,DAY(Q139)))))))))</f>
        <v>#NAME?</v>
      </c>
      <c r="R140" s="145" t="str">
        <f t="shared" si="13"/>
        <v>#NAME?</v>
      </c>
      <c r="S140" s="142" t="str">
        <f t="shared" si="14"/>
        <v>#NAME?</v>
      </c>
      <c r="T140" s="145" t="str">
        <f>IF(payfreq="Annually",IF(P140="","",IF(P140="Total",SUM($T$19:T139),Adj_Rate*$R140)),IF(payfreq="Semiannually",IF(P140="","",IF(P140="Total",SUM($T$19:T139),Adj_Rate/2*$R140)),IF(payfreq="Quarterly",IF(P140="","",IF(P140="Total",SUM($T$19:T139),Adj_Rate/4*$R140)),IF(payfreq="Monthly",IF(P140="","",IF(P140="Total",SUM($T$19:T139),Adj_Rate/12*$R140)),""))))</f>
        <v>#VALUE!</v>
      </c>
      <c r="U140" s="142" t="str">
        <f t="shared" si="15"/>
        <v>#NAME?</v>
      </c>
      <c r="V140" s="145" t="str">
        <f t="shared" si="16"/>
        <v>#NAME?</v>
      </c>
      <c r="X140" s="77"/>
    </row>
    <row r="141" ht="15.75" customHeight="1">
      <c r="B141" s="144">
        <v>122.0</v>
      </c>
      <c r="C141" s="139" t="str">
        <f t="shared" si="12"/>
        <v>#NAME?</v>
      </c>
      <c r="D141" s="140" t="str">
        <f>+IF(AND(B141&lt;$G$7),VLOOKUP($B$1,Inventory!$A$1:$AZ$500,33,FALSE),IF(AND(B141=$G$7,pmt_timing="End"),VLOOKUP($B$1,Inventory!$A$1:$AZ$500,33,FALSE),0))</f>
        <v>#VALUE!</v>
      </c>
      <c r="E141" s="140">
        <v>0.0</v>
      </c>
      <c r="F141" s="140">
        <v>0.0</v>
      </c>
      <c r="G141" s="140">
        <v>0.0</v>
      </c>
      <c r="H141" s="140">
        <v>0.0</v>
      </c>
      <c r="I141" s="140">
        <v>0.0</v>
      </c>
      <c r="J141" s="140">
        <v>0.0</v>
      </c>
      <c r="K141" s="140">
        <v>0.0</v>
      </c>
      <c r="L141" s="141" t="str">
        <f t="shared" si="3"/>
        <v>#VALUE!</v>
      </c>
      <c r="M141" s="142" t="str">
        <f>IF(AND(payfreq="Annually",pmt_timing="End",$B141&lt;=term),$L141/(1+Adj_Rate)^($B141),IF(AND(payfreq="Semiannually",pmt_timing="End",$B141&lt;=term),$L141/(1+Adj_Rate/2)^($B141),IF(AND(payfreq="Quarterly",pmt_timing="End",$B141&lt;=term),$L141/(1+Adj_Rate/4)^($B141),IF(AND(payfreq="Monthly",pmt_timing="End",$B141&lt;=term),$L141/(1+Adj_Rate/12)^($B141),""))))</f>
        <v>#VALUE!</v>
      </c>
      <c r="N141" s="142" t="str">
        <f>IF(AND(payfreq="Annually",pmt_timing="Beginning",$B141&lt;=term),$L141/(1+Adj_Rate)^($B141),IF(AND(payfreq="Semiannually",pmt_timing="Beginning",$B141&lt;=term),$L141/(1+Adj_Rate/2)^($B141),IF(AND(payfreq="Quarterly",pmt_timing="Beginning",$B141&lt;=term),$L141/(1+Adj_Rate/4)^($B141),IF(AND(payfreq="Monthly",pmt_timing="Beginning",$B141&lt;=term),$L141/(1+Adj_Rate/12)^($B141),""))))</f>
        <v>#VALUE!</v>
      </c>
      <c r="O141" s="77"/>
      <c r="P141" s="138" t="str">
        <f t="shared" si="19"/>
        <v>#NAME?</v>
      </c>
      <c r="Q141" s="143" t="str">
        <f>IF(P141="","",IF(P141=term,"Last Period",IF(P141="total","",IF(payfreq="Annually",DATE(YEAR(Q140)+1,MONTH(Q140),DAY(Q140)),IF(payfreq="Semiannually",DATE(YEAR(Q140),MONTH(Q140)+6,DAY(Q140)),IF(payfreq="Quarterly",DATE(YEAR(Q140),MONTH(Q140)+3,DAY(Q140)),IF(payfreq="Monthly",DATE(YEAR(Q140),MONTH(Q140)+1,DAY(Q140)))))))))</f>
        <v>#NAME?</v>
      </c>
      <c r="R141" s="145" t="str">
        <f t="shared" si="13"/>
        <v>#NAME?</v>
      </c>
      <c r="S141" s="142" t="str">
        <f t="shared" si="14"/>
        <v>#NAME?</v>
      </c>
      <c r="T141" s="145" t="str">
        <f>IF(payfreq="Annually",IF(P141="","",IF(P141="Total",SUM($T$19:T140),Adj_Rate*$R141)),IF(payfreq="Semiannually",IF(P141="","",IF(P141="Total",SUM($T$19:T140),Adj_Rate/2*$R141)),IF(payfreq="Quarterly",IF(P141="","",IF(P141="Total",SUM($T$19:T140),Adj_Rate/4*$R141)),IF(payfreq="Monthly",IF(P141="","",IF(P141="Total",SUM($T$19:T140),Adj_Rate/12*$R141)),""))))</f>
        <v>#VALUE!</v>
      </c>
      <c r="U141" s="142" t="str">
        <f t="shared" si="15"/>
        <v>#NAME?</v>
      </c>
      <c r="V141" s="145" t="str">
        <f t="shared" si="16"/>
        <v>#NAME?</v>
      </c>
      <c r="X141" s="77"/>
    </row>
    <row r="142" ht="15.75" customHeight="1">
      <c r="B142" s="144">
        <v>123.0</v>
      </c>
      <c r="C142" s="139" t="str">
        <f t="shared" si="12"/>
        <v>#NAME?</v>
      </c>
      <c r="D142" s="140" t="str">
        <f>+IF(AND(B142&lt;$G$7),VLOOKUP($B$1,Inventory!$A$1:$AZ$500,33,FALSE),IF(AND(B142=$G$7,pmt_timing="End"),VLOOKUP($B$1,Inventory!$A$1:$AZ$500,33,FALSE),0))</f>
        <v>#VALUE!</v>
      </c>
      <c r="E142" s="140">
        <v>0.0</v>
      </c>
      <c r="F142" s="140">
        <v>0.0</v>
      </c>
      <c r="G142" s="140">
        <v>0.0</v>
      </c>
      <c r="H142" s="140">
        <v>0.0</v>
      </c>
      <c r="I142" s="140">
        <v>0.0</v>
      </c>
      <c r="J142" s="140">
        <v>0.0</v>
      </c>
      <c r="K142" s="140">
        <v>0.0</v>
      </c>
      <c r="L142" s="141" t="str">
        <f t="shared" si="3"/>
        <v>#VALUE!</v>
      </c>
      <c r="M142" s="142" t="str">
        <f>IF(AND(payfreq="Annually",pmt_timing="End",$B142&lt;=term),$L142/(1+Adj_Rate)^($B142),IF(AND(payfreq="Semiannually",pmt_timing="End",$B142&lt;=term),$L142/(1+Adj_Rate/2)^($B142),IF(AND(payfreq="Quarterly",pmt_timing="End",$B142&lt;=term),$L142/(1+Adj_Rate/4)^($B142),IF(AND(payfreq="Monthly",pmt_timing="End",$B142&lt;=term),$L142/(1+Adj_Rate/12)^($B142),""))))</f>
        <v>#VALUE!</v>
      </c>
      <c r="N142" s="142" t="str">
        <f>IF(AND(payfreq="Annually",pmt_timing="Beginning",$B142&lt;=term),$L142/(1+Adj_Rate)^($B142),IF(AND(payfreq="Semiannually",pmt_timing="Beginning",$B142&lt;=term),$L142/(1+Adj_Rate/2)^($B142),IF(AND(payfreq="Quarterly",pmt_timing="Beginning",$B142&lt;=term),$L142/(1+Adj_Rate/4)^($B142),IF(AND(payfreq="Monthly",pmt_timing="Beginning",$B142&lt;=term),$L142/(1+Adj_Rate/12)^($B142),""))))</f>
        <v>#VALUE!</v>
      </c>
      <c r="O142" s="77"/>
      <c r="P142" s="138" t="str">
        <f t="shared" si="19"/>
        <v>#NAME?</v>
      </c>
      <c r="Q142" s="143" t="str">
        <f>IF(P142="","",IF(P142=term,"Last Period",IF(P142="total","",IF(payfreq="Annually",DATE(YEAR(Q141)+1,MONTH(Q141),DAY(Q141)),IF(payfreq="Semiannually",DATE(YEAR(Q141),MONTH(Q141)+6,DAY(Q141)),IF(payfreq="Quarterly",DATE(YEAR(Q141),MONTH(Q141)+3,DAY(Q141)),IF(payfreq="Monthly",DATE(YEAR(Q141),MONTH(Q141)+1,DAY(Q141)))))))))</f>
        <v>#NAME?</v>
      </c>
      <c r="R142" s="145" t="str">
        <f t="shared" si="13"/>
        <v>#NAME?</v>
      </c>
      <c r="S142" s="142" t="str">
        <f t="shared" si="14"/>
        <v>#NAME?</v>
      </c>
      <c r="T142" s="145" t="str">
        <f>IF(payfreq="Annually",IF(P142="","",IF(P142="Total",SUM($T$19:T141),Adj_Rate*$R142)),IF(payfreq="Semiannually",IF(P142="","",IF(P142="Total",SUM($T$19:T141),Adj_Rate/2*$R142)),IF(payfreq="Quarterly",IF(P142="","",IF(P142="Total",SUM($T$19:T141),Adj_Rate/4*$R142)),IF(payfreq="Monthly",IF(P142="","",IF(P142="Total",SUM($T$19:T141),Adj_Rate/12*$R142)),""))))</f>
        <v>#VALUE!</v>
      </c>
      <c r="U142" s="142" t="str">
        <f t="shared" si="15"/>
        <v>#NAME?</v>
      </c>
      <c r="V142" s="145" t="str">
        <f t="shared" si="16"/>
        <v>#NAME?</v>
      </c>
      <c r="X142" s="77"/>
    </row>
    <row r="143" ht="15.75" customHeight="1">
      <c r="B143" s="144">
        <v>124.0</v>
      </c>
      <c r="C143" s="139" t="str">
        <f t="shared" si="12"/>
        <v>#NAME?</v>
      </c>
      <c r="D143" s="140" t="str">
        <f>+IF(AND(B143&lt;$G$7),VLOOKUP($B$1,Inventory!$A$1:$AZ$500,33,FALSE),IF(AND(B143=$G$7,pmt_timing="End"),VLOOKUP($B$1,Inventory!$A$1:$AZ$500,33,FALSE),0))</f>
        <v>#VALUE!</v>
      </c>
      <c r="E143" s="140">
        <v>0.0</v>
      </c>
      <c r="F143" s="140">
        <v>0.0</v>
      </c>
      <c r="G143" s="140">
        <v>0.0</v>
      </c>
      <c r="H143" s="140">
        <v>0.0</v>
      </c>
      <c r="I143" s="140">
        <v>0.0</v>
      </c>
      <c r="J143" s="140">
        <v>0.0</v>
      </c>
      <c r="K143" s="140">
        <v>0.0</v>
      </c>
      <c r="L143" s="141" t="str">
        <f t="shared" si="3"/>
        <v>#VALUE!</v>
      </c>
      <c r="M143" s="142" t="str">
        <f>IF(AND(payfreq="Annually",pmt_timing="End",$B143&lt;=term),$L143/(1+Adj_Rate)^($B143),IF(AND(payfreq="Semiannually",pmt_timing="End",$B143&lt;=term),$L143/(1+Adj_Rate/2)^($B143),IF(AND(payfreq="Quarterly",pmt_timing="End",$B143&lt;=term),$L143/(1+Adj_Rate/4)^($B143),IF(AND(payfreq="Monthly",pmt_timing="End",$B143&lt;=term),$L143/(1+Adj_Rate/12)^($B143),""))))</f>
        <v>#VALUE!</v>
      </c>
      <c r="N143" s="142" t="str">
        <f>IF(AND(payfreq="Annually",pmt_timing="Beginning",$B143&lt;=term),$L143/(1+Adj_Rate)^($B143),IF(AND(payfreq="Semiannually",pmt_timing="Beginning",$B143&lt;=term),$L143/(1+Adj_Rate/2)^($B143),IF(AND(payfreq="Quarterly",pmt_timing="Beginning",$B143&lt;=term),$L143/(1+Adj_Rate/4)^($B143),IF(AND(payfreq="Monthly",pmt_timing="Beginning",$B143&lt;=term),$L143/(1+Adj_Rate/12)^($B143),""))))</f>
        <v>#VALUE!</v>
      </c>
      <c r="O143" s="77"/>
      <c r="P143" s="138" t="str">
        <f t="shared" si="19"/>
        <v>#NAME?</v>
      </c>
      <c r="Q143" s="143" t="str">
        <f>IF(P143="","",IF(P143=term,"Last Period",IF(P143="total","",IF(payfreq="Annually",DATE(YEAR(Q142)+1,MONTH(Q142),DAY(Q142)),IF(payfreq="Semiannually",DATE(YEAR(Q142),MONTH(Q142)+6,DAY(Q142)),IF(payfreq="Quarterly",DATE(YEAR(Q142),MONTH(Q142)+3,DAY(Q142)),IF(payfreq="Monthly",DATE(YEAR(Q142),MONTH(Q142)+1,DAY(Q142)))))))))</f>
        <v>#NAME?</v>
      </c>
      <c r="R143" s="145" t="str">
        <f t="shared" si="13"/>
        <v>#NAME?</v>
      </c>
      <c r="S143" s="142" t="str">
        <f t="shared" si="14"/>
        <v>#NAME?</v>
      </c>
      <c r="T143" s="145" t="str">
        <f>IF(payfreq="Annually",IF(P143="","",IF(P143="Total",SUM($T$19:T142),Adj_Rate*$R143)),IF(payfreq="Semiannually",IF(P143="","",IF(P143="Total",SUM($T$19:T142),Adj_Rate/2*$R143)),IF(payfreq="Quarterly",IF(P143="","",IF(P143="Total",SUM($T$19:T142),Adj_Rate/4*$R143)),IF(payfreq="Monthly",IF(P143="","",IF(P143="Total",SUM($T$19:T142),Adj_Rate/12*$R143)),""))))</f>
        <v>#VALUE!</v>
      </c>
      <c r="U143" s="142" t="str">
        <f t="shared" si="15"/>
        <v>#NAME?</v>
      </c>
      <c r="V143" s="145" t="str">
        <f t="shared" si="16"/>
        <v>#NAME?</v>
      </c>
      <c r="X143" s="77"/>
    </row>
    <row r="144" ht="15.75" customHeight="1">
      <c r="B144" s="144">
        <v>125.0</v>
      </c>
      <c r="C144" s="139" t="str">
        <f t="shared" si="12"/>
        <v>#NAME?</v>
      </c>
      <c r="D144" s="140" t="str">
        <f>+IF(AND(B144&lt;$G$7),VLOOKUP($B$1,Inventory!$A$1:$AZ$500,33,FALSE),IF(AND(B144=$G$7,pmt_timing="End"),VLOOKUP($B$1,Inventory!$A$1:$AZ$500,33,FALSE),0))</f>
        <v>#VALUE!</v>
      </c>
      <c r="E144" s="140">
        <v>0.0</v>
      </c>
      <c r="F144" s="140">
        <v>0.0</v>
      </c>
      <c r="G144" s="140">
        <v>0.0</v>
      </c>
      <c r="H144" s="140">
        <v>0.0</v>
      </c>
      <c r="I144" s="140">
        <v>0.0</v>
      </c>
      <c r="J144" s="140">
        <v>0.0</v>
      </c>
      <c r="K144" s="140">
        <v>0.0</v>
      </c>
      <c r="L144" s="141" t="str">
        <f t="shared" si="3"/>
        <v>#VALUE!</v>
      </c>
      <c r="M144" s="142" t="str">
        <f>IF(AND(payfreq="Annually",pmt_timing="End",$B144&lt;=term),$L144/(1+Adj_Rate)^($B144),IF(AND(payfreq="Semiannually",pmt_timing="End",$B144&lt;=term),$L144/(1+Adj_Rate/2)^($B144),IF(AND(payfreq="Quarterly",pmt_timing="End",$B144&lt;=term),$L144/(1+Adj_Rate/4)^($B144),IF(AND(payfreq="Monthly",pmt_timing="End",$B144&lt;=term),$L144/(1+Adj_Rate/12)^($B144),""))))</f>
        <v>#VALUE!</v>
      </c>
      <c r="N144" s="142" t="str">
        <f>IF(AND(payfreq="Annually",pmt_timing="Beginning",$B144&lt;=term),$L144/(1+Adj_Rate)^($B144),IF(AND(payfreq="Semiannually",pmt_timing="Beginning",$B144&lt;=term),$L144/(1+Adj_Rate/2)^($B144),IF(AND(payfreq="Quarterly",pmt_timing="Beginning",$B144&lt;=term),$L144/(1+Adj_Rate/4)^($B144),IF(AND(payfreq="Monthly",pmt_timing="Beginning",$B144&lt;=term),$L144/(1+Adj_Rate/12)^($B144),""))))</f>
        <v>#VALUE!</v>
      </c>
      <c r="O144" s="77"/>
      <c r="P144" s="138" t="str">
        <f t="shared" si="19"/>
        <v>#NAME?</v>
      </c>
      <c r="Q144" s="143" t="str">
        <f>IF(P144="","",IF(P144=term,"Last Period",IF(P144="total","",IF(payfreq="Annually",DATE(YEAR(Q143)+1,MONTH(Q143),DAY(Q143)),IF(payfreq="Semiannually",DATE(YEAR(Q143),MONTH(Q143)+6,DAY(Q143)),IF(payfreq="Quarterly",DATE(YEAR(Q143),MONTH(Q143)+3,DAY(Q143)),IF(payfreq="Monthly",DATE(YEAR(Q143),MONTH(Q143)+1,DAY(Q143)))))))))</f>
        <v>#NAME?</v>
      </c>
      <c r="R144" s="145" t="str">
        <f t="shared" si="13"/>
        <v>#NAME?</v>
      </c>
      <c r="S144" s="142" t="str">
        <f t="shared" si="14"/>
        <v>#NAME?</v>
      </c>
      <c r="T144" s="145" t="str">
        <f>IF(payfreq="Annually",IF(P144="","",IF(P144="Total",SUM($T$19:T143),Adj_Rate*$R144)),IF(payfreq="Semiannually",IF(P144="","",IF(P144="Total",SUM($T$19:T143),Adj_Rate/2*$R144)),IF(payfreq="Quarterly",IF(P144="","",IF(P144="Total",SUM($T$19:T143),Adj_Rate/4*$R144)),IF(payfreq="Monthly",IF(P144="","",IF(P144="Total",SUM($T$19:T143),Adj_Rate/12*$R144)),""))))</f>
        <v>#VALUE!</v>
      </c>
      <c r="U144" s="142" t="str">
        <f t="shared" si="15"/>
        <v>#NAME?</v>
      </c>
      <c r="V144" s="145" t="str">
        <f t="shared" si="16"/>
        <v>#NAME?</v>
      </c>
      <c r="X144" s="77"/>
    </row>
    <row r="145" ht="15.75" customHeight="1">
      <c r="B145" s="144">
        <v>126.0</v>
      </c>
      <c r="C145" s="139" t="str">
        <f t="shared" si="12"/>
        <v>#NAME?</v>
      </c>
      <c r="D145" s="140" t="str">
        <f>+IF(AND(B145&lt;$G$7),VLOOKUP($B$1,Inventory!$A$1:$AZ$500,33,FALSE),IF(AND(B145=$G$7,pmt_timing="End"),VLOOKUP($B$1,Inventory!$A$1:$AZ$500,33,FALSE),0))</f>
        <v>#VALUE!</v>
      </c>
      <c r="E145" s="140">
        <v>0.0</v>
      </c>
      <c r="F145" s="140">
        <v>0.0</v>
      </c>
      <c r="G145" s="140">
        <v>0.0</v>
      </c>
      <c r="H145" s="140">
        <v>0.0</v>
      </c>
      <c r="I145" s="140">
        <v>0.0</v>
      </c>
      <c r="J145" s="140">
        <v>0.0</v>
      </c>
      <c r="K145" s="140">
        <v>0.0</v>
      </c>
      <c r="L145" s="141" t="str">
        <f t="shared" si="3"/>
        <v>#VALUE!</v>
      </c>
      <c r="M145" s="142" t="str">
        <f>IF(AND(payfreq="Annually",pmt_timing="End",$B145&lt;=term),$L145/(1+Adj_Rate)^($B145),IF(AND(payfreq="Semiannually",pmt_timing="End",$B145&lt;=term),$L145/(1+Adj_Rate/2)^($B145),IF(AND(payfreq="Quarterly",pmt_timing="End",$B145&lt;=term),$L145/(1+Adj_Rate/4)^($B145),IF(AND(payfreq="Monthly",pmt_timing="End",$B145&lt;=term),$L145/(1+Adj_Rate/12)^($B145),""))))</f>
        <v>#VALUE!</v>
      </c>
      <c r="N145" s="142" t="str">
        <f>IF(AND(payfreq="Annually",pmt_timing="Beginning",$B145&lt;=term),$L145/(1+Adj_Rate)^($B145),IF(AND(payfreq="Semiannually",pmt_timing="Beginning",$B145&lt;=term),$L145/(1+Adj_Rate/2)^($B145),IF(AND(payfreq="Quarterly",pmt_timing="Beginning",$B145&lt;=term),$L145/(1+Adj_Rate/4)^($B145),IF(AND(payfreq="Monthly",pmt_timing="Beginning",$B145&lt;=term),$L145/(1+Adj_Rate/12)^($B145),""))))</f>
        <v>#VALUE!</v>
      </c>
      <c r="O145" s="77"/>
      <c r="P145" s="138" t="str">
        <f t="shared" si="19"/>
        <v>#NAME?</v>
      </c>
      <c r="Q145" s="143" t="str">
        <f>IF(P145="","",IF(P145=term,"Last Period",IF(P145="total","",IF(payfreq="Annually",DATE(YEAR(Q144)+1,MONTH(Q144),DAY(Q144)),IF(payfreq="Semiannually",DATE(YEAR(Q144),MONTH(Q144)+6,DAY(Q144)),IF(payfreq="Quarterly",DATE(YEAR(Q144),MONTH(Q144)+3,DAY(Q144)),IF(payfreq="Monthly",DATE(YEAR(Q144),MONTH(Q144)+1,DAY(Q144)))))))))</f>
        <v>#NAME?</v>
      </c>
      <c r="R145" s="145" t="str">
        <f t="shared" si="13"/>
        <v>#NAME?</v>
      </c>
      <c r="S145" s="142" t="str">
        <f t="shared" si="14"/>
        <v>#NAME?</v>
      </c>
      <c r="T145" s="145" t="str">
        <f>IF(payfreq="Annually",IF(P145="","",IF(P145="Total",SUM($T$19:T144),Adj_Rate*$R145)),IF(payfreq="Semiannually",IF(P145="","",IF(P145="Total",SUM($T$19:T144),Adj_Rate/2*$R145)),IF(payfreq="Quarterly",IF(P145="","",IF(P145="Total",SUM($T$19:T144),Adj_Rate/4*$R145)),IF(payfreq="Monthly",IF(P145="","",IF(P145="Total",SUM($T$19:T144),Adj_Rate/12*$R145)),""))))</f>
        <v>#VALUE!</v>
      </c>
      <c r="U145" s="142" t="str">
        <f t="shared" si="15"/>
        <v>#NAME?</v>
      </c>
      <c r="V145" s="145" t="str">
        <f t="shared" si="16"/>
        <v>#NAME?</v>
      </c>
      <c r="X145" s="77"/>
    </row>
    <row r="146" ht="15.75" customHeight="1">
      <c r="B146" s="144">
        <v>127.0</v>
      </c>
      <c r="C146" s="139" t="str">
        <f t="shared" si="12"/>
        <v>#NAME?</v>
      </c>
      <c r="D146" s="140" t="str">
        <f>+IF(AND(B146&lt;$G$7),VLOOKUP($B$1,Inventory!$A$1:$AZ$500,33,FALSE),IF(AND(B146=$G$7,pmt_timing="End"),VLOOKUP($B$1,Inventory!$A$1:$AZ$500,33,FALSE),0))</f>
        <v>#VALUE!</v>
      </c>
      <c r="E146" s="140">
        <v>0.0</v>
      </c>
      <c r="F146" s="140">
        <v>0.0</v>
      </c>
      <c r="G146" s="140">
        <v>0.0</v>
      </c>
      <c r="H146" s="140">
        <v>0.0</v>
      </c>
      <c r="I146" s="140">
        <v>0.0</v>
      </c>
      <c r="J146" s="140">
        <v>0.0</v>
      </c>
      <c r="K146" s="140">
        <v>0.0</v>
      </c>
      <c r="L146" s="141" t="str">
        <f t="shared" si="3"/>
        <v>#VALUE!</v>
      </c>
      <c r="M146" s="142" t="str">
        <f>IF(AND(payfreq="Annually",pmt_timing="End",$B146&lt;=term),$L146/(1+Adj_Rate)^($B146),IF(AND(payfreq="Semiannually",pmt_timing="End",$B146&lt;=term),$L146/(1+Adj_Rate/2)^($B146),IF(AND(payfreq="Quarterly",pmt_timing="End",$B146&lt;=term),$L146/(1+Adj_Rate/4)^($B146),IF(AND(payfreq="Monthly",pmt_timing="End",$B146&lt;=term),$L146/(1+Adj_Rate/12)^($B146),""))))</f>
        <v>#VALUE!</v>
      </c>
      <c r="N146" s="142" t="str">
        <f>IF(AND(payfreq="Annually",pmt_timing="Beginning",$B146&lt;=term),$L146/(1+Adj_Rate)^($B146),IF(AND(payfreq="Semiannually",pmt_timing="Beginning",$B146&lt;=term),$L146/(1+Adj_Rate/2)^($B146),IF(AND(payfreq="Quarterly",pmt_timing="Beginning",$B146&lt;=term),$L146/(1+Adj_Rate/4)^($B146),IF(AND(payfreq="Monthly",pmt_timing="Beginning",$B146&lt;=term),$L146/(1+Adj_Rate/12)^($B146),""))))</f>
        <v>#VALUE!</v>
      </c>
      <c r="O146" s="77"/>
      <c r="P146" s="138" t="str">
        <f t="shared" si="19"/>
        <v>#NAME?</v>
      </c>
      <c r="Q146" s="143" t="str">
        <f>IF(P146="","",IF(P146=term,"Last Period",IF(P146="total","",IF(payfreq="Annually",DATE(YEAR(Q145)+1,MONTH(Q145),DAY(Q145)),IF(payfreq="Semiannually",DATE(YEAR(Q145),MONTH(Q145)+6,DAY(Q145)),IF(payfreq="Quarterly",DATE(YEAR(Q145),MONTH(Q145)+3,DAY(Q145)),IF(payfreq="Monthly",DATE(YEAR(Q145),MONTH(Q145)+1,DAY(Q145)))))))))</f>
        <v>#NAME?</v>
      </c>
      <c r="R146" s="145" t="str">
        <f t="shared" si="13"/>
        <v>#NAME?</v>
      </c>
      <c r="S146" s="142" t="str">
        <f t="shared" si="14"/>
        <v>#NAME?</v>
      </c>
      <c r="T146" s="145" t="str">
        <f>IF(payfreq="Annually",IF(P146="","",IF(P146="Total",SUM($T$19:T145),Adj_Rate*$R146)),IF(payfreq="Semiannually",IF(P146="","",IF(P146="Total",SUM($T$19:T145),Adj_Rate/2*$R146)),IF(payfreq="Quarterly",IF(P146="","",IF(P146="Total",SUM($T$19:T145),Adj_Rate/4*$R146)),IF(payfreq="Monthly",IF(P146="","",IF(P146="Total",SUM($T$19:T145),Adj_Rate/12*$R146)),""))))</f>
        <v>#VALUE!</v>
      </c>
      <c r="U146" s="142" t="str">
        <f t="shared" si="15"/>
        <v>#NAME?</v>
      </c>
      <c r="V146" s="145" t="str">
        <f t="shared" si="16"/>
        <v>#NAME?</v>
      </c>
      <c r="X146" s="77"/>
    </row>
    <row r="147" ht="15.75" customHeight="1">
      <c r="B147" s="144">
        <v>128.0</v>
      </c>
      <c r="C147" s="139" t="str">
        <f t="shared" si="12"/>
        <v>#NAME?</v>
      </c>
      <c r="D147" s="140" t="str">
        <f>+IF(AND(B147&lt;$G$7),VLOOKUP($B$1,Inventory!$A$1:$AZ$500,33,FALSE),IF(AND(B147=$G$7,pmt_timing="End"),VLOOKUP($B$1,Inventory!$A$1:$AZ$500,33,FALSE),0))</f>
        <v>#VALUE!</v>
      </c>
      <c r="E147" s="140">
        <v>0.0</v>
      </c>
      <c r="F147" s="140">
        <v>0.0</v>
      </c>
      <c r="G147" s="140">
        <v>0.0</v>
      </c>
      <c r="H147" s="140">
        <v>0.0</v>
      </c>
      <c r="I147" s="140">
        <v>0.0</v>
      </c>
      <c r="J147" s="140">
        <v>0.0</v>
      </c>
      <c r="K147" s="140">
        <v>0.0</v>
      </c>
      <c r="L147" s="141" t="str">
        <f t="shared" si="3"/>
        <v>#VALUE!</v>
      </c>
      <c r="M147" s="142" t="str">
        <f>IF(AND(payfreq="Annually",pmt_timing="End",$B147&lt;=term),$L147/(1+Adj_Rate)^($B147),IF(AND(payfreq="Semiannually",pmt_timing="End",$B147&lt;=term),$L147/(1+Adj_Rate/2)^($B147),IF(AND(payfreq="Quarterly",pmt_timing="End",$B147&lt;=term),$L147/(1+Adj_Rate/4)^($B147),IF(AND(payfreq="Monthly",pmt_timing="End",$B147&lt;=term),$L147/(1+Adj_Rate/12)^($B147),""))))</f>
        <v>#VALUE!</v>
      </c>
      <c r="N147" s="142" t="str">
        <f>IF(AND(payfreq="Annually",pmt_timing="Beginning",$B147&lt;=term),$L147/(1+Adj_Rate)^($B147),IF(AND(payfreq="Semiannually",pmt_timing="Beginning",$B147&lt;=term),$L147/(1+Adj_Rate/2)^($B147),IF(AND(payfreq="Quarterly",pmt_timing="Beginning",$B147&lt;=term),$L147/(1+Adj_Rate/4)^($B147),IF(AND(payfreq="Monthly",pmt_timing="Beginning",$B147&lt;=term),$L147/(1+Adj_Rate/12)^($B147),""))))</f>
        <v>#VALUE!</v>
      </c>
      <c r="O147" s="77"/>
      <c r="P147" s="138" t="str">
        <f t="shared" si="19"/>
        <v>#NAME?</v>
      </c>
      <c r="Q147" s="143" t="str">
        <f>IF(P147="","",IF(P147=term,"Last Period",IF(P147="total","",IF(payfreq="Annually",DATE(YEAR(Q146)+1,MONTH(Q146),DAY(Q146)),IF(payfreq="Semiannually",DATE(YEAR(Q146),MONTH(Q146)+6,DAY(Q146)),IF(payfreq="Quarterly",DATE(YEAR(Q146),MONTH(Q146)+3,DAY(Q146)),IF(payfreq="Monthly",DATE(YEAR(Q146),MONTH(Q146)+1,DAY(Q146)))))))))</f>
        <v>#NAME?</v>
      </c>
      <c r="R147" s="145" t="str">
        <f t="shared" si="13"/>
        <v>#NAME?</v>
      </c>
      <c r="S147" s="142" t="str">
        <f t="shared" si="14"/>
        <v>#NAME?</v>
      </c>
      <c r="T147" s="145" t="str">
        <f>IF(payfreq="Annually",IF(P147="","",IF(P147="Total",SUM($T$19:T146),Adj_Rate*$R147)),IF(payfreq="Semiannually",IF(P147="","",IF(P147="Total",SUM($T$19:T146),Adj_Rate/2*$R147)),IF(payfreq="Quarterly",IF(P147="","",IF(P147="Total",SUM($T$19:T146),Adj_Rate/4*$R147)),IF(payfreq="Monthly",IF(P147="","",IF(P147="Total",SUM($T$19:T146),Adj_Rate/12*$R147)),""))))</f>
        <v>#VALUE!</v>
      </c>
      <c r="U147" s="142" t="str">
        <f t="shared" si="15"/>
        <v>#NAME?</v>
      </c>
      <c r="V147" s="145" t="str">
        <f t="shared" si="16"/>
        <v>#NAME?</v>
      </c>
      <c r="X147" s="77"/>
    </row>
    <row r="148" ht="15.75" customHeight="1">
      <c r="B148" s="144">
        <v>129.0</v>
      </c>
      <c r="C148" s="139" t="str">
        <f t="shared" si="12"/>
        <v>#NAME?</v>
      </c>
      <c r="D148" s="140" t="str">
        <f>+IF(AND(B148&lt;$G$7),VLOOKUP($B$1,Inventory!$A$1:$AZ$500,33,FALSE),IF(AND(B148=$G$7,pmt_timing="End"),VLOOKUP($B$1,Inventory!$A$1:$AZ$500,33,FALSE),0))</f>
        <v>#VALUE!</v>
      </c>
      <c r="E148" s="140">
        <v>0.0</v>
      </c>
      <c r="F148" s="140">
        <v>0.0</v>
      </c>
      <c r="G148" s="140">
        <v>0.0</v>
      </c>
      <c r="H148" s="140">
        <v>0.0</v>
      </c>
      <c r="I148" s="140">
        <v>0.0</v>
      </c>
      <c r="J148" s="140">
        <v>0.0</v>
      </c>
      <c r="K148" s="140">
        <v>0.0</v>
      </c>
      <c r="L148" s="141" t="str">
        <f t="shared" si="3"/>
        <v>#VALUE!</v>
      </c>
      <c r="M148" s="142" t="str">
        <f>IF(AND(payfreq="Annually",pmt_timing="End",$B148&lt;=term),$L148/(1+Adj_Rate)^($B148),IF(AND(payfreq="Semiannually",pmt_timing="End",$B148&lt;=term),$L148/(1+Adj_Rate/2)^($B148),IF(AND(payfreq="Quarterly",pmt_timing="End",$B148&lt;=term),$L148/(1+Adj_Rate/4)^($B148),IF(AND(payfreq="Monthly",pmt_timing="End",$B148&lt;=term),$L148/(1+Adj_Rate/12)^($B148),""))))</f>
        <v>#VALUE!</v>
      </c>
      <c r="N148" s="142" t="str">
        <f>IF(AND(payfreq="Annually",pmt_timing="Beginning",$B148&lt;=term),$L148/(1+Adj_Rate)^($B148),IF(AND(payfreq="Semiannually",pmt_timing="Beginning",$B148&lt;=term),$L148/(1+Adj_Rate/2)^($B148),IF(AND(payfreq="Quarterly",pmt_timing="Beginning",$B148&lt;=term),$L148/(1+Adj_Rate/4)^($B148),IF(AND(payfreq="Monthly",pmt_timing="Beginning",$B148&lt;=term),$L148/(1+Adj_Rate/12)^($B148),""))))</f>
        <v>#VALUE!</v>
      </c>
      <c r="O148" s="77"/>
      <c r="P148" s="138" t="str">
        <f t="shared" si="19"/>
        <v>#NAME?</v>
      </c>
      <c r="Q148" s="143" t="str">
        <f>IF(P148="","",IF(P148=term,"Last Period",IF(P148="total","",IF(payfreq="Annually",DATE(YEAR(Q147)+1,MONTH(Q147),DAY(Q147)),IF(payfreq="Semiannually",DATE(YEAR(Q147),MONTH(Q147)+6,DAY(Q147)),IF(payfreq="Quarterly",DATE(YEAR(Q147),MONTH(Q147)+3,DAY(Q147)),IF(payfreq="Monthly",DATE(YEAR(Q147),MONTH(Q147)+1,DAY(Q147)))))))))</f>
        <v>#NAME?</v>
      </c>
      <c r="R148" s="145" t="str">
        <f t="shared" si="13"/>
        <v>#NAME?</v>
      </c>
      <c r="S148" s="142" t="str">
        <f t="shared" si="14"/>
        <v>#NAME?</v>
      </c>
      <c r="T148" s="145" t="str">
        <f>IF(payfreq="Annually",IF(P148="","",IF(P148="Total",SUM($T$19:T147),Adj_Rate*$R148)),IF(payfreq="Semiannually",IF(P148="","",IF(P148="Total",SUM($T$19:T147),Adj_Rate/2*$R148)),IF(payfreq="Quarterly",IF(P148="","",IF(P148="Total",SUM($T$19:T147),Adj_Rate/4*$R148)),IF(payfreq="Monthly",IF(P148="","",IF(P148="Total",SUM($T$19:T147),Adj_Rate/12*$R148)),""))))</f>
        <v>#VALUE!</v>
      </c>
      <c r="U148" s="142" t="str">
        <f t="shared" si="15"/>
        <v>#NAME?</v>
      </c>
      <c r="V148" s="145" t="str">
        <f t="shared" si="16"/>
        <v>#NAME?</v>
      </c>
      <c r="X148" s="77"/>
    </row>
    <row r="149" ht="15.75" customHeight="1">
      <c r="B149" s="144">
        <v>130.0</v>
      </c>
      <c r="C149" s="139" t="str">
        <f t="shared" si="12"/>
        <v>#NAME?</v>
      </c>
      <c r="D149" s="140" t="str">
        <f>+IF(AND(B149&lt;$G$7),VLOOKUP($B$1,Inventory!$A$1:$AZ$500,33,FALSE),IF(AND(B149=$G$7,pmt_timing="End"),VLOOKUP($B$1,Inventory!$A$1:$AZ$500,33,FALSE),0))</f>
        <v>#VALUE!</v>
      </c>
      <c r="E149" s="140">
        <v>0.0</v>
      </c>
      <c r="F149" s="140">
        <v>0.0</v>
      </c>
      <c r="G149" s="140">
        <v>0.0</v>
      </c>
      <c r="H149" s="140">
        <v>0.0</v>
      </c>
      <c r="I149" s="140">
        <v>0.0</v>
      </c>
      <c r="J149" s="140">
        <v>0.0</v>
      </c>
      <c r="K149" s="140">
        <v>0.0</v>
      </c>
      <c r="L149" s="141" t="str">
        <f t="shared" si="3"/>
        <v>#VALUE!</v>
      </c>
      <c r="M149" s="142" t="str">
        <f>IF(AND(payfreq="Annually",pmt_timing="End",$B149&lt;=term),$L149/(1+Adj_Rate)^($B149),IF(AND(payfreq="Semiannually",pmt_timing="End",$B149&lt;=term),$L149/(1+Adj_Rate/2)^($B149),IF(AND(payfreq="Quarterly",pmt_timing="End",$B149&lt;=term),$L149/(1+Adj_Rate/4)^($B149),IF(AND(payfreq="Monthly",pmt_timing="End",$B149&lt;=term),$L149/(1+Adj_Rate/12)^($B149),""))))</f>
        <v>#VALUE!</v>
      </c>
      <c r="N149" s="142" t="str">
        <f>IF(AND(payfreq="Annually",pmt_timing="Beginning",$B149&lt;=term),$L149/(1+Adj_Rate)^($B149),IF(AND(payfreq="Semiannually",pmt_timing="Beginning",$B149&lt;=term),$L149/(1+Adj_Rate/2)^($B149),IF(AND(payfreq="Quarterly",pmt_timing="Beginning",$B149&lt;=term),$L149/(1+Adj_Rate/4)^($B149),IF(AND(payfreq="Monthly",pmt_timing="Beginning",$B149&lt;=term),$L149/(1+Adj_Rate/12)^($B149),""))))</f>
        <v>#VALUE!</v>
      </c>
      <c r="O149" s="77"/>
      <c r="P149" s="138" t="str">
        <f t="shared" si="19"/>
        <v>#NAME?</v>
      </c>
      <c r="Q149" s="143" t="str">
        <f>IF(P149="","",IF(P149=term,"Last Period",IF(P149="total","",IF(payfreq="Annually",DATE(YEAR(Q148)+1,MONTH(Q148),DAY(Q148)),IF(payfreq="Semiannually",DATE(YEAR(Q148),MONTH(Q148)+6,DAY(Q148)),IF(payfreq="Quarterly",DATE(YEAR(Q148),MONTH(Q148)+3,DAY(Q148)),IF(payfreq="Monthly",DATE(YEAR(Q148),MONTH(Q148)+1,DAY(Q148)))))))))</f>
        <v>#NAME?</v>
      </c>
      <c r="R149" s="145" t="str">
        <f t="shared" si="13"/>
        <v>#NAME?</v>
      </c>
      <c r="S149" s="142" t="str">
        <f t="shared" si="14"/>
        <v>#NAME?</v>
      </c>
      <c r="T149" s="145" t="str">
        <f>IF(payfreq="Annually",IF(P149="","",IF(P149="Total",SUM($T$19:T148),Adj_Rate*$R149)),IF(payfreq="Semiannually",IF(P149="","",IF(P149="Total",SUM($T$19:T148),Adj_Rate/2*$R149)),IF(payfreq="Quarterly",IF(P149="","",IF(P149="Total",SUM($T$19:T148),Adj_Rate/4*$R149)),IF(payfreq="Monthly",IF(P149="","",IF(P149="Total",SUM($T$19:T148),Adj_Rate/12*$R149)),""))))</f>
        <v>#VALUE!</v>
      </c>
      <c r="U149" s="142" t="str">
        <f t="shared" si="15"/>
        <v>#NAME?</v>
      </c>
      <c r="V149" s="145" t="str">
        <f t="shared" si="16"/>
        <v>#NAME?</v>
      </c>
      <c r="X149" s="77"/>
    </row>
    <row r="150" ht="15.75" customHeight="1">
      <c r="B150" s="144">
        <v>131.0</v>
      </c>
      <c r="C150" s="139" t="str">
        <f t="shared" si="12"/>
        <v>#NAME?</v>
      </c>
      <c r="D150" s="140" t="str">
        <f>+IF(AND(B150&lt;$G$7),VLOOKUP($B$1,Inventory!$A$1:$AZ$500,33,FALSE),IF(AND(B150=$G$7,pmt_timing="End"),VLOOKUP($B$1,Inventory!$A$1:$AZ$500,33,FALSE),0))</f>
        <v>#VALUE!</v>
      </c>
      <c r="E150" s="140">
        <v>0.0</v>
      </c>
      <c r="F150" s="140">
        <v>0.0</v>
      </c>
      <c r="G150" s="140">
        <v>0.0</v>
      </c>
      <c r="H150" s="140">
        <v>0.0</v>
      </c>
      <c r="I150" s="140">
        <v>0.0</v>
      </c>
      <c r="J150" s="140">
        <v>0.0</v>
      </c>
      <c r="K150" s="140">
        <v>0.0</v>
      </c>
      <c r="L150" s="141" t="str">
        <f t="shared" si="3"/>
        <v>#VALUE!</v>
      </c>
      <c r="M150" s="142" t="str">
        <f>IF(AND(payfreq="Annually",pmt_timing="End",$B150&lt;=term),$L150/(1+Adj_Rate)^($B150),IF(AND(payfreq="Semiannually",pmt_timing="End",$B150&lt;=term),$L150/(1+Adj_Rate/2)^($B150),IF(AND(payfreq="Quarterly",pmt_timing="End",$B150&lt;=term),$L150/(1+Adj_Rate/4)^($B150),IF(AND(payfreq="Monthly",pmt_timing="End",$B150&lt;=term),$L150/(1+Adj_Rate/12)^($B150),""))))</f>
        <v>#VALUE!</v>
      </c>
      <c r="N150" s="142" t="str">
        <f>IF(AND(payfreq="Annually",pmt_timing="Beginning",$B150&lt;=term),$L150/(1+Adj_Rate)^($B150),IF(AND(payfreq="Semiannually",pmt_timing="Beginning",$B150&lt;=term),$L150/(1+Adj_Rate/2)^($B150),IF(AND(payfreq="Quarterly",pmt_timing="Beginning",$B150&lt;=term),$L150/(1+Adj_Rate/4)^($B150),IF(AND(payfreq="Monthly",pmt_timing="Beginning",$B150&lt;=term),$L150/(1+Adj_Rate/12)^($B150),""))))</f>
        <v>#VALUE!</v>
      </c>
      <c r="O150" s="77"/>
      <c r="P150" s="138" t="str">
        <f t="shared" si="19"/>
        <v>#NAME?</v>
      </c>
      <c r="Q150" s="143" t="str">
        <f>IF(P150="","",IF(P150=term,"Last Period",IF(P150="total","",IF(payfreq="Annually",DATE(YEAR(Q149)+1,MONTH(Q149),DAY(Q149)),IF(payfreq="Semiannually",DATE(YEAR(Q149),MONTH(Q149)+6,DAY(Q149)),IF(payfreq="Quarterly",DATE(YEAR(Q149),MONTH(Q149)+3,DAY(Q149)),IF(payfreq="Monthly",DATE(YEAR(Q149),MONTH(Q149)+1,DAY(Q149)))))))))</f>
        <v>#NAME?</v>
      </c>
      <c r="R150" s="145" t="str">
        <f t="shared" si="13"/>
        <v>#NAME?</v>
      </c>
      <c r="S150" s="142" t="str">
        <f t="shared" si="14"/>
        <v>#NAME?</v>
      </c>
      <c r="T150" s="145" t="str">
        <f>IF(payfreq="Annually",IF(P150="","",IF(P150="Total",SUM($T$19:T149),Adj_Rate*$R150)),IF(payfreq="Semiannually",IF(P150="","",IF(P150="Total",SUM($T$19:T149),Adj_Rate/2*$R150)),IF(payfreq="Quarterly",IF(P150="","",IF(P150="Total",SUM($T$19:T149),Adj_Rate/4*$R150)),IF(payfreq="Monthly",IF(P150="","",IF(P150="Total",SUM($T$19:T149),Adj_Rate/12*$R150)),""))))</f>
        <v>#VALUE!</v>
      </c>
      <c r="U150" s="142" t="str">
        <f t="shared" si="15"/>
        <v>#NAME?</v>
      </c>
      <c r="V150" s="145" t="str">
        <f t="shared" si="16"/>
        <v>#NAME?</v>
      </c>
      <c r="X150" s="77"/>
    </row>
    <row r="151" ht="15.75" customHeight="1">
      <c r="B151" s="144">
        <v>132.0</v>
      </c>
      <c r="C151" s="139" t="str">
        <f t="shared" si="12"/>
        <v>#NAME?</v>
      </c>
      <c r="D151" s="140" t="str">
        <f>+IF(AND(B151&lt;$G$7),VLOOKUP($B$1,Inventory!$A$1:$AZ$500,33,FALSE),IF(AND(B151=$G$7,pmt_timing="End"),VLOOKUP($B$1,Inventory!$A$1:$AZ$500,33,FALSE),0))</f>
        <v>#VALUE!</v>
      </c>
      <c r="E151" s="140">
        <v>0.0</v>
      </c>
      <c r="F151" s="140">
        <v>0.0</v>
      </c>
      <c r="G151" s="140">
        <v>0.0</v>
      </c>
      <c r="H151" s="140">
        <v>0.0</v>
      </c>
      <c r="I151" s="140">
        <v>0.0</v>
      </c>
      <c r="J151" s="140">
        <v>0.0</v>
      </c>
      <c r="K151" s="140">
        <v>0.0</v>
      </c>
      <c r="L151" s="141" t="str">
        <f t="shared" si="3"/>
        <v>#VALUE!</v>
      </c>
      <c r="M151" s="142" t="str">
        <f>IF(AND(payfreq="Annually",pmt_timing="End",$B151&lt;=term),$L151/(1+Adj_Rate)^($B151),IF(AND(payfreq="Semiannually",pmt_timing="End",$B151&lt;=term),$L151/(1+Adj_Rate/2)^($B151),IF(AND(payfreq="Quarterly",pmt_timing="End",$B151&lt;=term),$L151/(1+Adj_Rate/4)^($B151),IF(AND(payfreq="Monthly",pmt_timing="End",$B151&lt;=term),$L151/(1+Adj_Rate/12)^($B151),""))))</f>
        <v>#VALUE!</v>
      </c>
      <c r="N151" s="142" t="str">
        <f>IF(AND(payfreq="Annually",pmt_timing="Beginning",$B151&lt;=term),$L151/(1+Adj_Rate)^($B151),IF(AND(payfreq="Semiannually",pmt_timing="Beginning",$B151&lt;=term),$L151/(1+Adj_Rate/2)^($B151),IF(AND(payfreq="Quarterly",pmt_timing="Beginning",$B151&lt;=term),$L151/(1+Adj_Rate/4)^($B151),IF(AND(payfreq="Monthly",pmt_timing="Beginning",$B151&lt;=term),$L151/(1+Adj_Rate/12)^($B151),""))))</f>
        <v>#VALUE!</v>
      </c>
      <c r="O151" s="77"/>
      <c r="P151" s="138" t="str">
        <f t="shared" si="19"/>
        <v>#NAME?</v>
      </c>
      <c r="Q151" s="143" t="str">
        <f>IF(P151="","",IF(P151=term,"Last Period",IF(P151="total","",IF(payfreq="Annually",DATE(YEAR(Q150)+1,MONTH(Q150),DAY(Q150)),IF(payfreq="Semiannually",DATE(YEAR(Q150),MONTH(Q150)+6,DAY(Q150)),IF(payfreq="Quarterly",DATE(YEAR(Q150),MONTH(Q150)+3,DAY(Q150)),IF(payfreq="Monthly",DATE(YEAR(Q150),MONTH(Q150)+1,DAY(Q150)))))))))</f>
        <v>#NAME?</v>
      </c>
      <c r="R151" s="145" t="str">
        <f t="shared" si="13"/>
        <v>#NAME?</v>
      </c>
      <c r="S151" s="142" t="str">
        <f t="shared" si="14"/>
        <v>#NAME?</v>
      </c>
      <c r="T151" s="145" t="str">
        <f>IF(payfreq="Annually",IF(P151="","",IF(P151="Total",SUM($T$19:T150),Adj_Rate*$R151)),IF(payfreq="Semiannually",IF(P151="","",IF(P151="Total",SUM($T$19:T150),Adj_Rate/2*$R151)),IF(payfreq="Quarterly",IF(P151="","",IF(P151="Total",SUM($T$19:T150),Adj_Rate/4*$R151)),IF(payfreq="Monthly",IF(P151="","",IF(P151="Total",SUM($T$19:T150),Adj_Rate/12*$R151)),""))))</f>
        <v>#VALUE!</v>
      </c>
      <c r="U151" s="142" t="str">
        <f t="shared" si="15"/>
        <v>#NAME?</v>
      </c>
      <c r="V151" s="145" t="str">
        <f t="shared" si="16"/>
        <v>#NAME?</v>
      </c>
      <c r="X151" s="77"/>
    </row>
    <row r="152" ht="15.75" customHeight="1">
      <c r="B152" s="144">
        <v>133.0</v>
      </c>
      <c r="C152" s="139" t="str">
        <f t="shared" si="12"/>
        <v>#NAME?</v>
      </c>
      <c r="D152" s="140" t="str">
        <f>+IF(AND(B152&lt;$G$7),VLOOKUP($B$1,Inventory!$A$1:$AZ$500,33,FALSE),IF(AND(B152=$G$7,pmt_timing="End"),VLOOKUP($B$1,Inventory!$A$1:$AZ$500,33,FALSE),0))</f>
        <v>#VALUE!</v>
      </c>
      <c r="E152" s="140">
        <v>0.0</v>
      </c>
      <c r="F152" s="140">
        <v>0.0</v>
      </c>
      <c r="G152" s="140">
        <v>0.0</v>
      </c>
      <c r="H152" s="140">
        <v>0.0</v>
      </c>
      <c r="I152" s="140">
        <v>0.0</v>
      </c>
      <c r="J152" s="140">
        <v>0.0</v>
      </c>
      <c r="K152" s="140">
        <v>0.0</v>
      </c>
      <c r="L152" s="141" t="str">
        <f t="shared" si="3"/>
        <v>#VALUE!</v>
      </c>
      <c r="M152" s="142" t="str">
        <f>IF(AND(payfreq="Annually",pmt_timing="End",$B152&lt;=term),$L152/(1+Adj_Rate)^($B152),IF(AND(payfreq="Semiannually",pmt_timing="End",$B152&lt;=term),$L152/(1+Adj_Rate/2)^($B152),IF(AND(payfreq="Quarterly",pmt_timing="End",$B152&lt;=term),$L152/(1+Adj_Rate/4)^($B152),IF(AND(payfreq="Monthly",pmt_timing="End",$B152&lt;=term),$L152/(1+Adj_Rate/12)^($B152),""))))</f>
        <v>#VALUE!</v>
      </c>
      <c r="N152" s="142" t="str">
        <f>IF(AND(payfreq="Annually",pmt_timing="Beginning",$B152&lt;=term),$L152/(1+Adj_Rate)^($B152),IF(AND(payfreq="Semiannually",pmt_timing="Beginning",$B152&lt;=term),$L152/(1+Adj_Rate/2)^($B152),IF(AND(payfreq="Quarterly",pmt_timing="Beginning",$B152&lt;=term),$L152/(1+Adj_Rate/4)^($B152),IF(AND(payfreq="Monthly",pmt_timing="Beginning",$B152&lt;=term),$L152/(1+Adj_Rate/12)^($B152),""))))</f>
        <v>#VALUE!</v>
      </c>
      <c r="O152" s="77"/>
      <c r="P152" s="138" t="str">
        <f t="shared" si="19"/>
        <v>#NAME?</v>
      </c>
      <c r="Q152" s="143" t="str">
        <f>IF(P152="","",IF(P152=term,"Last Period",IF(P152="total","",IF(payfreq="Annually",DATE(YEAR(Q151)+1,MONTH(Q151),DAY(Q151)),IF(payfreq="Semiannually",DATE(YEAR(Q151),MONTH(Q151)+6,DAY(Q151)),IF(payfreq="Quarterly",DATE(YEAR(Q151),MONTH(Q151)+3,DAY(Q151)),IF(payfreq="Monthly",DATE(YEAR(Q151),MONTH(Q151)+1,DAY(Q151)))))))))</f>
        <v>#NAME?</v>
      </c>
      <c r="R152" s="145" t="str">
        <f t="shared" si="13"/>
        <v>#NAME?</v>
      </c>
      <c r="S152" s="142" t="str">
        <f t="shared" si="14"/>
        <v>#NAME?</v>
      </c>
      <c r="T152" s="145" t="str">
        <f>IF(payfreq="Annually",IF(P152="","",IF(P152="Total",SUM($T$19:T151),Adj_Rate*$R152)),IF(payfreq="Semiannually",IF(P152="","",IF(P152="Total",SUM($T$19:T151),Adj_Rate/2*$R152)),IF(payfreq="Quarterly",IF(P152="","",IF(P152="Total",SUM($T$19:T151),Adj_Rate/4*$R152)),IF(payfreq="Monthly",IF(P152="","",IF(P152="Total",SUM($T$19:T151),Adj_Rate/12*$R152)),""))))</f>
        <v>#VALUE!</v>
      </c>
      <c r="U152" s="142" t="str">
        <f t="shared" si="15"/>
        <v>#NAME?</v>
      </c>
      <c r="V152" s="145" t="str">
        <f t="shared" si="16"/>
        <v>#NAME?</v>
      </c>
      <c r="X152" s="77"/>
    </row>
    <row r="153" ht="15.75" customHeight="1">
      <c r="B153" s="144">
        <v>134.0</v>
      </c>
      <c r="C153" s="139" t="str">
        <f t="shared" si="12"/>
        <v>#NAME?</v>
      </c>
      <c r="D153" s="140" t="str">
        <f>+IF(AND(B153&lt;$G$7),VLOOKUP($B$1,Inventory!$A$1:$AZ$500,33,FALSE),IF(AND(B153=$G$7,pmt_timing="End"),VLOOKUP($B$1,Inventory!$A$1:$AZ$500,33,FALSE),0))</f>
        <v>#VALUE!</v>
      </c>
      <c r="E153" s="140">
        <v>0.0</v>
      </c>
      <c r="F153" s="140">
        <v>0.0</v>
      </c>
      <c r="G153" s="140">
        <v>0.0</v>
      </c>
      <c r="H153" s="140">
        <v>0.0</v>
      </c>
      <c r="I153" s="140">
        <v>0.0</v>
      </c>
      <c r="J153" s="140">
        <v>0.0</v>
      </c>
      <c r="K153" s="140">
        <v>0.0</v>
      </c>
      <c r="L153" s="141" t="str">
        <f t="shared" si="3"/>
        <v>#VALUE!</v>
      </c>
      <c r="M153" s="142" t="str">
        <f>IF(AND(payfreq="Annually",pmt_timing="End",$B153&lt;=term),$L153/(1+Adj_Rate)^($B153),IF(AND(payfreq="Semiannually",pmt_timing="End",$B153&lt;=term),$L153/(1+Adj_Rate/2)^($B153),IF(AND(payfreq="Quarterly",pmt_timing="End",$B153&lt;=term),$L153/(1+Adj_Rate/4)^($B153),IF(AND(payfreq="Monthly",pmt_timing="End",$B153&lt;=term),$L153/(1+Adj_Rate/12)^($B153),""))))</f>
        <v>#VALUE!</v>
      </c>
      <c r="N153" s="142" t="str">
        <f>IF(AND(payfreq="Annually",pmt_timing="Beginning",$B153&lt;=term),$L153/(1+Adj_Rate)^($B153),IF(AND(payfreq="Semiannually",pmt_timing="Beginning",$B153&lt;=term),$L153/(1+Adj_Rate/2)^($B153),IF(AND(payfreq="Quarterly",pmt_timing="Beginning",$B153&lt;=term),$L153/(1+Adj_Rate/4)^($B153),IF(AND(payfreq="Monthly",pmt_timing="Beginning",$B153&lt;=term),$L153/(1+Adj_Rate/12)^($B153),""))))</f>
        <v>#VALUE!</v>
      </c>
      <c r="O153" s="77"/>
      <c r="P153" s="138" t="str">
        <f t="shared" si="19"/>
        <v>#NAME?</v>
      </c>
      <c r="Q153" s="143" t="str">
        <f>IF(P153="","",IF(P153=term,"Last Period",IF(P153="total","",IF(payfreq="Annually",DATE(YEAR(Q152)+1,MONTH(Q152),DAY(Q152)),IF(payfreq="Semiannually",DATE(YEAR(Q152),MONTH(Q152)+6,DAY(Q152)),IF(payfreq="Quarterly",DATE(YEAR(Q152),MONTH(Q152)+3,DAY(Q152)),IF(payfreq="Monthly",DATE(YEAR(Q152),MONTH(Q152)+1,DAY(Q152)))))))))</f>
        <v>#NAME?</v>
      </c>
      <c r="R153" s="145" t="str">
        <f t="shared" si="13"/>
        <v>#NAME?</v>
      </c>
      <c r="S153" s="142" t="str">
        <f t="shared" si="14"/>
        <v>#NAME?</v>
      </c>
      <c r="T153" s="145" t="str">
        <f>IF(payfreq="Annually",IF(P153="","",IF(P153="Total",SUM($T$19:T152),Adj_Rate*$R153)),IF(payfreq="Semiannually",IF(P153="","",IF(P153="Total",SUM($T$19:T152),Adj_Rate/2*$R153)),IF(payfreq="Quarterly",IF(P153="","",IF(P153="Total",SUM($T$19:T152),Adj_Rate/4*$R153)),IF(payfreq="Monthly",IF(P153="","",IF(P153="Total",SUM($T$19:T152),Adj_Rate/12*$R153)),""))))</f>
        <v>#VALUE!</v>
      </c>
      <c r="U153" s="142" t="str">
        <f t="shared" si="15"/>
        <v>#NAME?</v>
      </c>
      <c r="V153" s="145" t="str">
        <f t="shared" si="16"/>
        <v>#NAME?</v>
      </c>
      <c r="X153" s="77"/>
    </row>
    <row r="154" ht="15.75" customHeight="1">
      <c r="B154" s="144">
        <v>135.0</v>
      </c>
      <c r="C154" s="139" t="str">
        <f t="shared" si="12"/>
        <v>#NAME?</v>
      </c>
      <c r="D154" s="140" t="str">
        <f>+IF(AND(B154&lt;$G$7),VLOOKUP($B$1,Inventory!$A$1:$AZ$500,33,FALSE),IF(AND(B154=$G$7,pmt_timing="End"),VLOOKUP($B$1,Inventory!$A$1:$AZ$500,33,FALSE),0))</f>
        <v>#VALUE!</v>
      </c>
      <c r="E154" s="140">
        <v>0.0</v>
      </c>
      <c r="F154" s="140">
        <v>0.0</v>
      </c>
      <c r="G154" s="140">
        <v>0.0</v>
      </c>
      <c r="H154" s="140">
        <v>0.0</v>
      </c>
      <c r="I154" s="140">
        <v>0.0</v>
      </c>
      <c r="J154" s="140">
        <v>0.0</v>
      </c>
      <c r="K154" s="140">
        <v>0.0</v>
      </c>
      <c r="L154" s="141" t="str">
        <f t="shared" si="3"/>
        <v>#VALUE!</v>
      </c>
      <c r="M154" s="142" t="str">
        <f>IF(AND(payfreq="Annually",pmt_timing="End",$B154&lt;=term),$L154/(1+Adj_Rate)^($B154),IF(AND(payfreq="Semiannually",pmt_timing="End",$B154&lt;=term),$L154/(1+Adj_Rate/2)^($B154),IF(AND(payfreq="Quarterly",pmt_timing="End",$B154&lt;=term),$L154/(1+Adj_Rate/4)^($B154),IF(AND(payfreq="Monthly",pmt_timing="End",$B154&lt;=term),$L154/(1+Adj_Rate/12)^($B154),""))))</f>
        <v>#VALUE!</v>
      </c>
      <c r="N154" s="142" t="str">
        <f>IF(AND(payfreq="Annually",pmt_timing="Beginning",$B154&lt;=term),$L154/(1+Adj_Rate)^($B154),IF(AND(payfreq="Semiannually",pmt_timing="Beginning",$B154&lt;=term),$L154/(1+Adj_Rate/2)^($B154),IF(AND(payfreq="Quarterly",pmt_timing="Beginning",$B154&lt;=term),$L154/(1+Adj_Rate/4)^($B154),IF(AND(payfreq="Monthly",pmt_timing="Beginning",$B154&lt;=term),$L154/(1+Adj_Rate/12)^($B154),""))))</f>
        <v>#VALUE!</v>
      </c>
      <c r="O154" s="77"/>
      <c r="P154" s="138" t="str">
        <f t="shared" si="19"/>
        <v>#NAME?</v>
      </c>
      <c r="Q154" s="143" t="str">
        <f>IF(P154="","",IF(P154=term,"Last Period",IF(P154="total","",IF(payfreq="Annually",DATE(YEAR(Q153)+1,MONTH(Q153),DAY(Q153)),IF(payfreq="Semiannually",DATE(YEAR(Q153),MONTH(Q153)+6,DAY(Q153)),IF(payfreq="Quarterly",DATE(YEAR(Q153),MONTH(Q153)+3,DAY(Q153)),IF(payfreq="Monthly",DATE(YEAR(Q153),MONTH(Q153)+1,DAY(Q153)))))))))</f>
        <v>#NAME?</v>
      </c>
      <c r="R154" s="145" t="str">
        <f t="shared" si="13"/>
        <v>#NAME?</v>
      </c>
      <c r="S154" s="142" t="str">
        <f t="shared" si="14"/>
        <v>#NAME?</v>
      </c>
      <c r="T154" s="145" t="str">
        <f>IF(payfreq="Annually",IF(P154="","",IF(P154="Total",SUM($T$19:T153),Adj_Rate*$R154)),IF(payfreq="Semiannually",IF(P154="","",IF(P154="Total",SUM($T$19:T153),Adj_Rate/2*$R154)),IF(payfreq="Quarterly",IF(P154="","",IF(P154="Total",SUM($T$19:T153),Adj_Rate/4*$R154)),IF(payfreq="Monthly",IF(P154="","",IF(P154="Total",SUM($T$19:T153),Adj_Rate/12*$R154)),""))))</f>
        <v>#VALUE!</v>
      </c>
      <c r="U154" s="142" t="str">
        <f t="shared" si="15"/>
        <v>#NAME?</v>
      </c>
      <c r="V154" s="145" t="str">
        <f t="shared" si="16"/>
        <v>#NAME?</v>
      </c>
      <c r="X154" s="77"/>
    </row>
    <row r="155" ht="15.75" customHeight="1">
      <c r="B155" s="144">
        <v>136.0</v>
      </c>
      <c r="C155" s="139" t="str">
        <f t="shared" si="12"/>
        <v>#NAME?</v>
      </c>
      <c r="D155" s="140" t="str">
        <f>+IF(AND(B155&lt;$G$7),VLOOKUP($B$1,Inventory!$A$1:$AZ$500,33,FALSE),IF(AND(B155=$G$7,pmt_timing="End"),VLOOKUP($B$1,Inventory!$A$1:$AZ$500,33,FALSE),0))</f>
        <v>#VALUE!</v>
      </c>
      <c r="E155" s="140">
        <v>0.0</v>
      </c>
      <c r="F155" s="140">
        <v>0.0</v>
      </c>
      <c r="G155" s="140">
        <v>0.0</v>
      </c>
      <c r="H155" s="140">
        <v>0.0</v>
      </c>
      <c r="I155" s="140">
        <v>0.0</v>
      </c>
      <c r="J155" s="140">
        <v>0.0</v>
      </c>
      <c r="K155" s="140">
        <v>0.0</v>
      </c>
      <c r="L155" s="141" t="str">
        <f t="shared" si="3"/>
        <v>#VALUE!</v>
      </c>
      <c r="M155" s="142" t="str">
        <f>IF(AND(payfreq="Annually",pmt_timing="End",$B155&lt;=term),$L155/(1+Adj_Rate)^($B155),IF(AND(payfreq="Semiannually",pmt_timing="End",$B155&lt;=term),$L155/(1+Adj_Rate/2)^($B155),IF(AND(payfreq="Quarterly",pmt_timing="End",$B155&lt;=term),$L155/(1+Adj_Rate/4)^($B155),IF(AND(payfreq="Monthly",pmt_timing="End",$B155&lt;=term),$L155/(1+Adj_Rate/12)^($B155),""))))</f>
        <v>#VALUE!</v>
      </c>
      <c r="N155" s="142" t="str">
        <f>IF(AND(payfreq="Annually",pmt_timing="Beginning",$B155&lt;=term),$L155/(1+Adj_Rate)^($B155),IF(AND(payfreq="Semiannually",pmt_timing="Beginning",$B155&lt;=term),$L155/(1+Adj_Rate/2)^($B155),IF(AND(payfreq="Quarterly",pmt_timing="Beginning",$B155&lt;=term),$L155/(1+Adj_Rate/4)^($B155),IF(AND(payfreq="Monthly",pmt_timing="Beginning",$B155&lt;=term),$L155/(1+Adj_Rate/12)^($B155),""))))</f>
        <v>#VALUE!</v>
      </c>
      <c r="O155" s="77"/>
      <c r="P155" s="138" t="str">
        <f t="shared" si="19"/>
        <v>#NAME?</v>
      </c>
      <c r="Q155" s="143" t="str">
        <f>IF(P155="","",IF(P155=term,"Last Period",IF(P155="total","",IF(payfreq="Annually",DATE(YEAR(Q154)+1,MONTH(Q154),DAY(Q154)),IF(payfreq="Semiannually",DATE(YEAR(Q154),MONTH(Q154)+6,DAY(Q154)),IF(payfreq="Quarterly",DATE(YEAR(Q154),MONTH(Q154)+3,DAY(Q154)),IF(payfreq="Monthly",DATE(YEAR(Q154),MONTH(Q154)+1,DAY(Q154)))))))))</f>
        <v>#NAME?</v>
      </c>
      <c r="R155" s="145" t="str">
        <f t="shared" si="13"/>
        <v>#NAME?</v>
      </c>
      <c r="S155" s="142" t="str">
        <f t="shared" si="14"/>
        <v>#NAME?</v>
      </c>
      <c r="T155" s="145" t="str">
        <f>IF(payfreq="Annually",IF(P155="","",IF(P155="Total",SUM($T$19:T154),Adj_Rate*$R155)),IF(payfreq="Semiannually",IF(P155="","",IF(P155="Total",SUM($T$19:T154),Adj_Rate/2*$R155)),IF(payfreq="Quarterly",IF(P155="","",IF(P155="Total",SUM($T$19:T154),Adj_Rate/4*$R155)),IF(payfreq="Monthly",IF(P155="","",IF(P155="Total",SUM($T$19:T154),Adj_Rate/12*$R155)),""))))</f>
        <v>#VALUE!</v>
      </c>
      <c r="U155" s="142" t="str">
        <f t="shared" si="15"/>
        <v>#NAME?</v>
      </c>
      <c r="V155" s="145" t="str">
        <f t="shared" si="16"/>
        <v>#NAME?</v>
      </c>
      <c r="X155" s="77"/>
    </row>
    <row r="156" ht="15.75" customHeight="1">
      <c r="B156" s="144">
        <v>137.0</v>
      </c>
      <c r="C156" s="139" t="str">
        <f t="shared" si="12"/>
        <v>#NAME?</v>
      </c>
      <c r="D156" s="140" t="str">
        <f>+IF(AND(B156&lt;$G$7),VLOOKUP($B$1,Inventory!$A$1:$AZ$500,33,FALSE),IF(AND(B156=$G$7,pmt_timing="End"),VLOOKUP($B$1,Inventory!$A$1:$AZ$500,33,FALSE),0))</f>
        <v>#VALUE!</v>
      </c>
      <c r="E156" s="140">
        <v>0.0</v>
      </c>
      <c r="F156" s="140">
        <v>0.0</v>
      </c>
      <c r="G156" s="140">
        <v>0.0</v>
      </c>
      <c r="H156" s="140">
        <v>0.0</v>
      </c>
      <c r="I156" s="140">
        <v>0.0</v>
      </c>
      <c r="J156" s="140">
        <v>0.0</v>
      </c>
      <c r="K156" s="140">
        <v>0.0</v>
      </c>
      <c r="L156" s="141" t="str">
        <f t="shared" si="3"/>
        <v>#VALUE!</v>
      </c>
      <c r="M156" s="142" t="str">
        <f>IF(AND(payfreq="Annually",pmt_timing="End",$B156&lt;=term),$L156/(1+Adj_Rate)^($B156),IF(AND(payfreq="Semiannually",pmt_timing="End",$B156&lt;=term),$L156/(1+Adj_Rate/2)^($B156),IF(AND(payfreq="Quarterly",pmt_timing="End",$B156&lt;=term),$L156/(1+Adj_Rate/4)^($B156),IF(AND(payfreq="Monthly",pmt_timing="End",$B156&lt;=term),$L156/(1+Adj_Rate/12)^($B156),""))))</f>
        <v>#VALUE!</v>
      </c>
      <c r="N156" s="142" t="str">
        <f>IF(AND(payfreq="Annually",pmt_timing="Beginning",$B156&lt;=term),$L156/(1+Adj_Rate)^($B156),IF(AND(payfreq="Semiannually",pmt_timing="Beginning",$B156&lt;=term),$L156/(1+Adj_Rate/2)^($B156),IF(AND(payfreq="Quarterly",pmt_timing="Beginning",$B156&lt;=term),$L156/(1+Adj_Rate/4)^($B156),IF(AND(payfreq="Monthly",pmt_timing="Beginning",$B156&lt;=term),$L156/(1+Adj_Rate/12)^($B156),""))))</f>
        <v>#VALUE!</v>
      </c>
      <c r="O156" s="77"/>
      <c r="P156" s="138" t="str">
        <f t="shared" si="19"/>
        <v>#NAME?</v>
      </c>
      <c r="Q156" s="143" t="str">
        <f>IF(P156="","",IF(P156=term,"Last Period",IF(P156="total","",IF(payfreq="Annually",DATE(YEAR(Q155)+1,MONTH(Q155),DAY(Q155)),IF(payfreq="Semiannually",DATE(YEAR(Q155),MONTH(Q155)+6,DAY(Q155)),IF(payfreq="Quarterly",DATE(YEAR(Q155),MONTH(Q155)+3,DAY(Q155)),IF(payfreq="Monthly",DATE(YEAR(Q155),MONTH(Q155)+1,DAY(Q155)))))))))</f>
        <v>#NAME?</v>
      </c>
      <c r="R156" s="145" t="str">
        <f t="shared" si="13"/>
        <v>#NAME?</v>
      </c>
      <c r="S156" s="142" t="str">
        <f t="shared" si="14"/>
        <v>#NAME?</v>
      </c>
      <c r="T156" s="145" t="str">
        <f>IF(payfreq="Annually",IF(P156="","",IF(P156="Total",SUM($T$19:T155),Adj_Rate*$R156)),IF(payfreq="Semiannually",IF(P156="","",IF(P156="Total",SUM($T$19:T155),Adj_Rate/2*$R156)),IF(payfreq="Quarterly",IF(P156="","",IF(P156="Total",SUM($T$19:T155),Adj_Rate/4*$R156)),IF(payfreq="Monthly",IF(P156="","",IF(P156="Total",SUM($T$19:T155),Adj_Rate/12*$R156)),""))))</f>
        <v>#VALUE!</v>
      </c>
      <c r="U156" s="142" t="str">
        <f t="shared" si="15"/>
        <v>#NAME?</v>
      </c>
      <c r="V156" s="145" t="str">
        <f t="shared" si="16"/>
        <v>#NAME?</v>
      </c>
      <c r="X156" s="77"/>
    </row>
    <row r="157" ht="15.75" customHeight="1">
      <c r="B157" s="144">
        <v>138.0</v>
      </c>
      <c r="C157" s="139" t="str">
        <f t="shared" si="12"/>
        <v>#NAME?</v>
      </c>
      <c r="D157" s="140" t="str">
        <f>+IF(AND(B157&lt;$G$7),VLOOKUP($B$1,Inventory!$A$1:$AZ$500,33,FALSE),IF(AND(B157=$G$7,pmt_timing="End"),VLOOKUP($B$1,Inventory!$A$1:$AZ$500,33,FALSE),0))</f>
        <v>#VALUE!</v>
      </c>
      <c r="E157" s="140">
        <v>0.0</v>
      </c>
      <c r="F157" s="140">
        <v>0.0</v>
      </c>
      <c r="G157" s="140">
        <v>0.0</v>
      </c>
      <c r="H157" s="140">
        <v>0.0</v>
      </c>
      <c r="I157" s="140">
        <v>0.0</v>
      </c>
      <c r="J157" s="140">
        <v>0.0</v>
      </c>
      <c r="K157" s="140">
        <v>0.0</v>
      </c>
      <c r="L157" s="141" t="str">
        <f t="shared" si="3"/>
        <v>#VALUE!</v>
      </c>
      <c r="M157" s="142" t="str">
        <f>IF(AND(payfreq="Annually",pmt_timing="End",$B157&lt;=term),$L157/(1+Adj_Rate)^($B157),IF(AND(payfreq="Semiannually",pmt_timing="End",$B157&lt;=term),$L157/(1+Adj_Rate/2)^($B157),IF(AND(payfreq="Quarterly",pmt_timing="End",$B157&lt;=term),$L157/(1+Adj_Rate/4)^($B157),IF(AND(payfreq="Monthly",pmt_timing="End",$B157&lt;=term),$L157/(1+Adj_Rate/12)^($B157),""))))</f>
        <v>#VALUE!</v>
      </c>
      <c r="N157" s="142" t="str">
        <f>IF(AND(payfreq="Annually",pmt_timing="Beginning",$B157&lt;=term),$L157/(1+Adj_Rate)^($B157),IF(AND(payfreq="Semiannually",pmt_timing="Beginning",$B157&lt;=term),$L157/(1+Adj_Rate/2)^($B157),IF(AND(payfreq="Quarterly",pmt_timing="Beginning",$B157&lt;=term),$L157/(1+Adj_Rate/4)^($B157),IF(AND(payfreq="Monthly",pmt_timing="Beginning",$B157&lt;=term),$L157/(1+Adj_Rate/12)^($B157),""))))</f>
        <v>#VALUE!</v>
      </c>
      <c r="O157" s="77"/>
      <c r="P157" s="138" t="str">
        <f t="shared" si="19"/>
        <v>#NAME?</v>
      </c>
      <c r="Q157" s="143" t="str">
        <f>IF(P157="","",IF(P157=term,"Last Period",IF(P157="total","",IF(payfreq="Annually",DATE(YEAR(Q156)+1,MONTH(Q156),DAY(Q156)),IF(payfreq="Semiannually",DATE(YEAR(Q156),MONTH(Q156)+6,DAY(Q156)),IF(payfreq="Quarterly",DATE(YEAR(Q156),MONTH(Q156)+3,DAY(Q156)),IF(payfreq="Monthly",DATE(YEAR(Q156),MONTH(Q156)+1,DAY(Q156)))))))))</f>
        <v>#NAME?</v>
      </c>
      <c r="R157" s="145" t="str">
        <f t="shared" si="13"/>
        <v>#NAME?</v>
      </c>
      <c r="S157" s="142" t="str">
        <f t="shared" si="14"/>
        <v>#NAME?</v>
      </c>
      <c r="T157" s="145" t="str">
        <f>IF(payfreq="Annually",IF(P157="","",IF(P157="Total",SUM($T$19:T156),Adj_Rate*$R157)),IF(payfreq="Semiannually",IF(P157="","",IF(P157="Total",SUM($T$19:T156),Adj_Rate/2*$R157)),IF(payfreq="Quarterly",IF(P157="","",IF(P157="Total",SUM($T$19:T156),Adj_Rate/4*$R157)),IF(payfreq="Monthly",IF(P157="","",IF(P157="Total",SUM($T$19:T156),Adj_Rate/12*$R157)),""))))</f>
        <v>#VALUE!</v>
      </c>
      <c r="U157" s="142" t="str">
        <f t="shared" si="15"/>
        <v>#NAME?</v>
      </c>
      <c r="V157" s="145" t="str">
        <f t="shared" si="16"/>
        <v>#NAME?</v>
      </c>
      <c r="X157" s="77"/>
    </row>
    <row r="158" ht="15.75" customHeight="1">
      <c r="B158" s="144">
        <v>139.0</v>
      </c>
      <c r="C158" s="139" t="str">
        <f t="shared" si="12"/>
        <v>#NAME?</v>
      </c>
      <c r="D158" s="140" t="str">
        <f>+IF(AND(B158&lt;$G$7),VLOOKUP($B$1,Inventory!$A$1:$AZ$500,33,FALSE),IF(AND(B158=$G$7,pmt_timing="End"),VLOOKUP($B$1,Inventory!$A$1:$AZ$500,33,FALSE),0))</f>
        <v>#VALUE!</v>
      </c>
      <c r="E158" s="140">
        <v>0.0</v>
      </c>
      <c r="F158" s="140">
        <v>0.0</v>
      </c>
      <c r="G158" s="140">
        <v>0.0</v>
      </c>
      <c r="H158" s="140">
        <v>0.0</v>
      </c>
      <c r="I158" s="140">
        <v>0.0</v>
      </c>
      <c r="J158" s="140">
        <v>0.0</v>
      </c>
      <c r="K158" s="140">
        <v>0.0</v>
      </c>
      <c r="L158" s="141" t="str">
        <f t="shared" si="3"/>
        <v>#VALUE!</v>
      </c>
      <c r="M158" s="142" t="str">
        <f>IF(AND(payfreq="Annually",pmt_timing="End",$B158&lt;=term),$L158/(1+Adj_Rate)^($B158),IF(AND(payfreq="Semiannually",pmt_timing="End",$B158&lt;=term),$L158/(1+Adj_Rate/2)^($B158),IF(AND(payfreq="Quarterly",pmt_timing="End",$B158&lt;=term),$L158/(1+Adj_Rate/4)^($B158),IF(AND(payfreq="Monthly",pmt_timing="End",$B158&lt;=term),$L158/(1+Adj_Rate/12)^($B158),""))))</f>
        <v>#VALUE!</v>
      </c>
      <c r="N158" s="142" t="str">
        <f>IF(AND(payfreq="Annually",pmt_timing="Beginning",$B158&lt;=term),$L158/(1+Adj_Rate)^($B158),IF(AND(payfreq="Semiannually",pmt_timing="Beginning",$B158&lt;=term),$L158/(1+Adj_Rate/2)^($B158),IF(AND(payfreq="Quarterly",pmt_timing="Beginning",$B158&lt;=term),$L158/(1+Adj_Rate/4)^($B158),IF(AND(payfreq="Monthly",pmt_timing="Beginning",$B158&lt;=term),$L158/(1+Adj_Rate/12)^($B158),""))))</f>
        <v>#VALUE!</v>
      </c>
      <c r="O158" s="77"/>
      <c r="P158" s="138" t="str">
        <f t="shared" si="19"/>
        <v>#NAME?</v>
      </c>
      <c r="Q158" s="143" t="str">
        <f>IF(P158="","",IF(P158=term,"Last Period",IF(P158="total","",IF(payfreq="Annually",DATE(YEAR(Q157)+1,MONTH(Q157),DAY(Q157)),IF(payfreq="Semiannually",DATE(YEAR(Q157),MONTH(Q157)+6,DAY(Q157)),IF(payfreq="Quarterly",DATE(YEAR(Q157),MONTH(Q157)+3,DAY(Q157)),IF(payfreq="Monthly",DATE(YEAR(Q157),MONTH(Q157)+1,DAY(Q157)))))))))</f>
        <v>#NAME?</v>
      </c>
      <c r="R158" s="145" t="str">
        <f t="shared" si="13"/>
        <v>#NAME?</v>
      </c>
      <c r="S158" s="142" t="str">
        <f t="shared" si="14"/>
        <v>#NAME?</v>
      </c>
      <c r="T158" s="145" t="str">
        <f>IF(payfreq="Annually",IF(P158="","",IF(P158="Total",SUM($T$19:T157),Adj_Rate*$R158)),IF(payfreq="Semiannually",IF(P158="","",IF(P158="Total",SUM($T$19:T157),Adj_Rate/2*$R158)),IF(payfreq="Quarterly",IF(P158="","",IF(P158="Total",SUM($T$19:T157),Adj_Rate/4*$R158)),IF(payfreq="Monthly",IF(P158="","",IF(P158="Total",SUM($T$19:T157),Adj_Rate/12*$R158)),""))))</f>
        <v>#VALUE!</v>
      </c>
      <c r="U158" s="142" t="str">
        <f t="shared" si="15"/>
        <v>#NAME?</v>
      </c>
      <c r="V158" s="145" t="str">
        <f t="shared" si="16"/>
        <v>#NAME?</v>
      </c>
      <c r="X158" s="77"/>
    </row>
    <row r="159" ht="15.75" customHeight="1">
      <c r="B159" s="144">
        <v>140.0</v>
      </c>
      <c r="C159" s="139" t="str">
        <f t="shared" si="12"/>
        <v>#NAME?</v>
      </c>
      <c r="D159" s="140" t="str">
        <f>+IF(AND(B159&lt;$G$7),VLOOKUP($B$1,Inventory!$A$1:$AZ$500,33,FALSE),IF(AND(B159=$G$7,pmt_timing="End"),VLOOKUP($B$1,Inventory!$A$1:$AZ$500,33,FALSE),0))</f>
        <v>#VALUE!</v>
      </c>
      <c r="E159" s="140">
        <v>0.0</v>
      </c>
      <c r="F159" s="140">
        <v>0.0</v>
      </c>
      <c r="G159" s="140">
        <v>0.0</v>
      </c>
      <c r="H159" s="140">
        <v>0.0</v>
      </c>
      <c r="I159" s="140">
        <v>0.0</v>
      </c>
      <c r="J159" s="140">
        <v>0.0</v>
      </c>
      <c r="K159" s="140">
        <v>0.0</v>
      </c>
      <c r="L159" s="141" t="str">
        <f t="shared" si="3"/>
        <v>#VALUE!</v>
      </c>
      <c r="M159" s="142" t="str">
        <f>IF(AND(payfreq="Annually",pmt_timing="End",$B159&lt;=term),$L159/(1+Adj_Rate)^($B159),IF(AND(payfreq="Semiannually",pmt_timing="End",$B159&lt;=term),$L159/(1+Adj_Rate/2)^($B159),IF(AND(payfreq="Quarterly",pmt_timing="End",$B159&lt;=term),$L159/(1+Adj_Rate/4)^($B159),IF(AND(payfreq="Monthly",pmt_timing="End",$B159&lt;=term),$L159/(1+Adj_Rate/12)^($B159),""))))</f>
        <v>#VALUE!</v>
      </c>
      <c r="N159" s="142" t="str">
        <f>IF(AND(payfreq="Annually",pmt_timing="Beginning",$B159&lt;=term),$L159/(1+Adj_Rate)^($B159),IF(AND(payfreq="Semiannually",pmt_timing="Beginning",$B159&lt;=term),$L159/(1+Adj_Rate/2)^($B159),IF(AND(payfreq="Quarterly",pmt_timing="Beginning",$B159&lt;=term),$L159/(1+Adj_Rate/4)^($B159),IF(AND(payfreq="Monthly",pmt_timing="Beginning",$B159&lt;=term),$L159/(1+Adj_Rate/12)^($B159),""))))</f>
        <v>#VALUE!</v>
      </c>
      <c r="O159" s="77"/>
      <c r="P159" s="138" t="str">
        <f t="shared" si="19"/>
        <v>#NAME?</v>
      </c>
      <c r="Q159" s="143" t="str">
        <f>IF(P159="","",IF(P159=term,"Last Period",IF(P159="total","",IF(payfreq="Annually",DATE(YEAR(Q158)+1,MONTH(Q158),DAY(Q158)),IF(payfreq="Semiannually",DATE(YEAR(Q158),MONTH(Q158)+6,DAY(Q158)),IF(payfreq="Quarterly",DATE(YEAR(Q158),MONTH(Q158)+3,DAY(Q158)),IF(payfreq="Monthly",DATE(YEAR(Q158),MONTH(Q158)+1,DAY(Q158)))))))))</f>
        <v>#NAME?</v>
      </c>
      <c r="R159" s="145" t="str">
        <f t="shared" si="13"/>
        <v>#NAME?</v>
      </c>
      <c r="S159" s="142" t="str">
        <f t="shared" si="14"/>
        <v>#NAME?</v>
      </c>
      <c r="T159" s="145" t="str">
        <f>IF(payfreq="Annually",IF(P159="","",IF(P159="Total",SUM($T$19:T158),Adj_Rate*$R159)),IF(payfreq="Semiannually",IF(P159="","",IF(P159="Total",SUM($T$19:T158),Adj_Rate/2*$R159)),IF(payfreq="Quarterly",IF(P159="","",IF(P159="Total",SUM($T$19:T158),Adj_Rate/4*$R159)),IF(payfreq="Monthly",IF(P159="","",IF(P159="Total",SUM($T$19:T158),Adj_Rate/12*$R159)),""))))</f>
        <v>#VALUE!</v>
      </c>
      <c r="U159" s="142" t="str">
        <f t="shared" si="15"/>
        <v>#NAME?</v>
      </c>
      <c r="V159" s="145" t="str">
        <f t="shared" si="16"/>
        <v>#NAME?</v>
      </c>
      <c r="X159" s="77"/>
    </row>
    <row r="160" ht="15.75" customHeight="1">
      <c r="B160" s="144">
        <v>141.0</v>
      </c>
      <c r="C160" s="139" t="str">
        <f t="shared" si="12"/>
        <v>#NAME?</v>
      </c>
      <c r="D160" s="140" t="str">
        <f>+IF(AND(B160&lt;$G$7),VLOOKUP($B$1,Inventory!$A$1:$AZ$500,33,FALSE),IF(AND(B160=$G$7,pmt_timing="End"),VLOOKUP($B$1,Inventory!$A$1:$AZ$500,33,FALSE),0))</f>
        <v>#VALUE!</v>
      </c>
      <c r="E160" s="140">
        <v>0.0</v>
      </c>
      <c r="F160" s="140">
        <v>0.0</v>
      </c>
      <c r="G160" s="140">
        <v>0.0</v>
      </c>
      <c r="H160" s="140">
        <v>0.0</v>
      </c>
      <c r="I160" s="140">
        <v>0.0</v>
      </c>
      <c r="J160" s="140">
        <v>0.0</v>
      </c>
      <c r="K160" s="140">
        <v>0.0</v>
      </c>
      <c r="L160" s="141" t="str">
        <f t="shared" si="3"/>
        <v>#VALUE!</v>
      </c>
      <c r="M160" s="142" t="str">
        <f>IF(AND(payfreq="Annually",pmt_timing="End",$B160&lt;=term),$L160/(1+Adj_Rate)^($B160),IF(AND(payfreq="Semiannually",pmt_timing="End",$B160&lt;=term),$L160/(1+Adj_Rate/2)^($B160),IF(AND(payfreq="Quarterly",pmt_timing="End",$B160&lt;=term),$L160/(1+Adj_Rate/4)^($B160),IF(AND(payfreq="Monthly",pmt_timing="End",$B160&lt;=term),$L160/(1+Adj_Rate/12)^($B160),""))))</f>
        <v>#VALUE!</v>
      </c>
      <c r="N160" s="142" t="str">
        <f>IF(AND(payfreq="Annually",pmt_timing="Beginning",$B160&lt;=term),$L160/(1+Adj_Rate)^($B160),IF(AND(payfreq="Semiannually",pmt_timing="Beginning",$B160&lt;=term),$L160/(1+Adj_Rate/2)^($B160),IF(AND(payfreq="Quarterly",pmt_timing="Beginning",$B160&lt;=term),$L160/(1+Adj_Rate/4)^($B160),IF(AND(payfreq="Monthly",pmt_timing="Beginning",$B160&lt;=term),$L160/(1+Adj_Rate/12)^($B160),""))))</f>
        <v>#VALUE!</v>
      </c>
      <c r="O160" s="77"/>
      <c r="P160" s="138" t="str">
        <f t="shared" si="19"/>
        <v>#NAME?</v>
      </c>
      <c r="Q160" s="143" t="str">
        <f>IF(P160="","",IF(P160=term,"Last Period",IF(P160="total","",IF(payfreq="Annually",DATE(YEAR(Q159)+1,MONTH(Q159),DAY(Q159)),IF(payfreq="Semiannually",DATE(YEAR(Q159),MONTH(Q159)+6,DAY(Q159)),IF(payfreq="Quarterly",DATE(YEAR(Q159),MONTH(Q159)+3,DAY(Q159)),IF(payfreq="Monthly",DATE(YEAR(Q159),MONTH(Q159)+1,DAY(Q159)))))))))</f>
        <v>#NAME?</v>
      </c>
      <c r="R160" s="145" t="str">
        <f t="shared" si="13"/>
        <v>#NAME?</v>
      </c>
      <c r="S160" s="142" t="str">
        <f t="shared" si="14"/>
        <v>#NAME?</v>
      </c>
      <c r="T160" s="145" t="str">
        <f>IF(payfreq="Annually",IF(P160="","",IF(P160="Total",SUM($T$19:T159),Adj_Rate*$R160)),IF(payfreq="Semiannually",IF(P160="","",IF(P160="Total",SUM($T$19:T159),Adj_Rate/2*$R160)),IF(payfreq="Quarterly",IF(P160="","",IF(P160="Total",SUM($T$19:T159),Adj_Rate/4*$R160)),IF(payfreq="Monthly",IF(P160="","",IF(P160="Total",SUM($T$19:T159),Adj_Rate/12*$R160)),""))))</f>
        <v>#VALUE!</v>
      </c>
      <c r="U160" s="142" t="str">
        <f t="shared" si="15"/>
        <v>#NAME?</v>
      </c>
      <c r="V160" s="145" t="str">
        <f t="shared" si="16"/>
        <v>#NAME?</v>
      </c>
      <c r="X160" s="77"/>
    </row>
    <row r="161" ht="15.75" customHeight="1">
      <c r="B161" s="144">
        <v>142.0</v>
      </c>
      <c r="C161" s="139" t="str">
        <f t="shared" si="12"/>
        <v>#NAME?</v>
      </c>
      <c r="D161" s="140" t="str">
        <f>+IF(AND(B161&lt;$G$7),VLOOKUP($B$1,Inventory!$A$1:$AZ$500,33,FALSE),IF(AND(B161=$G$7,pmt_timing="End"),VLOOKUP($B$1,Inventory!$A$1:$AZ$500,33,FALSE),0))</f>
        <v>#VALUE!</v>
      </c>
      <c r="E161" s="140">
        <v>0.0</v>
      </c>
      <c r="F161" s="140">
        <v>0.0</v>
      </c>
      <c r="G161" s="140">
        <v>0.0</v>
      </c>
      <c r="H161" s="140">
        <v>0.0</v>
      </c>
      <c r="I161" s="140">
        <v>0.0</v>
      </c>
      <c r="J161" s="140">
        <v>0.0</v>
      </c>
      <c r="K161" s="140">
        <v>0.0</v>
      </c>
      <c r="L161" s="141" t="str">
        <f t="shared" si="3"/>
        <v>#VALUE!</v>
      </c>
      <c r="M161" s="142" t="str">
        <f>IF(AND(payfreq="Annually",pmt_timing="End",$B161&lt;=term),$L161/(1+Adj_Rate)^($B161),IF(AND(payfreq="Semiannually",pmt_timing="End",$B161&lt;=term),$L161/(1+Adj_Rate/2)^($B161),IF(AND(payfreq="Quarterly",pmt_timing="End",$B161&lt;=term),$L161/(1+Adj_Rate/4)^($B161),IF(AND(payfreq="Monthly",pmt_timing="End",$B161&lt;=term),$L161/(1+Adj_Rate/12)^($B161),""))))</f>
        <v>#VALUE!</v>
      </c>
      <c r="N161" s="142" t="str">
        <f>IF(AND(payfreq="Annually",pmt_timing="Beginning",$B161&lt;=term),$L161/(1+Adj_Rate)^($B161),IF(AND(payfreq="Semiannually",pmt_timing="Beginning",$B161&lt;=term),$L161/(1+Adj_Rate/2)^($B161),IF(AND(payfreq="Quarterly",pmt_timing="Beginning",$B161&lt;=term),$L161/(1+Adj_Rate/4)^($B161),IF(AND(payfreq="Monthly",pmt_timing="Beginning",$B161&lt;=term),$L161/(1+Adj_Rate/12)^($B161),""))))</f>
        <v>#VALUE!</v>
      </c>
      <c r="O161" s="77"/>
      <c r="P161" s="138" t="str">
        <f t="shared" si="19"/>
        <v>#NAME?</v>
      </c>
      <c r="Q161" s="143" t="str">
        <f>IF(P161="","",IF(P161=term,"Last Period",IF(P161="total","",IF(payfreq="Annually",DATE(YEAR(Q160)+1,MONTH(Q160),DAY(Q160)),IF(payfreq="Semiannually",DATE(YEAR(Q160),MONTH(Q160)+6,DAY(Q160)),IF(payfreq="Quarterly",DATE(YEAR(Q160),MONTH(Q160)+3,DAY(Q160)),IF(payfreq="Monthly",DATE(YEAR(Q160),MONTH(Q160)+1,DAY(Q160)))))))))</f>
        <v>#NAME?</v>
      </c>
      <c r="R161" s="145" t="str">
        <f t="shared" si="13"/>
        <v>#NAME?</v>
      </c>
      <c r="S161" s="142" t="str">
        <f t="shared" si="14"/>
        <v>#NAME?</v>
      </c>
      <c r="T161" s="145" t="str">
        <f>IF(payfreq="Annually",IF(P161="","",IF(P161="Total",SUM($T$19:T160),Adj_Rate*$R161)),IF(payfreq="Semiannually",IF(P161="","",IF(P161="Total",SUM($T$19:T160),Adj_Rate/2*$R161)),IF(payfreq="Quarterly",IF(P161="","",IF(P161="Total",SUM($T$19:T160),Adj_Rate/4*$R161)),IF(payfreq="Monthly",IF(P161="","",IF(P161="Total",SUM($T$19:T160),Adj_Rate/12*$R161)),""))))</f>
        <v>#VALUE!</v>
      </c>
      <c r="U161" s="142" t="str">
        <f t="shared" si="15"/>
        <v>#NAME?</v>
      </c>
      <c r="V161" s="145" t="str">
        <f t="shared" si="16"/>
        <v>#NAME?</v>
      </c>
      <c r="X161" s="77"/>
    </row>
    <row r="162" ht="15.75" customHeight="1">
      <c r="B162" s="144">
        <v>143.0</v>
      </c>
      <c r="C162" s="139" t="str">
        <f t="shared" si="12"/>
        <v>#NAME?</v>
      </c>
      <c r="D162" s="140" t="str">
        <f>+IF(AND(B162&lt;$G$7),VLOOKUP($B$1,Inventory!$A$1:$AZ$500,33,FALSE),IF(AND(B162=$G$7,pmt_timing="End"),VLOOKUP($B$1,Inventory!$A$1:$AZ$500,33,FALSE),0))</f>
        <v>#VALUE!</v>
      </c>
      <c r="E162" s="140">
        <v>0.0</v>
      </c>
      <c r="F162" s="140">
        <v>0.0</v>
      </c>
      <c r="G162" s="140">
        <v>0.0</v>
      </c>
      <c r="H162" s="140">
        <v>0.0</v>
      </c>
      <c r="I162" s="140">
        <v>0.0</v>
      </c>
      <c r="J162" s="140">
        <v>0.0</v>
      </c>
      <c r="K162" s="140">
        <v>0.0</v>
      </c>
      <c r="L162" s="141" t="str">
        <f t="shared" si="3"/>
        <v>#VALUE!</v>
      </c>
      <c r="M162" s="142" t="str">
        <f>IF(AND(payfreq="Annually",pmt_timing="End",$B162&lt;=term),$L162/(1+Adj_Rate)^($B162),IF(AND(payfreq="Semiannually",pmt_timing="End",$B162&lt;=term),$L162/(1+Adj_Rate/2)^($B162),IF(AND(payfreq="Quarterly",pmt_timing="End",$B162&lt;=term),$L162/(1+Adj_Rate/4)^($B162),IF(AND(payfreq="Monthly",pmt_timing="End",$B162&lt;=term),$L162/(1+Adj_Rate/12)^($B162),""))))</f>
        <v>#VALUE!</v>
      </c>
      <c r="N162" s="142" t="str">
        <f>IF(AND(payfreq="Annually",pmt_timing="Beginning",$B162&lt;=term),$L162/(1+Adj_Rate)^($B162),IF(AND(payfreq="Semiannually",pmt_timing="Beginning",$B162&lt;=term),$L162/(1+Adj_Rate/2)^($B162),IF(AND(payfreq="Quarterly",pmt_timing="Beginning",$B162&lt;=term),$L162/(1+Adj_Rate/4)^($B162),IF(AND(payfreq="Monthly",pmt_timing="Beginning",$B162&lt;=term),$L162/(1+Adj_Rate/12)^($B162),""))))</f>
        <v>#VALUE!</v>
      </c>
      <c r="O162" s="77"/>
      <c r="P162" s="138" t="str">
        <f t="shared" si="19"/>
        <v>#NAME?</v>
      </c>
      <c r="Q162" s="143" t="str">
        <f>IF(P162="","",IF(P162=term,"Last Period",IF(P162="total","",IF(payfreq="Annually",DATE(YEAR(Q161)+1,MONTH(Q161),DAY(Q161)),IF(payfreq="Semiannually",DATE(YEAR(Q161),MONTH(Q161)+6,DAY(Q161)),IF(payfreq="Quarterly",DATE(YEAR(Q161),MONTH(Q161)+3,DAY(Q161)),IF(payfreq="Monthly",DATE(YEAR(Q161),MONTH(Q161)+1,DAY(Q161)))))))))</f>
        <v>#NAME?</v>
      </c>
      <c r="R162" s="145" t="str">
        <f t="shared" si="13"/>
        <v>#NAME?</v>
      </c>
      <c r="S162" s="142" t="str">
        <f t="shared" si="14"/>
        <v>#NAME?</v>
      </c>
      <c r="T162" s="145" t="str">
        <f>IF(payfreq="Annually",IF(P162="","",IF(P162="Total",SUM($T$19:T161),Adj_Rate*$R162)),IF(payfreq="Semiannually",IF(P162="","",IF(P162="Total",SUM($T$19:T161),Adj_Rate/2*$R162)),IF(payfreq="Quarterly",IF(P162="","",IF(P162="Total",SUM($T$19:T161),Adj_Rate/4*$R162)),IF(payfreq="Monthly",IF(P162="","",IF(P162="Total",SUM($T$19:T161),Adj_Rate/12*$R162)),""))))</f>
        <v>#VALUE!</v>
      </c>
      <c r="U162" s="142" t="str">
        <f t="shared" si="15"/>
        <v>#NAME?</v>
      </c>
      <c r="V162" s="145" t="str">
        <f t="shared" si="16"/>
        <v>#NAME?</v>
      </c>
      <c r="X162" s="77"/>
    </row>
    <row r="163" ht="15.75" customHeight="1">
      <c r="B163" s="144">
        <v>144.0</v>
      </c>
      <c r="C163" s="139" t="str">
        <f t="shared" si="12"/>
        <v>#NAME?</v>
      </c>
      <c r="D163" s="140" t="str">
        <f>+IF(AND(B163&lt;$G$7),VLOOKUP($B$1,Inventory!$A$1:$AZ$500,33,FALSE),IF(AND(B163=$G$7,pmt_timing="End"),VLOOKUP($B$1,Inventory!$A$1:$AZ$500,33,FALSE),0))</f>
        <v>#VALUE!</v>
      </c>
      <c r="E163" s="140">
        <v>0.0</v>
      </c>
      <c r="F163" s="140">
        <v>0.0</v>
      </c>
      <c r="G163" s="140">
        <v>0.0</v>
      </c>
      <c r="H163" s="140">
        <v>0.0</v>
      </c>
      <c r="I163" s="140">
        <v>0.0</v>
      </c>
      <c r="J163" s="140">
        <v>0.0</v>
      </c>
      <c r="K163" s="140">
        <v>0.0</v>
      </c>
      <c r="L163" s="141" t="str">
        <f t="shared" si="3"/>
        <v>#VALUE!</v>
      </c>
      <c r="M163" s="142" t="str">
        <f>IF(AND(payfreq="Annually",pmt_timing="End",$B163&lt;=term),$L163/(1+Adj_Rate)^($B163),IF(AND(payfreq="Semiannually",pmt_timing="End",$B163&lt;=term),$L163/(1+Adj_Rate/2)^($B163),IF(AND(payfreq="Quarterly",pmt_timing="End",$B163&lt;=term),$L163/(1+Adj_Rate/4)^($B163),IF(AND(payfreq="Monthly",pmt_timing="End",$B163&lt;=term),$L163/(1+Adj_Rate/12)^($B163),""))))</f>
        <v>#VALUE!</v>
      </c>
      <c r="N163" s="142" t="str">
        <f>IF(AND(payfreq="Annually",pmt_timing="Beginning",$B163&lt;=term),$L163/(1+Adj_Rate)^($B163),IF(AND(payfreq="Semiannually",pmt_timing="Beginning",$B163&lt;=term),$L163/(1+Adj_Rate/2)^($B163),IF(AND(payfreq="Quarterly",pmt_timing="Beginning",$B163&lt;=term),$L163/(1+Adj_Rate/4)^($B163),IF(AND(payfreq="Monthly",pmt_timing="Beginning",$B163&lt;=term),$L163/(1+Adj_Rate/12)^($B163),""))))</f>
        <v>#VALUE!</v>
      </c>
      <c r="O163" s="77"/>
      <c r="P163" s="138" t="str">
        <f t="shared" si="19"/>
        <v>#NAME?</v>
      </c>
      <c r="Q163" s="143" t="str">
        <f>IF(P163="","",IF(P163=term,"Last Period",IF(P163="total","",IF(payfreq="Annually",DATE(YEAR(Q162)+1,MONTH(Q162),DAY(Q162)),IF(payfreq="Semiannually",DATE(YEAR(Q162),MONTH(Q162)+6,DAY(Q162)),IF(payfreq="Quarterly",DATE(YEAR(Q162),MONTH(Q162)+3,DAY(Q162)),IF(payfreq="Monthly",DATE(YEAR(Q162),MONTH(Q162)+1,DAY(Q162)))))))))</f>
        <v>#NAME?</v>
      </c>
      <c r="R163" s="145" t="str">
        <f t="shared" si="13"/>
        <v>#NAME?</v>
      </c>
      <c r="S163" s="142" t="str">
        <f t="shared" si="14"/>
        <v>#NAME?</v>
      </c>
      <c r="T163" s="145" t="str">
        <f>IF(payfreq="Annually",IF(P163="","",IF(P163="Total",SUM($T$19:T162),Adj_Rate*$R163)),IF(payfreq="Semiannually",IF(P163="","",IF(P163="Total",SUM($T$19:T162),Adj_Rate/2*$R163)),IF(payfreq="Quarterly",IF(P163="","",IF(P163="Total",SUM($T$19:T162),Adj_Rate/4*$R163)),IF(payfreq="Monthly",IF(P163="","",IF(P163="Total",SUM($T$19:T162),Adj_Rate/12*$R163)),""))))</f>
        <v>#VALUE!</v>
      </c>
      <c r="U163" s="142" t="str">
        <f t="shared" si="15"/>
        <v>#NAME?</v>
      </c>
      <c r="V163" s="145" t="str">
        <f t="shared" si="16"/>
        <v>#NAME?</v>
      </c>
      <c r="X163" s="77"/>
    </row>
    <row r="164" ht="15.75" customHeight="1">
      <c r="B164" s="144">
        <v>145.0</v>
      </c>
      <c r="C164" s="139" t="str">
        <f t="shared" si="12"/>
        <v>#NAME?</v>
      </c>
      <c r="D164" s="140" t="str">
        <f>+IF(AND(B164&lt;$G$7),VLOOKUP($B$1,Inventory!$A$1:$AZ$500,33,FALSE),IF(AND(B164=$G$7,pmt_timing="End"),VLOOKUP($B$1,Inventory!$A$1:$AZ$500,33,FALSE),0))</f>
        <v>#VALUE!</v>
      </c>
      <c r="E164" s="140">
        <v>0.0</v>
      </c>
      <c r="F164" s="140">
        <v>0.0</v>
      </c>
      <c r="G164" s="140">
        <v>0.0</v>
      </c>
      <c r="H164" s="140">
        <v>0.0</v>
      </c>
      <c r="I164" s="140">
        <v>0.0</v>
      </c>
      <c r="J164" s="140">
        <v>0.0</v>
      </c>
      <c r="K164" s="140">
        <v>0.0</v>
      </c>
      <c r="L164" s="141" t="str">
        <f t="shared" si="3"/>
        <v>#VALUE!</v>
      </c>
      <c r="M164" s="142" t="str">
        <f>IF(AND(payfreq="Annually",pmt_timing="End",$B164&lt;=term),$L164/(1+Adj_Rate)^($B164),IF(AND(payfreq="Semiannually",pmt_timing="End",$B164&lt;=term),$L164/(1+Adj_Rate/2)^($B164),IF(AND(payfreq="Quarterly",pmt_timing="End",$B164&lt;=term),$L164/(1+Adj_Rate/4)^($B164),IF(AND(payfreq="Monthly",pmt_timing="End",$B164&lt;=term),$L164/(1+Adj_Rate/12)^($B164),""))))</f>
        <v>#VALUE!</v>
      </c>
      <c r="N164" s="142" t="str">
        <f>IF(AND(payfreq="Annually",pmt_timing="Beginning",$B164&lt;=term),$L164/(1+Adj_Rate)^($B164),IF(AND(payfreq="Semiannually",pmt_timing="Beginning",$B164&lt;=term),$L164/(1+Adj_Rate/2)^($B164),IF(AND(payfreq="Quarterly",pmt_timing="Beginning",$B164&lt;=term),$L164/(1+Adj_Rate/4)^($B164),IF(AND(payfreq="Monthly",pmt_timing="Beginning",$B164&lt;=term),$L164/(1+Adj_Rate/12)^($B164),""))))</f>
        <v>#VALUE!</v>
      </c>
      <c r="O164" s="77"/>
      <c r="P164" s="138" t="str">
        <f t="shared" si="19"/>
        <v>#NAME?</v>
      </c>
      <c r="Q164" s="143" t="str">
        <f>IF(P164="","",IF(P164=term,"Last Period",IF(P164="total","",IF(payfreq="Annually",DATE(YEAR(Q163)+1,MONTH(Q163),DAY(Q163)),IF(payfreq="Semiannually",DATE(YEAR(Q163),MONTH(Q163)+6,DAY(Q163)),IF(payfreq="Quarterly",DATE(YEAR(Q163),MONTH(Q163)+3,DAY(Q163)),IF(payfreq="Monthly",DATE(YEAR(Q163),MONTH(Q163)+1,DAY(Q163)))))))))</f>
        <v>#NAME?</v>
      </c>
      <c r="R164" s="145" t="str">
        <f t="shared" si="13"/>
        <v>#NAME?</v>
      </c>
      <c r="S164" s="142" t="str">
        <f t="shared" si="14"/>
        <v>#NAME?</v>
      </c>
      <c r="T164" s="145" t="str">
        <f>IF(payfreq="Annually",IF(P164="","",IF(P164="Total",SUM($T$19:T163),Adj_Rate*$R164)),IF(payfreq="Semiannually",IF(P164="","",IF(P164="Total",SUM($T$19:T163),Adj_Rate/2*$R164)),IF(payfreq="Quarterly",IF(P164="","",IF(P164="Total",SUM($T$19:T163),Adj_Rate/4*$R164)),IF(payfreq="Monthly",IF(P164="","",IF(P164="Total",SUM($T$19:T163),Adj_Rate/12*$R164)),""))))</f>
        <v>#VALUE!</v>
      </c>
      <c r="U164" s="142" t="str">
        <f t="shared" si="15"/>
        <v>#NAME?</v>
      </c>
      <c r="V164" s="145" t="str">
        <f t="shared" si="16"/>
        <v>#NAME?</v>
      </c>
      <c r="X164" s="77"/>
    </row>
    <row r="165" ht="15.75" customHeight="1">
      <c r="B165" s="144">
        <v>146.0</v>
      </c>
      <c r="C165" s="139" t="str">
        <f t="shared" si="12"/>
        <v>#NAME?</v>
      </c>
      <c r="D165" s="140" t="str">
        <f>+IF(AND(B165&lt;$G$7),VLOOKUP($B$1,Inventory!$A$1:$AZ$500,33,FALSE),IF(AND(B165=$G$7,pmt_timing="End"),VLOOKUP($B$1,Inventory!$A$1:$AZ$500,33,FALSE),0))</f>
        <v>#VALUE!</v>
      </c>
      <c r="E165" s="140">
        <v>0.0</v>
      </c>
      <c r="F165" s="140">
        <v>0.0</v>
      </c>
      <c r="G165" s="140">
        <v>0.0</v>
      </c>
      <c r="H165" s="140">
        <v>0.0</v>
      </c>
      <c r="I165" s="140">
        <v>0.0</v>
      </c>
      <c r="J165" s="140">
        <v>0.0</v>
      </c>
      <c r="K165" s="140">
        <v>0.0</v>
      </c>
      <c r="L165" s="141" t="str">
        <f t="shared" si="3"/>
        <v>#VALUE!</v>
      </c>
      <c r="M165" s="142" t="str">
        <f>IF(AND(payfreq="Annually",pmt_timing="End",$B165&lt;=term),$L165/(1+Adj_Rate)^($B165),IF(AND(payfreq="Semiannually",pmt_timing="End",$B165&lt;=term),$L165/(1+Adj_Rate/2)^($B165),IF(AND(payfreq="Quarterly",pmt_timing="End",$B165&lt;=term),$L165/(1+Adj_Rate/4)^($B165),IF(AND(payfreq="Monthly",pmt_timing="End",$B165&lt;=term),$L165/(1+Adj_Rate/12)^($B165),""))))</f>
        <v>#VALUE!</v>
      </c>
      <c r="N165" s="142" t="str">
        <f>IF(AND(payfreq="Annually",pmt_timing="Beginning",$B165&lt;=term),$L165/(1+Adj_Rate)^($B165),IF(AND(payfreq="Semiannually",pmt_timing="Beginning",$B165&lt;=term),$L165/(1+Adj_Rate/2)^($B165),IF(AND(payfreq="Quarterly",pmt_timing="Beginning",$B165&lt;=term),$L165/(1+Adj_Rate/4)^($B165),IF(AND(payfreq="Monthly",pmt_timing="Beginning",$B165&lt;=term),$L165/(1+Adj_Rate/12)^($B165),""))))</f>
        <v>#VALUE!</v>
      </c>
      <c r="O165" s="77"/>
      <c r="P165" s="138" t="str">
        <f t="shared" si="19"/>
        <v>#NAME?</v>
      </c>
      <c r="Q165" s="143" t="str">
        <f>IF(P165="","",IF(P165=term,"Last Period",IF(P165="total","",IF(payfreq="Annually",DATE(YEAR(Q164)+1,MONTH(Q164),DAY(Q164)),IF(payfreq="Semiannually",DATE(YEAR(Q164),MONTH(Q164)+6,DAY(Q164)),IF(payfreq="Quarterly",DATE(YEAR(Q164),MONTH(Q164)+3,DAY(Q164)),IF(payfreq="Monthly",DATE(YEAR(Q164),MONTH(Q164)+1,DAY(Q164)))))))))</f>
        <v>#NAME?</v>
      </c>
      <c r="R165" s="145" t="str">
        <f t="shared" si="13"/>
        <v>#NAME?</v>
      </c>
      <c r="S165" s="142" t="str">
        <f t="shared" si="14"/>
        <v>#NAME?</v>
      </c>
      <c r="T165" s="145" t="str">
        <f>IF(payfreq="Annually",IF(P165="","",IF(P165="Total",SUM($T$19:T164),Adj_Rate*$R165)),IF(payfreq="Semiannually",IF(P165="","",IF(P165="Total",SUM($T$19:T164),Adj_Rate/2*$R165)),IF(payfreq="Quarterly",IF(P165="","",IF(P165="Total",SUM($T$19:T164),Adj_Rate/4*$R165)),IF(payfreq="Monthly",IF(P165="","",IF(P165="Total",SUM($T$19:T164),Adj_Rate/12*$R165)),""))))</f>
        <v>#VALUE!</v>
      </c>
      <c r="U165" s="142" t="str">
        <f t="shared" si="15"/>
        <v>#NAME?</v>
      </c>
      <c r="V165" s="145" t="str">
        <f t="shared" si="16"/>
        <v>#NAME?</v>
      </c>
      <c r="X165" s="77"/>
    </row>
    <row r="166" ht="15.75" customHeight="1">
      <c r="B166" s="144">
        <v>147.0</v>
      </c>
      <c r="C166" s="139" t="str">
        <f t="shared" si="12"/>
        <v>#NAME?</v>
      </c>
      <c r="D166" s="140" t="str">
        <f>+IF(AND(B166&lt;$G$7),VLOOKUP($B$1,Inventory!$A$1:$AZ$500,33,FALSE),IF(AND(B166=$G$7,pmt_timing="End"),VLOOKUP($B$1,Inventory!$A$1:$AZ$500,33,FALSE),0))</f>
        <v>#VALUE!</v>
      </c>
      <c r="E166" s="140">
        <v>0.0</v>
      </c>
      <c r="F166" s="140">
        <v>0.0</v>
      </c>
      <c r="G166" s="140">
        <v>0.0</v>
      </c>
      <c r="H166" s="140">
        <v>0.0</v>
      </c>
      <c r="I166" s="140">
        <v>0.0</v>
      </c>
      <c r="J166" s="140">
        <v>0.0</v>
      </c>
      <c r="K166" s="140">
        <v>0.0</v>
      </c>
      <c r="L166" s="141" t="str">
        <f t="shared" si="3"/>
        <v>#VALUE!</v>
      </c>
      <c r="M166" s="142" t="str">
        <f>IF(AND(payfreq="Annually",pmt_timing="End",$B166&lt;=term),$L166/(1+Adj_Rate)^($B166),IF(AND(payfreq="Semiannually",pmt_timing="End",$B166&lt;=term),$L166/(1+Adj_Rate/2)^($B166),IF(AND(payfreq="Quarterly",pmt_timing="End",$B166&lt;=term),$L166/(1+Adj_Rate/4)^($B166),IF(AND(payfreq="Monthly",pmt_timing="End",$B166&lt;=term),$L166/(1+Adj_Rate/12)^($B166),""))))</f>
        <v>#VALUE!</v>
      </c>
      <c r="N166" s="142" t="str">
        <f>IF(AND(payfreq="Annually",pmt_timing="Beginning",$B166&lt;=term),$L166/(1+Adj_Rate)^($B166),IF(AND(payfreq="Semiannually",pmt_timing="Beginning",$B166&lt;=term),$L166/(1+Adj_Rate/2)^($B166),IF(AND(payfreq="Quarterly",pmt_timing="Beginning",$B166&lt;=term),$L166/(1+Adj_Rate/4)^($B166),IF(AND(payfreq="Monthly",pmt_timing="Beginning",$B166&lt;=term),$L166/(1+Adj_Rate/12)^($B166),""))))</f>
        <v>#VALUE!</v>
      </c>
      <c r="O166" s="77"/>
      <c r="P166" s="138" t="str">
        <f t="shared" si="19"/>
        <v>#NAME?</v>
      </c>
      <c r="Q166" s="143" t="str">
        <f>IF(P166="","",IF(P166=term,"Last Period",IF(P166="total","",IF(payfreq="Annually",DATE(YEAR(Q165)+1,MONTH(Q165),DAY(Q165)),IF(payfreq="Semiannually",DATE(YEAR(Q165),MONTH(Q165)+6,DAY(Q165)),IF(payfreq="Quarterly",DATE(YEAR(Q165),MONTH(Q165)+3,DAY(Q165)),IF(payfreq="Monthly",DATE(YEAR(Q165),MONTH(Q165)+1,DAY(Q165)))))))))</f>
        <v>#NAME?</v>
      </c>
      <c r="R166" s="145" t="str">
        <f t="shared" si="13"/>
        <v>#NAME?</v>
      </c>
      <c r="S166" s="142" t="str">
        <f t="shared" si="14"/>
        <v>#NAME?</v>
      </c>
      <c r="T166" s="145" t="str">
        <f>IF(payfreq="Annually",IF(P166="","",IF(P166="Total",SUM($T$19:T165),Adj_Rate*$R166)),IF(payfreq="Semiannually",IF(P166="","",IF(P166="Total",SUM($T$19:T165),Adj_Rate/2*$R166)),IF(payfreq="Quarterly",IF(P166="","",IF(P166="Total",SUM($T$19:T165),Adj_Rate/4*$R166)),IF(payfreq="Monthly",IF(P166="","",IF(P166="Total",SUM($T$19:T165),Adj_Rate/12*$R166)),""))))</f>
        <v>#VALUE!</v>
      </c>
      <c r="U166" s="142" t="str">
        <f t="shared" si="15"/>
        <v>#NAME?</v>
      </c>
      <c r="V166" s="145" t="str">
        <f t="shared" si="16"/>
        <v>#NAME?</v>
      </c>
      <c r="X166" s="77"/>
    </row>
    <row r="167" ht="15.75" customHeight="1">
      <c r="B167" s="144">
        <v>148.0</v>
      </c>
      <c r="C167" s="139" t="str">
        <f t="shared" si="12"/>
        <v>#NAME?</v>
      </c>
      <c r="D167" s="140" t="str">
        <f>+IF(AND(B167&lt;$G$7),VLOOKUP($B$1,Inventory!$A$1:$AZ$500,33,FALSE),IF(AND(B167=$G$7,pmt_timing="End"),VLOOKUP($B$1,Inventory!$A$1:$AZ$500,33,FALSE),0))</f>
        <v>#VALUE!</v>
      </c>
      <c r="E167" s="140">
        <v>0.0</v>
      </c>
      <c r="F167" s="140">
        <v>0.0</v>
      </c>
      <c r="G167" s="140">
        <v>0.0</v>
      </c>
      <c r="H167" s="140">
        <v>0.0</v>
      </c>
      <c r="I167" s="140">
        <v>0.0</v>
      </c>
      <c r="J167" s="140">
        <v>0.0</v>
      </c>
      <c r="K167" s="140">
        <v>0.0</v>
      </c>
      <c r="L167" s="141" t="str">
        <f t="shared" si="3"/>
        <v>#VALUE!</v>
      </c>
      <c r="M167" s="142" t="str">
        <f>IF(AND(payfreq="Annually",pmt_timing="End",$B167&lt;=term),$L167/(1+Adj_Rate)^($B167),IF(AND(payfreq="Semiannually",pmt_timing="End",$B167&lt;=term),$L167/(1+Adj_Rate/2)^($B167),IF(AND(payfreq="Quarterly",pmt_timing="End",$B167&lt;=term),$L167/(1+Adj_Rate/4)^($B167),IF(AND(payfreq="Monthly",pmt_timing="End",$B167&lt;=term),$L167/(1+Adj_Rate/12)^($B167),""))))</f>
        <v>#VALUE!</v>
      </c>
      <c r="N167" s="142" t="str">
        <f>IF(AND(payfreq="Annually",pmt_timing="Beginning",$B167&lt;=term),$L167/(1+Adj_Rate)^($B167),IF(AND(payfreq="Semiannually",pmt_timing="Beginning",$B167&lt;=term),$L167/(1+Adj_Rate/2)^($B167),IF(AND(payfreq="Quarterly",pmt_timing="Beginning",$B167&lt;=term),$L167/(1+Adj_Rate/4)^($B167),IF(AND(payfreq="Monthly",pmt_timing="Beginning",$B167&lt;=term),$L167/(1+Adj_Rate/12)^($B167),""))))</f>
        <v>#VALUE!</v>
      </c>
      <c r="O167" s="77"/>
      <c r="P167" s="138" t="str">
        <f t="shared" si="19"/>
        <v>#NAME?</v>
      </c>
      <c r="Q167" s="143" t="str">
        <f>IF(P167="","",IF(P167=term,"Last Period",IF(P167="total","",IF(payfreq="Annually",DATE(YEAR(Q166)+1,MONTH(Q166),DAY(Q166)),IF(payfreq="Semiannually",DATE(YEAR(Q166),MONTH(Q166)+6,DAY(Q166)),IF(payfreq="Quarterly",DATE(YEAR(Q166),MONTH(Q166)+3,DAY(Q166)),IF(payfreq="Monthly",DATE(YEAR(Q166),MONTH(Q166)+1,DAY(Q166)))))))))</f>
        <v>#NAME?</v>
      </c>
      <c r="R167" s="145" t="str">
        <f t="shared" si="13"/>
        <v>#NAME?</v>
      </c>
      <c r="S167" s="142" t="str">
        <f t="shared" si="14"/>
        <v>#NAME?</v>
      </c>
      <c r="T167" s="145" t="str">
        <f>IF(payfreq="Annually",IF(P167="","",IF(P167="Total",SUM($T$19:T166),Adj_Rate*$R167)),IF(payfreq="Semiannually",IF(P167="","",IF(P167="Total",SUM($T$19:T166),Adj_Rate/2*$R167)),IF(payfreq="Quarterly",IF(P167="","",IF(P167="Total",SUM($T$19:T166),Adj_Rate/4*$R167)),IF(payfreq="Monthly",IF(P167="","",IF(P167="Total",SUM($T$19:T166),Adj_Rate/12*$R167)),""))))</f>
        <v>#VALUE!</v>
      </c>
      <c r="U167" s="142" t="str">
        <f t="shared" si="15"/>
        <v>#NAME?</v>
      </c>
      <c r="V167" s="145" t="str">
        <f t="shared" si="16"/>
        <v>#NAME?</v>
      </c>
      <c r="X167" s="77"/>
    </row>
    <row r="168" ht="15.75" customHeight="1">
      <c r="B168" s="144">
        <v>149.0</v>
      </c>
      <c r="C168" s="139" t="str">
        <f t="shared" si="12"/>
        <v>#NAME?</v>
      </c>
      <c r="D168" s="140" t="str">
        <f>+IF(AND(B168&lt;$G$7),VLOOKUP($B$1,Inventory!$A$1:$AZ$500,33,FALSE),IF(AND(B168=$G$7,pmt_timing="End"),VLOOKUP($B$1,Inventory!$A$1:$AZ$500,33,FALSE),0))</f>
        <v>#VALUE!</v>
      </c>
      <c r="E168" s="140">
        <v>0.0</v>
      </c>
      <c r="F168" s="140">
        <v>0.0</v>
      </c>
      <c r="G168" s="140">
        <v>0.0</v>
      </c>
      <c r="H168" s="140">
        <v>0.0</v>
      </c>
      <c r="I168" s="140">
        <v>0.0</v>
      </c>
      <c r="J168" s="140">
        <v>0.0</v>
      </c>
      <c r="K168" s="140">
        <v>0.0</v>
      </c>
      <c r="L168" s="141" t="str">
        <f t="shared" si="3"/>
        <v>#VALUE!</v>
      </c>
      <c r="M168" s="142" t="str">
        <f>IF(AND(payfreq="Annually",pmt_timing="End",$B168&lt;=term),$L168/(1+Adj_Rate)^($B168),IF(AND(payfreq="Semiannually",pmt_timing="End",$B168&lt;=term),$L168/(1+Adj_Rate/2)^($B168),IF(AND(payfreq="Quarterly",pmt_timing="End",$B168&lt;=term),$L168/(1+Adj_Rate/4)^($B168),IF(AND(payfreq="Monthly",pmt_timing="End",$B168&lt;=term),$L168/(1+Adj_Rate/12)^($B168),""))))</f>
        <v>#VALUE!</v>
      </c>
      <c r="N168" s="142" t="str">
        <f>IF(AND(payfreq="Annually",pmt_timing="Beginning",$B168&lt;=term),$L168/(1+Adj_Rate)^($B168),IF(AND(payfreq="Semiannually",pmt_timing="Beginning",$B168&lt;=term),$L168/(1+Adj_Rate/2)^($B168),IF(AND(payfreq="Quarterly",pmt_timing="Beginning",$B168&lt;=term),$L168/(1+Adj_Rate/4)^($B168),IF(AND(payfreq="Monthly",pmt_timing="Beginning",$B168&lt;=term),$L168/(1+Adj_Rate/12)^($B168),""))))</f>
        <v>#VALUE!</v>
      </c>
      <c r="O168" s="77"/>
      <c r="P168" s="138" t="str">
        <f t="shared" si="19"/>
        <v>#NAME?</v>
      </c>
      <c r="Q168" s="143" t="str">
        <f>IF(P168="","",IF(P168=term,"Last Period",IF(P168="total","",IF(payfreq="Annually",DATE(YEAR(Q167)+1,MONTH(Q167),DAY(Q167)),IF(payfreq="Semiannually",DATE(YEAR(Q167),MONTH(Q167)+6,DAY(Q167)),IF(payfreq="Quarterly",DATE(YEAR(Q167),MONTH(Q167)+3,DAY(Q167)),IF(payfreq="Monthly",DATE(YEAR(Q167),MONTH(Q167)+1,DAY(Q167)))))))))</f>
        <v>#NAME?</v>
      </c>
      <c r="R168" s="145" t="str">
        <f t="shared" si="13"/>
        <v>#NAME?</v>
      </c>
      <c r="S168" s="142" t="str">
        <f t="shared" si="14"/>
        <v>#NAME?</v>
      </c>
      <c r="T168" s="145" t="str">
        <f>IF(payfreq="Annually",IF(P168="","",IF(P168="Total",SUM($T$19:T167),Adj_Rate*$R168)),IF(payfreq="Semiannually",IF(P168="","",IF(P168="Total",SUM($T$19:T167),Adj_Rate/2*$R168)),IF(payfreq="Quarterly",IF(P168="","",IF(P168="Total",SUM($T$19:T167),Adj_Rate/4*$R168)),IF(payfreq="Monthly",IF(P168="","",IF(P168="Total",SUM($T$19:T167),Adj_Rate/12*$R168)),""))))</f>
        <v>#VALUE!</v>
      </c>
      <c r="U168" s="142" t="str">
        <f t="shared" si="15"/>
        <v>#NAME?</v>
      </c>
      <c r="V168" s="145" t="str">
        <f t="shared" si="16"/>
        <v>#NAME?</v>
      </c>
      <c r="X168" s="77"/>
    </row>
    <row r="169" ht="15.75" customHeight="1">
      <c r="B169" s="144">
        <v>150.0</v>
      </c>
      <c r="C169" s="139" t="str">
        <f t="shared" si="12"/>
        <v>#NAME?</v>
      </c>
      <c r="D169" s="140" t="str">
        <f>+IF(AND(B169&lt;$G$7),VLOOKUP($B$1,Inventory!$A$1:$AZ$500,33,FALSE),IF(AND(B169=$G$7,pmt_timing="End"),VLOOKUP($B$1,Inventory!$A$1:$AZ$500,33,FALSE),0))</f>
        <v>#VALUE!</v>
      </c>
      <c r="E169" s="140">
        <v>0.0</v>
      </c>
      <c r="F169" s="140">
        <v>0.0</v>
      </c>
      <c r="G169" s="140">
        <v>0.0</v>
      </c>
      <c r="H169" s="140">
        <v>0.0</v>
      </c>
      <c r="I169" s="140">
        <v>0.0</v>
      </c>
      <c r="J169" s="140">
        <v>0.0</v>
      </c>
      <c r="K169" s="140">
        <v>0.0</v>
      </c>
      <c r="L169" s="141" t="str">
        <f t="shared" si="3"/>
        <v>#VALUE!</v>
      </c>
      <c r="M169" s="142" t="str">
        <f>IF(AND(payfreq="Annually",pmt_timing="End",$B169&lt;=term),$L169/(1+Adj_Rate)^($B169),IF(AND(payfreq="Semiannually",pmt_timing="End",$B169&lt;=term),$L169/(1+Adj_Rate/2)^($B169),IF(AND(payfreq="Quarterly",pmt_timing="End",$B169&lt;=term),$L169/(1+Adj_Rate/4)^($B169),IF(AND(payfreq="Monthly",pmt_timing="End",$B169&lt;=term),$L169/(1+Adj_Rate/12)^($B169),""))))</f>
        <v>#VALUE!</v>
      </c>
      <c r="N169" s="142" t="str">
        <f>IF(AND(payfreq="Annually",pmt_timing="Beginning",$B169&lt;=term),$L169/(1+Adj_Rate)^($B169),IF(AND(payfreq="Semiannually",pmt_timing="Beginning",$B169&lt;=term),$L169/(1+Adj_Rate/2)^($B169),IF(AND(payfreq="Quarterly",pmt_timing="Beginning",$B169&lt;=term),$L169/(1+Adj_Rate/4)^($B169),IF(AND(payfreq="Monthly",pmt_timing="Beginning",$B169&lt;=term),$L169/(1+Adj_Rate/12)^($B169),""))))</f>
        <v>#VALUE!</v>
      </c>
      <c r="O169" s="77"/>
      <c r="P169" s="138" t="str">
        <f t="shared" si="19"/>
        <v>#NAME?</v>
      </c>
      <c r="Q169" s="143" t="str">
        <f>IF(P169="","",IF(P169=term,"Last Period",IF(P169="total","",IF(payfreq="Annually",DATE(YEAR(Q168)+1,MONTH(Q168),DAY(Q168)),IF(payfreq="Semiannually",DATE(YEAR(Q168),MONTH(Q168)+6,DAY(Q168)),IF(payfreq="Quarterly",DATE(YEAR(Q168),MONTH(Q168)+3,DAY(Q168)),IF(payfreq="Monthly",DATE(YEAR(Q168),MONTH(Q168)+1,DAY(Q168)))))))))</f>
        <v>#NAME?</v>
      </c>
      <c r="R169" s="145" t="str">
        <f t="shared" si="13"/>
        <v>#NAME?</v>
      </c>
      <c r="S169" s="142" t="str">
        <f t="shared" si="14"/>
        <v>#NAME?</v>
      </c>
      <c r="T169" s="145" t="str">
        <f>IF(payfreq="Annually",IF(P169="","",IF(P169="Total",SUM($T$19:T168),Adj_Rate*$R169)),IF(payfreq="Semiannually",IF(P169="","",IF(P169="Total",SUM($T$19:T168),Adj_Rate/2*$R169)),IF(payfreq="Quarterly",IF(P169="","",IF(P169="Total",SUM($T$19:T168),Adj_Rate/4*$R169)),IF(payfreq="Monthly",IF(P169="","",IF(P169="Total",SUM($T$19:T168),Adj_Rate/12*$R169)),""))))</f>
        <v>#VALUE!</v>
      </c>
      <c r="U169" s="142" t="str">
        <f t="shared" si="15"/>
        <v>#NAME?</v>
      </c>
      <c r="V169" s="145" t="str">
        <f t="shared" si="16"/>
        <v>#NAME?</v>
      </c>
      <c r="X169" s="77"/>
    </row>
    <row r="170" ht="15.75" customHeight="1">
      <c r="B170" s="144">
        <v>151.0</v>
      </c>
      <c r="C170" s="139" t="str">
        <f t="shared" si="12"/>
        <v>#NAME?</v>
      </c>
      <c r="D170" s="140" t="str">
        <f>+IF(AND(B170&lt;$G$7),VLOOKUP($B$1,Inventory!$A$1:$AZ$500,33,FALSE),IF(AND(B170=$G$7,pmt_timing="End"),VLOOKUP($B$1,Inventory!$A$1:$AZ$500,33,FALSE),0))</f>
        <v>#VALUE!</v>
      </c>
      <c r="E170" s="140">
        <v>0.0</v>
      </c>
      <c r="F170" s="140">
        <v>0.0</v>
      </c>
      <c r="G170" s="140">
        <v>0.0</v>
      </c>
      <c r="H170" s="140">
        <v>0.0</v>
      </c>
      <c r="I170" s="140">
        <v>0.0</v>
      </c>
      <c r="J170" s="140">
        <v>0.0</v>
      </c>
      <c r="K170" s="140">
        <v>0.0</v>
      </c>
      <c r="L170" s="141" t="str">
        <f t="shared" si="3"/>
        <v>#VALUE!</v>
      </c>
      <c r="M170" s="142" t="str">
        <f>IF(AND(payfreq="Annually",pmt_timing="End",$B170&lt;=term),$L170/(1+Adj_Rate)^($B170),IF(AND(payfreq="Semiannually",pmt_timing="End",$B170&lt;=term),$L170/(1+Adj_Rate/2)^($B170),IF(AND(payfreq="Quarterly",pmt_timing="End",$B170&lt;=term),$L170/(1+Adj_Rate/4)^($B170),IF(AND(payfreq="Monthly",pmt_timing="End",$B170&lt;=term),$L170/(1+Adj_Rate/12)^($B170),""))))</f>
        <v>#VALUE!</v>
      </c>
      <c r="N170" s="142" t="str">
        <f>IF(AND(payfreq="Annually",pmt_timing="Beginning",$B170&lt;=term),$L170/(1+Adj_Rate)^($B170),IF(AND(payfreq="Semiannually",pmt_timing="Beginning",$B170&lt;=term),$L170/(1+Adj_Rate/2)^($B170),IF(AND(payfreq="Quarterly",pmt_timing="Beginning",$B170&lt;=term),$L170/(1+Adj_Rate/4)^($B170),IF(AND(payfreq="Monthly",pmt_timing="Beginning",$B170&lt;=term),$L170/(1+Adj_Rate/12)^($B170),""))))</f>
        <v>#VALUE!</v>
      </c>
      <c r="O170" s="77"/>
      <c r="P170" s="138" t="str">
        <f t="shared" si="19"/>
        <v>#NAME?</v>
      </c>
      <c r="Q170" s="143" t="str">
        <f>IF(P170="","",IF(P170=term,"Last Period",IF(P170="total","",IF(payfreq="Annually",DATE(YEAR(Q169)+1,MONTH(Q169),DAY(Q169)),IF(payfreq="Semiannually",DATE(YEAR(Q169),MONTH(Q169)+6,DAY(Q169)),IF(payfreq="Quarterly",DATE(YEAR(Q169),MONTH(Q169)+3,DAY(Q169)),IF(payfreq="Monthly",DATE(YEAR(Q169),MONTH(Q169)+1,DAY(Q169)))))))))</f>
        <v>#NAME?</v>
      </c>
      <c r="R170" s="145" t="str">
        <f t="shared" si="13"/>
        <v>#NAME?</v>
      </c>
      <c r="S170" s="142" t="str">
        <f t="shared" si="14"/>
        <v>#NAME?</v>
      </c>
      <c r="T170" s="145" t="str">
        <f>IF(payfreq="Annually",IF(P170="","",IF(P170="Total",SUM($T$19:T169),Adj_Rate*$R170)),IF(payfreq="Semiannually",IF(P170="","",IF(P170="Total",SUM($T$19:T169),Adj_Rate/2*$R170)),IF(payfreq="Quarterly",IF(P170="","",IF(P170="Total",SUM($T$19:T169),Adj_Rate/4*$R170)),IF(payfreq="Monthly",IF(P170="","",IF(P170="Total",SUM($T$19:T169),Adj_Rate/12*$R170)),""))))</f>
        <v>#VALUE!</v>
      </c>
      <c r="U170" s="142" t="str">
        <f t="shared" si="15"/>
        <v>#NAME?</v>
      </c>
      <c r="V170" s="145" t="str">
        <f t="shared" si="16"/>
        <v>#NAME?</v>
      </c>
      <c r="X170" s="77"/>
    </row>
    <row r="171" ht="15.75" customHeight="1">
      <c r="B171" s="144">
        <v>152.0</v>
      </c>
      <c r="C171" s="139" t="str">
        <f t="shared" si="12"/>
        <v>#NAME?</v>
      </c>
      <c r="D171" s="140" t="str">
        <f>+IF(AND(B171&lt;$G$7),VLOOKUP($B$1,Inventory!$A$1:$AZ$500,33,FALSE),IF(AND(B171=$G$7,pmt_timing="End"),VLOOKUP($B$1,Inventory!$A$1:$AZ$500,33,FALSE),0))</f>
        <v>#VALUE!</v>
      </c>
      <c r="E171" s="140">
        <v>0.0</v>
      </c>
      <c r="F171" s="140">
        <v>0.0</v>
      </c>
      <c r="G171" s="140">
        <v>0.0</v>
      </c>
      <c r="H171" s="140">
        <v>0.0</v>
      </c>
      <c r="I171" s="140">
        <v>0.0</v>
      </c>
      <c r="J171" s="140">
        <v>0.0</v>
      </c>
      <c r="K171" s="140">
        <v>0.0</v>
      </c>
      <c r="L171" s="141" t="str">
        <f t="shared" si="3"/>
        <v>#VALUE!</v>
      </c>
      <c r="M171" s="142" t="str">
        <f>IF(AND(payfreq="Annually",pmt_timing="End",$B171&lt;=term),$L171/(1+Adj_Rate)^($B171),IF(AND(payfreq="Semiannually",pmt_timing="End",$B171&lt;=term),$L171/(1+Adj_Rate/2)^($B171),IF(AND(payfreq="Quarterly",pmt_timing="End",$B171&lt;=term),$L171/(1+Adj_Rate/4)^($B171),IF(AND(payfreq="Monthly",pmt_timing="End",$B171&lt;=term),$L171/(1+Adj_Rate/12)^($B171),""))))</f>
        <v>#VALUE!</v>
      </c>
      <c r="N171" s="142" t="str">
        <f>IF(AND(payfreq="Annually",pmt_timing="Beginning",$B171&lt;=term),$L171/(1+Adj_Rate)^($B171),IF(AND(payfreq="Semiannually",pmt_timing="Beginning",$B171&lt;=term),$L171/(1+Adj_Rate/2)^($B171),IF(AND(payfreq="Quarterly",pmt_timing="Beginning",$B171&lt;=term),$L171/(1+Adj_Rate/4)^($B171),IF(AND(payfreq="Monthly",pmt_timing="Beginning",$B171&lt;=term),$L171/(1+Adj_Rate/12)^($B171),""))))</f>
        <v>#VALUE!</v>
      </c>
      <c r="O171" s="77"/>
      <c r="P171" s="138" t="str">
        <f t="shared" si="19"/>
        <v>#NAME?</v>
      </c>
      <c r="Q171" s="143" t="str">
        <f>IF(P171="","",IF(P171=term,"Last Period",IF(P171="total","",IF(payfreq="Annually",DATE(YEAR(Q170)+1,MONTH(Q170),DAY(Q170)),IF(payfreq="Semiannually",DATE(YEAR(Q170),MONTH(Q170)+6,DAY(Q170)),IF(payfreq="Quarterly",DATE(YEAR(Q170),MONTH(Q170)+3,DAY(Q170)),IF(payfreq="Monthly",DATE(YEAR(Q170),MONTH(Q170)+1,DAY(Q170)))))))))</f>
        <v>#NAME?</v>
      </c>
      <c r="R171" s="145" t="str">
        <f t="shared" si="13"/>
        <v>#NAME?</v>
      </c>
      <c r="S171" s="142" t="str">
        <f t="shared" si="14"/>
        <v>#NAME?</v>
      </c>
      <c r="T171" s="145" t="str">
        <f>IF(payfreq="Annually",IF(P171="","",IF(P171="Total",SUM($T$19:T170),Adj_Rate*$R171)),IF(payfreq="Semiannually",IF(P171="","",IF(P171="Total",SUM($T$19:T170),Adj_Rate/2*$R171)),IF(payfreq="Quarterly",IF(P171="","",IF(P171="Total",SUM($T$19:T170),Adj_Rate/4*$R171)),IF(payfreq="Monthly",IF(P171="","",IF(P171="Total",SUM($T$19:T170),Adj_Rate/12*$R171)),""))))</f>
        <v>#VALUE!</v>
      </c>
      <c r="U171" s="142" t="str">
        <f t="shared" si="15"/>
        <v>#NAME?</v>
      </c>
      <c r="V171" s="145" t="str">
        <f t="shared" si="16"/>
        <v>#NAME?</v>
      </c>
      <c r="X171" s="77"/>
    </row>
    <row r="172" ht="15.75" customHeight="1">
      <c r="B172" s="144">
        <v>153.0</v>
      </c>
      <c r="C172" s="139" t="str">
        <f t="shared" si="12"/>
        <v>#NAME?</v>
      </c>
      <c r="D172" s="140" t="str">
        <f>+IF(AND(B172&lt;$G$7),VLOOKUP($B$1,Inventory!$A$1:$AZ$500,33,FALSE),IF(AND(B172=$G$7,pmt_timing="End"),VLOOKUP($B$1,Inventory!$A$1:$AZ$500,33,FALSE),0))</f>
        <v>#VALUE!</v>
      </c>
      <c r="E172" s="140">
        <v>0.0</v>
      </c>
      <c r="F172" s="140">
        <v>0.0</v>
      </c>
      <c r="G172" s="140">
        <v>0.0</v>
      </c>
      <c r="H172" s="140">
        <v>0.0</v>
      </c>
      <c r="I172" s="140">
        <v>0.0</v>
      </c>
      <c r="J172" s="140">
        <v>0.0</v>
      </c>
      <c r="K172" s="140">
        <v>0.0</v>
      </c>
      <c r="L172" s="141" t="str">
        <f t="shared" si="3"/>
        <v>#VALUE!</v>
      </c>
      <c r="M172" s="142" t="str">
        <f>IF(AND(payfreq="Annually",pmt_timing="End",$B172&lt;=term),$L172/(1+Adj_Rate)^($B172),IF(AND(payfreq="Semiannually",pmt_timing="End",$B172&lt;=term),$L172/(1+Adj_Rate/2)^($B172),IF(AND(payfreq="Quarterly",pmt_timing="End",$B172&lt;=term),$L172/(1+Adj_Rate/4)^($B172),IF(AND(payfreq="Monthly",pmt_timing="End",$B172&lt;=term),$L172/(1+Adj_Rate/12)^($B172),""))))</f>
        <v>#VALUE!</v>
      </c>
      <c r="N172" s="142" t="str">
        <f>IF(AND(payfreq="Annually",pmt_timing="Beginning",$B172&lt;=term),$L172/(1+Adj_Rate)^($B172),IF(AND(payfreq="Semiannually",pmt_timing="Beginning",$B172&lt;=term),$L172/(1+Adj_Rate/2)^($B172),IF(AND(payfreq="Quarterly",pmt_timing="Beginning",$B172&lt;=term),$L172/(1+Adj_Rate/4)^($B172),IF(AND(payfreq="Monthly",pmt_timing="Beginning",$B172&lt;=term),$L172/(1+Adj_Rate/12)^($B172),""))))</f>
        <v>#VALUE!</v>
      </c>
      <c r="O172" s="77"/>
      <c r="P172" s="138" t="str">
        <f t="shared" si="19"/>
        <v>#NAME?</v>
      </c>
      <c r="Q172" s="143" t="str">
        <f>IF(P172="","",IF(P172=term,"Last Period",IF(P172="total","",IF(payfreq="Annually",DATE(YEAR(Q171)+1,MONTH(Q171),DAY(Q171)),IF(payfreq="Semiannually",DATE(YEAR(Q171),MONTH(Q171)+6,DAY(Q171)),IF(payfreq="Quarterly",DATE(YEAR(Q171),MONTH(Q171)+3,DAY(Q171)),IF(payfreq="Monthly",DATE(YEAR(Q171),MONTH(Q171)+1,DAY(Q171)))))))))</f>
        <v>#NAME?</v>
      </c>
      <c r="R172" s="145" t="str">
        <f t="shared" si="13"/>
        <v>#NAME?</v>
      </c>
      <c r="S172" s="142" t="str">
        <f t="shared" si="14"/>
        <v>#NAME?</v>
      </c>
      <c r="T172" s="145" t="str">
        <f>IF(payfreq="Annually",IF(P172="","",IF(P172="Total",SUM($T$19:T171),Adj_Rate*$R172)),IF(payfreq="Semiannually",IF(P172="","",IF(P172="Total",SUM($T$19:T171),Adj_Rate/2*$R172)),IF(payfreq="Quarterly",IF(P172="","",IF(P172="Total",SUM($T$19:T171),Adj_Rate/4*$R172)),IF(payfreq="Monthly",IF(P172="","",IF(P172="Total",SUM($T$19:T171),Adj_Rate/12*$R172)),""))))</f>
        <v>#VALUE!</v>
      </c>
      <c r="U172" s="142" t="str">
        <f t="shared" si="15"/>
        <v>#NAME?</v>
      </c>
      <c r="V172" s="145" t="str">
        <f t="shared" si="16"/>
        <v>#NAME?</v>
      </c>
      <c r="X172" s="77"/>
    </row>
    <row r="173" ht="15.75" customHeight="1">
      <c r="B173" s="144">
        <v>154.0</v>
      </c>
      <c r="C173" s="139" t="str">
        <f t="shared" si="12"/>
        <v>#NAME?</v>
      </c>
      <c r="D173" s="140" t="str">
        <f>+IF(AND(B173&lt;$G$7),VLOOKUP($B$1,Inventory!$A$1:$AZ$500,33,FALSE),IF(AND(B173=$G$7,pmt_timing="End"),VLOOKUP($B$1,Inventory!$A$1:$AZ$500,33,FALSE),0))</f>
        <v>#VALUE!</v>
      </c>
      <c r="E173" s="140">
        <v>0.0</v>
      </c>
      <c r="F173" s="140">
        <v>0.0</v>
      </c>
      <c r="G173" s="140">
        <v>0.0</v>
      </c>
      <c r="H173" s="140">
        <v>0.0</v>
      </c>
      <c r="I173" s="140">
        <v>0.0</v>
      </c>
      <c r="J173" s="140">
        <v>0.0</v>
      </c>
      <c r="K173" s="140">
        <v>0.0</v>
      </c>
      <c r="L173" s="141" t="str">
        <f t="shared" si="3"/>
        <v>#VALUE!</v>
      </c>
      <c r="M173" s="142" t="str">
        <f>IF(AND(payfreq="Annually",pmt_timing="End",$B173&lt;=term),$L173/(1+Adj_Rate)^($B173),IF(AND(payfreq="Semiannually",pmt_timing="End",$B173&lt;=term),$L173/(1+Adj_Rate/2)^($B173),IF(AND(payfreq="Quarterly",pmt_timing="End",$B173&lt;=term),$L173/(1+Adj_Rate/4)^($B173),IF(AND(payfreq="Monthly",pmt_timing="End",$B173&lt;=term),$L173/(1+Adj_Rate/12)^($B173),""))))</f>
        <v>#VALUE!</v>
      </c>
      <c r="N173" s="142" t="str">
        <f>IF(AND(payfreq="Annually",pmt_timing="Beginning",$B173&lt;=term),$L173/(1+Adj_Rate)^($B173),IF(AND(payfreq="Semiannually",pmt_timing="Beginning",$B173&lt;=term),$L173/(1+Adj_Rate/2)^($B173),IF(AND(payfreq="Quarterly",pmt_timing="Beginning",$B173&lt;=term),$L173/(1+Adj_Rate/4)^($B173),IF(AND(payfreq="Monthly",pmt_timing="Beginning",$B173&lt;=term),$L173/(1+Adj_Rate/12)^($B173),""))))</f>
        <v>#VALUE!</v>
      </c>
      <c r="O173" s="77"/>
      <c r="P173" s="138" t="str">
        <f t="shared" si="19"/>
        <v>#NAME?</v>
      </c>
      <c r="Q173" s="143" t="str">
        <f>IF(P173="","",IF(P173=term,"Last Period",IF(P173="total","",IF(payfreq="Annually",DATE(YEAR(Q172)+1,MONTH(Q172),DAY(Q172)),IF(payfreq="Semiannually",DATE(YEAR(Q172),MONTH(Q172)+6,DAY(Q172)),IF(payfreq="Quarterly",DATE(YEAR(Q172),MONTH(Q172)+3,DAY(Q172)),IF(payfreq="Monthly",DATE(YEAR(Q172),MONTH(Q172)+1,DAY(Q172)))))))))</f>
        <v>#NAME?</v>
      </c>
      <c r="R173" s="145" t="str">
        <f t="shared" si="13"/>
        <v>#NAME?</v>
      </c>
      <c r="S173" s="142" t="str">
        <f t="shared" si="14"/>
        <v>#NAME?</v>
      </c>
      <c r="T173" s="145" t="str">
        <f>IF(payfreq="Annually",IF(P173="","",IF(P173="Total",SUM($T$19:T172),Adj_Rate*$R173)),IF(payfreq="Semiannually",IF(P173="","",IF(P173="Total",SUM($T$19:T172),Adj_Rate/2*$R173)),IF(payfreq="Quarterly",IF(P173="","",IF(P173="Total",SUM($T$19:T172),Adj_Rate/4*$R173)),IF(payfreq="Monthly",IF(P173="","",IF(P173="Total",SUM($T$19:T172),Adj_Rate/12*$R173)),""))))</f>
        <v>#VALUE!</v>
      </c>
      <c r="U173" s="142" t="str">
        <f t="shared" si="15"/>
        <v>#NAME?</v>
      </c>
      <c r="V173" s="145" t="str">
        <f t="shared" si="16"/>
        <v>#NAME?</v>
      </c>
      <c r="X173" s="77"/>
    </row>
    <row r="174" ht="15.75" customHeight="1">
      <c r="B174" s="144">
        <v>155.0</v>
      </c>
      <c r="C174" s="139" t="str">
        <f t="shared" si="12"/>
        <v>#NAME?</v>
      </c>
      <c r="D174" s="140" t="str">
        <f>+IF(AND(B174&lt;$G$7),VLOOKUP($B$1,Inventory!$A$1:$AZ$500,33,FALSE),IF(AND(B174=$G$7,pmt_timing="End"),VLOOKUP($B$1,Inventory!$A$1:$AZ$500,33,FALSE),0))</f>
        <v>#VALUE!</v>
      </c>
      <c r="E174" s="140">
        <v>0.0</v>
      </c>
      <c r="F174" s="140">
        <v>0.0</v>
      </c>
      <c r="G174" s="140">
        <v>0.0</v>
      </c>
      <c r="H174" s="140">
        <v>0.0</v>
      </c>
      <c r="I174" s="140">
        <v>0.0</v>
      </c>
      <c r="J174" s="140">
        <v>0.0</v>
      </c>
      <c r="K174" s="140">
        <v>0.0</v>
      </c>
      <c r="L174" s="141" t="str">
        <f t="shared" si="3"/>
        <v>#VALUE!</v>
      </c>
      <c r="M174" s="142" t="str">
        <f>IF(AND(payfreq="Annually",pmt_timing="End",$B174&lt;=term),$L174/(1+Adj_Rate)^($B174),IF(AND(payfreq="Semiannually",pmt_timing="End",$B174&lt;=term),$L174/(1+Adj_Rate/2)^($B174),IF(AND(payfreq="Quarterly",pmt_timing="End",$B174&lt;=term),$L174/(1+Adj_Rate/4)^($B174),IF(AND(payfreq="Monthly",pmt_timing="End",$B174&lt;=term),$L174/(1+Adj_Rate/12)^($B174),""))))</f>
        <v>#VALUE!</v>
      </c>
      <c r="N174" s="142" t="str">
        <f>IF(AND(payfreq="Annually",pmt_timing="Beginning",$B174&lt;=term),$L174/(1+Adj_Rate)^($B174),IF(AND(payfreq="Semiannually",pmt_timing="Beginning",$B174&lt;=term),$L174/(1+Adj_Rate/2)^($B174),IF(AND(payfreq="Quarterly",pmt_timing="Beginning",$B174&lt;=term),$L174/(1+Adj_Rate/4)^($B174),IF(AND(payfreq="Monthly",pmt_timing="Beginning",$B174&lt;=term),$L174/(1+Adj_Rate/12)^($B174),""))))</f>
        <v>#VALUE!</v>
      </c>
      <c r="O174" s="77"/>
      <c r="P174" s="138" t="str">
        <f t="shared" si="19"/>
        <v>#NAME?</v>
      </c>
      <c r="Q174" s="143" t="str">
        <f>IF(P174="","",IF(P174=term,"Last Period",IF(P174="total","",IF(payfreq="Annually",DATE(YEAR(Q173)+1,MONTH(Q173),DAY(Q173)),IF(payfreq="Semiannually",DATE(YEAR(Q173),MONTH(Q173)+6,DAY(Q173)),IF(payfreq="Quarterly",DATE(YEAR(Q173),MONTH(Q173)+3,DAY(Q173)),IF(payfreq="Monthly",DATE(YEAR(Q173),MONTH(Q173)+1,DAY(Q173)))))))))</f>
        <v>#NAME?</v>
      </c>
      <c r="R174" s="145" t="str">
        <f t="shared" si="13"/>
        <v>#NAME?</v>
      </c>
      <c r="S174" s="142" t="str">
        <f t="shared" si="14"/>
        <v>#NAME?</v>
      </c>
      <c r="T174" s="145" t="str">
        <f>IF(payfreq="Annually",IF(P174="","",IF(P174="Total",SUM($T$19:T173),Adj_Rate*$R174)),IF(payfreq="Semiannually",IF(P174="","",IF(P174="Total",SUM($T$19:T173),Adj_Rate/2*$R174)),IF(payfreq="Quarterly",IF(P174="","",IF(P174="Total",SUM($T$19:T173),Adj_Rate/4*$R174)),IF(payfreq="Monthly",IF(P174="","",IF(P174="Total",SUM($T$19:T173),Adj_Rate/12*$R174)),""))))</f>
        <v>#VALUE!</v>
      </c>
      <c r="U174" s="142" t="str">
        <f t="shared" si="15"/>
        <v>#NAME?</v>
      </c>
      <c r="V174" s="145" t="str">
        <f t="shared" si="16"/>
        <v>#NAME?</v>
      </c>
      <c r="X174" s="77"/>
    </row>
    <row r="175" ht="15.75" customHeight="1">
      <c r="B175" s="144">
        <v>156.0</v>
      </c>
      <c r="C175" s="139" t="str">
        <f t="shared" si="12"/>
        <v>#NAME?</v>
      </c>
      <c r="D175" s="140" t="str">
        <f>+IF(AND(B175&lt;$G$7),VLOOKUP($B$1,Inventory!$A$1:$AZ$500,33,FALSE),IF(AND(B175=$G$7,pmt_timing="End"),VLOOKUP($B$1,Inventory!$A$1:$AZ$500,33,FALSE),0))</f>
        <v>#VALUE!</v>
      </c>
      <c r="E175" s="140">
        <v>0.0</v>
      </c>
      <c r="F175" s="140">
        <v>0.0</v>
      </c>
      <c r="G175" s="140">
        <v>0.0</v>
      </c>
      <c r="H175" s="140">
        <v>0.0</v>
      </c>
      <c r="I175" s="140">
        <v>0.0</v>
      </c>
      <c r="J175" s="140">
        <v>0.0</v>
      </c>
      <c r="K175" s="140">
        <v>0.0</v>
      </c>
      <c r="L175" s="141" t="str">
        <f t="shared" si="3"/>
        <v>#VALUE!</v>
      </c>
      <c r="M175" s="142" t="str">
        <f>IF(AND(payfreq="Annually",pmt_timing="End",$B175&lt;=term),$L175/(1+Adj_Rate)^($B175),IF(AND(payfreq="Semiannually",pmt_timing="End",$B175&lt;=term),$L175/(1+Adj_Rate/2)^($B175),IF(AND(payfreq="Quarterly",pmt_timing="End",$B175&lt;=term),$L175/(1+Adj_Rate/4)^($B175),IF(AND(payfreq="Monthly",pmt_timing="End",$B175&lt;=term),$L175/(1+Adj_Rate/12)^($B175),""))))</f>
        <v>#VALUE!</v>
      </c>
      <c r="N175" s="142" t="str">
        <f>IF(AND(payfreq="Annually",pmt_timing="Beginning",$B175&lt;=term),$L175/(1+Adj_Rate)^($B175),IF(AND(payfreq="Semiannually",pmt_timing="Beginning",$B175&lt;=term),$L175/(1+Adj_Rate/2)^($B175),IF(AND(payfreq="Quarterly",pmt_timing="Beginning",$B175&lt;=term),$L175/(1+Adj_Rate/4)^($B175),IF(AND(payfreq="Monthly",pmt_timing="Beginning",$B175&lt;=term),$L175/(1+Adj_Rate/12)^($B175),""))))</f>
        <v>#VALUE!</v>
      </c>
      <c r="O175" s="77"/>
      <c r="P175" s="138" t="str">
        <f t="shared" si="19"/>
        <v>#NAME?</v>
      </c>
      <c r="Q175" s="143" t="str">
        <f>IF(P175="","",IF(P175=term,"Last Period",IF(P175="total","",IF(payfreq="Annually",DATE(YEAR(Q174)+1,MONTH(Q174),DAY(Q174)),IF(payfreq="Semiannually",DATE(YEAR(Q174),MONTH(Q174)+6,DAY(Q174)),IF(payfreq="Quarterly",DATE(YEAR(Q174),MONTH(Q174)+3,DAY(Q174)),IF(payfreq="Monthly",DATE(YEAR(Q174),MONTH(Q174)+1,DAY(Q174)))))))))</f>
        <v>#NAME?</v>
      </c>
      <c r="R175" s="145" t="str">
        <f t="shared" si="13"/>
        <v>#NAME?</v>
      </c>
      <c r="S175" s="142" t="str">
        <f t="shared" si="14"/>
        <v>#NAME?</v>
      </c>
      <c r="T175" s="145" t="str">
        <f>IF(payfreq="Annually",IF(P175="","",IF(P175="Total",SUM($T$19:T174),Adj_Rate*$R175)),IF(payfreq="Semiannually",IF(P175="","",IF(P175="Total",SUM($T$19:T174),Adj_Rate/2*$R175)),IF(payfreq="Quarterly",IF(P175="","",IF(P175="Total",SUM($T$19:T174),Adj_Rate/4*$R175)),IF(payfreq="Monthly",IF(P175="","",IF(P175="Total",SUM($T$19:T174),Adj_Rate/12*$R175)),""))))</f>
        <v>#VALUE!</v>
      </c>
      <c r="U175" s="142" t="str">
        <f t="shared" si="15"/>
        <v>#NAME?</v>
      </c>
      <c r="V175" s="145" t="str">
        <f t="shared" si="16"/>
        <v>#NAME?</v>
      </c>
      <c r="X175" s="77"/>
    </row>
    <row r="176" ht="15.75" customHeight="1">
      <c r="B176" s="144">
        <v>157.0</v>
      </c>
      <c r="C176" s="139" t="str">
        <f t="shared" si="12"/>
        <v>#NAME?</v>
      </c>
      <c r="D176" s="140" t="str">
        <f>+IF(AND(B176&lt;$G$7),VLOOKUP($B$1,Inventory!$A$1:$AZ$500,33,FALSE),IF(AND(B176=$G$7,pmt_timing="End"),VLOOKUP($B$1,Inventory!$A$1:$AZ$500,33,FALSE),0))</f>
        <v>#VALUE!</v>
      </c>
      <c r="E176" s="140">
        <v>0.0</v>
      </c>
      <c r="F176" s="140">
        <v>0.0</v>
      </c>
      <c r="G176" s="140">
        <v>0.0</v>
      </c>
      <c r="H176" s="140">
        <v>0.0</v>
      </c>
      <c r="I176" s="140">
        <v>0.0</v>
      </c>
      <c r="J176" s="140">
        <v>0.0</v>
      </c>
      <c r="K176" s="140">
        <v>0.0</v>
      </c>
      <c r="L176" s="141" t="str">
        <f t="shared" si="3"/>
        <v>#VALUE!</v>
      </c>
      <c r="M176" s="142" t="str">
        <f>IF(AND(payfreq="Annually",pmt_timing="End",$B176&lt;=term),$L176/(1+Adj_Rate)^($B176),IF(AND(payfreq="Semiannually",pmt_timing="End",$B176&lt;=term),$L176/(1+Adj_Rate/2)^($B176),IF(AND(payfreq="Quarterly",pmt_timing="End",$B176&lt;=term),$L176/(1+Adj_Rate/4)^($B176),IF(AND(payfreq="Monthly",pmt_timing="End",$B176&lt;=term),$L176/(1+Adj_Rate/12)^($B176),""))))</f>
        <v>#VALUE!</v>
      </c>
      <c r="N176" s="142" t="str">
        <f>IF(AND(payfreq="Annually",pmt_timing="Beginning",$B176&lt;=term),$L176/(1+Adj_Rate)^($B176),IF(AND(payfreq="Semiannually",pmt_timing="Beginning",$B176&lt;=term),$L176/(1+Adj_Rate/2)^($B176),IF(AND(payfreq="Quarterly",pmt_timing="Beginning",$B176&lt;=term),$L176/(1+Adj_Rate/4)^($B176),IF(AND(payfreq="Monthly",pmt_timing="Beginning",$B176&lt;=term),$L176/(1+Adj_Rate/12)^($B176),""))))</f>
        <v>#VALUE!</v>
      </c>
      <c r="O176" s="77"/>
      <c r="P176" s="138" t="str">
        <f t="shared" si="19"/>
        <v>#NAME?</v>
      </c>
      <c r="Q176" s="143" t="str">
        <f>IF(P176="","",IF(P176=term,"Last Period",IF(P176="total","",IF(payfreq="Annually",DATE(YEAR(Q175)+1,MONTH(Q175),DAY(Q175)),IF(payfreq="Semiannually",DATE(YEAR(Q175),MONTH(Q175)+6,DAY(Q175)),IF(payfreq="Quarterly",DATE(YEAR(Q175),MONTH(Q175)+3,DAY(Q175)),IF(payfreq="Monthly",DATE(YEAR(Q175),MONTH(Q175)+1,DAY(Q175)))))))))</f>
        <v>#NAME?</v>
      </c>
      <c r="R176" s="145" t="str">
        <f t="shared" si="13"/>
        <v>#NAME?</v>
      </c>
      <c r="S176" s="142" t="str">
        <f t="shared" si="14"/>
        <v>#NAME?</v>
      </c>
      <c r="T176" s="145" t="str">
        <f>IF(payfreq="Annually",IF(P176="","",IF(P176="Total",SUM($T$19:T175),Adj_Rate*$R176)),IF(payfreq="Semiannually",IF(P176="","",IF(P176="Total",SUM($T$19:T175),Adj_Rate/2*$R176)),IF(payfreq="Quarterly",IF(P176="","",IF(P176="Total",SUM($T$19:T175),Adj_Rate/4*$R176)),IF(payfreq="Monthly",IF(P176="","",IF(P176="Total",SUM($T$19:T175),Adj_Rate/12*$R176)),""))))</f>
        <v>#VALUE!</v>
      </c>
      <c r="U176" s="142" t="str">
        <f t="shared" si="15"/>
        <v>#NAME?</v>
      </c>
      <c r="V176" s="145" t="str">
        <f t="shared" si="16"/>
        <v>#NAME?</v>
      </c>
      <c r="X176" s="77"/>
    </row>
    <row r="177" ht="15.75" customHeight="1">
      <c r="B177" s="144">
        <v>158.0</v>
      </c>
      <c r="C177" s="139" t="str">
        <f t="shared" si="12"/>
        <v>#NAME?</v>
      </c>
      <c r="D177" s="140" t="str">
        <f>+IF(AND(B177&lt;$G$7),VLOOKUP($B$1,Inventory!$A$1:$AZ$500,33,FALSE),IF(AND(B177=$G$7,pmt_timing="End"),VLOOKUP($B$1,Inventory!$A$1:$AZ$500,33,FALSE),0))</f>
        <v>#VALUE!</v>
      </c>
      <c r="E177" s="140">
        <v>0.0</v>
      </c>
      <c r="F177" s="140">
        <v>0.0</v>
      </c>
      <c r="G177" s="140">
        <v>0.0</v>
      </c>
      <c r="H177" s="140">
        <v>0.0</v>
      </c>
      <c r="I177" s="140">
        <v>0.0</v>
      </c>
      <c r="J177" s="140">
        <v>0.0</v>
      </c>
      <c r="K177" s="140">
        <v>0.0</v>
      </c>
      <c r="L177" s="141" t="str">
        <f t="shared" si="3"/>
        <v>#VALUE!</v>
      </c>
      <c r="M177" s="142" t="str">
        <f>IF(AND(payfreq="Annually",pmt_timing="End",$B177&lt;=term),$L177/(1+Adj_Rate)^($B177),IF(AND(payfreq="Semiannually",pmt_timing="End",$B177&lt;=term),$L177/(1+Adj_Rate/2)^($B177),IF(AND(payfreq="Quarterly",pmt_timing="End",$B177&lt;=term),$L177/(1+Adj_Rate/4)^($B177),IF(AND(payfreq="Monthly",pmt_timing="End",$B177&lt;=term),$L177/(1+Adj_Rate/12)^($B177),""))))</f>
        <v>#VALUE!</v>
      </c>
      <c r="N177" s="142" t="str">
        <f>IF(AND(payfreq="Annually",pmt_timing="Beginning",$B177&lt;=term),$L177/(1+Adj_Rate)^($B177),IF(AND(payfreq="Semiannually",pmt_timing="Beginning",$B177&lt;=term),$L177/(1+Adj_Rate/2)^($B177),IF(AND(payfreq="Quarterly",pmt_timing="Beginning",$B177&lt;=term),$L177/(1+Adj_Rate/4)^($B177),IF(AND(payfreq="Monthly",pmt_timing="Beginning",$B177&lt;=term),$L177/(1+Adj_Rate/12)^($B177),""))))</f>
        <v>#VALUE!</v>
      </c>
      <c r="O177" s="77"/>
      <c r="P177" s="138" t="str">
        <f t="shared" si="19"/>
        <v>#NAME?</v>
      </c>
      <c r="Q177" s="143" t="str">
        <f>IF(P177="","",IF(P177=term,"Last Period",IF(P177="total","",IF(payfreq="Annually",DATE(YEAR(Q176)+1,MONTH(Q176),DAY(Q176)),IF(payfreq="Semiannually",DATE(YEAR(Q176),MONTH(Q176)+6,DAY(Q176)),IF(payfreq="Quarterly",DATE(YEAR(Q176),MONTH(Q176)+3,DAY(Q176)),IF(payfreq="Monthly",DATE(YEAR(Q176),MONTH(Q176)+1,DAY(Q176)))))))))</f>
        <v>#NAME?</v>
      </c>
      <c r="R177" s="145" t="str">
        <f t="shared" si="13"/>
        <v>#NAME?</v>
      </c>
      <c r="S177" s="142" t="str">
        <f t="shared" si="14"/>
        <v>#NAME?</v>
      </c>
      <c r="T177" s="145" t="str">
        <f>IF(payfreq="Annually",IF(P177="","",IF(P177="Total",SUM($T$19:T176),Adj_Rate*$R177)),IF(payfreq="Semiannually",IF(P177="","",IF(P177="Total",SUM($T$19:T176),Adj_Rate/2*$R177)),IF(payfreq="Quarterly",IF(P177="","",IF(P177="Total",SUM($T$19:T176),Adj_Rate/4*$R177)),IF(payfreq="Monthly",IF(P177="","",IF(P177="Total",SUM($T$19:T176),Adj_Rate/12*$R177)),""))))</f>
        <v>#VALUE!</v>
      </c>
      <c r="U177" s="142" t="str">
        <f t="shared" si="15"/>
        <v>#NAME?</v>
      </c>
      <c r="V177" s="145" t="str">
        <f t="shared" si="16"/>
        <v>#NAME?</v>
      </c>
      <c r="X177" s="77"/>
    </row>
    <row r="178" ht="15.75" customHeight="1">
      <c r="B178" s="144">
        <v>159.0</v>
      </c>
      <c r="C178" s="139" t="str">
        <f t="shared" si="12"/>
        <v>#NAME?</v>
      </c>
      <c r="D178" s="140" t="str">
        <f>+IF(AND(B178&lt;$G$7),VLOOKUP($B$1,Inventory!$A$1:$AZ$500,33,FALSE),IF(AND(B178=$G$7,pmt_timing="End"),VLOOKUP($B$1,Inventory!$A$1:$AZ$500,33,FALSE),0))</f>
        <v>#VALUE!</v>
      </c>
      <c r="E178" s="140">
        <v>0.0</v>
      </c>
      <c r="F178" s="140">
        <v>0.0</v>
      </c>
      <c r="G178" s="140">
        <v>0.0</v>
      </c>
      <c r="H178" s="140">
        <v>0.0</v>
      </c>
      <c r="I178" s="140">
        <v>0.0</v>
      </c>
      <c r="J178" s="140">
        <v>0.0</v>
      </c>
      <c r="K178" s="140">
        <v>0.0</v>
      </c>
      <c r="L178" s="141" t="str">
        <f t="shared" si="3"/>
        <v>#VALUE!</v>
      </c>
      <c r="M178" s="142" t="str">
        <f>IF(AND(payfreq="Annually",pmt_timing="End",$B178&lt;=term),$L178/(1+Adj_Rate)^($B178),IF(AND(payfreq="Semiannually",pmt_timing="End",$B178&lt;=term),$L178/(1+Adj_Rate/2)^($B178),IF(AND(payfreq="Quarterly",pmt_timing="End",$B178&lt;=term),$L178/(1+Adj_Rate/4)^($B178),IF(AND(payfreq="Monthly",pmt_timing="End",$B178&lt;=term),$L178/(1+Adj_Rate/12)^($B178),""))))</f>
        <v>#VALUE!</v>
      </c>
      <c r="N178" s="142" t="str">
        <f>IF(AND(payfreq="Annually",pmt_timing="Beginning",$B178&lt;=term),$L178/(1+Adj_Rate)^($B178),IF(AND(payfreq="Semiannually",pmt_timing="Beginning",$B178&lt;=term),$L178/(1+Adj_Rate/2)^($B178),IF(AND(payfreq="Quarterly",pmt_timing="Beginning",$B178&lt;=term),$L178/(1+Adj_Rate/4)^($B178),IF(AND(payfreq="Monthly",pmt_timing="Beginning",$B178&lt;=term),$L178/(1+Adj_Rate/12)^($B178),""))))</f>
        <v>#VALUE!</v>
      </c>
      <c r="O178" s="77"/>
      <c r="P178" s="138" t="str">
        <f t="shared" si="19"/>
        <v>#NAME?</v>
      </c>
      <c r="Q178" s="143" t="str">
        <f>IF(P178="","",IF(P178=term,"Last Period",IF(P178="total","",IF(payfreq="Annually",DATE(YEAR(Q177)+1,MONTH(Q177),DAY(Q177)),IF(payfreq="Semiannually",DATE(YEAR(Q177),MONTH(Q177)+6,DAY(Q177)),IF(payfreq="Quarterly",DATE(YEAR(Q177),MONTH(Q177)+3,DAY(Q177)),IF(payfreq="Monthly",DATE(YEAR(Q177),MONTH(Q177)+1,DAY(Q177)))))))))</f>
        <v>#NAME?</v>
      </c>
      <c r="R178" s="145" t="str">
        <f t="shared" si="13"/>
        <v>#NAME?</v>
      </c>
      <c r="S178" s="142" t="str">
        <f t="shared" si="14"/>
        <v>#NAME?</v>
      </c>
      <c r="T178" s="145" t="str">
        <f>IF(payfreq="Annually",IF(P178="","",IF(P178="Total",SUM($T$19:T177),Adj_Rate*$R178)),IF(payfreq="Semiannually",IF(P178="","",IF(P178="Total",SUM($T$19:T177),Adj_Rate/2*$R178)),IF(payfreq="Quarterly",IF(P178="","",IF(P178="Total",SUM($T$19:T177),Adj_Rate/4*$R178)),IF(payfreq="Monthly",IF(P178="","",IF(P178="Total",SUM($T$19:T177),Adj_Rate/12*$R178)),""))))</f>
        <v>#VALUE!</v>
      </c>
      <c r="U178" s="142" t="str">
        <f t="shared" si="15"/>
        <v>#NAME?</v>
      </c>
      <c r="V178" s="145" t="str">
        <f t="shared" si="16"/>
        <v>#NAME?</v>
      </c>
      <c r="X178" s="77"/>
    </row>
    <row r="179" ht="15.75" customHeight="1">
      <c r="B179" s="144">
        <v>160.0</v>
      </c>
      <c r="C179" s="139" t="str">
        <f t="shared" si="12"/>
        <v>#NAME?</v>
      </c>
      <c r="D179" s="140" t="str">
        <f>+IF(AND(B179&lt;$G$7),VLOOKUP($B$1,Inventory!$A$1:$AZ$500,33,FALSE),IF(AND(B179=$G$7,pmt_timing="End"),VLOOKUP($B$1,Inventory!$A$1:$AZ$500,33,FALSE),0))</f>
        <v>#VALUE!</v>
      </c>
      <c r="E179" s="140">
        <v>0.0</v>
      </c>
      <c r="F179" s="140">
        <v>0.0</v>
      </c>
      <c r="G179" s="140">
        <v>0.0</v>
      </c>
      <c r="H179" s="140">
        <v>0.0</v>
      </c>
      <c r="I179" s="140">
        <v>0.0</v>
      </c>
      <c r="J179" s="140">
        <v>0.0</v>
      </c>
      <c r="K179" s="140">
        <v>0.0</v>
      </c>
      <c r="L179" s="141" t="str">
        <f t="shared" si="3"/>
        <v>#VALUE!</v>
      </c>
      <c r="M179" s="142" t="str">
        <f>IF(AND(payfreq="Annually",pmt_timing="End",$B179&lt;=term),$L179/(1+Adj_Rate)^($B179),IF(AND(payfreq="Semiannually",pmt_timing="End",$B179&lt;=term),$L179/(1+Adj_Rate/2)^($B179),IF(AND(payfreq="Quarterly",pmt_timing="End",$B179&lt;=term),$L179/(1+Adj_Rate/4)^($B179),IF(AND(payfreq="Monthly",pmt_timing="End",$B179&lt;=term),$L179/(1+Adj_Rate/12)^($B179),""))))</f>
        <v>#VALUE!</v>
      </c>
      <c r="N179" s="142" t="str">
        <f>IF(AND(payfreq="Annually",pmt_timing="Beginning",$B179&lt;=term),$L179/(1+Adj_Rate)^($B179),IF(AND(payfreq="Semiannually",pmt_timing="Beginning",$B179&lt;=term),$L179/(1+Adj_Rate/2)^($B179),IF(AND(payfreq="Quarterly",pmt_timing="Beginning",$B179&lt;=term),$L179/(1+Adj_Rate/4)^($B179),IF(AND(payfreq="Monthly",pmt_timing="Beginning",$B179&lt;=term),$L179/(1+Adj_Rate/12)^($B179),""))))</f>
        <v>#VALUE!</v>
      </c>
      <c r="O179" s="77"/>
      <c r="P179" s="138" t="str">
        <f t="shared" si="19"/>
        <v>#NAME?</v>
      </c>
      <c r="Q179" s="143" t="str">
        <f>IF(P179="","",IF(P179=term,"Last Period",IF(P179="total","",IF(payfreq="Annually",DATE(YEAR(Q178)+1,MONTH(Q178),DAY(Q178)),IF(payfreq="Semiannually",DATE(YEAR(Q178),MONTH(Q178)+6,DAY(Q178)),IF(payfreq="Quarterly",DATE(YEAR(Q178),MONTH(Q178)+3,DAY(Q178)),IF(payfreq="Monthly",DATE(YEAR(Q178),MONTH(Q178)+1,DAY(Q178)))))))))</f>
        <v>#NAME?</v>
      </c>
      <c r="R179" s="145" t="str">
        <f t="shared" si="13"/>
        <v>#NAME?</v>
      </c>
      <c r="S179" s="142" t="str">
        <f t="shared" si="14"/>
        <v>#NAME?</v>
      </c>
      <c r="T179" s="145" t="str">
        <f>IF(payfreq="Annually",IF(P179="","",IF(P179="Total",SUM($T$19:T178),Adj_Rate*$R179)),IF(payfreq="Semiannually",IF(P179="","",IF(P179="Total",SUM($T$19:T178),Adj_Rate/2*$R179)),IF(payfreq="Quarterly",IF(P179="","",IF(P179="Total",SUM($T$19:T178),Adj_Rate/4*$R179)),IF(payfreq="Monthly",IF(P179="","",IF(P179="Total",SUM($T$19:T178),Adj_Rate/12*$R179)),""))))</f>
        <v>#VALUE!</v>
      </c>
      <c r="U179" s="142" t="str">
        <f t="shared" si="15"/>
        <v>#NAME?</v>
      </c>
      <c r="V179" s="145" t="str">
        <f t="shared" si="16"/>
        <v>#NAME?</v>
      </c>
      <c r="X179" s="77"/>
    </row>
    <row r="180" ht="15.75" customHeight="1">
      <c r="B180" s="144">
        <v>161.0</v>
      </c>
      <c r="C180" s="139" t="str">
        <f t="shared" si="12"/>
        <v>#NAME?</v>
      </c>
      <c r="D180" s="140" t="str">
        <f>+IF(AND(B180&lt;$G$7),VLOOKUP($B$1,Inventory!$A$1:$AZ$500,33,FALSE),IF(AND(B180=$G$7,pmt_timing="End"),VLOOKUP($B$1,Inventory!$A$1:$AZ$500,33,FALSE),0))</f>
        <v>#VALUE!</v>
      </c>
      <c r="E180" s="140">
        <v>0.0</v>
      </c>
      <c r="F180" s="140">
        <v>0.0</v>
      </c>
      <c r="G180" s="140">
        <v>0.0</v>
      </c>
      <c r="H180" s="140">
        <v>0.0</v>
      </c>
      <c r="I180" s="140">
        <v>0.0</v>
      </c>
      <c r="J180" s="140">
        <v>0.0</v>
      </c>
      <c r="K180" s="140">
        <v>0.0</v>
      </c>
      <c r="L180" s="141" t="str">
        <f t="shared" si="3"/>
        <v>#VALUE!</v>
      </c>
      <c r="M180" s="142" t="str">
        <f>IF(AND(payfreq="Annually",pmt_timing="End",$B180&lt;=term),$L180/(1+Adj_Rate)^($B180),IF(AND(payfreq="Semiannually",pmt_timing="End",$B180&lt;=term),$L180/(1+Adj_Rate/2)^($B180),IF(AND(payfreq="Quarterly",pmt_timing="End",$B180&lt;=term),$L180/(1+Adj_Rate/4)^($B180),IF(AND(payfreq="Monthly",pmt_timing="End",$B180&lt;=term),$L180/(1+Adj_Rate/12)^($B180),""))))</f>
        <v>#VALUE!</v>
      </c>
      <c r="N180" s="142" t="str">
        <f>IF(AND(payfreq="Annually",pmt_timing="Beginning",$B180&lt;=term),$L180/(1+Adj_Rate)^($B180),IF(AND(payfreq="Semiannually",pmt_timing="Beginning",$B180&lt;=term),$L180/(1+Adj_Rate/2)^($B180),IF(AND(payfreq="Quarterly",pmt_timing="Beginning",$B180&lt;=term),$L180/(1+Adj_Rate/4)^($B180),IF(AND(payfreq="Monthly",pmt_timing="Beginning",$B180&lt;=term),$L180/(1+Adj_Rate/12)^($B180),""))))</f>
        <v>#VALUE!</v>
      </c>
      <c r="O180" s="77"/>
      <c r="P180" s="138" t="str">
        <f t="shared" si="19"/>
        <v>#NAME?</v>
      </c>
      <c r="Q180" s="143" t="str">
        <f>IF(P180="","",IF(P180=term,"Last Period",IF(P180="total","",IF(payfreq="Annually",DATE(YEAR(Q179)+1,MONTH(Q179),DAY(Q179)),IF(payfreq="Semiannually",DATE(YEAR(Q179),MONTH(Q179)+6,DAY(Q179)),IF(payfreq="Quarterly",DATE(YEAR(Q179),MONTH(Q179)+3,DAY(Q179)),IF(payfreq="Monthly",DATE(YEAR(Q179),MONTH(Q179)+1,DAY(Q179)))))))))</f>
        <v>#NAME?</v>
      </c>
      <c r="R180" s="145" t="str">
        <f t="shared" si="13"/>
        <v>#NAME?</v>
      </c>
      <c r="S180" s="142" t="str">
        <f t="shared" si="14"/>
        <v>#NAME?</v>
      </c>
      <c r="T180" s="145" t="str">
        <f>IF(payfreq="Annually",IF(P180="","",IF(P180="Total",SUM($T$19:T179),Adj_Rate*$R180)),IF(payfreq="Semiannually",IF(P180="","",IF(P180="Total",SUM($T$19:T179),Adj_Rate/2*$R180)),IF(payfreq="Quarterly",IF(P180="","",IF(P180="Total",SUM($T$19:T179),Adj_Rate/4*$R180)),IF(payfreq="Monthly",IF(P180="","",IF(P180="Total",SUM($T$19:T179),Adj_Rate/12*$R180)),""))))</f>
        <v>#VALUE!</v>
      </c>
      <c r="U180" s="142" t="str">
        <f t="shared" si="15"/>
        <v>#NAME?</v>
      </c>
      <c r="V180" s="145" t="str">
        <f t="shared" si="16"/>
        <v>#NAME?</v>
      </c>
      <c r="X180" s="77"/>
    </row>
    <row r="181" ht="15.75" customHeight="1">
      <c r="B181" s="144">
        <v>162.0</v>
      </c>
      <c r="C181" s="139" t="str">
        <f t="shared" si="12"/>
        <v>#NAME?</v>
      </c>
      <c r="D181" s="140" t="str">
        <f>+IF(AND(B181&lt;$G$7),VLOOKUP($B$1,Inventory!$A$1:$AZ$500,33,FALSE),IF(AND(B181=$G$7,pmt_timing="End"),VLOOKUP($B$1,Inventory!$A$1:$AZ$500,33,FALSE),0))</f>
        <v>#VALUE!</v>
      </c>
      <c r="E181" s="140">
        <v>0.0</v>
      </c>
      <c r="F181" s="140">
        <v>0.0</v>
      </c>
      <c r="G181" s="140">
        <v>0.0</v>
      </c>
      <c r="H181" s="140">
        <v>0.0</v>
      </c>
      <c r="I181" s="140">
        <v>0.0</v>
      </c>
      <c r="J181" s="140">
        <v>0.0</v>
      </c>
      <c r="K181" s="140">
        <v>0.0</v>
      </c>
      <c r="L181" s="141" t="str">
        <f t="shared" si="3"/>
        <v>#VALUE!</v>
      </c>
      <c r="M181" s="142" t="str">
        <f>IF(AND(payfreq="Annually",pmt_timing="End",$B181&lt;=term),$L181/(1+Adj_Rate)^($B181),IF(AND(payfreq="Semiannually",pmt_timing="End",$B181&lt;=term),$L181/(1+Adj_Rate/2)^($B181),IF(AND(payfreq="Quarterly",pmt_timing="End",$B181&lt;=term),$L181/(1+Adj_Rate/4)^($B181),IF(AND(payfreq="Monthly",pmt_timing="End",$B181&lt;=term),$L181/(1+Adj_Rate/12)^($B181),""))))</f>
        <v>#VALUE!</v>
      </c>
      <c r="N181" s="142" t="str">
        <f>IF(AND(payfreq="Annually",pmt_timing="Beginning",$B181&lt;=term),$L181/(1+Adj_Rate)^($B181),IF(AND(payfreq="Semiannually",pmt_timing="Beginning",$B181&lt;=term),$L181/(1+Adj_Rate/2)^($B181),IF(AND(payfreq="Quarterly",pmt_timing="Beginning",$B181&lt;=term),$L181/(1+Adj_Rate/4)^($B181),IF(AND(payfreq="Monthly",pmt_timing="Beginning",$B181&lt;=term),$L181/(1+Adj_Rate/12)^($B181),""))))</f>
        <v>#VALUE!</v>
      </c>
      <c r="O181" s="77"/>
      <c r="P181" s="138" t="str">
        <f t="shared" si="19"/>
        <v>#NAME?</v>
      </c>
      <c r="Q181" s="143" t="str">
        <f>IF(P181="","",IF(P181=term,"Last Period",IF(P181="total","",IF(payfreq="Annually",DATE(YEAR(Q180)+1,MONTH(Q180),DAY(Q180)),IF(payfreq="Semiannually",DATE(YEAR(Q180),MONTH(Q180)+6,DAY(Q180)),IF(payfreq="Quarterly",DATE(YEAR(Q180),MONTH(Q180)+3,DAY(Q180)),IF(payfreq="Monthly",DATE(YEAR(Q180),MONTH(Q180)+1,DAY(Q180)))))))))</f>
        <v>#NAME?</v>
      </c>
      <c r="R181" s="145" t="str">
        <f t="shared" si="13"/>
        <v>#NAME?</v>
      </c>
      <c r="S181" s="142" t="str">
        <f t="shared" si="14"/>
        <v>#NAME?</v>
      </c>
      <c r="T181" s="145" t="str">
        <f>IF(payfreq="Annually",IF(P181="","",IF(P181="Total",SUM($T$19:T180),Adj_Rate*$R181)),IF(payfreq="Semiannually",IF(P181="","",IF(P181="Total",SUM($T$19:T180),Adj_Rate/2*$R181)),IF(payfreq="Quarterly",IF(P181="","",IF(P181="Total",SUM($T$19:T180),Adj_Rate/4*$R181)),IF(payfreq="Monthly",IF(P181="","",IF(P181="Total",SUM($T$19:T180),Adj_Rate/12*$R181)),""))))</f>
        <v>#VALUE!</v>
      </c>
      <c r="U181" s="142" t="str">
        <f t="shared" si="15"/>
        <v>#NAME?</v>
      </c>
      <c r="V181" s="145" t="str">
        <f t="shared" si="16"/>
        <v>#NAME?</v>
      </c>
      <c r="X181" s="77"/>
    </row>
    <row r="182" ht="15.75" customHeight="1">
      <c r="B182" s="144">
        <v>163.0</v>
      </c>
      <c r="C182" s="139" t="str">
        <f t="shared" si="12"/>
        <v>#NAME?</v>
      </c>
      <c r="D182" s="140" t="str">
        <f>+IF(AND(B182&lt;$G$7),VLOOKUP($B$1,Inventory!$A$1:$AZ$500,33,FALSE),IF(AND(B182=$G$7,pmt_timing="End"),VLOOKUP($B$1,Inventory!$A$1:$AZ$500,33,FALSE),0))</f>
        <v>#VALUE!</v>
      </c>
      <c r="E182" s="140">
        <v>0.0</v>
      </c>
      <c r="F182" s="140">
        <v>0.0</v>
      </c>
      <c r="G182" s="140">
        <v>0.0</v>
      </c>
      <c r="H182" s="140">
        <v>0.0</v>
      </c>
      <c r="I182" s="140">
        <v>0.0</v>
      </c>
      <c r="J182" s="140">
        <v>0.0</v>
      </c>
      <c r="K182" s="140">
        <v>0.0</v>
      </c>
      <c r="L182" s="141" t="str">
        <f t="shared" si="3"/>
        <v>#VALUE!</v>
      </c>
      <c r="M182" s="142" t="str">
        <f>IF(AND(payfreq="Annually",pmt_timing="End",$B182&lt;=term),$L182/(1+Adj_Rate)^($B182),IF(AND(payfreq="Semiannually",pmt_timing="End",$B182&lt;=term),$L182/(1+Adj_Rate/2)^($B182),IF(AND(payfreq="Quarterly",pmt_timing="End",$B182&lt;=term),$L182/(1+Adj_Rate/4)^($B182),IF(AND(payfreq="Monthly",pmt_timing="End",$B182&lt;=term),$L182/(1+Adj_Rate/12)^($B182),""))))</f>
        <v>#VALUE!</v>
      </c>
      <c r="N182" s="142" t="str">
        <f>IF(AND(payfreq="Annually",pmt_timing="Beginning",$B182&lt;=term),$L182/(1+Adj_Rate)^($B182),IF(AND(payfreq="Semiannually",pmt_timing="Beginning",$B182&lt;=term),$L182/(1+Adj_Rate/2)^($B182),IF(AND(payfreq="Quarterly",pmt_timing="Beginning",$B182&lt;=term),$L182/(1+Adj_Rate/4)^($B182),IF(AND(payfreq="Monthly",pmt_timing="Beginning",$B182&lt;=term),$L182/(1+Adj_Rate/12)^($B182),""))))</f>
        <v>#VALUE!</v>
      </c>
      <c r="O182" s="77"/>
      <c r="P182" s="138" t="str">
        <f t="shared" si="19"/>
        <v>#NAME?</v>
      </c>
      <c r="Q182" s="143" t="str">
        <f>IF(P182="","",IF(P182=term,"Last Period",IF(P182="total","",IF(payfreq="Annually",DATE(YEAR(Q181)+1,MONTH(Q181),DAY(Q181)),IF(payfreq="Semiannually",DATE(YEAR(Q181),MONTH(Q181)+6,DAY(Q181)),IF(payfreq="Quarterly",DATE(YEAR(Q181),MONTH(Q181)+3,DAY(Q181)),IF(payfreq="Monthly",DATE(YEAR(Q181),MONTH(Q181)+1,DAY(Q181)))))))))</f>
        <v>#NAME?</v>
      </c>
      <c r="R182" s="145" t="str">
        <f t="shared" si="13"/>
        <v>#NAME?</v>
      </c>
      <c r="S182" s="142" t="str">
        <f t="shared" si="14"/>
        <v>#NAME?</v>
      </c>
      <c r="T182" s="145" t="str">
        <f>IF(payfreq="Annually",IF(P182="","",IF(P182="Total",SUM($T$19:T181),Adj_Rate*$R182)),IF(payfreq="Semiannually",IF(P182="","",IF(P182="Total",SUM($T$19:T181),Adj_Rate/2*$R182)),IF(payfreq="Quarterly",IF(P182="","",IF(P182="Total",SUM($T$19:T181),Adj_Rate/4*$R182)),IF(payfreq="Monthly",IF(P182="","",IF(P182="Total",SUM($T$19:T181),Adj_Rate/12*$R182)),""))))</f>
        <v>#VALUE!</v>
      </c>
      <c r="U182" s="142" t="str">
        <f t="shared" si="15"/>
        <v>#NAME?</v>
      </c>
      <c r="V182" s="145" t="str">
        <f t="shared" si="16"/>
        <v>#NAME?</v>
      </c>
      <c r="X182" s="77"/>
    </row>
    <row r="183" ht="15.75" customHeight="1">
      <c r="B183" s="144">
        <v>164.0</v>
      </c>
      <c r="C183" s="139" t="str">
        <f t="shared" si="12"/>
        <v>#NAME?</v>
      </c>
      <c r="D183" s="140" t="str">
        <f>+IF(AND(B183&lt;$G$7),VLOOKUP($B$1,Inventory!$A$1:$AZ$500,33,FALSE),IF(AND(B183=$G$7,pmt_timing="End"),VLOOKUP($B$1,Inventory!$A$1:$AZ$500,33,FALSE),0))</f>
        <v>#VALUE!</v>
      </c>
      <c r="E183" s="140">
        <v>0.0</v>
      </c>
      <c r="F183" s="140">
        <v>0.0</v>
      </c>
      <c r="G183" s="140">
        <v>0.0</v>
      </c>
      <c r="H183" s="140">
        <v>0.0</v>
      </c>
      <c r="I183" s="140">
        <v>0.0</v>
      </c>
      <c r="J183" s="140">
        <v>0.0</v>
      </c>
      <c r="K183" s="140">
        <v>0.0</v>
      </c>
      <c r="L183" s="141" t="str">
        <f t="shared" si="3"/>
        <v>#VALUE!</v>
      </c>
      <c r="M183" s="142" t="str">
        <f>IF(AND(payfreq="Annually",pmt_timing="End",$B183&lt;=term),$L183/(1+Adj_Rate)^($B183),IF(AND(payfreq="Semiannually",pmt_timing="End",$B183&lt;=term),$L183/(1+Adj_Rate/2)^($B183),IF(AND(payfreq="Quarterly",pmt_timing="End",$B183&lt;=term),$L183/(1+Adj_Rate/4)^($B183),IF(AND(payfreq="Monthly",pmt_timing="End",$B183&lt;=term),$L183/(1+Adj_Rate/12)^($B183),""))))</f>
        <v>#VALUE!</v>
      </c>
      <c r="N183" s="142" t="str">
        <f>IF(AND(payfreq="Annually",pmt_timing="Beginning",$B183&lt;=term),$L183/(1+Adj_Rate)^($B183),IF(AND(payfreq="Semiannually",pmt_timing="Beginning",$B183&lt;=term),$L183/(1+Adj_Rate/2)^($B183),IF(AND(payfreq="Quarterly",pmt_timing="Beginning",$B183&lt;=term),$L183/(1+Adj_Rate/4)^($B183),IF(AND(payfreq="Monthly",pmt_timing="Beginning",$B183&lt;=term),$L183/(1+Adj_Rate/12)^($B183),""))))</f>
        <v>#VALUE!</v>
      </c>
      <c r="O183" s="77"/>
      <c r="P183" s="138" t="str">
        <f t="shared" si="19"/>
        <v>#NAME?</v>
      </c>
      <c r="Q183" s="143" t="str">
        <f>IF(P183="","",IF(P183=term,"Last Period",IF(P183="total","",IF(payfreq="Annually",DATE(YEAR(Q182)+1,MONTH(Q182),DAY(Q182)),IF(payfreq="Semiannually",DATE(YEAR(Q182),MONTH(Q182)+6,DAY(Q182)),IF(payfreq="Quarterly",DATE(YEAR(Q182),MONTH(Q182)+3,DAY(Q182)),IF(payfreq="Monthly",DATE(YEAR(Q182),MONTH(Q182)+1,DAY(Q182)))))))))</f>
        <v>#NAME?</v>
      </c>
      <c r="R183" s="145" t="str">
        <f t="shared" si="13"/>
        <v>#NAME?</v>
      </c>
      <c r="S183" s="142" t="str">
        <f t="shared" si="14"/>
        <v>#NAME?</v>
      </c>
      <c r="T183" s="145" t="str">
        <f>IF(payfreq="Annually",IF(P183="","",IF(P183="Total",SUM($T$19:T182),Adj_Rate*$R183)),IF(payfreq="Semiannually",IF(P183="","",IF(P183="Total",SUM($T$19:T182),Adj_Rate/2*$R183)),IF(payfreq="Quarterly",IF(P183="","",IF(P183="Total",SUM($T$19:T182),Adj_Rate/4*$R183)),IF(payfreq="Monthly",IF(P183="","",IF(P183="Total",SUM($T$19:T182),Adj_Rate/12*$R183)),""))))</f>
        <v>#VALUE!</v>
      </c>
      <c r="U183" s="142" t="str">
        <f t="shared" si="15"/>
        <v>#NAME?</v>
      </c>
      <c r="V183" s="145" t="str">
        <f t="shared" si="16"/>
        <v>#NAME?</v>
      </c>
      <c r="X183" s="77"/>
    </row>
    <row r="184" ht="15.75" customHeight="1">
      <c r="B184" s="144">
        <v>165.0</v>
      </c>
      <c r="C184" s="139" t="str">
        <f t="shared" si="12"/>
        <v>#NAME?</v>
      </c>
      <c r="D184" s="140" t="str">
        <f>+IF(AND(B184&lt;$G$7),VLOOKUP($B$1,Inventory!$A$1:$AZ$500,33,FALSE),IF(AND(B184=$G$7,pmt_timing="End"),VLOOKUP($B$1,Inventory!$A$1:$AZ$500,33,FALSE),0))</f>
        <v>#VALUE!</v>
      </c>
      <c r="E184" s="140">
        <v>0.0</v>
      </c>
      <c r="F184" s="140">
        <v>0.0</v>
      </c>
      <c r="G184" s="140">
        <v>0.0</v>
      </c>
      <c r="H184" s="140">
        <v>0.0</v>
      </c>
      <c r="I184" s="140">
        <v>0.0</v>
      </c>
      <c r="J184" s="140">
        <v>0.0</v>
      </c>
      <c r="K184" s="140">
        <v>0.0</v>
      </c>
      <c r="L184" s="141" t="str">
        <f t="shared" si="3"/>
        <v>#VALUE!</v>
      </c>
      <c r="M184" s="142" t="str">
        <f>IF(AND(payfreq="Annually",pmt_timing="End",$B184&lt;=term),$L184/(1+Adj_Rate)^($B184),IF(AND(payfreq="Semiannually",pmt_timing="End",$B184&lt;=term),$L184/(1+Adj_Rate/2)^($B184),IF(AND(payfreq="Quarterly",pmt_timing="End",$B184&lt;=term),$L184/(1+Adj_Rate/4)^($B184),IF(AND(payfreq="Monthly",pmt_timing="End",$B184&lt;=term),$L184/(1+Adj_Rate/12)^($B184),""))))</f>
        <v>#VALUE!</v>
      </c>
      <c r="N184" s="142" t="str">
        <f>IF(AND(payfreq="Annually",pmt_timing="Beginning",$B184&lt;=term),$L184/(1+Adj_Rate)^($B184),IF(AND(payfreq="Semiannually",pmt_timing="Beginning",$B184&lt;=term),$L184/(1+Adj_Rate/2)^($B184),IF(AND(payfreq="Quarterly",pmt_timing="Beginning",$B184&lt;=term),$L184/(1+Adj_Rate/4)^($B184),IF(AND(payfreq="Monthly",pmt_timing="Beginning",$B184&lt;=term),$L184/(1+Adj_Rate/12)^($B184),""))))</f>
        <v>#VALUE!</v>
      </c>
      <c r="O184" s="77"/>
      <c r="P184" s="138" t="str">
        <f t="shared" si="19"/>
        <v>#NAME?</v>
      </c>
      <c r="Q184" s="143" t="str">
        <f>IF(P184="","",IF(P184=term,"Last Period",IF(P184="total","",IF(payfreq="Annually",DATE(YEAR(Q183)+1,MONTH(Q183),DAY(Q183)),IF(payfreq="Semiannually",DATE(YEAR(Q183),MONTH(Q183)+6,DAY(Q183)),IF(payfreq="Quarterly",DATE(YEAR(Q183),MONTH(Q183)+3,DAY(Q183)),IF(payfreq="Monthly",DATE(YEAR(Q183),MONTH(Q183)+1,DAY(Q183)))))))))</f>
        <v>#NAME?</v>
      </c>
      <c r="R184" s="145" t="str">
        <f t="shared" si="13"/>
        <v>#NAME?</v>
      </c>
      <c r="S184" s="142" t="str">
        <f t="shared" si="14"/>
        <v>#NAME?</v>
      </c>
      <c r="T184" s="145" t="str">
        <f>IF(payfreq="Annually",IF(P184="","",IF(P184="Total",SUM($T$19:T183),Adj_Rate*$R184)),IF(payfreq="Semiannually",IF(P184="","",IF(P184="Total",SUM($T$19:T183),Adj_Rate/2*$R184)),IF(payfreq="Quarterly",IF(P184="","",IF(P184="Total",SUM($T$19:T183),Adj_Rate/4*$R184)),IF(payfreq="Monthly",IF(P184="","",IF(P184="Total",SUM($T$19:T183),Adj_Rate/12*$R184)),""))))</f>
        <v>#VALUE!</v>
      </c>
      <c r="U184" s="142" t="str">
        <f t="shared" si="15"/>
        <v>#NAME?</v>
      </c>
      <c r="V184" s="145" t="str">
        <f t="shared" si="16"/>
        <v>#NAME?</v>
      </c>
      <c r="X184" s="77"/>
    </row>
    <row r="185" ht="15.75" customHeight="1">
      <c r="B185" s="144">
        <v>166.0</v>
      </c>
      <c r="C185" s="139" t="str">
        <f t="shared" si="12"/>
        <v>#NAME?</v>
      </c>
      <c r="D185" s="140" t="str">
        <f>+IF(AND(B185&lt;$G$7),VLOOKUP($B$1,Inventory!$A$1:$AZ$500,33,FALSE),IF(AND(B185=$G$7,pmt_timing="End"),VLOOKUP($B$1,Inventory!$A$1:$AZ$500,33,FALSE),0))</f>
        <v>#VALUE!</v>
      </c>
      <c r="E185" s="140">
        <v>0.0</v>
      </c>
      <c r="F185" s="140">
        <v>0.0</v>
      </c>
      <c r="G185" s="140">
        <v>0.0</v>
      </c>
      <c r="H185" s="140">
        <v>0.0</v>
      </c>
      <c r="I185" s="140">
        <v>0.0</v>
      </c>
      <c r="J185" s="140">
        <v>0.0</v>
      </c>
      <c r="K185" s="140">
        <v>0.0</v>
      </c>
      <c r="L185" s="141" t="str">
        <f t="shared" si="3"/>
        <v>#VALUE!</v>
      </c>
      <c r="M185" s="142" t="str">
        <f>IF(AND(payfreq="Annually",pmt_timing="End",$B185&lt;=term),$L185/(1+Adj_Rate)^($B185),IF(AND(payfreq="Semiannually",pmt_timing="End",$B185&lt;=term),$L185/(1+Adj_Rate/2)^($B185),IF(AND(payfreq="Quarterly",pmt_timing="End",$B185&lt;=term),$L185/(1+Adj_Rate/4)^($B185),IF(AND(payfreq="Monthly",pmt_timing="End",$B185&lt;=term),$L185/(1+Adj_Rate/12)^($B185),""))))</f>
        <v>#VALUE!</v>
      </c>
      <c r="N185" s="142" t="str">
        <f>IF(AND(payfreq="Annually",pmt_timing="Beginning",$B185&lt;=term),$L185/(1+Adj_Rate)^($B185),IF(AND(payfreq="Semiannually",pmt_timing="Beginning",$B185&lt;=term),$L185/(1+Adj_Rate/2)^($B185),IF(AND(payfreq="Quarterly",pmt_timing="Beginning",$B185&lt;=term),$L185/(1+Adj_Rate/4)^($B185),IF(AND(payfreq="Monthly",pmt_timing="Beginning",$B185&lt;=term),$L185/(1+Adj_Rate/12)^($B185),""))))</f>
        <v>#VALUE!</v>
      </c>
      <c r="O185" s="77"/>
      <c r="P185" s="138" t="str">
        <f t="shared" si="19"/>
        <v>#NAME?</v>
      </c>
      <c r="Q185" s="143" t="str">
        <f>IF(P185="","",IF(P185=term,"Last Period",IF(P185="total","",IF(payfreq="Annually",DATE(YEAR(Q184)+1,MONTH(Q184),DAY(Q184)),IF(payfreq="Semiannually",DATE(YEAR(Q184),MONTH(Q184)+6,DAY(Q184)),IF(payfreq="Quarterly",DATE(YEAR(Q184),MONTH(Q184)+3,DAY(Q184)),IF(payfreq="Monthly",DATE(YEAR(Q184),MONTH(Q184)+1,DAY(Q184)))))))))</f>
        <v>#NAME?</v>
      </c>
      <c r="R185" s="145" t="str">
        <f t="shared" si="13"/>
        <v>#NAME?</v>
      </c>
      <c r="S185" s="142" t="str">
        <f t="shared" si="14"/>
        <v>#NAME?</v>
      </c>
      <c r="T185" s="145" t="str">
        <f>IF(payfreq="Annually",IF(P185="","",IF(P185="Total",SUM($T$19:T184),Adj_Rate*$R185)),IF(payfreq="Semiannually",IF(P185="","",IF(P185="Total",SUM($T$19:T184),Adj_Rate/2*$R185)),IF(payfreq="Quarterly",IF(P185="","",IF(P185="Total",SUM($T$19:T184),Adj_Rate/4*$R185)),IF(payfreq="Monthly",IF(P185="","",IF(P185="Total",SUM($T$19:T184),Adj_Rate/12*$R185)),""))))</f>
        <v>#VALUE!</v>
      </c>
      <c r="U185" s="142" t="str">
        <f t="shared" si="15"/>
        <v>#NAME?</v>
      </c>
      <c r="V185" s="145" t="str">
        <f t="shared" si="16"/>
        <v>#NAME?</v>
      </c>
      <c r="X185" s="77"/>
    </row>
    <row r="186" ht="15.75" customHeight="1">
      <c r="B186" s="144">
        <v>167.0</v>
      </c>
      <c r="C186" s="139" t="str">
        <f t="shared" si="12"/>
        <v>#NAME?</v>
      </c>
      <c r="D186" s="140" t="str">
        <f>+IF(AND(B186&lt;$G$7),VLOOKUP($B$1,Inventory!$A$1:$AZ$500,33,FALSE),IF(AND(B186=$G$7,pmt_timing="End"),VLOOKUP($B$1,Inventory!$A$1:$AZ$500,33,FALSE),0))</f>
        <v>#VALUE!</v>
      </c>
      <c r="E186" s="140">
        <v>0.0</v>
      </c>
      <c r="F186" s="140">
        <v>0.0</v>
      </c>
      <c r="G186" s="140">
        <v>0.0</v>
      </c>
      <c r="H186" s="140">
        <v>0.0</v>
      </c>
      <c r="I186" s="140">
        <v>0.0</v>
      </c>
      <c r="J186" s="140">
        <v>0.0</v>
      </c>
      <c r="K186" s="140">
        <v>0.0</v>
      </c>
      <c r="L186" s="141" t="str">
        <f t="shared" si="3"/>
        <v>#VALUE!</v>
      </c>
      <c r="M186" s="142" t="str">
        <f>IF(AND(payfreq="Annually",pmt_timing="End",$B186&lt;=term),$L186/(1+Adj_Rate)^($B186),IF(AND(payfreq="Semiannually",pmt_timing="End",$B186&lt;=term),$L186/(1+Adj_Rate/2)^($B186),IF(AND(payfreq="Quarterly",pmt_timing="End",$B186&lt;=term),$L186/(1+Adj_Rate/4)^($B186),IF(AND(payfreq="Monthly",pmt_timing="End",$B186&lt;=term),$L186/(1+Adj_Rate/12)^($B186),""))))</f>
        <v>#VALUE!</v>
      </c>
      <c r="N186" s="142" t="str">
        <f>IF(AND(payfreq="Annually",pmt_timing="Beginning",$B186&lt;=term),$L186/(1+Adj_Rate)^($B186),IF(AND(payfreq="Semiannually",pmt_timing="Beginning",$B186&lt;=term),$L186/(1+Adj_Rate/2)^($B186),IF(AND(payfreq="Quarterly",pmt_timing="Beginning",$B186&lt;=term),$L186/(1+Adj_Rate/4)^($B186),IF(AND(payfreq="Monthly",pmt_timing="Beginning",$B186&lt;=term),$L186/(1+Adj_Rate/12)^($B186),""))))</f>
        <v>#VALUE!</v>
      </c>
      <c r="O186" s="77"/>
      <c r="P186" s="138" t="str">
        <f t="shared" si="19"/>
        <v>#NAME?</v>
      </c>
      <c r="Q186" s="143" t="str">
        <f>IF(P186="","",IF(P186=term,"Last Period",IF(P186="total","",IF(payfreq="Annually",DATE(YEAR(Q185)+1,MONTH(Q185),DAY(Q185)),IF(payfreq="Semiannually",DATE(YEAR(Q185),MONTH(Q185)+6,DAY(Q185)),IF(payfreq="Quarterly",DATE(YEAR(Q185),MONTH(Q185)+3,DAY(Q185)),IF(payfreq="Monthly",DATE(YEAR(Q185),MONTH(Q185)+1,DAY(Q185)))))))))</f>
        <v>#NAME?</v>
      </c>
      <c r="R186" s="145" t="str">
        <f t="shared" si="13"/>
        <v>#NAME?</v>
      </c>
      <c r="S186" s="142" t="str">
        <f t="shared" si="14"/>
        <v>#NAME?</v>
      </c>
      <c r="T186" s="145" t="str">
        <f>IF(payfreq="Annually",IF(P186="","",IF(P186="Total",SUM($T$19:T185),Adj_Rate*$R186)),IF(payfreq="Semiannually",IF(P186="","",IF(P186="Total",SUM($T$19:T185),Adj_Rate/2*$R186)),IF(payfreq="Quarterly",IF(P186="","",IF(P186="Total",SUM($T$19:T185),Adj_Rate/4*$R186)),IF(payfreq="Monthly",IF(P186="","",IF(P186="Total",SUM($T$19:T185),Adj_Rate/12*$R186)),""))))</f>
        <v>#VALUE!</v>
      </c>
      <c r="U186" s="142" t="str">
        <f t="shared" si="15"/>
        <v>#NAME?</v>
      </c>
      <c r="V186" s="145" t="str">
        <f t="shared" si="16"/>
        <v>#NAME?</v>
      </c>
      <c r="X186" s="77"/>
    </row>
    <row r="187" ht="15.75" customHeight="1">
      <c r="B187" s="144">
        <v>168.0</v>
      </c>
      <c r="C187" s="139" t="str">
        <f t="shared" si="12"/>
        <v>#NAME?</v>
      </c>
      <c r="D187" s="140" t="str">
        <f>+IF(AND(B187&lt;$G$7),VLOOKUP($B$1,Inventory!$A$1:$AZ$500,33,FALSE),IF(AND(B187=$G$7,pmt_timing="End"),VLOOKUP($B$1,Inventory!$A$1:$AZ$500,33,FALSE),0))</f>
        <v>#VALUE!</v>
      </c>
      <c r="E187" s="140">
        <v>0.0</v>
      </c>
      <c r="F187" s="140">
        <v>0.0</v>
      </c>
      <c r="G187" s="140">
        <v>0.0</v>
      </c>
      <c r="H187" s="140">
        <v>0.0</v>
      </c>
      <c r="I187" s="140">
        <v>0.0</v>
      </c>
      <c r="J187" s="140">
        <v>0.0</v>
      </c>
      <c r="K187" s="140">
        <v>0.0</v>
      </c>
      <c r="L187" s="141" t="str">
        <f t="shared" si="3"/>
        <v>#VALUE!</v>
      </c>
      <c r="M187" s="142" t="str">
        <f>IF(AND(payfreq="Annually",pmt_timing="End",$B187&lt;=term),$L187/(1+Adj_Rate)^($B187),IF(AND(payfreq="Semiannually",pmt_timing="End",$B187&lt;=term),$L187/(1+Adj_Rate/2)^($B187),IF(AND(payfreq="Quarterly",pmt_timing="End",$B187&lt;=term),$L187/(1+Adj_Rate/4)^($B187),IF(AND(payfreq="Monthly",pmt_timing="End",$B187&lt;=term),$L187/(1+Adj_Rate/12)^($B187),""))))</f>
        <v>#VALUE!</v>
      </c>
      <c r="N187" s="142" t="str">
        <f>IF(AND(payfreq="Annually",pmt_timing="Beginning",$B187&lt;=term),$L187/(1+Adj_Rate)^($B187),IF(AND(payfreq="Semiannually",pmt_timing="Beginning",$B187&lt;=term),$L187/(1+Adj_Rate/2)^($B187),IF(AND(payfreq="Quarterly",pmt_timing="Beginning",$B187&lt;=term),$L187/(1+Adj_Rate/4)^($B187),IF(AND(payfreq="Monthly",pmt_timing="Beginning",$B187&lt;=term),$L187/(1+Adj_Rate/12)^($B187),""))))</f>
        <v>#VALUE!</v>
      </c>
      <c r="O187" s="77"/>
      <c r="P187" s="138" t="str">
        <f t="shared" si="19"/>
        <v>#NAME?</v>
      </c>
      <c r="Q187" s="143" t="str">
        <f>IF(P187="","",IF(P187=term,"Last Period",IF(P187="total","",IF(payfreq="Annually",DATE(YEAR(Q186)+1,MONTH(Q186),DAY(Q186)),IF(payfreq="Semiannually",DATE(YEAR(Q186),MONTH(Q186)+6,DAY(Q186)),IF(payfreq="Quarterly",DATE(YEAR(Q186),MONTH(Q186)+3,DAY(Q186)),IF(payfreq="Monthly",DATE(YEAR(Q186),MONTH(Q186)+1,DAY(Q186)))))))))</f>
        <v>#NAME?</v>
      </c>
      <c r="R187" s="145" t="str">
        <f t="shared" si="13"/>
        <v>#NAME?</v>
      </c>
      <c r="S187" s="142" t="str">
        <f t="shared" si="14"/>
        <v>#NAME?</v>
      </c>
      <c r="T187" s="145" t="str">
        <f>IF(payfreq="Annually",IF(P187="","",IF(P187="Total",SUM($T$19:T186),Adj_Rate*$R187)),IF(payfreq="Semiannually",IF(P187="","",IF(P187="Total",SUM($T$19:T186),Adj_Rate/2*$R187)),IF(payfreq="Quarterly",IF(P187="","",IF(P187="Total",SUM($T$19:T186),Adj_Rate/4*$R187)),IF(payfreq="Monthly",IF(P187="","",IF(P187="Total",SUM($T$19:T186),Adj_Rate/12*$R187)),""))))</f>
        <v>#VALUE!</v>
      </c>
      <c r="U187" s="142" t="str">
        <f t="shared" si="15"/>
        <v>#NAME?</v>
      </c>
      <c r="V187" s="145" t="str">
        <f t="shared" si="16"/>
        <v>#NAME?</v>
      </c>
      <c r="X187" s="77"/>
    </row>
    <row r="188" ht="15.75" customHeight="1">
      <c r="B188" s="144">
        <v>169.0</v>
      </c>
      <c r="C188" s="139" t="str">
        <f t="shared" si="12"/>
        <v>#NAME?</v>
      </c>
      <c r="D188" s="140" t="str">
        <f>+IF(AND(B188&lt;$G$7),VLOOKUP($B$1,Inventory!$A$1:$AZ$500,33,FALSE),IF(AND(B188=$G$7,pmt_timing="End"),VLOOKUP($B$1,Inventory!$A$1:$AZ$500,33,FALSE),0))</f>
        <v>#VALUE!</v>
      </c>
      <c r="E188" s="140">
        <v>0.0</v>
      </c>
      <c r="F188" s="140">
        <v>0.0</v>
      </c>
      <c r="G188" s="140">
        <v>0.0</v>
      </c>
      <c r="H188" s="140">
        <v>0.0</v>
      </c>
      <c r="I188" s="140">
        <v>0.0</v>
      </c>
      <c r="J188" s="140">
        <v>0.0</v>
      </c>
      <c r="K188" s="140">
        <v>0.0</v>
      </c>
      <c r="L188" s="141" t="str">
        <f t="shared" si="3"/>
        <v>#VALUE!</v>
      </c>
      <c r="M188" s="142" t="str">
        <f>IF(AND(payfreq="Annually",pmt_timing="End",$B188&lt;=term),$L188/(1+Adj_Rate)^($B188),IF(AND(payfreq="Semiannually",pmt_timing="End",$B188&lt;=term),$L188/(1+Adj_Rate/2)^($B188),IF(AND(payfreq="Quarterly",pmt_timing="End",$B188&lt;=term),$L188/(1+Adj_Rate/4)^($B188),IF(AND(payfreq="Monthly",pmt_timing="End",$B188&lt;=term),$L188/(1+Adj_Rate/12)^($B188),""))))</f>
        <v>#VALUE!</v>
      </c>
      <c r="N188" s="142" t="str">
        <f>IF(AND(payfreq="Annually",pmt_timing="Beginning",$B188&lt;=term),$L188/(1+Adj_Rate)^($B188),IF(AND(payfreq="Semiannually",pmt_timing="Beginning",$B188&lt;=term),$L188/(1+Adj_Rate/2)^($B188),IF(AND(payfreq="Quarterly",pmt_timing="Beginning",$B188&lt;=term),$L188/(1+Adj_Rate/4)^($B188),IF(AND(payfreq="Monthly",pmt_timing="Beginning",$B188&lt;=term),$L188/(1+Adj_Rate/12)^($B188),""))))</f>
        <v>#VALUE!</v>
      </c>
      <c r="O188" s="77"/>
      <c r="P188" s="138" t="str">
        <f t="shared" si="19"/>
        <v>#NAME?</v>
      </c>
      <c r="Q188" s="143" t="str">
        <f>IF(P188="","",IF(P188=term,"Last Period",IF(P188="total","",IF(payfreq="Annually",DATE(YEAR(Q187)+1,MONTH(Q187),DAY(Q187)),IF(payfreq="Semiannually",DATE(YEAR(Q187),MONTH(Q187)+6,DAY(Q187)),IF(payfreq="Quarterly",DATE(YEAR(Q187),MONTH(Q187)+3,DAY(Q187)),IF(payfreq="Monthly",DATE(YEAR(Q187),MONTH(Q187)+1,DAY(Q187)))))))))</f>
        <v>#NAME?</v>
      </c>
      <c r="R188" s="145" t="str">
        <f t="shared" si="13"/>
        <v>#NAME?</v>
      </c>
      <c r="S188" s="142" t="str">
        <f t="shared" si="14"/>
        <v>#NAME?</v>
      </c>
      <c r="T188" s="145" t="str">
        <f>IF(payfreq="Annually",IF(P188="","",IF(P188="Total",SUM($T$19:T187),Adj_Rate*$R188)),IF(payfreq="Semiannually",IF(P188="","",IF(P188="Total",SUM($T$19:T187),Adj_Rate/2*$R188)),IF(payfreq="Quarterly",IF(P188="","",IF(P188="Total",SUM($T$19:T187),Adj_Rate/4*$R188)),IF(payfreq="Monthly",IF(P188="","",IF(P188="Total",SUM($T$19:T187),Adj_Rate/12*$R188)),""))))</f>
        <v>#VALUE!</v>
      </c>
      <c r="U188" s="142" t="str">
        <f t="shared" si="15"/>
        <v>#NAME?</v>
      </c>
      <c r="V188" s="145" t="str">
        <f t="shared" si="16"/>
        <v>#NAME?</v>
      </c>
      <c r="X188" s="77"/>
    </row>
    <row r="189" ht="15.75" customHeight="1">
      <c r="B189" s="144">
        <v>170.0</v>
      </c>
      <c r="C189" s="139" t="str">
        <f t="shared" si="12"/>
        <v>#NAME?</v>
      </c>
      <c r="D189" s="140" t="str">
        <f>+IF(AND(B189&lt;$G$7),VLOOKUP($B$1,Inventory!$A$1:$AZ$500,33,FALSE),IF(AND(B189=$G$7,pmt_timing="End"),VLOOKUP($B$1,Inventory!$A$1:$AZ$500,33,FALSE),0))</f>
        <v>#VALUE!</v>
      </c>
      <c r="E189" s="140">
        <v>0.0</v>
      </c>
      <c r="F189" s="140">
        <v>0.0</v>
      </c>
      <c r="G189" s="140">
        <v>0.0</v>
      </c>
      <c r="H189" s="140">
        <v>0.0</v>
      </c>
      <c r="I189" s="140">
        <v>0.0</v>
      </c>
      <c r="J189" s="140">
        <v>0.0</v>
      </c>
      <c r="K189" s="140">
        <v>0.0</v>
      </c>
      <c r="L189" s="141" t="str">
        <f t="shared" si="3"/>
        <v>#VALUE!</v>
      </c>
      <c r="M189" s="142" t="str">
        <f>IF(AND(payfreq="Annually",pmt_timing="End",$B189&lt;=term),$L189/(1+Adj_Rate)^($B189),IF(AND(payfreq="Semiannually",pmt_timing="End",$B189&lt;=term),$L189/(1+Adj_Rate/2)^($B189),IF(AND(payfreq="Quarterly",pmt_timing="End",$B189&lt;=term),$L189/(1+Adj_Rate/4)^($B189),IF(AND(payfreq="Monthly",pmt_timing="End",$B189&lt;=term),$L189/(1+Adj_Rate/12)^($B189),""))))</f>
        <v>#VALUE!</v>
      </c>
      <c r="N189" s="142" t="str">
        <f>IF(AND(payfreq="Annually",pmt_timing="Beginning",$B189&lt;=term),$L189/(1+Adj_Rate)^($B189),IF(AND(payfreq="Semiannually",pmt_timing="Beginning",$B189&lt;=term),$L189/(1+Adj_Rate/2)^($B189),IF(AND(payfreq="Quarterly",pmt_timing="Beginning",$B189&lt;=term),$L189/(1+Adj_Rate/4)^($B189),IF(AND(payfreq="Monthly",pmt_timing="Beginning",$B189&lt;=term),$L189/(1+Adj_Rate/12)^($B189),""))))</f>
        <v>#VALUE!</v>
      </c>
      <c r="O189" s="77"/>
      <c r="P189" s="138" t="str">
        <f t="shared" si="19"/>
        <v>#NAME?</v>
      </c>
      <c r="Q189" s="143" t="str">
        <f>IF(P189="","",IF(P189=term,"Last Period",IF(P189="total","",IF(payfreq="Annually",DATE(YEAR(Q188)+1,MONTH(Q188),DAY(Q188)),IF(payfreq="Semiannually",DATE(YEAR(Q188),MONTH(Q188)+6,DAY(Q188)),IF(payfreq="Quarterly",DATE(YEAR(Q188),MONTH(Q188)+3,DAY(Q188)),IF(payfreq="Monthly",DATE(YEAR(Q188),MONTH(Q188)+1,DAY(Q188)))))))))</f>
        <v>#NAME?</v>
      </c>
      <c r="R189" s="145" t="str">
        <f t="shared" si="13"/>
        <v>#NAME?</v>
      </c>
      <c r="S189" s="142" t="str">
        <f t="shared" si="14"/>
        <v>#NAME?</v>
      </c>
      <c r="T189" s="145" t="str">
        <f>IF(payfreq="Annually",IF(P189="","",IF(P189="Total",SUM($T$19:T188),Adj_Rate*$R189)),IF(payfreq="Semiannually",IF(P189="","",IF(P189="Total",SUM($T$19:T188),Adj_Rate/2*$R189)),IF(payfreq="Quarterly",IF(P189="","",IF(P189="Total",SUM($T$19:T188),Adj_Rate/4*$R189)),IF(payfreq="Monthly",IF(P189="","",IF(P189="Total",SUM($T$19:T188),Adj_Rate/12*$R189)),""))))</f>
        <v>#VALUE!</v>
      </c>
      <c r="U189" s="142" t="str">
        <f t="shared" si="15"/>
        <v>#NAME?</v>
      </c>
      <c r="V189" s="145" t="str">
        <f t="shared" si="16"/>
        <v>#NAME?</v>
      </c>
      <c r="X189" s="77"/>
    </row>
    <row r="190" ht="15.75" customHeight="1">
      <c r="B190" s="144">
        <v>171.0</v>
      </c>
      <c r="C190" s="139" t="str">
        <f t="shared" si="12"/>
        <v>#NAME?</v>
      </c>
      <c r="D190" s="140" t="str">
        <f>+IF(AND(B190&lt;$G$7),VLOOKUP($B$1,Inventory!$A$1:$AZ$500,33,FALSE),IF(AND(B190=$G$7,pmt_timing="End"),VLOOKUP($B$1,Inventory!$A$1:$AZ$500,33,FALSE),0))</f>
        <v>#VALUE!</v>
      </c>
      <c r="E190" s="140">
        <v>0.0</v>
      </c>
      <c r="F190" s="140">
        <v>0.0</v>
      </c>
      <c r="G190" s="140">
        <v>0.0</v>
      </c>
      <c r="H190" s="140">
        <v>0.0</v>
      </c>
      <c r="I190" s="140">
        <v>0.0</v>
      </c>
      <c r="J190" s="140">
        <v>0.0</v>
      </c>
      <c r="K190" s="140">
        <v>0.0</v>
      </c>
      <c r="L190" s="141" t="str">
        <f t="shared" si="3"/>
        <v>#VALUE!</v>
      </c>
      <c r="M190" s="142" t="str">
        <f>IF(AND(payfreq="Annually",pmt_timing="End",$B190&lt;=term),$L190/(1+Adj_Rate)^($B190),IF(AND(payfreq="Semiannually",pmt_timing="End",$B190&lt;=term),$L190/(1+Adj_Rate/2)^($B190),IF(AND(payfreq="Quarterly",pmt_timing="End",$B190&lt;=term),$L190/(1+Adj_Rate/4)^($B190),IF(AND(payfreq="Monthly",pmt_timing="End",$B190&lt;=term),$L190/(1+Adj_Rate/12)^($B190),""))))</f>
        <v>#VALUE!</v>
      </c>
      <c r="N190" s="142" t="str">
        <f>IF(AND(payfreq="Annually",pmt_timing="Beginning",$B190&lt;=term),$L190/(1+Adj_Rate)^($B190),IF(AND(payfreq="Semiannually",pmt_timing="Beginning",$B190&lt;=term),$L190/(1+Adj_Rate/2)^($B190),IF(AND(payfreq="Quarterly",pmt_timing="Beginning",$B190&lt;=term),$L190/(1+Adj_Rate/4)^($B190),IF(AND(payfreq="Monthly",pmt_timing="Beginning",$B190&lt;=term),$L190/(1+Adj_Rate/12)^($B190),""))))</f>
        <v>#VALUE!</v>
      </c>
      <c r="O190" s="77"/>
      <c r="P190" s="138" t="str">
        <f t="shared" si="19"/>
        <v>#NAME?</v>
      </c>
      <c r="Q190" s="143" t="str">
        <f>IF(P190="","",IF(P190=term,"Last Period",IF(P190="total","",IF(payfreq="Annually",DATE(YEAR(Q189)+1,MONTH(Q189),DAY(Q189)),IF(payfreq="Semiannually",DATE(YEAR(Q189),MONTH(Q189)+6,DAY(Q189)),IF(payfreq="Quarterly",DATE(YEAR(Q189),MONTH(Q189)+3,DAY(Q189)),IF(payfreq="Monthly",DATE(YEAR(Q189),MONTH(Q189)+1,DAY(Q189)))))))))</f>
        <v>#NAME?</v>
      </c>
      <c r="R190" s="145" t="str">
        <f t="shared" si="13"/>
        <v>#NAME?</v>
      </c>
      <c r="S190" s="142" t="str">
        <f t="shared" si="14"/>
        <v>#NAME?</v>
      </c>
      <c r="T190" s="145" t="str">
        <f>IF(payfreq="Annually",IF(P190="","",IF(P190="Total",SUM($T$19:T189),Adj_Rate*$R190)),IF(payfreq="Semiannually",IF(P190="","",IF(P190="Total",SUM($T$19:T189),Adj_Rate/2*$R190)),IF(payfreq="Quarterly",IF(P190="","",IF(P190="Total",SUM($T$19:T189),Adj_Rate/4*$R190)),IF(payfreq="Monthly",IF(P190="","",IF(P190="Total",SUM($T$19:T189),Adj_Rate/12*$R190)),""))))</f>
        <v>#VALUE!</v>
      </c>
      <c r="U190" s="142" t="str">
        <f t="shared" si="15"/>
        <v>#NAME?</v>
      </c>
      <c r="V190" s="145" t="str">
        <f t="shared" si="16"/>
        <v>#NAME?</v>
      </c>
      <c r="X190" s="77"/>
    </row>
    <row r="191" ht="15.75" customHeight="1">
      <c r="B191" s="144">
        <v>172.0</v>
      </c>
      <c r="C191" s="139" t="str">
        <f t="shared" si="12"/>
        <v>#NAME?</v>
      </c>
      <c r="D191" s="140" t="str">
        <f>+IF(AND(B191&lt;$G$7),VLOOKUP($B$1,Inventory!$A$1:$AZ$500,33,FALSE),IF(AND(B191=$G$7,pmt_timing="End"),VLOOKUP($B$1,Inventory!$A$1:$AZ$500,33,FALSE),0))</f>
        <v>#VALUE!</v>
      </c>
      <c r="E191" s="140">
        <v>0.0</v>
      </c>
      <c r="F191" s="140">
        <v>0.0</v>
      </c>
      <c r="G191" s="140">
        <v>0.0</v>
      </c>
      <c r="H191" s="140">
        <v>0.0</v>
      </c>
      <c r="I191" s="140">
        <v>0.0</v>
      </c>
      <c r="J191" s="140">
        <v>0.0</v>
      </c>
      <c r="K191" s="140">
        <v>0.0</v>
      </c>
      <c r="L191" s="141" t="str">
        <f t="shared" si="3"/>
        <v>#VALUE!</v>
      </c>
      <c r="M191" s="142" t="str">
        <f>IF(AND(payfreq="Annually",pmt_timing="End",$B191&lt;=term),$L191/(1+Adj_Rate)^($B191),IF(AND(payfreq="Semiannually",pmt_timing="End",$B191&lt;=term),$L191/(1+Adj_Rate/2)^($B191),IF(AND(payfreq="Quarterly",pmt_timing="End",$B191&lt;=term),$L191/(1+Adj_Rate/4)^($B191),IF(AND(payfreq="Monthly",pmt_timing="End",$B191&lt;=term),$L191/(1+Adj_Rate/12)^($B191),""))))</f>
        <v>#VALUE!</v>
      </c>
      <c r="N191" s="142" t="str">
        <f>IF(AND(payfreq="Annually",pmt_timing="Beginning",$B191&lt;=term),$L191/(1+Adj_Rate)^($B191),IF(AND(payfreq="Semiannually",pmt_timing="Beginning",$B191&lt;=term),$L191/(1+Adj_Rate/2)^($B191),IF(AND(payfreq="Quarterly",pmt_timing="Beginning",$B191&lt;=term),$L191/(1+Adj_Rate/4)^($B191),IF(AND(payfreq="Monthly",pmt_timing="Beginning",$B191&lt;=term),$L191/(1+Adj_Rate/12)^($B191),""))))</f>
        <v>#VALUE!</v>
      </c>
      <c r="O191" s="77"/>
      <c r="P191" s="138" t="str">
        <f t="shared" si="19"/>
        <v>#NAME?</v>
      </c>
      <c r="Q191" s="143" t="str">
        <f>IF(P191="","",IF(P191=term,"Last Period",IF(P191="total","",IF(payfreq="Annually",DATE(YEAR(Q190)+1,MONTH(Q190),DAY(Q190)),IF(payfreq="Semiannually",DATE(YEAR(Q190),MONTH(Q190)+6,DAY(Q190)),IF(payfreq="Quarterly",DATE(YEAR(Q190),MONTH(Q190)+3,DAY(Q190)),IF(payfreq="Monthly",DATE(YEAR(Q190),MONTH(Q190)+1,DAY(Q190)))))))))</f>
        <v>#NAME?</v>
      </c>
      <c r="R191" s="145" t="str">
        <f t="shared" si="13"/>
        <v>#NAME?</v>
      </c>
      <c r="S191" s="142" t="str">
        <f t="shared" si="14"/>
        <v>#NAME?</v>
      </c>
      <c r="T191" s="145" t="str">
        <f>IF(payfreq="Annually",IF(P191="","",IF(P191="Total",SUM($T$19:T190),Adj_Rate*$R191)),IF(payfreq="Semiannually",IF(P191="","",IF(P191="Total",SUM($T$19:T190),Adj_Rate/2*$R191)),IF(payfreq="Quarterly",IF(P191="","",IF(P191="Total",SUM($T$19:T190),Adj_Rate/4*$R191)),IF(payfreq="Monthly",IF(P191="","",IF(P191="Total",SUM($T$19:T190),Adj_Rate/12*$R191)),""))))</f>
        <v>#VALUE!</v>
      </c>
      <c r="U191" s="142" t="str">
        <f t="shared" si="15"/>
        <v>#NAME?</v>
      </c>
      <c r="V191" s="145" t="str">
        <f t="shared" si="16"/>
        <v>#NAME?</v>
      </c>
      <c r="X191" s="77"/>
    </row>
    <row r="192" ht="15.75" customHeight="1">
      <c r="B192" s="144">
        <v>173.0</v>
      </c>
      <c r="C192" s="139" t="str">
        <f t="shared" si="12"/>
        <v>#NAME?</v>
      </c>
      <c r="D192" s="140" t="str">
        <f>+IF(AND(B192&lt;$G$7),VLOOKUP($B$1,Inventory!$A$1:$AZ$500,33,FALSE),IF(AND(B192=$G$7,pmt_timing="End"),VLOOKUP($B$1,Inventory!$A$1:$AZ$500,33,FALSE),0))</f>
        <v>#VALUE!</v>
      </c>
      <c r="E192" s="140">
        <v>0.0</v>
      </c>
      <c r="F192" s="140">
        <v>0.0</v>
      </c>
      <c r="G192" s="140">
        <v>0.0</v>
      </c>
      <c r="H192" s="140">
        <v>0.0</v>
      </c>
      <c r="I192" s="140">
        <v>0.0</v>
      </c>
      <c r="J192" s="140">
        <v>0.0</v>
      </c>
      <c r="K192" s="140">
        <v>0.0</v>
      </c>
      <c r="L192" s="141" t="str">
        <f t="shared" si="3"/>
        <v>#VALUE!</v>
      </c>
      <c r="M192" s="142" t="str">
        <f>IF(AND(payfreq="Annually",pmt_timing="End",$B192&lt;=term),$L192/(1+Adj_Rate)^($B192),IF(AND(payfreq="Semiannually",pmt_timing="End",$B192&lt;=term),$L192/(1+Adj_Rate/2)^($B192),IF(AND(payfreq="Quarterly",pmt_timing="End",$B192&lt;=term),$L192/(1+Adj_Rate/4)^($B192),IF(AND(payfreq="Monthly",pmt_timing="End",$B192&lt;=term),$L192/(1+Adj_Rate/12)^($B192),""))))</f>
        <v>#VALUE!</v>
      </c>
      <c r="N192" s="142" t="str">
        <f>IF(AND(payfreq="Annually",pmt_timing="Beginning",$B192&lt;=term),$L192/(1+Adj_Rate)^($B192),IF(AND(payfreq="Semiannually",pmt_timing="Beginning",$B192&lt;=term),$L192/(1+Adj_Rate/2)^($B192),IF(AND(payfreq="Quarterly",pmt_timing="Beginning",$B192&lt;=term),$L192/(1+Adj_Rate/4)^($B192),IF(AND(payfreq="Monthly",pmt_timing="Beginning",$B192&lt;=term),$L192/(1+Adj_Rate/12)^($B192),""))))</f>
        <v>#VALUE!</v>
      </c>
      <c r="O192" s="77"/>
      <c r="P192" s="138" t="str">
        <f t="shared" si="19"/>
        <v>#NAME?</v>
      </c>
      <c r="Q192" s="143" t="str">
        <f>IF(P192="","",IF(P192=term,"Last Period",IF(P192="total","",IF(payfreq="Annually",DATE(YEAR(Q191)+1,MONTH(Q191),DAY(Q191)),IF(payfreq="Semiannually",DATE(YEAR(Q191),MONTH(Q191)+6,DAY(Q191)),IF(payfreq="Quarterly",DATE(YEAR(Q191),MONTH(Q191)+3,DAY(Q191)),IF(payfreq="Monthly",DATE(YEAR(Q191),MONTH(Q191)+1,DAY(Q191)))))))))</f>
        <v>#NAME?</v>
      </c>
      <c r="R192" s="145" t="str">
        <f t="shared" si="13"/>
        <v>#NAME?</v>
      </c>
      <c r="S192" s="142" t="str">
        <f t="shared" si="14"/>
        <v>#NAME?</v>
      </c>
      <c r="T192" s="145" t="str">
        <f>IF(payfreq="Annually",IF(P192="","",IF(P192="Total",SUM($T$19:T191),Adj_Rate*$R192)),IF(payfreq="Semiannually",IF(P192="","",IF(P192="Total",SUM($T$19:T191),Adj_Rate/2*$R192)),IF(payfreq="Quarterly",IF(P192="","",IF(P192="Total",SUM($T$19:T191),Adj_Rate/4*$R192)),IF(payfreq="Monthly",IF(P192="","",IF(P192="Total",SUM($T$19:T191),Adj_Rate/12*$R192)),""))))</f>
        <v>#VALUE!</v>
      </c>
      <c r="U192" s="142" t="str">
        <f t="shared" si="15"/>
        <v>#NAME?</v>
      </c>
      <c r="V192" s="145" t="str">
        <f t="shared" si="16"/>
        <v>#NAME?</v>
      </c>
      <c r="X192" s="77"/>
    </row>
    <row r="193" ht="15.75" customHeight="1">
      <c r="B193" s="144">
        <v>174.0</v>
      </c>
      <c r="C193" s="139" t="str">
        <f t="shared" si="12"/>
        <v>#NAME?</v>
      </c>
      <c r="D193" s="140" t="str">
        <f>+IF(AND(B193&lt;$G$7),VLOOKUP($B$1,Inventory!$A$1:$AZ$500,33,FALSE),IF(AND(B193=$G$7,pmt_timing="End"),VLOOKUP($B$1,Inventory!$A$1:$AZ$500,33,FALSE),0))</f>
        <v>#VALUE!</v>
      </c>
      <c r="E193" s="140">
        <v>0.0</v>
      </c>
      <c r="F193" s="140">
        <v>0.0</v>
      </c>
      <c r="G193" s="140">
        <v>0.0</v>
      </c>
      <c r="H193" s="140">
        <v>0.0</v>
      </c>
      <c r="I193" s="140">
        <v>0.0</v>
      </c>
      <c r="J193" s="140">
        <v>0.0</v>
      </c>
      <c r="K193" s="140">
        <v>0.0</v>
      </c>
      <c r="L193" s="141" t="str">
        <f t="shared" si="3"/>
        <v>#VALUE!</v>
      </c>
      <c r="M193" s="142" t="str">
        <f>IF(AND(payfreq="Annually",pmt_timing="End",$B193&lt;=term),$L193/(1+Adj_Rate)^($B193),IF(AND(payfreq="Semiannually",pmt_timing="End",$B193&lt;=term),$L193/(1+Adj_Rate/2)^($B193),IF(AND(payfreq="Quarterly",pmt_timing="End",$B193&lt;=term),$L193/(1+Adj_Rate/4)^($B193),IF(AND(payfreq="Monthly",pmt_timing="End",$B193&lt;=term),$L193/(1+Adj_Rate/12)^($B193),""))))</f>
        <v>#VALUE!</v>
      </c>
      <c r="N193" s="142" t="str">
        <f>IF(AND(payfreq="Annually",pmt_timing="Beginning",$B193&lt;=term),$L193/(1+Adj_Rate)^($B193),IF(AND(payfreq="Semiannually",pmt_timing="Beginning",$B193&lt;=term),$L193/(1+Adj_Rate/2)^($B193),IF(AND(payfreq="Quarterly",pmt_timing="Beginning",$B193&lt;=term),$L193/(1+Adj_Rate/4)^($B193),IF(AND(payfreq="Monthly",pmt_timing="Beginning",$B193&lt;=term),$L193/(1+Adj_Rate/12)^($B193),""))))</f>
        <v>#VALUE!</v>
      </c>
      <c r="O193" s="77"/>
      <c r="P193" s="138" t="str">
        <f t="shared" si="19"/>
        <v>#NAME?</v>
      </c>
      <c r="Q193" s="143" t="str">
        <f>IF(P193="","",IF(P193=term,"Last Period",IF(P193="total","",IF(payfreq="Annually",DATE(YEAR(Q192)+1,MONTH(Q192),DAY(Q192)),IF(payfreq="Semiannually",DATE(YEAR(Q192),MONTH(Q192)+6,DAY(Q192)),IF(payfreq="Quarterly",DATE(YEAR(Q192),MONTH(Q192)+3,DAY(Q192)),IF(payfreq="Monthly",DATE(YEAR(Q192),MONTH(Q192)+1,DAY(Q192)))))))))</f>
        <v>#NAME?</v>
      </c>
      <c r="R193" s="145" t="str">
        <f t="shared" si="13"/>
        <v>#NAME?</v>
      </c>
      <c r="S193" s="142" t="str">
        <f t="shared" si="14"/>
        <v>#NAME?</v>
      </c>
      <c r="T193" s="145" t="str">
        <f>IF(payfreq="Annually",IF(P193="","",IF(P193="Total",SUM($T$19:T192),Adj_Rate*$R193)),IF(payfreq="Semiannually",IF(P193="","",IF(P193="Total",SUM($T$19:T192),Adj_Rate/2*$R193)),IF(payfreq="Quarterly",IF(P193="","",IF(P193="Total",SUM($T$19:T192),Adj_Rate/4*$R193)),IF(payfreq="Monthly",IF(P193="","",IF(P193="Total",SUM($T$19:T192),Adj_Rate/12*$R193)),""))))</f>
        <v>#VALUE!</v>
      </c>
      <c r="U193" s="142" t="str">
        <f t="shared" si="15"/>
        <v>#NAME?</v>
      </c>
      <c r="V193" s="145" t="str">
        <f t="shared" si="16"/>
        <v>#NAME?</v>
      </c>
      <c r="X193" s="77"/>
    </row>
    <row r="194" ht="15.75" customHeight="1">
      <c r="B194" s="144">
        <v>175.0</v>
      </c>
      <c r="C194" s="139" t="str">
        <f t="shared" si="12"/>
        <v>#NAME?</v>
      </c>
      <c r="D194" s="140" t="str">
        <f>+IF(AND(B194&lt;$G$7),VLOOKUP($B$1,Inventory!$A$1:$AZ$500,33,FALSE),IF(AND(B194=$G$7,pmt_timing="End"),VLOOKUP($B$1,Inventory!$A$1:$AZ$500,33,FALSE),0))</f>
        <v>#VALUE!</v>
      </c>
      <c r="E194" s="140">
        <v>0.0</v>
      </c>
      <c r="F194" s="140">
        <v>0.0</v>
      </c>
      <c r="G194" s="140">
        <v>0.0</v>
      </c>
      <c r="H194" s="140">
        <v>0.0</v>
      </c>
      <c r="I194" s="140">
        <v>0.0</v>
      </c>
      <c r="J194" s="140">
        <v>0.0</v>
      </c>
      <c r="K194" s="140">
        <v>0.0</v>
      </c>
      <c r="L194" s="141" t="str">
        <f t="shared" si="3"/>
        <v>#VALUE!</v>
      </c>
      <c r="M194" s="142" t="str">
        <f>IF(AND(payfreq="Annually",pmt_timing="End",$B194&lt;=term),$L194/(1+Adj_Rate)^($B194),IF(AND(payfreq="Semiannually",pmt_timing="End",$B194&lt;=term),$L194/(1+Adj_Rate/2)^($B194),IF(AND(payfreq="Quarterly",pmt_timing="End",$B194&lt;=term),$L194/(1+Adj_Rate/4)^($B194),IF(AND(payfreq="Monthly",pmt_timing="End",$B194&lt;=term),$L194/(1+Adj_Rate/12)^($B194),""))))</f>
        <v>#VALUE!</v>
      </c>
      <c r="N194" s="142" t="str">
        <f>IF(AND(payfreq="Annually",pmt_timing="Beginning",$B194&lt;=term),$L194/(1+Adj_Rate)^($B194),IF(AND(payfreq="Semiannually",pmt_timing="Beginning",$B194&lt;=term),$L194/(1+Adj_Rate/2)^($B194),IF(AND(payfreq="Quarterly",pmt_timing="Beginning",$B194&lt;=term),$L194/(1+Adj_Rate/4)^($B194),IF(AND(payfreq="Monthly",pmt_timing="Beginning",$B194&lt;=term),$L194/(1+Adj_Rate/12)^($B194),""))))</f>
        <v>#VALUE!</v>
      </c>
      <c r="O194" s="77"/>
      <c r="P194" s="138" t="str">
        <f t="shared" si="19"/>
        <v>#NAME?</v>
      </c>
      <c r="Q194" s="143" t="str">
        <f>IF(P194="","",IF(P194=term,"Last Period",IF(P194="total","",IF(payfreq="Annually",DATE(YEAR(Q193)+1,MONTH(Q193),DAY(Q193)),IF(payfreq="Semiannually",DATE(YEAR(Q193),MONTH(Q193)+6,DAY(Q193)),IF(payfreq="Quarterly",DATE(YEAR(Q193),MONTH(Q193)+3,DAY(Q193)),IF(payfreq="Monthly",DATE(YEAR(Q193),MONTH(Q193)+1,DAY(Q193)))))))))</f>
        <v>#NAME?</v>
      </c>
      <c r="R194" s="145" t="str">
        <f t="shared" si="13"/>
        <v>#NAME?</v>
      </c>
      <c r="S194" s="142" t="str">
        <f t="shared" si="14"/>
        <v>#NAME?</v>
      </c>
      <c r="T194" s="145" t="str">
        <f>IF(payfreq="Annually",IF(P194="","",IF(P194="Total",SUM($T$19:T193),Adj_Rate*$R194)),IF(payfreq="Semiannually",IF(P194="","",IF(P194="Total",SUM($T$19:T193),Adj_Rate/2*$R194)),IF(payfreq="Quarterly",IF(P194="","",IF(P194="Total",SUM($T$19:T193),Adj_Rate/4*$R194)),IF(payfreq="Monthly",IF(P194="","",IF(P194="Total",SUM($T$19:T193),Adj_Rate/12*$R194)),""))))</f>
        <v>#VALUE!</v>
      </c>
      <c r="U194" s="142" t="str">
        <f t="shared" si="15"/>
        <v>#NAME?</v>
      </c>
      <c r="V194" s="145" t="str">
        <f t="shared" si="16"/>
        <v>#NAME?</v>
      </c>
      <c r="X194" s="77"/>
    </row>
    <row r="195" ht="15.75" customHeight="1">
      <c r="B195" s="144">
        <v>176.0</v>
      </c>
      <c r="C195" s="139" t="str">
        <f t="shared" si="12"/>
        <v>#NAME?</v>
      </c>
      <c r="D195" s="140" t="str">
        <f>+IF(AND(B195&lt;$G$7),VLOOKUP($B$1,Inventory!$A$1:$AZ$500,33,FALSE),IF(AND(B195=$G$7,pmt_timing="End"),VLOOKUP($B$1,Inventory!$A$1:$AZ$500,33,FALSE),0))</f>
        <v>#VALUE!</v>
      </c>
      <c r="E195" s="140">
        <v>0.0</v>
      </c>
      <c r="F195" s="140">
        <v>0.0</v>
      </c>
      <c r="G195" s="140">
        <v>0.0</v>
      </c>
      <c r="H195" s="140">
        <v>0.0</v>
      </c>
      <c r="I195" s="140">
        <v>0.0</v>
      </c>
      <c r="J195" s="140">
        <v>0.0</v>
      </c>
      <c r="K195" s="140">
        <v>0.0</v>
      </c>
      <c r="L195" s="141" t="str">
        <f t="shared" si="3"/>
        <v>#VALUE!</v>
      </c>
      <c r="M195" s="142" t="str">
        <f>IF(AND(payfreq="Annually",pmt_timing="End",$B195&lt;=term),$L195/(1+Adj_Rate)^($B195),IF(AND(payfreq="Semiannually",pmt_timing="End",$B195&lt;=term),$L195/(1+Adj_Rate/2)^($B195),IF(AND(payfreq="Quarterly",pmt_timing="End",$B195&lt;=term),$L195/(1+Adj_Rate/4)^($B195),IF(AND(payfreq="Monthly",pmt_timing="End",$B195&lt;=term),$L195/(1+Adj_Rate/12)^($B195),""))))</f>
        <v>#VALUE!</v>
      </c>
      <c r="N195" s="142" t="str">
        <f>IF(AND(payfreq="Annually",pmt_timing="Beginning",$B195&lt;=term),$L195/(1+Adj_Rate)^($B195),IF(AND(payfreq="Semiannually",pmt_timing="Beginning",$B195&lt;=term),$L195/(1+Adj_Rate/2)^($B195),IF(AND(payfreq="Quarterly",pmt_timing="Beginning",$B195&lt;=term),$L195/(1+Adj_Rate/4)^($B195),IF(AND(payfreq="Monthly",pmt_timing="Beginning",$B195&lt;=term),$L195/(1+Adj_Rate/12)^($B195),""))))</f>
        <v>#VALUE!</v>
      </c>
      <c r="O195" s="77"/>
      <c r="P195" s="138" t="str">
        <f t="shared" si="19"/>
        <v>#NAME?</v>
      </c>
      <c r="Q195" s="143" t="str">
        <f>IF(P195="","",IF(P195=term,"Last Period",IF(P195="total","",IF(payfreq="Annually",DATE(YEAR(Q194)+1,MONTH(Q194),DAY(Q194)),IF(payfreq="Semiannually",DATE(YEAR(Q194),MONTH(Q194)+6,DAY(Q194)),IF(payfreq="Quarterly",DATE(YEAR(Q194),MONTH(Q194)+3,DAY(Q194)),IF(payfreq="Monthly",DATE(YEAR(Q194),MONTH(Q194)+1,DAY(Q194)))))))))</f>
        <v>#NAME?</v>
      </c>
      <c r="R195" s="145" t="str">
        <f t="shared" si="13"/>
        <v>#NAME?</v>
      </c>
      <c r="S195" s="142" t="str">
        <f t="shared" si="14"/>
        <v>#NAME?</v>
      </c>
      <c r="T195" s="145" t="str">
        <f>IF(payfreq="Annually",IF(P195="","",IF(P195="Total",SUM($T$19:T194),Adj_Rate*$R195)),IF(payfreq="Semiannually",IF(P195="","",IF(P195="Total",SUM($T$19:T194),Adj_Rate/2*$R195)),IF(payfreq="Quarterly",IF(P195="","",IF(P195="Total",SUM($T$19:T194),Adj_Rate/4*$R195)),IF(payfreq="Monthly",IF(P195="","",IF(P195="Total",SUM($T$19:T194),Adj_Rate/12*$R195)),""))))</f>
        <v>#VALUE!</v>
      </c>
      <c r="U195" s="142" t="str">
        <f t="shared" si="15"/>
        <v>#NAME?</v>
      </c>
      <c r="V195" s="145" t="str">
        <f t="shared" si="16"/>
        <v>#NAME?</v>
      </c>
      <c r="X195" s="77"/>
    </row>
    <row r="196" ht="15.75" customHeight="1">
      <c r="B196" s="144">
        <v>177.0</v>
      </c>
      <c r="C196" s="139" t="str">
        <f t="shared" si="12"/>
        <v>#NAME?</v>
      </c>
      <c r="D196" s="140" t="str">
        <f>+IF(AND(B196&lt;$G$7),VLOOKUP($B$1,Inventory!$A$1:$AZ$500,33,FALSE),IF(AND(B196=$G$7,pmt_timing="End"),VLOOKUP($B$1,Inventory!$A$1:$AZ$500,33,FALSE),0))</f>
        <v>#VALUE!</v>
      </c>
      <c r="E196" s="140">
        <v>0.0</v>
      </c>
      <c r="F196" s="140">
        <v>0.0</v>
      </c>
      <c r="G196" s="140">
        <v>0.0</v>
      </c>
      <c r="H196" s="140">
        <v>0.0</v>
      </c>
      <c r="I196" s="140">
        <v>0.0</v>
      </c>
      <c r="J196" s="140">
        <v>0.0</v>
      </c>
      <c r="K196" s="140">
        <v>0.0</v>
      </c>
      <c r="L196" s="141" t="str">
        <f t="shared" si="3"/>
        <v>#VALUE!</v>
      </c>
      <c r="M196" s="142" t="str">
        <f>IF(AND(payfreq="Annually",pmt_timing="End",$B196&lt;=term),$L196/(1+Adj_Rate)^($B196),IF(AND(payfreq="Semiannually",pmt_timing="End",$B196&lt;=term),$L196/(1+Adj_Rate/2)^($B196),IF(AND(payfreq="Quarterly",pmt_timing="End",$B196&lt;=term),$L196/(1+Adj_Rate/4)^($B196),IF(AND(payfreq="Monthly",pmt_timing="End",$B196&lt;=term),$L196/(1+Adj_Rate/12)^($B196),""))))</f>
        <v>#VALUE!</v>
      </c>
      <c r="N196" s="142" t="str">
        <f>IF(AND(payfreq="Annually",pmt_timing="Beginning",$B196&lt;=term),$L196/(1+Adj_Rate)^($B196),IF(AND(payfreq="Semiannually",pmt_timing="Beginning",$B196&lt;=term),$L196/(1+Adj_Rate/2)^($B196),IF(AND(payfreq="Quarterly",pmt_timing="Beginning",$B196&lt;=term),$L196/(1+Adj_Rate/4)^($B196),IF(AND(payfreq="Monthly",pmt_timing="Beginning",$B196&lt;=term),$L196/(1+Adj_Rate/12)^($B196),""))))</f>
        <v>#VALUE!</v>
      </c>
      <c r="O196" s="77"/>
      <c r="P196" s="138" t="str">
        <f t="shared" si="19"/>
        <v>#NAME?</v>
      </c>
      <c r="Q196" s="143" t="str">
        <f>IF(P196="","",IF(P196=term,"Last Period",IF(P196="total","",IF(payfreq="Annually",DATE(YEAR(Q195)+1,MONTH(Q195),DAY(Q195)),IF(payfreq="Semiannually",DATE(YEAR(Q195),MONTH(Q195)+6,DAY(Q195)),IF(payfreq="Quarterly",DATE(YEAR(Q195),MONTH(Q195)+3,DAY(Q195)),IF(payfreq="Monthly",DATE(YEAR(Q195),MONTH(Q195)+1,DAY(Q195)))))))))</f>
        <v>#NAME?</v>
      </c>
      <c r="R196" s="145" t="str">
        <f t="shared" si="13"/>
        <v>#NAME?</v>
      </c>
      <c r="S196" s="142" t="str">
        <f t="shared" si="14"/>
        <v>#NAME?</v>
      </c>
      <c r="T196" s="145" t="str">
        <f>IF(payfreq="Annually",IF(P196="","",IF(P196="Total",SUM($T$19:T195),Adj_Rate*$R196)),IF(payfreq="Semiannually",IF(P196="","",IF(P196="Total",SUM($T$19:T195),Adj_Rate/2*$R196)),IF(payfreq="Quarterly",IF(P196="","",IF(P196="Total",SUM($T$19:T195),Adj_Rate/4*$R196)),IF(payfreq="Monthly",IF(P196="","",IF(P196="Total",SUM($T$19:T195),Adj_Rate/12*$R196)),""))))</f>
        <v>#VALUE!</v>
      </c>
      <c r="U196" s="142" t="str">
        <f t="shared" si="15"/>
        <v>#NAME?</v>
      </c>
      <c r="V196" s="145" t="str">
        <f t="shared" si="16"/>
        <v>#NAME?</v>
      </c>
      <c r="X196" s="77"/>
    </row>
    <row r="197" ht="15.75" customHeight="1">
      <c r="B197" s="144">
        <v>178.0</v>
      </c>
      <c r="C197" s="139" t="str">
        <f t="shared" si="12"/>
        <v>#NAME?</v>
      </c>
      <c r="D197" s="140" t="str">
        <f>+IF(AND(B197&lt;$G$7),VLOOKUP($B$1,Inventory!$A$1:$AZ$500,33,FALSE),IF(AND(B197=$G$7,pmt_timing="End"),VLOOKUP($B$1,Inventory!$A$1:$AZ$500,33,FALSE),0))</f>
        <v>#VALUE!</v>
      </c>
      <c r="E197" s="140">
        <v>0.0</v>
      </c>
      <c r="F197" s="140">
        <v>0.0</v>
      </c>
      <c r="G197" s="140">
        <v>0.0</v>
      </c>
      <c r="H197" s="140">
        <v>0.0</v>
      </c>
      <c r="I197" s="140">
        <v>0.0</v>
      </c>
      <c r="J197" s="140">
        <v>0.0</v>
      </c>
      <c r="K197" s="140">
        <v>0.0</v>
      </c>
      <c r="L197" s="141" t="str">
        <f t="shared" si="3"/>
        <v>#VALUE!</v>
      </c>
      <c r="M197" s="142" t="str">
        <f>IF(AND(payfreq="Annually",pmt_timing="End",$B197&lt;=term),$L197/(1+Adj_Rate)^($B197),IF(AND(payfreq="Semiannually",pmt_timing="End",$B197&lt;=term),$L197/(1+Adj_Rate/2)^($B197),IF(AND(payfreq="Quarterly",pmt_timing="End",$B197&lt;=term),$L197/(1+Adj_Rate/4)^($B197),IF(AND(payfreq="Monthly",pmt_timing="End",$B197&lt;=term),$L197/(1+Adj_Rate/12)^($B197),""))))</f>
        <v>#VALUE!</v>
      </c>
      <c r="N197" s="142" t="str">
        <f>IF(AND(payfreq="Annually",pmt_timing="Beginning",$B197&lt;=term),$L197/(1+Adj_Rate)^($B197),IF(AND(payfreq="Semiannually",pmt_timing="Beginning",$B197&lt;=term),$L197/(1+Adj_Rate/2)^($B197),IF(AND(payfreq="Quarterly",pmt_timing="Beginning",$B197&lt;=term),$L197/(1+Adj_Rate/4)^($B197),IF(AND(payfreq="Monthly",pmt_timing="Beginning",$B197&lt;=term),$L197/(1+Adj_Rate/12)^($B197),""))))</f>
        <v>#VALUE!</v>
      </c>
      <c r="O197" s="77"/>
      <c r="P197" s="138" t="str">
        <f t="shared" si="19"/>
        <v>#NAME?</v>
      </c>
      <c r="Q197" s="143" t="str">
        <f>IF(P197="","",IF(P197=term,"Last Period",IF(P197="total","",IF(payfreq="Annually",DATE(YEAR(Q196)+1,MONTH(Q196),DAY(Q196)),IF(payfreq="Semiannually",DATE(YEAR(Q196),MONTH(Q196)+6,DAY(Q196)),IF(payfreq="Quarterly",DATE(YEAR(Q196),MONTH(Q196)+3,DAY(Q196)),IF(payfreq="Monthly",DATE(YEAR(Q196),MONTH(Q196)+1,DAY(Q196)))))))))</f>
        <v>#NAME?</v>
      </c>
      <c r="R197" s="145" t="str">
        <f t="shared" si="13"/>
        <v>#NAME?</v>
      </c>
      <c r="S197" s="142" t="str">
        <f t="shared" si="14"/>
        <v>#NAME?</v>
      </c>
      <c r="T197" s="145" t="str">
        <f>IF(payfreq="Annually",IF(P197="","",IF(P197="Total",SUM($T$19:T196),Adj_Rate*$R197)),IF(payfreq="Semiannually",IF(P197="","",IF(P197="Total",SUM($T$19:T196),Adj_Rate/2*$R197)),IF(payfreq="Quarterly",IF(P197="","",IF(P197="Total",SUM($T$19:T196),Adj_Rate/4*$R197)),IF(payfreq="Monthly",IF(P197="","",IF(P197="Total",SUM($T$19:T196),Adj_Rate/12*$R197)),""))))</f>
        <v>#VALUE!</v>
      </c>
      <c r="U197" s="142" t="str">
        <f t="shared" si="15"/>
        <v>#NAME?</v>
      </c>
      <c r="V197" s="145" t="str">
        <f t="shared" si="16"/>
        <v>#NAME?</v>
      </c>
      <c r="X197" s="77"/>
    </row>
    <row r="198" ht="15.75" customHeight="1">
      <c r="B198" s="144">
        <v>179.0</v>
      </c>
      <c r="C198" s="139" t="str">
        <f t="shared" si="12"/>
        <v>#NAME?</v>
      </c>
      <c r="D198" s="140" t="str">
        <f>+IF(AND(B198&lt;$G$7),VLOOKUP($B$1,Inventory!$A$1:$AZ$500,33,FALSE),IF(AND(B198=$G$7,pmt_timing="End"),VLOOKUP($B$1,Inventory!$A$1:$AZ$500,33,FALSE),0))</f>
        <v>#VALUE!</v>
      </c>
      <c r="E198" s="140">
        <v>0.0</v>
      </c>
      <c r="F198" s="140">
        <v>0.0</v>
      </c>
      <c r="G198" s="140">
        <v>0.0</v>
      </c>
      <c r="H198" s="140">
        <v>0.0</v>
      </c>
      <c r="I198" s="140">
        <v>0.0</v>
      </c>
      <c r="J198" s="140">
        <v>0.0</v>
      </c>
      <c r="K198" s="140">
        <v>0.0</v>
      </c>
      <c r="L198" s="141" t="str">
        <f t="shared" si="3"/>
        <v>#VALUE!</v>
      </c>
      <c r="M198" s="142" t="str">
        <f>IF(AND(payfreq="Annually",pmt_timing="End",$B198&lt;=term),$L198/(1+Adj_Rate)^($B198),IF(AND(payfreq="Semiannually",pmt_timing="End",$B198&lt;=term),$L198/(1+Adj_Rate/2)^($B198),IF(AND(payfreq="Quarterly",pmt_timing="End",$B198&lt;=term),$L198/(1+Adj_Rate/4)^($B198),IF(AND(payfreq="Monthly",pmt_timing="End",$B198&lt;=term),$L198/(1+Adj_Rate/12)^($B198),""))))</f>
        <v>#VALUE!</v>
      </c>
      <c r="N198" s="142" t="str">
        <f>IF(AND(payfreq="Annually",pmt_timing="Beginning",$B198&lt;=term),$L198/(1+Adj_Rate)^($B198),IF(AND(payfreq="Semiannually",pmt_timing="Beginning",$B198&lt;=term),$L198/(1+Adj_Rate/2)^($B198),IF(AND(payfreq="Quarterly",pmt_timing="Beginning",$B198&lt;=term),$L198/(1+Adj_Rate/4)^($B198),IF(AND(payfreq="Monthly",pmt_timing="Beginning",$B198&lt;=term),$L198/(1+Adj_Rate/12)^($B198),""))))</f>
        <v>#VALUE!</v>
      </c>
      <c r="O198" s="77"/>
      <c r="P198" s="138" t="str">
        <f t="shared" si="19"/>
        <v>#NAME?</v>
      </c>
      <c r="Q198" s="143" t="str">
        <f>IF(P198="","",IF(P198=term,"Last Period",IF(P198="total","",IF(payfreq="Annually",DATE(YEAR(Q197)+1,MONTH(Q197),DAY(Q197)),IF(payfreq="Semiannually",DATE(YEAR(Q197),MONTH(Q197)+6,DAY(Q197)),IF(payfreq="Quarterly",DATE(YEAR(Q197),MONTH(Q197)+3,DAY(Q197)),IF(payfreq="Monthly",DATE(YEAR(Q197),MONTH(Q197)+1,DAY(Q197)))))))))</f>
        <v>#NAME?</v>
      </c>
      <c r="R198" s="145" t="str">
        <f t="shared" si="13"/>
        <v>#NAME?</v>
      </c>
      <c r="S198" s="142" t="str">
        <f t="shared" si="14"/>
        <v>#NAME?</v>
      </c>
      <c r="T198" s="145" t="str">
        <f>IF(payfreq="Annually",IF(P198="","",IF(P198="Total",SUM($T$19:T197),Adj_Rate*$R198)),IF(payfreq="Semiannually",IF(P198="","",IF(P198="Total",SUM($T$19:T197),Adj_Rate/2*$R198)),IF(payfreq="Quarterly",IF(P198="","",IF(P198="Total",SUM($T$19:T197),Adj_Rate/4*$R198)),IF(payfreq="Monthly",IF(P198="","",IF(P198="Total",SUM($T$19:T197),Adj_Rate/12*$R198)),""))))</f>
        <v>#VALUE!</v>
      </c>
      <c r="U198" s="142" t="str">
        <f t="shared" si="15"/>
        <v>#NAME?</v>
      </c>
      <c r="V198" s="145" t="str">
        <f t="shared" si="16"/>
        <v>#NAME?</v>
      </c>
      <c r="X198" s="77"/>
    </row>
    <row r="199" ht="15.75" customHeight="1">
      <c r="B199" s="144">
        <v>180.0</v>
      </c>
      <c r="C199" s="139" t="str">
        <f t="shared" si="12"/>
        <v>#NAME?</v>
      </c>
      <c r="D199" s="140" t="str">
        <f>+IF(AND(B199&lt;$G$7),VLOOKUP($B$1,Inventory!$A$1:$AZ$500,33,FALSE),IF(AND(B199=$G$7,pmt_timing="End"),VLOOKUP($B$1,Inventory!$A$1:$AZ$500,33,FALSE),0))</f>
        <v>#VALUE!</v>
      </c>
      <c r="E199" s="140">
        <v>0.0</v>
      </c>
      <c r="F199" s="140">
        <v>0.0</v>
      </c>
      <c r="G199" s="140">
        <v>0.0</v>
      </c>
      <c r="H199" s="140">
        <v>0.0</v>
      </c>
      <c r="I199" s="140">
        <v>0.0</v>
      </c>
      <c r="J199" s="140">
        <v>0.0</v>
      </c>
      <c r="K199" s="140">
        <v>0.0</v>
      </c>
      <c r="L199" s="141" t="str">
        <f t="shared" si="3"/>
        <v>#VALUE!</v>
      </c>
      <c r="M199" s="142" t="str">
        <f>IF(AND(payfreq="Annually",pmt_timing="End",$B199&lt;=term),$L199/(1+Adj_Rate)^($B199),IF(AND(payfreq="Semiannually",pmt_timing="End",$B199&lt;=term),$L199/(1+Adj_Rate/2)^($B199),IF(AND(payfreq="Quarterly",pmt_timing="End",$B199&lt;=term),$L199/(1+Adj_Rate/4)^($B199),IF(AND(payfreq="Monthly",pmt_timing="End",$B199&lt;=term),$L199/(1+Adj_Rate/12)^($B199),""))))</f>
        <v>#VALUE!</v>
      </c>
      <c r="N199" s="142" t="str">
        <f>IF(AND(payfreq="Annually",pmt_timing="Beginning",$B199&lt;=term),$L199/(1+Adj_Rate)^($B199),IF(AND(payfreq="Semiannually",pmt_timing="Beginning",$B199&lt;=term),$L199/(1+Adj_Rate/2)^($B199),IF(AND(payfreq="Quarterly",pmt_timing="Beginning",$B199&lt;=term),$L199/(1+Adj_Rate/4)^($B199),IF(AND(payfreq="Monthly",pmt_timing="Beginning",$B199&lt;=term),$L199/(1+Adj_Rate/12)^($B199),""))))</f>
        <v>#VALUE!</v>
      </c>
      <c r="O199" s="77"/>
      <c r="P199" s="138" t="str">
        <f t="shared" si="19"/>
        <v>#NAME?</v>
      </c>
      <c r="Q199" s="143" t="str">
        <f>IF(P199="","",IF(P199=term,"Last Period",IF(P199="total","",IF(payfreq="Annually",DATE(YEAR(Q198)+1,MONTH(Q198),DAY(Q198)),IF(payfreq="Semiannually",DATE(YEAR(Q198),MONTH(Q198)+6,DAY(Q198)),IF(payfreq="Quarterly",DATE(YEAR(Q198),MONTH(Q198)+3,DAY(Q198)),IF(payfreq="Monthly",DATE(YEAR(Q198),MONTH(Q198)+1,DAY(Q198)))))))))</f>
        <v>#NAME?</v>
      </c>
      <c r="R199" s="145" t="str">
        <f t="shared" si="13"/>
        <v>#NAME?</v>
      </c>
      <c r="S199" s="142" t="str">
        <f t="shared" si="14"/>
        <v>#NAME?</v>
      </c>
      <c r="T199" s="145" t="str">
        <f>IF(payfreq="Annually",IF(P199="","",IF(P199="Total",SUM($T$19:T198),Adj_Rate*$R199)),IF(payfreq="Semiannually",IF(P199="","",IF(P199="Total",SUM($T$19:T198),Adj_Rate/2*$R199)),IF(payfreq="Quarterly",IF(P199="","",IF(P199="Total",SUM($T$19:T198),Adj_Rate/4*$R199)),IF(payfreq="Monthly",IF(P199="","",IF(P199="Total",SUM($T$19:T198),Adj_Rate/12*$R199)),""))))</f>
        <v>#VALUE!</v>
      </c>
      <c r="U199" s="142" t="str">
        <f t="shared" si="15"/>
        <v>#NAME?</v>
      </c>
      <c r="V199" s="145" t="str">
        <f t="shared" si="16"/>
        <v>#NAME?</v>
      </c>
      <c r="X199" s="77"/>
    </row>
    <row r="200" ht="15.75" customHeight="1">
      <c r="B200" s="144">
        <v>181.0</v>
      </c>
      <c r="C200" s="139" t="str">
        <f t="shared" si="12"/>
        <v>#NAME?</v>
      </c>
      <c r="D200" s="140" t="str">
        <f>+IF(AND(B200&lt;$G$7),VLOOKUP($B$1,Inventory!$A$1:$AZ$500,33,FALSE),IF(AND(B200=$G$7,pmt_timing="End"),VLOOKUP($B$1,Inventory!$A$1:$AZ$500,33,FALSE),0))</f>
        <v>#VALUE!</v>
      </c>
      <c r="E200" s="140">
        <v>0.0</v>
      </c>
      <c r="F200" s="140">
        <v>0.0</v>
      </c>
      <c r="G200" s="140">
        <v>0.0</v>
      </c>
      <c r="H200" s="140">
        <v>0.0</v>
      </c>
      <c r="I200" s="140">
        <v>0.0</v>
      </c>
      <c r="J200" s="140">
        <v>0.0</v>
      </c>
      <c r="K200" s="140">
        <v>0.0</v>
      </c>
      <c r="L200" s="141" t="str">
        <f t="shared" si="3"/>
        <v>#VALUE!</v>
      </c>
      <c r="M200" s="142" t="str">
        <f>IF(AND(payfreq="Annually",pmt_timing="End",$B200&lt;=term),$L200/(1+Adj_Rate)^($B200),IF(AND(payfreq="Semiannually",pmt_timing="End",$B200&lt;=term),$L200/(1+Adj_Rate/2)^($B200),IF(AND(payfreq="Quarterly",pmt_timing="End",$B200&lt;=term),$L200/(1+Adj_Rate/4)^($B200),IF(AND(payfreq="Monthly",pmt_timing="End",$B200&lt;=term),$L200/(1+Adj_Rate/12)^($B200),""))))</f>
        <v>#VALUE!</v>
      </c>
      <c r="N200" s="142" t="str">
        <f>IF(AND(payfreq="Annually",pmt_timing="Beginning",$B200&lt;=term),$L200/(1+Adj_Rate)^($B200),IF(AND(payfreq="Semiannually",pmt_timing="Beginning",$B200&lt;=term),$L200/(1+Adj_Rate/2)^($B200),IF(AND(payfreq="Quarterly",pmt_timing="Beginning",$B200&lt;=term),$L200/(1+Adj_Rate/4)^($B200),IF(AND(payfreq="Monthly",pmt_timing="Beginning",$B200&lt;=term),$L200/(1+Adj_Rate/12)^($B200),""))))</f>
        <v>#VALUE!</v>
      </c>
      <c r="O200" s="77"/>
      <c r="P200" s="138" t="str">
        <f t="shared" si="19"/>
        <v>#NAME?</v>
      </c>
      <c r="Q200" s="143" t="str">
        <f>IF(P200="","",IF(P200=term,"Last Period",IF(P200="total","",IF(payfreq="Annually",DATE(YEAR(Q199)+1,MONTH(Q199),DAY(Q199)),IF(payfreq="Semiannually",DATE(YEAR(Q199),MONTH(Q199)+6,DAY(Q199)),IF(payfreq="Quarterly",DATE(YEAR(Q199),MONTH(Q199)+3,DAY(Q199)),IF(payfreq="Monthly",DATE(YEAR(Q199),MONTH(Q199)+1,DAY(Q199)))))))))</f>
        <v>#NAME?</v>
      </c>
      <c r="R200" s="145" t="str">
        <f t="shared" si="13"/>
        <v>#NAME?</v>
      </c>
      <c r="S200" s="142" t="str">
        <f t="shared" si="14"/>
        <v>#NAME?</v>
      </c>
      <c r="T200" s="145" t="str">
        <f>IF(payfreq="Annually",IF(P200="","",IF(P200="Total",SUM($T$19:T199),Adj_Rate*$R200)),IF(payfreq="Semiannually",IF(P200="","",IF(P200="Total",SUM($T$19:T199),Adj_Rate/2*$R200)),IF(payfreq="Quarterly",IF(P200="","",IF(P200="Total",SUM($T$19:T199),Adj_Rate/4*$R200)),IF(payfreq="Monthly",IF(P200="","",IF(P200="Total",SUM($T$19:T199),Adj_Rate/12*$R200)),""))))</f>
        <v>#VALUE!</v>
      </c>
      <c r="U200" s="142" t="str">
        <f t="shared" si="15"/>
        <v>#NAME?</v>
      </c>
      <c r="V200" s="145" t="str">
        <f t="shared" si="16"/>
        <v>#NAME?</v>
      </c>
      <c r="X200" s="77"/>
    </row>
    <row r="201" ht="15.75" customHeight="1">
      <c r="B201" s="144">
        <v>182.0</v>
      </c>
      <c r="C201" s="139" t="str">
        <f t="shared" si="12"/>
        <v>#NAME?</v>
      </c>
      <c r="D201" s="140" t="str">
        <f>+IF(AND(B201&lt;$G$7),VLOOKUP($B$1,Inventory!$A$1:$AZ$500,33,FALSE),IF(AND(B201=$G$7,pmt_timing="End"),VLOOKUP($B$1,Inventory!$A$1:$AZ$500,33,FALSE),0))</f>
        <v>#VALUE!</v>
      </c>
      <c r="E201" s="140">
        <v>0.0</v>
      </c>
      <c r="F201" s="140">
        <v>0.0</v>
      </c>
      <c r="G201" s="140">
        <v>0.0</v>
      </c>
      <c r="H201" s="140">
        <v>0.0</v>
      </c>
      <c r="I201" s="140">
        <v>0.0</v>
      </c>
      <c r="J201" s="140">
        <v>0.0</v>
      </c>
      <c r="K201" s="140">
        <v>0.0</v>
      </c>
      <c r="L201" s="141" t="str">
        <f t="shared" si="3"/>
        <v>#VALUE!</v>
      </c>
      <c r="M201" s="142" t="str">
        <f>IF(AND(payfreq="Annually",pmt_timing="End",$B201&lt;=term),$L201/(1+Adj_Rate)^($B201),IF(AND(payfreq="Semiannually",pmt_timing="End",$B201&lt;=term),$L201/(1+Adj_Rate/2)^($B201),IF(AND(payfreq="Quarterly",pmt_timing="End",$B201&lt;=term),$L201/(1+Adj_Rate/4)^($B201),IF(AND(payfreq="Monthly",pmt_timing="End",$B201&lt;=term),$L201/(1+Adj_Rate/12)^($B201),""))))</f>
        <v>#VALUE!</v>
      </c>
      <c r="N201" s="142" t="str">
        <f>IF(AND(payfreq="Annually",pmt_timing="Beginning",$B201&lt;=term),$L201/(1+Adj_Rate)^($B201),IF(AND(payfreq="Semiannually",pmt_timing="Beginning",$B201&lt;=term),$L201/(1+Adj_Rate/2)^($B201),IF(AND(payfreq="Quarterly",pmt_timing="Beginning",$B201&lt;=term),$L201/(1+Adj_Rate/4)^($B201),IF(AND(payfreq="Monthly",pmt_timing="Beginning",$B201&lt;=term),$L201/(1+Adj_Rate/12)^($B201),""))))</f>
        <v>#VALUE!</v>
      </c>
      <c r="O201" s="77"/>
      <c r="P201" s="138" t="str">
        <f t="shared" si="19"/>
        <v>#NAME?</v>
      </c>
      <c r="Q201" s="143" t="str">
        <f>IF(P201="","",IF(P201=term,"Last Period",IF(P201="total","",IF(payfreq="Annually",DATE(YEAR(Q200)+1,MONTH(Q200),DAY(Q200)),IF(payfreq="Semiannually",DATE(YEAR(Q200),MONTH(Q200)+6,DAY(Q200)),IF(payfreq="Quarterly",DATE(YEAR(Q200),MONTH(Q200)+3,DAY(Q200)),IF(payfreq="Monthly",DATE(YEAR(Q200),MONTH(Q200)+1,DAY(Q200)))))))))</f>
        <v>#NAME?</v>
      </c>
      <c r="R201" s="145" t="str">
        <f t="shared" si="13"/>
        <v>#NAME?</v>
      </c>
      <c r="S201" s="142" t="str">
        <f t="shared" si="14"/>
        <v>#NAME?</v>
      </c>
      <c r="T201" s="145" t="str">
        <f>IF(payfreq="Annually",IF(P201="","",IF(P201="Total",SUM($T$19:T200),Adj_Rate*$R201)),IF(payfreq="Semiannually",IF(P201="","",IF(P201="Total",SUM($T$19:T200),Adj_Rate/2*$R201)),IF(payfreq="Quarterly",IF(P201="","",IF(P201="Total",SUM($T$19:T200),Adj_Rate/4*$R201)),IF(payfreq="Monthly",IF(P201="","",IF(P201="Total",SUM($T$19:T200),Adj_Rate/12*$R201)),""))))</f>
        <v>#VALUE!</v>
      </c>
      <c r="U201" s="142" t="str">
        <f t="shared" si="15"/>
        <v>#NAME?</v>
      </c>
      <c r="V201" s="145" t="str">
        <f t="shared" si="16"/>
        <v>#NAME?</v>
      </c>
      <c r="X201" s="77"/>
    </row>
    <row r="202" ht="15.75" customHeight="1">
      <c r="B202" s="144">
        <v>183.0</v>
      </c>
      <c r="C202" s="139" t="str">
        <f t="shared" si="12"/>
        <v>#NAME?</v>
      </c>
      <c r="D202" s="140" t="str">
        <f>+IF(AND(B202&lt;$G$7),VLOOKUP($B$1,Inventory!$A$1:$AZ$500,33,FALSE),IF(AND(B202=$G$7,pmt_timing="End"),VLOOKUP($B$1,Inventory!$A$1:$AZ$500,33,FALSE),0))</f>
        <v>#VALUE!</v>
      </c>
      <c r="E202" s="140">
        <v>0.0</v>
      </c>
      <c r="F202" s="140">
        <v>0.0</v>
      </c>
      <c r="G202" s="140">
        <v>0.0</v>
      </c>
      <c r="H202" s="140">
        <v>0.0</v>
      </c>
      <c r="I202" s="140">
        <v>0.0</v>
      </c>
      <c r="J202" s="140">
        <v>0.0</v>
      </c>
      <c r="K202" s="140">
        <v>0.0</v>
      </c>
      <c r="L202" s="141" t="str">
        <f t="shared" si="3"/>
        <v>#VALUE!</v>
      </c>
      <c r="M202" s="142" t="str">
        <f>IF(AND(payfreq="Annually",pmt_timing="End",$B202&lt;=term),$L202/(1+Adj_Rate)^($B202),IF(AND(payfreq="Semiannually",pmt_timing="End",$B202&lt;=term),$L202/(1+Adj_Rate/2)^($B202),IF(AND(payfreq="Quarterly",pmt_timing="End",$B202&lt;=term),$L202/(1+Adj_Rate/4)^($B202),IF(AND(payfreq="Monthly",pmt_timing="End",$B202&lt;=term),$L202/(1+Adj_Rate/12)^($B202),""))))</f>
        <v>#VALUE!</v>
      </c>
      <c r="N202" s="142" t="str">
        <f>IF(AND(payfreq="Annually",pmt_timing="Beginning",$B202&lt;=term),$L202/(1+Adj_Rate)^($B202),IF(AND(payfreq="Semiannually",pmt_timing="Beginning",$B202&lt;=term),$L202/(1+Adj_Rate/2)^($B202),IF(AND(payfreq="Quarterly",pmt_timing="Beginning",$B202&lt;=term),$L202/(1+Adj_Rate/4)^($B202),IF(AND(payfreq="Monthly",pmt_timing="Beginning",$B202&lt;=term),$L202/(1+Adj_Rate/12)^($B202),""))))</f>
        <v>#VALUE!</v>
      </c>
      <c r="O202" s="77"/>
      <c r="P202" s="138" t="str">
        <f t="shared" si="19"/>
        <v>#NAME?</v>
      </c>
      <c r="Q202" s="143" t="str">
        <f>IF(P202="","",IF(P202=term,"Last Period",IF(P202="total","",IF(payfreq="Annually",DATE(YEAR(Q201)+1,MONTH(Q201),DAY(Q201)),IF(payfreq="Semiannually",DATE(YEAR(Q201),MONTH(Q201)+6,DAY(Q201)),IF(payfreq="Quarterly",DATE(YEAR(Q201),MONTH(Q201)+3,DAY(Q201)),IF(payfreq="Monthly",DATE(YEAR(Q201),MONTH(Q201)+1,DAY(Q201)))))))))</f>
        <v>#NAME?</v>
      </c>
      <c r="R202" s="145" t="str">
        <f t="shared" si="13"/>
        <v>#NAME?</v>
      </c>
      <c r="S202" s="142" t="str">
        <f t="shared" si="14"/>
        <v>#NAME?</v>
      </c>
      <c r="T202" s="145" t="str">
        <f>IF(payfreq="Annually",IF(P202="","",IF(P202="Total",SUM($T$19:T201),Adj_Rate*$R202)),IF(payfreq="Semiannually",IF(P202="","",IF(P202="Total",SUM($T$19:T201),Adj_Rate/2*$R202)),IF(payfreq="Quarterly",IF(P202="","",IF(P202="Total",SUM($T$19:T201),Adj_Rate/4*$R202)),IF(payfreq="Monthly",IF(P202="","",IF(P202="Total",SUM($T$19:T201),Adj_Rate/12*$R202)),""))))</f>
        <v>#VALUE!</v>
      </c>
      <c r="U202" s="142" t="str">
        <f t="shared" si="15"/>
        <v>#NAME?</v>
      </c>
      <c r="V202" s="145" t="str">
        <f t="shared" si="16"/>
        <v>#NAME?</v>
      </c>
      <c r="X202" s="77"/>
    </row>
    <row r="203" ht="15.75" customHeight="1">
      <c r="B203" s="144">
        <v>184.0</v>
      </c>
      <c r="C203" s="139" t="str">
        <f t="shared" si="12"/>
        <v>#NAME?</v>
      </c>
      <c r="D203" s="140" t="str">
        <f>+IF(AND(B203&lt;$G$7),VLOOKUP($B$1,Inventory!$A$1:$AZ$500,33,FALSE),IF(AND(B203=$G$7,pmt_timing="End"),VLOOKUP($B$1,Inventory!$A$1:$AZ$500,33,FALSE),0))</f>
        <v>#VALUE!</v>
      </c>
      <c r="E203" s="140">
        <v>0.0</v>
      </c>
      <c r="F203" s="140">
        <v>0.0</v>
      </c>
      <c r="G203" s="140">
        <v>0.0</v>
      </c>
      <c r="H203" s="140">
        <v>0.0</v>
      </c>
      <c r="I203" s="140">
        <v>0.0</v>
      </c>
      <c r="J203" s="140">
        <v>0.0</v>
      </c>
      <c r="K203" s="140">
        <v>0.0</v>
      </c>
      <c r="L203" s="141" t="str">
        <f t="shared" si="3"/>
        <v>#VALUE!</v>
      </c>
      <c r="M203" s="142" t="str">
        <f>IF(AND(payfreq="Annually",pmt_timing="End",$B203&lt;=term),$L203/(1+Adj_Rate)^($B203),IF(AND(payfreq="Semiannually",pmt_timing="End",$B203&lt;=term),$L203/(1+Adj_Rate/2)^($B203),IF(AND(payfreq="Quarterly",pmt_timing="End",$B203&lt;=term),$L203/(1+Adj_Rate/4)^($B203),IF(AND(payfreq="Monthly",pmt_timing="End",$B203&lt;=term),$L203/(1+Adj_Rate/12)^($B203),""))))</f>
        <v>#VALUE!</v>
      </c>
      <c r="N203" s="142" t="str">
        <f>IF(AND(payfreq="Annually",pmt_timing="Beginning",$B203&lt;=term),$L203/(1+Adj_Rate)^($B203),IF(AND(payfreq="Semiannually",pmt_timing="Beginning",$B203&lt;=term),$L203/(1+Adj_Rate/2)^($B203),IF(AND(payfreq="Quarterly",pmt_timing="Beginning",$B203&lt;=term),$L203/(1+Adj_Rate/4)^($B203),IF(AND(payfreq="Monthly",pmt_timing="Beginning",$B203&lt;=term),$L203/(1+Adj_Rate/12)^($B203),""))))</f>
        <v>#VALUE!</v>
      </c>
      <c r="O203" s="77"/>
      <c r="P203" s="138" t="str">
        <f t="shared" si="19"/>
        <v>#NAME?</v>
      </c>
      <c r="Q203" s="143" t="str">
        <f>IF(P203="","",IF(P203=term,"Last Period",IF(P203="total","",IF(payfreq="Annually",DATE(YEAR(Q202)+1,MONTH(Q202),DAY(Q202)),IF(payfreq="Semiannually",DATE(YEAR(Q202),MONTH(Q202)+6,DAY(Q202)),IF(payfreq="Quarterly",DATE(YEAR(Q202),MONTH(Q202)+3,DAY(Q202)),IF(payfreq="Monthly",DATE(YEAR(Q202),MONTH(Q202)+1,DAY(Q202)))))))))</f>
        <v>#NAME?</v>
      </c>
      <c r="R203" s="145" t="str">
        <f t="shared" si="13"/>
        <v>#NAME?</v>
      </c>
      <c r="S203" s="142" t="str">
        <f t="shared" si="14"/>
        <v>#NAME?</v>
      </c>
      <c r="T203" s="145" t="str">
        <f>IF(payfreq="Annually",IF(P203="","",IF(P203="Total",SUM($T$19:T202),Adj_Rate*$R203)),IF(payfreq="Semiannually",IF(P203="","",IF(P203="Total",SUM($T$19:T202),Adj_Rate/2*$R203)),IF(payfreq="Quarterly",IF(P203="","",IF(P203="Total",SUM($T$19:T202),Adj_Rate/4*$R203)),IF(payfreq="Monthly",IF(P203="","",IF(P203="Total",SUM($T$19:T202),Adj_Rate/12*$R203)),""))))</f>
        <v>#VALUE!</v>
      </c>
      <c r="U203" s="142" t="str">
        <f t="shared" si="15"/>
        <v>#NAME?</v>
      </c>
      <c r="V203" s="145" t="str">
        <f t="shared" si="16"/>
        <v>#NAME?</v>
      </c>
      <c r="X203" s="77"/>
    </row>
    <row r="204" ht="15.75" customHeight="1">
      <c r="B204" s="144">
        <v>185.0</v>
      </c>
      <c r="C204" s="139" t="str">
        <f t="shared" si="12"/>
        <v>#NAME?</v>
      </c>
      <c r="D204" s="140" t="str">
        <f>+IF(AND(B204&lt;$G$7),VLOOKUP($B$1,Inventory!$A$1:$AZ$500,33,FALSE),IF(AND(B204=$G$7,pmt_timing="End"),VLOOKUP($B$1,Inventory!$A$1:$AZ$500,33,FALSE),0))</f>
        <v>#VALUE!</v>
      </c>
      <c r="E204" s="140">
        <v>0.0</v>
      </c>
      <c r="F204" s="140">
        <v>0.0</v>
      </c>
      <c r="G204" s="140">
        <v>0.0</v>
      </c>
      <c r="H204" s="140">
        <v>0.0</v>
      </c>
      <c r="I204" s="140">
        <v>0.0</v>
      </c>
      <c r="J204" s="140">
        <v>0.0</v>
      </c>
      <c r="K204" s="140">
        <v>0.0</v>
      </c>
      <c r="L204" s="141" t="str">
        <f t="shared" si="3"/>
        <v>#VALUE!</v>
      </c>
      <c r="M204" s="142" t="str">
        <f>IF(AND(payfreq="Annually",pmt_timing="End",$B204&lt;=term),$L204/(1+Adj_Rate)^($B204),IF(AND(payfreq="Semiannually",pmt_timing="End",$B204&lt;=term),$L204/(1+Adj_Rate/2)^($B204),IF(AND(payfreq="Quarterly",pmt_timing="End",$B204&lt;=term),$L204/(1+Adj_Rate/4)^($B204),IF(AND(payfreq="Monthly",pmt_timing="End",$B204&lt;=term),$L204/(1+Adj_Rate/12)^($B204),""))))</f>
        <v>#VALUE!</v>
      </c>
      <c r="N204" s="142" t="str">
        <f>IF(AND(payfreq="Annually",pmt_timing="Beginning",$B204&lt;=term),$L204/(1+Adj_Rate)^($B204),IF(AND(payfreq="Semiannually",pmt_timing="Beginning",$B204&lt;=term),$L204/(1+Adj_Rate/2)^($B204),IF(AND(payfreq="Quarterly",pmt_timing="Beginning",$B204&lt;=term),$L204/(1+Adj_Rate/4)^($B204),IF(AND(payfreq="Monthly",pmt_timing="Beginning",$B204&lt;=term),$L204/(1+Adj_Rate/12)^($B204),""))))</f>
        <v>#VALUE!</v>
      </c>
      <c r="O204" s="77"/>
      <c r="P204" s="138" t="str">
        <f t="shared" si="19"/>
        <v>#NAME?</v>
      </c>
      <c r="Q204" s="143" t="str">
        <f>IF(P204="","",IF(P204=term,"Last Period",IF(P204="total","",IF(payfreq="Annually",DATE(YEAR(Q203)+1,MONTH(Q203),DAY(Q203)),IF(payfreq="Semiannually",DATE(YEAR(Q203),MONTH(Q203)+6,DAY(Q203)),IF(payfreq="Quarterly",DATE(YEAR(Q203),MONTH(Q203)+3,DAY(Q203)),IF(payfreq="Monthly",DATE(YEAR(Q203),MONTH(Q203)+1,DAY(Q203)))))))))</f>
        <v>#NAME?</v>
      </c>
      <c r="R204" s="145" t="str">
        <f t="shared" si="13"/>
        <v>#NAME?</v>
      </c>
      <c r="S204" s="142" t="str">
        <f t="shared" si="14"/>
        <v>#NAME?</v>
      </c>
      <c r="T204" s="145" t="str">
        <f>IF(payfreq="Annually",IF(P204="","",IF(P204="Total",SUM($T$19:T203),Adj_Rate*$R204)),IF(payfreq="Semiannually",IF(P204="","",IF(P204="Total",SUM($T$19:T203),Adj_Rate/2*$R204)),IF(payfreq="Quarterly",IF(P204="","",IF(P204="Total",SUM($T$19:T203),Adj_Rate/4*$R204)),IF(payfreq="Monthly",IF(P204="","",IF(P204="Total",SUM($T$19:T203),Adj_Rate/12*$R204)),""))))</f>
        <v>#VALUE!</v>
      </c>
      <c r="U204" s="142" t="str">
        <f t="shared" si="15"/>
        <v>#NAME?</v>
      </c>
      <c r="V204" s="145" t="str">
        <f t="shared" si="16"/>
        <v>#NAME?</v>
      </c>
      <c r="X204" s="77"/>
    </row>
    <row r="205" ht="15.75" customHeight="1">
      <c r="B205" s="144">
        <v>186.0</v>
      </c>
      <c r="C205" s="139" t="str">
        <f t="shared" si="12"/>
        <v>#NAME?</v>
      </c>
      <c r="D205" s="140" t="str">
        <f>+IF(AND(B205&lt;$G$7),VLOOKUP($B$1,Inventory!$A$1:$AZ$500,33,FALSE),IF(AND(B205=$G$7,pmt_timing="End"),VLOOKUP($B$1,Inventory!$A$1:$AZ$500,33,FALSE),0))</f>
        <v>#VALUE!</v>
      </c>
      <c r="E205" s="140">
        <v>0.0</v>
      </c>
      <c r="F205" s="140">
        <v>0.0</v>
      </c>
      <c r="G205" s="140">
        <v>0.0</v>
      </c>
      <c r="H205" s="140">
        <v>0.0</v>
      </c>
      <c r="I205" s="140">
        <v>0.0</v>
      </c>
      <c r="J205" s="140">
        <v>0.0</v>
      </c>
      <c r="K205" s="140">
        <v>0.0</v>
      </c>
      <c r="L205" s="141" t="str">
        <f t="shared" si="3"/>
        <v>#VALUE!</v>
      </c>
      <c r="M205" s="142" t="str">
        <f>IF(AND(payfreq="Annually",pmt_timing="End",$B205&lt;=term),$L205/(1+Adj_Rate)^($B205),IF(AND(payfreq="Semiannually",pmt_timing="End",$B205&lt;=term),$L205/(1+Adj_Rate/2)^($B205),IF(AND(payfreq="Quarterly",pmt_timing="End",$B205&lt;=term),$L205/(1+Adj_Rate/4)^($B205),IF(AND(payfreq="Monthly",pmt_timing="End",$B205&lt;=term),$L205/(1+Adj_Rate/12)^($B205),""))))</f>
        <v>#VALUE!</v>
      </c>
      <c r="N205" s="142" t="str">
        <f>IF(AND(payfreq="Annually",pmt_timing="Beginning",$B205&lt;=term),$L205/(1+Adj_Rate)^($B205),IF(AND(payfreq="Semiannually",pmt_timing="Beginning",$B205&lt;=term),$L205/(1+Adj_Rate/2)^($B205),IF(AND(payfreq="Quarterly",pmt_timing="Beginning",$B205&lt;=term),$L205/(1+Adj_Rate/4)^($B205),IF(AND(payfreq="Monthly",pmt_timing="Beginning",$B205&lt;=term),$L205/(1+Adj_Rate/12)^($B205),""))))</f>
        <v>#VALUE!</v>
      </c>
      <c r="O205" s="77"/>
      <c r="P205" s="138" t="str">
        <f t="shared" si="19"/>
        <v>#NAME?</v>
      </c>
      <c r="Q205" s="143" t="str">
        <f>IF(P205="","",IF(P205=term,"Last Period",IF(P205="total","",IF(payfreq="Annually",DATE(YEAR(Q204)+1,MONTH(Q204),DAY(Q204)),IF(payfreq="Semiannually",DATE(YEAR(Q204),MONTH(Q204)+6,DAY(Q204)),IF(payfreq="Quarterly",DATE(YEAR(Q204),MONTH(Q204)+3,DAY(Q204)),IF(payfreq="Monthly",DATE(YEAR(Q204),MONTH(Q204)+1,DAY(Q204)))))))))</f>
        <v>#NAME?</v>
      </c>
      <c r="R205" s="145" t="str">
        <f t="shared" si="13"/>
        <v>#NAME?</v>
      </c>
      <c r="S205" s="142" t="str">
        <f t="shared" si="14"/>
        <v>#NAME?</v>
      </c>
      <c r="T205" s="145" t="str">
        <f>IF(payfreq="Annually",IF(P205="","",IF(P205="Total",SUM($T$19:T204),Adj_Rate*$R205)),IF(payfreq="Semiannually",IF(P205="","",IF(P205="Total",SUM($T$19:T204),Adj_Rate/2*$R205)),IF(payfreq="Quarterly",IF(P205="","",IF(P205="Total",SUM($T$19:T204),Adj_Rate/4*$R205)),IF(payfreq="Monthly",IF(P205="","",IF(P205="Total",SUM($T$19:T204),Adj_Rate/12*$R205)),""))))</f>
        <v>#VALUE!</v>
      </c>
      <c r="U205" s="142" t="str">
        <f t="shared" si="15"/>
        <v>#NAME?</v>
      </c>
      <c r="V205" s="145" t="str">
        <f t="shared" si="16"/>
        <v>#NAME?</v>
      </c>
      <c r="X205" s="77"/>
    </row>
    <row r="206" ht="15.75" customHeight="1">
      <c r="B206" s="144">
        <v>187.0</v>
      </c>
      <c r="C206" s="139" t="str">
        <f t="shared" si="12"/>
        <v>#NAME?</v>
      </c>
      <c r="D206" s="140" t="str">
        <f>+IF(AND(B206&lt;$G$7),VLOOKUP($B$1,Inventory!$A$1:$AZ$500,33,FALSE),IF(AND(B206=$G$7,pmt_timing="End"),VLOOKUP($B$1,Inventory!$A$1:$AZ$500,33,FALSE),0))</f>
        <v>#VALUE!</v>
      </c>
      <c r="E206" s="140">
        <v>0.0</v>
      </c>
      <c r="F206" s="140">
        <v>0.0</v>
      </c>
      <c r="G206" s="140">
        <v>0.0</v>
      </c>
      <c r="H206" s="140">
        <v>0.0</v>
      </c>
      <c r="I206" s="140">
        <v>0.0</v>
      </c>
      <c r="J206" s="140">
        <v>0.0</v>
      </c>
      <c r="K206" s="140">
        <v>0.0</v>
      </c>
      <c r="L206" s="141" t="str">
        <f t="shared" si="3"/>
        <v>#VALUE!</v>
      </c>
      <c r="M206" s="142" t="str">
        <f>IF(AND(payfreq="Annually",pmt_timing="End",$B206&lt;=term),$L206/(1+Adj_Rate)^($B206),IF(AND(payfreq="Semiannually",pmt_timing="End",$B206&lt;=term),$L206/(1+Adj_Rate/2)^($B206),IF(AND(payfreq="Quarterly",pmt_timing="End",$B206&lt;=term),$L206/(1+Adj_Rate/4)^($B206),IF(AND(payfreq="Monthly",pmt_timing="End",$B206&lt;=term),$L206/(1+Adj_Rate/12)^($B206),""))))</f>
        <v>#VALUE!</v>
      </c>
      <c r="N206" s="142" t="str">
        <f>IF(AND(payfreq="Annually",pmt_timing="Beginning",$B206&lt;=term),$L206/(1+Adj_Rate)^($B206),IF(AND(payfreq="Semiannually",pmt_timing="Beginning",$B206&lt;=term),$L206/(1+Adj_Rate/2)^($B206),IF(AND(payfreq="Quarterly",pmt_timing="Beginning",$B206&lt;=term),$L206/(1+Adj_Rate/4)^($B206),IF(AND(payfreq="Monthly",pmt_timing="Beginning",$B206&lt;=term),$L206/(1+Adj_Rate/12)^($B206),""))))</f>
        <v>#VALUE!</v>
      </c>
      <c r="O206" s="77"/>
      <c r="P206" s="138" t="str">
        <f t="shared" si="19"/>
        <v>#NAME?</v>
      </c>
      <c r="Q206" s="143" t="str">
        <f>IF(P206="","",IF(P206=term,"Last Period",IF(P206="total","",IF(payfreq="Annually",DATE(YEAR(Q205)+1,MONTH(Q205),DAY(Q205)),IF(payfreq="Semiannually",DATE(YEAR(Q205),MONTH(Q205)+6,DAY(Q205)),IF(payfreq="Quarterly",DATE(YEAR(Q205),MONTH(Q205)+3,DAY(Q205)),IF(payfreq="Monthly",DATE(YEAR(Q205),MONTH(Q205)+1,DAY(Q205)))))))))</f>
        <v>#NAME?</v>
      </c>
      <c r="R206" s="145" t="str">
        <f t="shared" si="13"/>
        <v>#NAME?</v>
      </c>
      <c r="S206" s="142" t="str">
        <f t="shared" si="14"/>
        <v>#NAME?</v>
      </c>
      <c r="T206" s="145" t="str">
        <f>IF(payfreq="Annually",IF(P206="","",IF(P206="Total",SUM($T$19:T205),Adj_Rate*$R206)),IF(payfreq="Semiannually",IF(P206="","",IF(P206="Total",SUM($T$19:T205),Adj_Rate/2*$R206)),IF(payfreq="Quarterly",IF(P206="","",IF(P206="Total",SUM($T$19:T205),Adj_Rate/4*$R206)),IF(payfreq="Monthly",IF(P206="","",IF(P206="Total",SUM($T$19:T205),Adj_Rate/12*$R206)),""))))</f>
        <v>#VALUE!</v>
      </c>
      <c r="U206" s="142" t="str">
        <f t="shared" si="15"/>
        <v>#NAME?</v>
      </c>
      <c r="V206" s="145" t="str">
        <f t="shared" si="16"/>
        <v>#NAME?</v>
      </c>
      <c r="X206" s="77"/>
    </row>
    <row r="207" ht="15.75" customHeight="1">
      <c r="B207" s="144">
        <v>188.0</v>
      </c>
      <c r="C207" s="139" t="str">
        <f t="shared" si="12"/>
        <v>#NAME?</v>
      </c>
      <c r="D207" s="140" t="str">
        <f>+IF(AND(B207&lt;$G$7),VLOOKUP($B$1,Inventory!$A$1:$AZ$500,33,FALSE),IF(AND(B207=$G$7,pmt_timing="End"),VLOOKUP($B$1,Inventory!$A$1:$AZ$500,33,FALSE),0))</f>
        <v>#VALUE!</v>
      </c>
      <c r="E207" s="140">
        <v>0.0</v>
      </c>
      <c r="F207" s="140">
        <v>0.0</v>
      </c>
      <c r="G207" s="140">
        <v>0.0</v>
      </c>
      <c r="H207" s="140">
        <v>0.0</v>
      </c>
      <c r="I207" s="140">
        <v>0.0</v>
      </c>
      <c r="J207" s="140">
        <v>0.0</v>
      </c>
      <c r="K207" s="140">
        <v>0.0</v>
      </c>
      <c r="L207" s="141" t="str">
        <f t="shared" si="3"/>
        <v>#VALUE!</v>
      </c>
      <c r="M207" s="142" t="str">
        <f>IF(AND(payfreq="Annually",pmt_timing="End",$B207&lt;=term),$L207/(1+Adj_Rate)^($B207),IF(AND(payfreq="Semiannually",pmt_timing="End",$B207&lt;=term),$L207/(1+Adj_Rate/2)^($B207),IF(AND(payfreq="Quarterly",pmt_timing="End",$B207&lt;=term),$L207/(1+Adj_Rate/4)^($B207),IF(AND(payfreq="Monthly",pmt_timing="End",$B207&lt;=term),$L207/(1+Adj_Rate/12)^($B207),""))))</f>
        <v>#VALUE!</v>
      </c>
      <c r="N207" s="142" t="str">
        <f>IF(AND(payfreq="Annually",pmt_timing="Beginning",$B207&lt;=term),$L207/(1+Adj_Rate)^($B207),IF(AND(payfreq="Semiannually",pmt_timing="Beginning",$B207&lt;=term),$L207/(1+Adj_Rate/2)^($B207),IF(AND(payfreq="Quarterly",pmt_timing="Beginning",$B207&lt;=term),$L207/(1+Adj_Rate/4)^($B207),IF(AND(payfreq="Monthly",pmt_timing="Beginning",$B207&lt;=term),$L207/(1+Adj_Rate/12)^($B207),""))))</f>
        <v>#VALUE!</v>
      </c>
      <c r="O207" s="77"/>
      <c r="P207" s="138" t="str">
        <f t="shared" si="19"/>
        <v>#NAME?</v>
      </c>
      <c r="Q207" s="143" t="str">
        <f>IF(P207="","",IF(P207=term,"Last Period",IF(P207="total","",IF(payfreq="Annually",DATE(YEAR(Q206)+1,MONTH(Q206),DAY(Q206)),IF(payfreq="Semiannually",DATE(YEAR(Q206),MONTH(Q206)+6,DAY(Q206)),IF(payfreq="Quarterly",DATE(YEAR(Q206),MONTH(Q206)+3,DAY(Q206)),IF(payfreq="Monthly",DATE(YEAR(Q206),MONTH(Q206)+1,DAY(Q206)))))))))</f>
        <v>#NAME?</v>
      </c>
      <c r="R207" s="145" t="str">
        <f t="shared" si="13"/>
        <v>#NAME?</v>
      </c>
      <c r="S207" s="142" t="str">
        <f t="shared" si="14"/>
        <v>#NAME?</v>
      </c>
      <c r="T207" s="145" t="str">
        <f>IF(payfreq="Annually",IF(P207="","",IF(P207="Total",SUM($T$19:T206),Adj_Rate*$R207)),IF(payfreq="Semiannually",IF(P207="","",IF(P207="Total",SUM($T$19:T206),Adj_Rate/2*$R207)),IF(payfreq="Quarterly",IF(P207="","",IF(P207="Total",SUM($T$19:T206),Adj_Rate/4*$R207)),IF(payfreq="Monthly",IF(P207="","",IF(P207="Total",SUM($T$19:T206),Adj_Rate/12*$R207)),""))))</f>
        <v>#VALUE!</v>
      </c>
      <c r="U207" s="142" t="str">
        <f t="shared" si="15"/>
        <v>#NAME?</v>
      </c>
      <c r="V207" s="145" t="str">
        <f t="shared" si="16"/>
        <v>#NAME?</v>
      </c>
      <c r="X207" s="77"/>
    </row>
    <row r="208" ht="15.75" customHeight="1">
      <c r="B208" s="144">
        <v>189.0</v>
      </c>
      <c r="C208" s="139" t="str">
        <f t="shared" si="12"/>
        <v>#NAME?</v>
      </c>
      <c r="D208" s="140" t="str">
        <f>+IF(AND(B208&lt;$G$7),VLOOKUP($B$1,Inventory!$A$1:$AZ$500,33,FALSE),IF(AND(B208=$G$7,pmt_timing="End"),VLOOKUP($B$1,Inventory!$A$1:$AZ$500,33,FALSE),0))</f>
        <v>#VALUE!</v>
      </c>
      <c r="E208" s="140">
        <v>0.0</v>
      </c>
      <c r="F208" s="140">
        <v>0.0</v>
      </c>
      <c r="G208" s="140">
        <v>0.0</v>
      </c>
      <c r="H208" s="140">
        <v>0.0</v>
      </c>
      <c r="I208" s="140">
        <v>0.0</v>
      </c>
      <c r="J208" s="140">
        <v>0.0</v>
      </c>
      <c r="K208" s="140">
        <v>0.0</v>
      </c>
      <c r="L208" s="141" t="str">
        <f t="shared" si="3"/>
        <v>#VALUE!</v>
      </c>
      <c r="M208" s="142" t="str">
        <f>IF(AND(payfreq="Annually",pmt_timing="End",$B208&lt;=term),$L208/(1+Adj_Rate)^($B208),IF(AND(payfreq="Semiannually",pmt_timing="End",$B208&lt;=term),$L208/(1+Adj_Rate/2)^($B208),IF(AND(payfreq="Quarterly",pmt_timing="End",$B208&lt;=term),$L208/(1+Adj_Rate/4)^($B208),IF(AND(payfreq="Monthly",pmt_timing="End",$B208&lt;=term),$L208/(1+Adj_Rate/12)^($B208),""))))</f>
        <v>#VALUE!</v>
      </c>
      <c r="N208" s="142" t="str">
        <f>IF(AND(payfreq="Annually",pmt_timing="Beginning",$B208&lt;=term),$L208/(1+Adj_Rate)^($B208),IF(AND(payfreq="Semiannually",pmt_timing="Beginning",$B208&lt;=term),$L208/(1+Adj_Rate/2)^($B208),IF(AND(payfreq="Quarterly",pmt_timing="Beginning",$B208&lt;=term),$L208/(1+Adj_Rate/4)^($B208),IF(AND(payfreq="Monthly",pmt_timing="Beginning",$B208&lt;=term),$L208/(1+Adj_Rate/12)^($B208),""))))</f>
        <v>#VALUE!</v>
      </c>
      <c r="O208" s="77"/>
      <c r="P208" s="138" t="str">
        <f t="shared" si="19"/>
        <v>#NAME?</v>
      </c>
      <c r="Q208" s="143" t="str">
        <f>IF(P208="","",IF(P208=term,"Last Period",IF(P208="total","",IF(payfreq="Annually",DATE(YEAR(Q207)+1,MONTH(Q207),DAY(Q207)),IF(payfreq="Semiannually",DATE(YEAR(Q207),MONTH(Q207)+6,DAY(Q207)),IF(payfreq="Quarterly",DATE(YEAR(Q207),MONTH(Q207)+3,DAY(Q207)),IF(payfreq="Monthly",DATE(YEAR(Q207),MONTH(Q207)+1,DAY(Q207)))))))))</f>
        <v>#NAME?</v>
      </c>
      <c r="R208" s="145" t="str">
        <f t="shared" si="13"/>
        <v>#NAME?</v>
      </c>
      <c r="S208" s="142" t="str">
        <f t="shared" si="14"/>
        <v>#NAME?</v>
      </c>
      <c r="T208" s="145" t="str">
        <f>IF(payfreq="Annually",IF(P208="","",IF(P208="Total",SUM($T$19:T207),Adj_Rate*$R208)),IF(payfreq="Semiannually",IF(P208="","",IF(P208="Total",SUM($T$19:T207),Adj_Rate/2*$R208)),IF(payfreq="Quarterly",IF(P208="","",IF(P208="Total",SUM($T$19:T207),Adj_Rate/4*$R208)),IF(payfreq="Monthly",IF(P208="","",IF(P208="Total",SUM($T$19:T207),Adj_Rate/12*$R208)),""))))</f>
        <v>#VALUE!</v>
      </c>
      <c r="U208" s="142" t="str">
        <f t="shared" si="15"/>
        <v>#NAME?</v>
      </c>
      <c r="V208" s="145" t="str">
        <f t="shared" si="16"/>
        <v>#NAME?</v>
      </c>
      <c r="X208" s="77"/>
    </row>
    <row r="209" ht="15.75" customHeight="1">
      <c r="B209" s="144">
        <v>190.0</v>
      </c>
      <c r="C209" s="139" t="str">
        <f t="shared" si="12"/>
        <v>#NAME?</v>
      </c>
      <c r="D209" s="140" t="str">
        <f>+IF(AND(B209&lt;$G$7),VLOOKUP($B$1,Inventory!$A$1:$AZ$500,33,FALSE),IF(AND(B209=$G$7,pmt_timing="End"),VLOOKUP($B$1,Inventory!$A$1:$AZ$500,33,FALSE),0))</f>
        <v>#VALUE!</v>
      </c>
      <c r="E209" s="140">
        <v>0.0</v>
      </c>
      <c r="F209" s="140">
        <v>0.0</v>
      </c>
      <c r="G209" s="140">
        <v>0.0</v>
      </c>
      <c r="H209" s="140">
        <v>0.0</v>
      </c>
      <c r="I209" s="140">
        <v>0.0</v>
      </c>
      <c r="J209" s="140">
        <v>0.0</v>
      </c>
      <c r="K209" s="140">
        <v>0.0</v>
      </c>
      <c r="L209" s="141" t="str">
        <f t="shared" si="3"/>
        <v>#VALUE!</v>
      </c>
      <c r="M209" s="142" t="str">
        <f>IF(AND(payfreq="Annually",pmt_timing="End",$B209&lt;=term),$L209/(1+Adj_Rate)^($B209),IF(AND(payfreq="Semiannually",pmt_timing="End",$B209&lt;=term),$L209/(1+Adj_Rate/2)^($B209),IF(AND(payfreq="Quarterly",pmt_timing="End",$B209&lt;=term),$L209/(1+Adj_Rate/4)^($B209),IF(AND(payfreq="Monthly",pmt_timing="End",$B209&lt;=term),$L209/(1+Adj_Rate/12)^($B209),""))))</f>
        <v>#VALUE!</v>
      </c>
      <c r="N209" s="142" t="str">
        <f>IF(AND(payfreq="Annually",pmt_timing="Beginning",$B209&lt;=term),$L209/(1+Adj_Rate)^($B209),IF(AND(payfreq="Semiannually",pmt_timing="Beginning",$B209&lt;=term),$L209/(1+Adj_Rate/2)^($B209),IF(AND(payfreq="Quarterly",pmt_timing="Beginning",$B209&lt;=term),$L209/(1+Adj_Rate/4)^($B209),IF(AND(payfreq="Monthly",pmt_timing="Beginning",$B209&lt;=term),$L209/(1+Adj_Rate/12)^($B209),""))))</f>
        <v>#VALUE!</v>
      </c>
      <c r="O209" s="77"/>
      <c r="P209" s="138" t="str">
        <f t="shared" si="19"/>
        <v>#NAME?</v>
      </c>
      <c r="Q209" s="143" t="str">
        <f>IF(P209="","",IF(P209=term,"Last Period",IF(P209="total","",IF(payfreq="Annually",DATE(YEAR(Q208)+1,MONTH(Q208),DAY(Q208)),IF(payfreq="Semiannually",DATE(YEAR(Q208),MONTH(Q208)+6,DAY(Q208)),IF(payfreq="Quarterly",DATE(YEAR(Q208),MONTH(Q208)+3,DAY(Q208)),IF(payfreq="Monthly",DATE(YEAR(Q208),MONTH(Q208)+1,DAY(Q208)))))))))</f>
        <v>#NAME?</v>
      </c>
      <c r="R209" s="145" t="str">
        <f t="shared" si="13"/>
        <v>#NAME?</v>
      </c>
      <c r="S209" s="142" t="str">
        <f t="shared" si="14"/>
        <v>#NAME?</v>
      </c>
      <c r="T209" s="145" t="str">
        <f>IF(payfreq="Annually",IF(P209="","",IF(P209="Total",SUM($T$19:T208),Adj_Rate*$R209)),IF(payfreq="Semiannually",IF(P209="","",IF(P209="Total",SUM($T$19:T208),Adj_Rate/2*$R209)),IF(payfreq="Quarterly",IF(P209="","",IF(P209="Total",SUM($T$19:T208),Adj_Rate/4*$R209)),IF(payfreq="Monthly",IF(P209="","",IF(P209="Total",SUM($T$19:T208),Adj_Rate/12*$R209)),""))))</f>
        <v>#VALUE!</v>
      </c>
      <c r="U209" s="142" t="str">
        <f t="shared" si="15"/>
        <v>#NAME?</v>
      </c>
      <c r="V209" s="145" t="str">
        <f t="shared" si="16"/>
        <v>#NAME?</v>
      </c>
      <c r="X209" s="77"/>
    </row>
    <row r="210" ht="15.75" customHeight="1">
      <c r="B210" s="144">
        <v>191.0</v>
      </c>
      <c r="C210" s="139" t="str">
        <f t="shared" si="12"/>
        <v>#NAME?</v>
      </c>
      <c r="D210" s="140" t="str">
        <f>+IF(AND(B210&lt;$G$7),VLOOKUP($B$1,Inventory!$A$1:$AZ$500,33,FALSE),IF(AND(B210=$G$7,pmt_timing="End"),VLOOKUP($B$1,Inventory!$A$1:$AZ$500,33,FALSE),0))</f>
        <v>#VALUE!</v>
      </c>
      <c r="E210" s="140">
        <v>0.0</v>
      </c>
      <c r="F210" s="140">
        <v>0.0</v>
      </c>
      <c r="G210" s="140">
        <v>0.0</v>
      </c>
      <c r="H210" s="140">
        <v>0.0</v>
      </c>
      <c r="I210" s="140">
        <v>0.0</v>
      </c>
      <c r="J210" s="140">
        <v>0.0</v>
      </c>
      <c r="K210" s="140">
        <v>0.0</v>
      </c>
      <c r="L210" s="141" t="str">
        <f t="shared" si="3"/>
        <v>#VALUE!</v>
      </c>
      <c r="M210" s="142" t="str">
        <f>IF(AND(payfreq="Annually",pmt_timing="End",$B210&lt;=term),$L210/(1+Adj_Rate)^($B210),IF(AND(payfreq="Semiannually",pmt_timing="End",$B210&lt;=term),$L210/(1+Adj_Rate/2)^($B210),IF(AND(payfreq="Quarterly",pmt_timing="End",$B210&lt;=term),$L210/(1+Adj_Rate/4)^($B210),IF(AND(payfreq="Monthly",pmt_timing="End",$B210&lt;=term),$L210/(1+Adj_Rate/12)^($B210),""))))</f>
        <v>#VALUE!</v>
      </c>
      <c r="N210" s="142" t="str">
        <f>IF(AND(payfreq="Annually",pmt_timing="Beginning",$B210&lt;=term),$L210/(1+Adj_Rate)^($B210),IF(AND(payfreq="Semiannually",pmt_timing="Beginning",$B210&lt;=term),$L210/(1+Adj_Rate/2)^($B210),IF(AND(payfreq="Quarterly",pmt_timing="Beginning",$B210&lt;=term),$L210/(1+Adj_Rate/4)^($B210),IF(AND(payfreq="Monthly",pmt_timing="Beginning",$B210&lt;=term),$L210/(1+Adj_Rate/12)^($B210),""))))</f>
        <v>#VALUE!</v>
      </c>
      <c r="O210" s="77"/>
      <c r="P210" s="138" t="str">
        <f t="shared" si="19"/>
        <v>#NAME?</v>
      </c>
      <c r="Q210" s="143" t="str">
        <f>IF(P210="","",IF(P210=term,"Last Period",IF(P210="total","",IF(payfreq="Annually",DATE(YEAR(Q209)+1,MONTH(Q209),DAY(Q209)),IF(payfreq="Semiannually",DATE(YEAR(Q209),MONTH(Q209)+6,DAY(Q209)),IF(payfreq="Quarterly",DATE(YEAR(Q209),MONTH(Q209)+3,DAY(Q209)),IF(payfreq="Monthly",DATE(YEAR(Q209),MONTH(Q209)+1,DAY(Q209)))))))))</f>
        <v>#NAME?</v>
      </c>
      <c r="R210" s="145" t="str">
        <f t="shared" si="13"/>
        <v>#NAME?</v>
      </c>
      <c r="S210" s="142" t="str">
        <f t="shared" si="14"/>
        <v>#NAME?</v>
      </c>
      <c r="T210" s="145" t="str">
        <f>IF(payfreq="Annually",IF(P210="","",IF(P210="Total",SUM($T$19:T209),Adj_Rate*$R210)),IF(payfreq="Semiannually",IF(P210="","",IF(P210="Total",SUM($T$19:T209),Adj_Rate/2*$R210)),IF(payfreq="Quarterly",IF(P210="","",IF(P210="Total",SUM($T$19:T209),Adj_Rate/4*$R210)),IF(payfreq="Monthly",IF(P210="","",IF(P210="Total",SUM($T$19:T209),Adj_Rate/12*$R210)),""))))</f>
        <v>#VALUE!</v>
      </c>
      <c r="U210" s="142" t="str">
        <f t="shared" si="15"/>
        <v>#NAME?</v>
      </c>
      <c r="V210" s="145" t="str">
        <f t="shared" si="16"/>
        <v>#NAME?</v>
      </c>
      <c r="X210" s="77"/>
    </row>
    <row r="211" ht="15.75" customHeight="1">
      <c r="B211" s="144">
        <v>192.0</v>
      </c>
      <c r="C211" s="139" t="str">
        <f t="shared" si="12"/>
        <v>#NAME?</v>
      </c>
      <c r="D211" s="140" t="str">
        <f>+IF(AND(B211&lt;$G$7),VLOOKUP($B$1,Inventory!$A$1:$AZ$500,33,FALSE),IF(AND(B211=$G$7,pmt_timing="End"),VLOOKUP($B$1,Inventory!$A$1:$AZ$500,33,FALSE),0))</f>
        <v>#VALUE!</v>
      </c>
      <c r="E211" s="140">
        <v>0.0</v>
      </c>
      <c r="F211" s="140">
        <v>0.0</v>
      </c>
      <c r="G211" s="140">
        <v>0.0</v>
      </c>
      <c r="H211" s="140">
        <v>0.0</v>
      </c>
      <c r="I211" s="140">
        <v>0.0</v>
      </c>
      <c r="J211" s="140">
        <v>0.0</v>
      </c>
      <c r="K211" s="140">
        <v>0.0</v>
      </c>
      <c r="L211" s="141" t="str">
        <f t="shared" si="3"/>
        <v>#VALUE!</v>
      </c>
      <c r="M211" s="142" t="str">
        <f>IF(AND(payfreq="Annually",pmt_timing="End",$B211&lt;=term),$L211/(1+Adj_Rate)^($B211),IF(AND(payfreq="Semiannually",pmt_timing="End",$B211&lt;=term),$L211/(1+Adj_Rate/2)^($B211),IF(AND(payfreq="Quarterly",pmt_timing="End",$B211&lt;=term),$L211/(1+Adj_Rate/4)^($B211),IF(AND(payfreq="Monthly",pmt_timing="End",$B211&lt;=term),$L211/(1+Adj_Rate/12)^($B211),""))))</f>
        <v>#VALUE!</v>
      </c>
      <c r="N211" s="142" t="str">
        <f>IF(AND(payfreq="Annually",pmt_timing="Beginning",$B211&lt;=term),$L211/(1+Adj_Rate)^($B211),IF(AND(payfreq="Semiannually",pmt_timing="Beginning",$B211&lt;=term),$L211/(1+Adj_Rate/2)^($B211),IF(AND(payfreq="Quarterly",pmt_timing="Beginning",$B211&lt;=term),$L211/(1+Adj_Rate/4)^($B211),IF(AND(payfreq="Monthly",pmt_timing="Beginning",$B211&lt;=term),$L211/(1+Adj_Rate/12)^($B211),""))))</f>
        <v>#VALUE!</v>
      </c>
      <c r="O211" s="77"/>
      <c r="P211" s="138" t="str">
        <f t="shared" si="19"/>
        <v>#NAME?</v>
      </c>
      <c r="Q211" s="143" t="str">
        <f>IF(P211="","",IF(P211=term,"Last Period",IF(P211="total","",IF(payfreq="Annually",DATE(YEAR(Q210)+1,MONTH(Q210),DAY(Q210)),IF(payfreq="Semiannually",DATE(YEAR(Q210),MONTH(Q210)+6,DAY(Q210)),IF(payfreq="Quarterly",DATE(YEAR(Q210),MONTH(Q210)+3,DAY(Q210)),IF(payfreq="Monthly",DATE(YEAR(Q210),MONTH(Q210)+1,DAY(Q210)))))))))</f>
        <v>#NAME?</v>
      </c>
      <c r="R211" s="145" t="str">
        <f t="shared" si="13"/>
        <v>#NAME?</v>
      </c>
      <c r="S211" s="142" t="str">
        <f t="shared" si="14"/>
        <v>#NAME?</v>
      </c>
      <c r="T211" s="145" t="str">
        <f>IF(payfreq="Annually",IF(P211="","",IF(P211="Total",SUM($T$19:T210),Adj_Rate*$R211)),IF(payfreq="Semiannually",IF(P211="","",IF(P211="Total",SUM($T$19:T210),Adj_Rate/2*$R211)),IF(payfreq="Quarterly",IF(P211="","",IF(P211="Total",SUM($T$19:T210),Adj_Rate/4*$R211)),IF(payfreq="Monthly",IF(P211="","",IF(P211="Total",SUM($T$19:T210),Adj_Rate/12*$R211)),""))))</f>
        <v>#VALUE!</v>
      </c>
      <c r="U211" s="142" t="str">
        <f t="shared" si="15"/>
        <v>#NAME?</v>
      </c>
      <c r="V211" s="145" t="str">
        <f t="shared" si="16"/>
        <v>#NAME?</v>
      </c>
      <c r="X211" s="77"/>
    </row>
    <row r="212" ht="15.75" customHeight="1">
      <c r="B212" s="144">
        <v>193.0</v>
      </c>
      <c r="C212" s="139" t="str">
        <f t="shared" si="12"/>
        <v>#NAME?</v>
      </c>
      <c r="D212" s="140" t="str">
        <f>+IF(AND(B212&lt;$G$7),VLOOKUP($B$1,Inventory!$A$1:$AZ$500,33,FALSE),IF(AND(B212=$G$7,pmt_timing="End"),VLOOKUP($B$1,Inventory!$A$1:$AZ$500,33,FALSE),0))</f>
        <v>#VALUE!</v>
      </c>
      <c r="E212" s="140">
        <v>0.0</v>
      </c>
      <c r="F212" s="140">
        <v>0.0</v>
      </c>
      <c r="G212" s="140">
        <v>0.0</v>
      </c>
      <c r="H212" s="140">
        <v>0.0</v>
      </c>
      <c r="I212" s="140">
        <v>0.0</v>
      </c>
      <c r="J212" s="140">
        <v>0.0</v>
      </c>
      <c r="K212" s="140">
        <v>0.0</v>
      </c>
      <c r="L212" s="141" t="str">
        <f t="shared" si="3"/>
        <v>#VALUE!</v>
      </c>
      <c r="M212" s="142" t="str">
        <f>IF(AND(payfreq="Annually",pmt_timing="End",$B212&lt;=term),$L212/(1+Adj_Rate)^($B212),IF(AND(payfreq="Semiannually",pmt_timing="End",$B212&lt;=term),$L212/(1+Adj_Rate/2)^($B212),IF(AND(payfreq="Quarterly",pmt_timing="End",$B212&lt;=term),$L212/(1+Adj_Rate/4)^($B212),IF(AND(payfreq="Monthly",pmt_timing="End",$B212&lt;=term),$L212/(1+Adj_Rate/12)^($B212),""))))</f>
        <v>#VALUE!</v>
      </c>
      <c r="N212" s="142" t="str">
        <f>IF(AND(payfreq="Annually",pmt_timing="Beginning",$B212&lt;=term),$L212/(1+Adj_Rate)^($B212),IF(AND(payfreq="Semiannually",pmt_timing="Beginning",$B212&lt;=term),$L212/(1+Adj_Rate/2)^($B212),IF(AND(payfreq="Quarterly",pmt_timing="Beginning",$B212&lt;=term),$L212/(1+Adj_Rate/4)^($B212),IF(AND(payfreq="Monthly",pmt_timing="Beginning",$B212&lt;=term),$L212/(1+Adj_Rate/12)^($B212),""))))</f>
        <v>#VALUE!</v>
      </c>
      <c r="O212" s="77"/>
      <c r="P212" s="138" t="str">
        <f t="shared" si="19"/>
        <v>#NAME?</v>
      </c>
      <c r="Q212" s="143" t="str">
        <f>IF(P212="","",IF(P212=term,"Last Period",IF(P212="total","",IF(payfreq="Annually",DATE(YEAR(Q211)+1,MONTH(Q211),DAY(Q211)),IF(payfreq="Semiannually",DATE(YEAR(Q211),MONTH(Q211)+6,DAY(Q211)),IF(payfreq="Quarterly",DATE(YEAR(Q211),MONTH(Q211)+3,DAY(Q211)),IF(payfreq="Monthly",DATE(YEAR(Q211),MONTH(Q211)+1,DAY(Q211)))))))))</f>
        <v>#NAME?</v>
      </c>
      <c r="R212" s="145" t="str">
        <f t="shared" si="13"/>
        <v>#NAME?</v>
      </c>
      <c r="S212" s="142" t="str">
        <f t="shared" si="14"/>
        <v>#NAME?</v>
      </c>
      <c r="T212" s="145" t="str">
        <f>IF(payfreq="Annually",IF(P212="","",IF(P212="Total",SUM($T$19:T211),Adj_Rate*$R212)),IF(payfreq="Semiannually",IF(P212="","",IF(P212="Total",SUM($T$19:T211),Adj_Rate/2*$R212)),IF(payfreq="Quarterly",IF(P212="","",IF(P212="Total",SUM($T$19:T211),Adj_Rate/4*$R212)),IF(payfreq="Monthly",IF(P212="","",IF(P212="Total",SUM($T$19:T211),Adj_Rate/12*$R212)),""))))</f>
        <v>#VALUE!</v>
      </c>
      <c r="U212" s="142" t="str">
        <f t="shared" si="15"/>
        <v>#NAME?</v>
      </c>
      <c r="V212" s="145" t="str">
        <f t="shared" si="16"/>
        <v>#NAME?</v>
      </c>
      <c r="X212" s="77"/>
    </row>
    <row r="213" ht="15.75" customHeight="1">
      <c r="B213" s="144">
        <v>194.0</v>
      </c>
      <c r="C213" s="139" t="str">
        <f t="shared" si="12"/>
        <v>#NAME?</v>
      </c>
      <c r="D213" s="140" t="str">
        <f>+IF(AND(B213&lt;$G$7),VLOOKUP($B$1,Inventory!$A$1:$AZ$500,33,FALSE),IF(AND(B213=$G$7,pmt_timing="End"),VLOOKUP($B$1,Inventory!$A$1:$AZ$500,33,FALSE),0))</f>
        <v>#VALUE!</v>
      </c>
      <c r="E213" s="140">
        <v>0.0</v>
      </c>
      <c r="F213" s="140">
        <v>0.0</v>
      </c>
      <c r="G213" s="140">
        <v>0.0</v>
      </c>
      <c r="H213" s="140">
        <v>0.0</v>
      </c>
      <c r="I213" s="140">
        <v>0.0</v>
      </c>
      <c r="J213" s="140">
        <v>0.0</v>
      </c>
      <c r="K213" s="140">
        <v>0.0</v>
      </c>
      <c r="L213" s="141" t="str">
        <f t="shared" si="3"/>
        <v>#VALUE!</v>
      </c>
      <c r="M213" s="142" t="str">
        <f>IF(AND(payfreq="Annually",pmt_timing="End",$B213&lt;=term),$L213/(1+Adj_Rate)^($B213),IF(AND(payfreq="Semiannually",pmt_timing="End",$B213&lt;=term),$L213/(1+Adj_Rate/2)^($B213),IF(AND(payfreq="Quarterly",pmt_timing="End",$B213&lt;=term),$L213/(1+Adj_Rate/4)^($B213),IF(AND(payfreq="Monthly",pmt_timing="End",$B213&lt;=term),$L213/(1+Adj_Rate/12)^($B213),""))))</f>
        <v>#VALUE!</v>
      </c>
      <c r="N213" s="142" t="str">
        <f>IF(AND(payfreq="Annually",pmt_timing="Beginning",$B213&lt;=term),$L213/(1+Adj_Rate)^($B213),IF(AND(payfreq="Semiannually",pmt_timing="Beginning",$B213&lt;=term),$L213/(1+Adj_Rate/2)^($B213),IF(AND(payfreq="Quarterly",pmt_timing="Beginning",$B213&lt;=term),$L213/(1+Adj_Rate/4)^($B213),IF(AND(payfreq="Monthly",pmt_timing="Beginning",$B213&lt;=term),$L213/(1+Adj_Rate/12)^($B213),""))))</f>
        <v>#VALUE!</v>
      </c>
      <c r="O213" s="77"/>
      <c r="P213" s="138" t="str">
        <f t="shared" si="19"/>
        <v>#NAME?</v>
      </c>
      <c r="Q213" s="143" t="str">
        <f>IF(P213="","",IF(P213=term,"Last Period",IF(P213="total","",IF(payfreq="Annually",DATE(YEAR(Q212)+1,MONTH(Q212),DAY(Q212)),IF(payfreq="Semiannually",DATE(YEAR(Q212),MONTH(Q212)+6,DAY(Q212)),IF(payfreq="Quarterly",DATE(YEAR(Q212),MONTH(Q212)+3,DAY(Q212)),IF(payfreq="Monthly",DATE(YEAR(Q212),MONTH(Q212)+1,DAY(Q212)))))))))</f>
        <v>#NAME?</v>
      </c>
      <c r="R213" s="145" t="str">
        <f t="shared" si="13"/>
        <v>#NAME?</v>
      </c>
      <c r="S213" s="142" t="str">
        <f t="shared" si="14"/>
        <v>#NAME?</v>
      </c>
      <c r="T213" s="145" t="str">
        <f>IF(payfreq="Annually",IF(P213="","",IF(P213="Total",SUM($T$19:T212),Adj_Rate*$R213)),IF(payfreq="Semiannually",IF(P213="","",IF(P213="Total",SUM($T$19:T212),Adj_Rate/2*$R213)),IF(payfreq="Quarterly",IF(P213="","",IF(P213="Total",SUM($T$19:T212),Adj_Rate/4*$R213)),IF(payfreq="Monthly",IF(P213="","",IF(P213="Total",SUM($T$19:T212),Adj_Rate/12*$R213)),""))))</f>
        <v>#VALUE!</v>
      </c>
      <c r="U213" s="142" t="str">
        <f t="shared" si="15"/>
        <v>#NAME?</v>
      </c>
      <c r="V213" s="145" t="str">
        <f t="shared" si="16"/>
        <v>#NAME?</v>
      </c>
      <c r="X213" s="77"/>
    </row>
    <row r="214" ht="15.75" customHeight="1">
      <c r="B214" s="144">
        <v>195.0</v>
      </c>
      <c r="C214" s="139" t="str">
        <f t="shared" si="12"/>
        <v>#NAME?</v>
      </c>
      <c r="D214" s="140" t="str">
        <f>+IF(AND(B214&lt;$G$7),VLOOKUP($B$1,Inventory!$A$1:$AZ$500,33,FALSE),IF(AND(B214=$G$7,pmt_timing="End"),VLOOKUP($B$1,Inventory!$A$1:$AZ$500,33,FALSE),0))</f>
        <v>#VALUE!</v>
      </c>
      <c r="E214" s="140">
        <v>0.0</v>
      </c>
      <c r="F214" s="140">
        <v>0.0</v>
      </c>
      <c r="G214" s="140">
        <v>0.0</v>
      </c>
      <c r="H214" s="140">
        <v>0.0</v>
      </c>
      <c r="I214" s="140">
        <v>0.0</v>
      </c>
      <c r="J214" s="140">
        <v>0.0</v>
      </c>
      <c r="K214" s="140">
        <v>0.0</v>
      </c>
      <c r="L214" s="141" t="str">
        <f t="shared" si="3"/>
        <v>#VALUE!</v>
      </c>
      <c r="M214" s="142" t="str">
        <f>IF(AND(payfreq="Annually",pmt_timing="End",$B214&lt;=term),$L214/(1+Adj_Rate)^($B214),IF(AND(payfreq="Semiannually",pmt_timing="End",$B214&lt;=term),$L214/(1+Adj_Rate/2)^($B214),IF(AND(payfreq="Quarterly",pmt_timing="End",$B214&lt;=term),$L214/(1+Adj_Rate/4)^($B214),IF(AND(payfreq="Monthly",pmt_timing="End",$B214&lt;=term),$L214/(1+Adj_Rate/12)^($B214),""))))</f>
        <v>#VALUE!</v>
      </c>
      <c r="N214" s="142" t="str">
        <f>IF(AND(payfreq="Annually",pmt_timing="Beginning",$B214&lt;=term),$L214/(1+Adj_Rate)^($B214),IF(AND(payfreq="Semiannually",pmt_timing="Beginning",$B214&lt;=term),$L214/(1+Adj_Rate/2)^($B214),IF(AND(payfreq="Quarterly",pmt_timing="Beginning",$B214&lt;=term),$L214/(1+Adj_Rate/4)^($B214),IF(AND(payfreq="Monthly",pmt_timing="Beginning",$B214&lt;=term),$L214/(1+Adj_Rate/12)^($B214),""))))</f>
        <v>#VALUE!</v>
      </c>
      <c r="O214" s="77"/>
      <c r="P214" s="138" t="str">
        <f t="shared" si="19"/>
        <v>#NAME?</v>
      </c>
      <c r="Q214" s="143" t="str">
        <f>IF(P214="","",IF(P214=term,"Last Period",IF(P214="total","",IF(payfreq="Annually",DATE(YEAR(Q213)+1,MONTH(Q213),DAY(Q213)),IF(payfreq="Semiannually",DATE(YEAR(Q213),MONTH(Q213)+6,DAY(Q213)),IF(payfreq="Quarterly",DATE(YEAR(Q213),MONTH(Q213)+3,DAY(Q213)),IF(payfreq="Monthly",DATE(YEAR(Q213),MONTH(Q213)+1,DAY(Q213)))))))))</f>
        <v>#NAME?</v>
      </c>
      <c r="R214" s="145" t="str">
        <f t="shared" si="13"/>
        <v>#NAME?</v>
      </c>
      <c r="S214" s="142" t="str">
        <f t="shared" si="14"/>
        <v>#NAME?</v>
      </c>
      <c r="T214" s="145" t="str">
        <f>IF(payfreq="Annually",IF(P214="","",IF(P214="Total",SUM($T$19:T213),Adj_Rate*$R214)),IF(payfreq="Semiannually",IF(P214="","",IF(P214="Total",SUM($T$19:T213),Adj_Rate/2*$R214)),IF(payfreq="Quarterly",IF(P214="","",IF(P214="Total",SUM($T$19:T213),Adj_Rate/4*$R214)),IF(payfreq="Monthly",IF(P214="","",IF(P214="Total",SUM($T$19:T213),Adj_Rate/12*$R214)),""))))</f>
        <v>#VALUE!</v>
      </c>
      <c r="U214" s="142" t="str">
        <f t="shared" si="15"/>
        <v>#NAME?</v>
      </c>
      <c r="V214" s="145" t="str">
        <f t="shared" si="16"/>
        <v>#NAME?</v>
      </c>
      <c r="X214" s="77"/>
    </row>
    <row r="215" ht="15.75" customHeight="1">
      <c r="B215" s="144">
        <v>196.0</v>
      </c>
      <c r="C215" s="139" t="str">
        <f t="shared" si="12"/>
        <v>#NAME?</v>
      </c>
      <c r="D215" s="140" t="str">
        <f>+IF(AND(B215&lt;$G$7),VLOOKUP($B$1,Inventory!$A$1:$AZ$500,33,FALSE),IF(AND(B215=$G$7,pmt_timing="End"),VLOOKUP($B$1,Inventory!$A$1:$AZ$500,33,FALSE),0))</f>
        <v>#VALUE!</v>
      </c>
      <c r="E215" s="140">
        <v>0.0</v>
      </c>
      <c r="F215" s="140">
        <v>0.0</v>
      </c>
      <c r="G215" s="140">
        <v>0.0</v>
      </c>
      <c r="H215" s="140">
        <v>0.0</v>
      </c>
      <c r="I215" s="140">
        <v>0.0</v>
      </c>
      <c r="J215" s="140">
        <v>0.0</v>
      </c>
      <c r="K215" s="140">
        <v>0.0</v>
      </c>
      <c r="L215" s="141" t="str">
        <f t="shared" si="3"/>
        <v>#VALUE!</v>
      </c>
      <c r="M215" s="142" t="str">
        <f>IF(AND(payfreq="Annually",pmt_timing="End",$B215&lt;=term),$L215/(1+Adj_Rate)^($B215),IF(AND(payfreq="Semiannually",pmt_timing="End",$B215&lt;=term),$L215/(1+Adj_Rate/2)^($B215),IF(AND(payfreq="Quarterly",pmt_timing="End",$B215&lt;=term),$L215/(1+Adj_Rate/4)^($B215),IF(AND(payfreq="Monthly",pmt_timing="End",$B215&lt;=term),$L215/(1+Adj_Rate/12)^($B215),""))))</f>
        <v>#VALUE!</v>
      </c>
      <c r="N215" s="142" t="str">
        <f>IF(AND(payfreq="Annually",pmt_timing="Beginning",$B215&lt;=term),$L215/(1+Adj_Rate)^($B215),IF(AND(payfreq="Semiannually",pmt_timing="Beginning",$B215&lt;=term),$L215/(1+Adj_Rate/2)^($B215),IF(AND(payfreq="Quarterly",pmt_timing="Beginning",$B215&lt;=term),$L215/(1+Adj_Rate/4)^($B215),IF(AND(payfreq="Monthly",pmt_timing="Beginning",$B215&lt;=term),$L215/(1+Adj_Rate/12)^($B215),""))))</f>
        <v>#VALUE!</v>
      </c>
      <c r="O215" s="77"/>
      <c r="P215" s="138" t="str">
        <f t="shared" si="19"/>
        <v>#NAME?</v>
      </c>
      <c r="Q215" s="143" t="str">
        <f>IF(P215="","",IF(P215=term,"Last Period",IF(P215="total","",IF(payfreq="Annually",DATE(YEAR(Q214)+1,MONTH(Q214),DAY(Q214)),IF(payfreq="Semiannually",DATE(YEAR(Q214),MONTH(Q214)+6,DAY(Q214)),IF(payfreq="Quarterly",DATE(YEAR(Q214),MONTH(Q214)+3,DAY(Q214)),IF(payfreq="Monthly",DATE(YEAR(Q214),MONTH(Q214)+1,DAY(Q214)))))))))</f>
        <v>#NAME?</v>
      </c>
      <c r="R215" s="145" t="str">
        <f t="shared" si="13"/>
        <v>#NAME?</v>
      </c>
      <c r="S215" s="142" t="str">
        <f t="shared" si="14"/>
        <v>#NAME?</v>
      </c>
      <c r="T215" s="145" t="str">
        <f>IF(payfreq="Annually",IF(P215="","",IF(P215="Total",SUM($T$19:T214),Adj_Rate*$R215)),IF(payfreq="Semiannually",IF(P215="","",IF(P215="Total",SUM($T$19:T214),Adj_Rate/2*$R215)),IF(payfreq="Quarterly",IF(P215="","",IF(P215="Total",SUM($T$19:T214),Adj_Rate/4*$R215)),IF(payfreq="Monthly",IF(P215="","",IF(P215="Total",SUM($T$19:T214),Adj_Rate/12*$R215)),""))))</f>
        <v>#VALUE!</v>
      </c>
      <c r="U215" s="142" t="str">
        <f t="shared" si="15"/>
        <v>#NAME?</v>
      </c>
      <c r="V215" s="145" t="str">
        <f t="shared" si="16"/>
        <v>#NAME?</v>
      </c>
      <c r="X215" s="77"/>
    </row>
    <row r="216" ht="15.75" customHeight="1">
      <c r="B216" s="144">
        <v>197.0</v>
      </c>
      <c r="C216" s="139" t="str">
        <f t="shared" si="12"/>
        <v>#NAME?</v>
      </c>
      <c r="D216" s="140" t="str">
        <f>+IF(AND(B216&lt;$G$7),VLOOKUP($B$1,Inventory!$A$1:$AZ$500,33,FALSE),IF(AND(B216=$G$7,pmt_timing="End"),VLOOKUP($B$1,Inventory!$A$1:$AZ$500,33,FALSE),0))</f>
        <v>#VALUE!</v>
      </c>
      <c r="E216" s="140">
        <v>0.0</v>
      </c>
      <c r="F216" s="140">
        <v>0.0</v>
      </c>
      <c r="G216" s="140">
        <v>0.0</v>
      </c>
      <c r="H216" s="140">
        <v>0.0</v>
      </c>
      <c r="I216" s="140">
        <v>0.0</v>
      </c>
      <c r="J216" s="140">
        <v>0.0</v>
      </c>
      <c r="K216" s="140">
        <v>0.0</v>
      </c>
      <c r="L216" s="141" t="str">
        <f t="shared" si="3"/>
        <v>#VALUE!</v>
      </c>
      <c r="M216" s="142" t="str">
        <f>IF(AND(payfreq="Annually",pmt_timing="End",$B216&lt;=term),$L216/(1+Adj_Rate)^($B216),IF(AND(payfreq="Semiannually",pmt_timing="End",$B216&lt;=term),$L216/(1+Adj_Rate/2)^($B216),IF(AND(payfreq="Quarterly",pmt_timing="End",$B216&lt;=term),$L216/(1+Adj_Rate/4)^($B216),IF(AND(payfreq="Monthly",pmt_timing="End",$B216&lt;=term),$L216/(1+Adj_Rate/12)^($B216),""))))</f>
        <v>#VALUE!</v>
      </c>
      <c r="N216" s="142" t="str">
        <f>IF(AND(payfreq="Annually",pmt_timing="Beginning",$B216&lt;=term),$L216/(1+Adj_Rate)^($B216),IF(AND(payfreq="Semiannually",pmt_timing="Beginning",$B216&lt;=term),$L216/(1+Adj_Rate/2)^($B216),IF(AND(payfreq="Quarterly",pmt_timing="Beginning",$B216&lt;=term),$L216/(1+Adj_Rate/4)^($B216),IF(AND(payfreq="Monthly",pmt_timing="Beginning",$B216&lt;=term),$L216/(1+Adj_Rate/12)^($B216),""))))</f>
        <v>#VALUE!</v>
      </c>
      <c r="O216" s="77"/>
      <c r="P216" s="138" t="str">
        <f t="shared" si="19"/>
        <v>#NAME?</v>
      </c>
      <c r="Q216" s="143" t="str">
        <f>IF(P216="","",IF(P216=term,"Last Period",IF(P216="total","",IF(payfreq="Annually",DATE(YEAR(Q215)+1,MONTH(Q215),DAY(Q215)),IF(payfreq="Semiannually",DATE(YEAR(Q215),MONTH(Q215)+6,DAY(Q215)),IF(payfreq="Quarterly",DATE(YEAR(Q215),MONTH(Q215)+3,DAY(Q215)),IF(payfreq="Monthly",DATE(YEAR(Q215),MONTH(Q215)+1,DAY(Q215)))))))))</f>
        <v>#NAME?</v>
      </c>
      <c r="R216" s="145" t="str">
        <f t="shared" si="13"/>
        <v>#NAME?</v>
      </c>
      <c r="S216" s="142" t="str">
        <f t="shared" si="14"/>
        <v>#NAME?</v>
      </c>
      <c r="T216" s="145" t="str">
        <f>IF(payfreq="Annually",IF(P216="","",IF(P216="Total",SUM($T$19:T215),Adj_Rate*$R216)),IF(payfreq="Semiannually",IF(P216="","",IF(P216="Total",SUM($T$19:T215),Adj_Rate/2*$R216)),IF(payfreq="Quarterly",IF(P216="","",IF(P216="Total",SUM($T$19:T215),Adj_Rate/4*$R216)),IF(payfreq="Monthly",IF(P216="","",IF(P216="Total",SUM($T$19:T215),Adj_Rate/12*$R216)),""))))</f>
        <v>#VALUE!</v>
      </c>
      <c r="U216" s="142" t="str">
        <f t="shared" si="15"/>
        <v>#NAME?</v>
      </c>
      <c r="V216" s="145" t="str">
        <f t="shared" si="16"/>
        <v>#NAME?</v>
      </c>
      <c r="X216" s="77"/>
    </row>
    <row r="217" ht="15.75" customHeight="1">
      <c r="B217" s="144">
        <v>198.0</v>
      </c>
      <c r="C217" s="139" t="str">
        <f t="shared" si="12"/>
        <v>#NAME?</v>
      </c>
      <c r="D217" s="140" t="str">
        <f>+IF(AND(B217&lt;$G$7),VLOOKUP($B$1,Inventory!$A$1:$AZ$500,33,FALSE),IF(AND(B217=$G$7,pmt_timing="End"),VLOOKUP($B$1,Inventory!$A$1:$AZ$500,33,FALSE),0))</f>
        <v>#VALUE!</v>
      </c>
      <c r="E217" s="140">
        <v>0.0</v>
      </c>
      <c r="F217" s="140">
        <v>0.0</v>
      </c>
      <c r="G217" s="140">
        <v>0.0</v>
      </c>
      <c r="H217" s="140">
        <v>0.0</v>
      </c>
      <c r="I217" s="140">
        <v>0.0</v>
      </c>
      <c r="J217" s="140">
        <v>0.0</v>
      </c>
      <c r="K217" s="140">
        <v>0.0</v>
      </c>
      <c r="L217" s="141" t="str">
        <f t="shared" si="3"/>
        <v>#VALUE!</v>
      </c>
      <c r="M217" s="142" t="str">
        <f>IF(AND(payfreq="Annually",pmt_timing="End",$B217&lt;=term),$L217/(1+Adj_Rate)^($B217),IF(AND(payfreq="Semiannually",pmt_timing="End",$B217&lt;=term),$L217/(1+Adj_Rate/2)^($B217),IF(AND(payfreq="Quarterly",pmt_timing="End",$B217&lt;=term),$L217/(1+Adj_Rate/4)^($B217),IF(AND(payfreq="Monthly",pmt_timing="End",$B217&lt;=term),$L217/(1+Adj_Rate/12)^($B217),""))))</f>
        <v>#VALUE!</v>
      </c>
      <c r="N217" s="142" t="str">
        <f>IF(AND(payfreq="Annually",pmt_timing="Beginning",$B217&lt;=term),$L217/(1+Adj_Rate)^($B217),IF(AND(payfreq="Semiannually",pmt_timing="Beginning",$B217&lt;=term),$L217/(1+Adj_Rate/2)^($B217),IF(AND(payfreq="Quarterly",pmt_timing="Beginning",$B217&lt;=term),$L217/(1+Adj_Rate/4)^($B217),IF(AND(payfreq="Monthly",pmt_timing="Beginning",$B217&lt;=term),$L217/(1+Adj_Rate/12)^($B217),""))))</f>
        <v>#VALUE!</v>
      </c>
      <c r="O217" s="77"/>
      <c r="P217" s="138" t="str">
        <f t="shared" si="19"/>
        <v>#NAME?</v>
      </c>
      <c r="Q217" s="143" t="str">
        <f>IF(P217="","",IF(P217=term,"Last Period",IF(P217="total","",IF(payfreq="Annually",DATE(YEAR(Q216)+1,MONTH(Q216),DAY(Q216)),IF(payfreq="Semiannually",DATE(YEAR(Q216),MONTH(Q216)+6,DAY(Q216)),IF(payfreq="Quarterly",DATE(YEAR(Q216),MONTH(Q216)+3,DAY(Q216)),IF(payfreq="Monthly",DATE(YEAR(Q216),MONTH(Q216)+1,DAY(Q216)))))))))</f>
        <v>#NAME?</v>
      </c>
      <c r="R217" s="145" t="str">
        <f t="shared" si="13"/>
        <v>#NAME?</v>
      </c>
      <c r="S217" s="142" t="str">
        <f t="shared" si="14"/>
        <v>#NAME?</v>
      </c>
      <c r="T217" s="145" t="str">
        <f>IF(payfreq="Annually",IF(P217="","",IF(P217="Total",SUM($T$19:T216),Adj_Rate*$R217)),IF(payfreq="Semiannually",IF(P217="","",IF(P217="Total",SUM($T$19:T216),Adj_Rate/2*$R217)),IF(payfreq="Quarterly",IF(P217="","",IF(P217="Total",SUM($T$19:T216),Adj_Rate/4*$R217)),IF(payfreq="Monthly",IF(P217="","",IF(P217="Total",SUM($T$19:T216),Adj_Rate/12*$R217)),""))))</f>
        <v>#VALUE!</v>
      </c>
      <c r="U217" s="142" t="str">
        <f t="shared" si="15"/>
        <v>#NAME?</v>
      </c>
      <c r="V217" s="145" t="str">
        <f t="shared" si="16"/>
        <v>#NAME?</v>
      </c>
      <c r="X217" s="77"/>
    </row>
    <row r="218" ht="15.75" customHeight="1">
      <c r="B218" s="144">
        <v>199.0</v>
      </c>
      <c r="C218" s="139" t="str">
        <f t="shared" si="12"/>
        <v>#NAME?</v>
      </c>
      <c r="D218" s="140" t="str">
        <f>+IF(AND(B218&lt;$G$7),VLOOKUP($B$1,Inventory!$A$1:$AZ$500,33,FALSE),IF(AND(B218=$G$7,pmt_timing="End"),VLOOKUP($B$1,Inventory!$A$1:$AZ$500,33,FALSE),0))</f>
        <v>#VALUE!</v>
      </c>
      <c r="E218" s="140">
        <v>0.0</v>
      </c>
      <c r="F218" s="140">
        <v>0.0</v>
      </c>
      <c r="G218" s="140">
        <v>0.0</v>
      </c>
      <c r="H218" s="140">
        <v>0.0</v>
      </c>
      <c r="I218" s="140">
        <v>0.0</v>
      </c>
      <c r="J218" s="140">
        <v>0.0</v>
      </c>
      <c r="K218" s="140">
        <v>0.0</v>
      </c>
      <c r="L218" s="141" t="str">
        <f t="shared" si="3"/>
        <v>#VALUE!</v>
      </c>
      <c r="M218" s="142" t="str">
        <f>IF(AND(payfreq="Annually",pmt_timing="End",$B218&lt;=term),$L218/(1+Adj_Rate)^($B218),IF(AND(payfreq="Semiannually",pmt_timing="End",$B218&lt;=term),$L218/(1+Adj_Rate/2)^($B218),IF(AND(payfreq="Quarterly",pmt_timing="End",$B218&lt;=term),$L218/(1+Adj_Rate/4)^($B218),IF(AND(payfreq="Monthly",pmt_timing="End",$B218&lt;=term),$L218/(1+Adj_Rate/12)^($B218),""))))</f>
        <v>#VALUE!</v>
      </c>
      <c r="N218" s="142" t="str">
        <f>IF(AND(payfreq="Annually",pmt_timing="Beginning",$B218&lt;=term),$L218/(1+Adj_Rate)^($B218),IF(AND(payfreq="Semiannually",pmt_timing="Beginning",$B218&lt;=term),$L218/(1+Adj_Rate/2)^($B218),IF(AND(payfreq="Quarterly",pmt_timing="Beginning",$B218&lt;=term),$L218/(1+Adj_Rate/4)^($B218),IF(AND(payfreq="Monthly",pmt_timing="Beginning",$B218&lt;=term),$L218/(1+Adj_Rate/12)^($B218),""))))</f>
        <v>#VALUE!</v>
      </c>
      <c r="O218" s="77"/>
      <c r="P218" s="138" t="str">
        <f t="shared" si="19"/>
        <v>#NAME?</v>
      </c>
      <c r="Q218" s="143" t="str">
        <f>IF(P218="","",IF(P218=term,"Last Period",IF(P218="total","",IF(payfreq="Annually",DATE(YEAR(Q217)+1,MONTH(Q217),DAY(Q217)),IF(payfreq="Semiannually",DATE(YEAR(Q217),MONTH(Q217)+6,DAY(Q217)),IF(payfreq="Quarterly",DATE(YEAR(Q217),MONTH(Q217)+3,DAY(Q217)),IF(payfreq="Monthly",DATE(YEAR(Q217),MONTH(Q217)+1,DAY(Q217)))))))))</f>
        <v>#NAME?</v>
      </c>
      <c r="R218" s="145" t="str">
        <f t="shared" si="13"/>
        <v>#NAME?</v>
      </c>
      <c r="S218" s="142" t="str">
        <f t="shared" si="14"/>
        <v>#NAME?</v>
      </c>
      <c r="T218" s="145" t="str">
        <f>IF(payfreq="Annually",IF(P218="","",IF(P218="Total",SUM($T$19:T217),Adj_Rate*$R218)),IF(payfreq="Semiannually",IF(P218="","",IF(P218="Total",SUM($T$19:T217),Adj_Rate/2*$R218)),IF(payfreq="Quarterly",IF(P218="","",IF(P218="Total",SUM($T$19:T217),Adj_Rate/4*$R218)),IF(payfreq="Monthly",IF(P218="","",IF(P218="Total",SUM($T$19:T217),Adj_Rate/12*$R218)),""))))</f>
        <v>#VALUE!</v>
      </c>
      <c r="U218" s="142" t="str">
        <f t="shared" si="15"/>
        <v>#NAME?</v>
      </c>
      <c r="V218" s="145" t="str">
        <f t="shared" si="16"/>
        <v>#NAME?</v>
      </c>
      <c r="X218" s="77"/>
    </row>
    <row r="219" ht="15.75" customHeight="1">
      <c r="B219" s="144">
        <v>200.0</v>
      </c>
      <c r="C219" s="139" t="str">
        <f t="shared" si="12"/>
        <v>#NAME?</v>
      </c>
      <c r="D219" s="140" t="str">
        <f>+IF(AND(B219&lt;$G$7),VLOOKUP($B$1,Inventory!$A$1:$AZ$500,33,FALSE),IF(AND(B219=$G$7,pmt_timing="End"),VLOOKUP($B$1,Inventory!$A$1:$AZ$500,33,FALSE),0))</f>
        <v>#VALUE!</v>
      </c>
      <c r="E219" s="140">
        <v>0.0</v>
      </c>
      <c r="F219" s="140">
        <v>0.0</v>
      </c>
      <c r="G219" s="140">
        <v>0.0</v>
      </c>
      <c r="H219" s="140">
        <v>0.0</v>
      </c>
      <c r="I219" s="140">
        <v>0.0</v>
      </c>
      <c r="J219" s="140">
        <v>0.0</v>
      </c>
      <c r="K219" s="140">
        <v>0.0</v>
      </c>
      <c r="L219" s="141" t="str">
        <f t="shared" si="3"/>
        <v>#VALUE!</v>
      </c>
      <c r="M219" s="142" t="str">
        <f>IF(AND(payfreq="Annually",pmt_timing="End",$B219&lt;=term),$L219/(1+Adj_Rate)^($B219),IF(AND(payfreq="Semiannually",pmt_timing="End",$B219&lt;=term),$L219/(1+Adj_Rate/2)^($B219),IF(AND(payfreq="Quarterly",pmt_timing="End",$B219&lt;=term),$L219/(1+Adj_Rate/4)^($B219),IF(AND(payfreq="Monthly",pmt_timing="End",$B219&lt;=term),$L219/(1+Adj_Rate/12)^($B219),""))))</f>
        <v>#VALUE!</v>
      </c>
      <c r="N219" s="142" t="str">
        <f>IF(AND(payfreq="Annually",pmt_timing="Beginning",$B219&lt;=term),$L219/(1+Adj_Rate)^($B219),IF(AND(payfreq="Semiannually",pmt_timing="Beginning",$B219&lt;=term),$L219/(1+Adj_Rate/2)^($B219),IF(AND(payfreq="Quarterly",pmt_timing="Beginning",$B219&lt;=term),$L219/(1+Adj_Rate/4)^($B219),IF(AND(payfreq="Monthly",pmt_timing="Beginning",$B219&lt;=term),$L219/(1+Adj_Rate/12)^($B219),""))))</f>
        <v>#VALUE!</v>
      </c>
      <c r="O219" s="77"/>
      <c r="P219" s="138" t="str">
        <f t="shared" si="19"/>
        <v>#NAME?</v>
      </c>
      <c r="Q219" s="143" t="str">
        <f>IF(P219="","",IF(P219=term,"Last Period",IF(P219="total","",IF(payfreq="Annually",DATE(YEAR(Q218)+1,MONTH(Q218),DAY(Q218)),IF(payfreq="Semiannually",DATE(YEAR(Q218),MONTH(Q218)+6,DAY(Q218)),IF(payfreq="Quarterly",DATE(YEAR(Q218),MONTH(Q218)+3,DAY(Q218)),IF(payfreq="Monthly",DATE(YEAR(Q218),MONTH(Q218)+1,DAY(Q218)))))))))</f>
        <v>#NAME?</v>
      </c>
      <c r="R219" s="145" t="str">
        <f t="shared" si="13"/>
        <v>#NAME?</v>
      </c>
      <c r="S219" s="142" t="str">
        <f t="shared" si="14"/>
        <v>#NAME?</v>
      </c>
      <c r="T219" s="145" t="str">
        <f>IF(payfreq="Annually",IF(P219="","",IF(P219="Total",SUM($T$19:T218),Adj_Rate*$R219)),IF(payfreq="Semiannually",IF(P219="","",IF(P219="Total",SUM($T$19:T218),Adj_Rate/2*$R219)),IF(payfreq="Quarterly",IF(P219="","",IF(P219="Total",SUM($T$19:T218),Adj_Rate/4*$R219)),IF(payfreq="Monthly",IF(P219="","",IF(P219="Total",SUM($T$19:T218),Adj_Rate/12*$R219)),""))))</f>
        <v>#VALUE!</v>
      </c>
      <c r="U219" s="142" t="str">
        <f t="shared" si="15"/>
        <v>#NAME?</v>
      </c>
      <c r="V219" s="145" t="str">
        <f t="shared" si="16"/>
        <v>#NAME?</v>
      </c>
      <c r="X219" s="77"/>
    </row>
    <row r="220" ht="15.75" customHeight="1">
      <c r="B220" s="144">
        <v>201.0</v>
      </c>
      <c r="C220" s="139" t="str">
        <f t="shared" si="12"/>
        <v>#NAME?</v>
      </c>
      <c r="D220" s="140" t="str">
        <f>+IF(AND(B220&lt;$G$7),VLOOKUP($B$1,Inventory!$A$1:$AZ$500,33,FALSE),IF(AND(B220=$G$7,pmt_timing="End"),VLOOKUP($B$1,Inventory!$A$1:$AZ$500,33,FALSE),0))</f>
        <v>#VALUE!</v>
      </c>
      <c r="E220" s="140">
        <v>0.0</v>
      </c>
      <c r="F220" s="140">
        <v>0.0</v>
      </c>
      <c r="G220" s="140">
        <v>0.0</v>
      </c>
      <c r="H220" s="140">
        <v>0.0</v>
      </c>
      <c r="I220" s="140">
        <v>0.0</v>
      </c>
      <c r="J220" s="140">
        <v>0.0</v>
      </c>
      <c r="K220" s="140">
        <v>0.0</v>
      </c>
      <c r="L220" s="141" t="str">
        <f t="shared" si="3"/>
        <v>#VALUE!</v>
      </c>
      <c r="M220" s="142" t="str">
        <f>IF(AND(payfreq="Annually",pmt_timing="End",$B220&lt;=term),$L220/(1+Adj_Rate)^($B220),IF(AND(payfreq="Semiannually",pmt_timing="End",$B220&lt;=term),$L220/(1+Adj_Rate/2)^($B220),IF(AND(payfreq="Quarterly",pmt_timing="End",$B220&lt;=term),$L220/(1+Adj_Rate/4)^($B220),IF(AND(payfreq="Monthly",pmt_timing="End",$B220&lt;=term),$L220/(1+Adj_Rate/12)^($B220),""))))</f>
        <v>#VALUE!</v>
      </c>
      <c r="N220" s="142" t="str">
        <f>IF(AND(payfreq="Annually",pmt_timing="Beginning",$B220&lt;=term),$L220/(1+Adj_Rate)^($B220),IF(AND(payfreq="Semiannually",pmt_timing="Beginning",$B220&lt;=term),$L220/(1+Adj_Rate/2)^($B220),IF(AND(payfreq="Quarterly",pmt_timing="Beginning",$B220&lt;=term),$L220/(1+Adj_Rate/4)^($B220),IF(AND(payfreq="Monthly",pmt_timing="Beginning",$B220&lt;=term),$L220/(1+Adj_Rate/12)^($B220),""))))</f>
        <v>#VALUE!</v>
      </c>
      <c r="O220" s="77"/>
      <c r="P220" s="138" t="str">
        <f t="shared" si="19"/>
        <v>#NAME?</v>
      </c>
      <c r="Q220" s="143" t="str">
        <f>IF(P220="","",IF(P220=term,"Last Period",IF(P220="total","",IF(payfreq="Annually",DATE(YEAR(Q219)+1,MONTH(Q219),DAY(Q219)),IF(payfreq="Semiannually",DATE(YEAR(Q219),MONTH(Q219)+6,DAY(Q219)),IF(payfreq="Quarterly",DATE(YEAR(Q219),MONTH(Q219)+3,DAY(Q219)),IF(payfreq="Monthly",DATE(YEAR(Q219),MONTH(Q219)+1,DAY(Q219)))))))))</f>
        <v>#NAME?</v>
      </c>
      <c r="R220" s="145" t="str">
        <f t="shared" si="13"/>
        <v>#NAME?</v>
      </c>
      <c r="S220" s="142" t="str">
        <f t="shared" si="14"/>
        <v>#NAME?</v>
      </c>
      <c r="T220" s="145" t="str">
        <f>IF(payfreq="Annually",IF(P220="","",IF(P220="Total",SUM($T$19:T219),Adj_Rate*$R220)),IF(payfreq="Semiannually",IF(P220="","",IF(P220="Total",SUM($T$19:T219),Adj_Rate/2*$R220)),IF(payfreq="Quarterly",IF(P220="","",IF(P220="Total",SUM($T$19:T219),Adj_Rate/4*$R220)),IF(payfreq="Monthly",IF(P220="","",IF(P220="Total",SUM($T$19:T219),Adj_Rate/12*$R220)),""))))</f>
        <v>#VALUE!</v>
      </c>
      <c r="U220" s="142" t="str">
        <f t="shared" si="15"/>
        <v>#NAME?</v>
      </c>
      <c r="V220" s="145" t="str">
        <f t="shared" si="16"/>
        <v>#NAME?</v>
      </c>
      <c r="X220" s="77"/>
    </row>
    <row r="221" ht="15.75" customHeight="1">
      <c r="B221" s="144">
        <v>202.0</v>
      </c>
      <c r="C221" s="139" t="str">
        <f t="shared" si="12"/>
        <v>#NAME?</v>
      </c>
      <c r="D221" s="140" t="str">
        <f>+IF(AND(B221&lt;$G$7),VLOOKUP($B$1,Inventory!$A$1:$AZ$500,33,FALSE),IF(AND(B221=$G$7,pmt_timing="End"),VLOOKUP($B$1,Inventory!$A$1:$AZ$500,33,FALSE),0))</f>
        <v>#VALUE!</v>
      </c>
      <c r="E221" s="140">
        <v>0.0</v>
      </c>
      <c r="F221" s="140">
        <v>0.0</v>
      </c>
      <c r="G221" s="140">
        <v>0.0</v>
      </c>
      <c r="H221" s="140">
        <v>0.0</v>
      </c>
      <c r="I221" s="140">
        <v>0.0</v>
      </c>
      <c r="J221" s="140">
        <v>0.0</v>
      </c>
      <c r="K221" s="140">
        <v>0.0</v>
      </c>
      <c r="L221" s="141" t="str">
        <f t="shared" si="3"/>
        <v>#VALUE!</v>
      </c>
      <c r="M221" s="142" t="str">
        <f>IF(AND(payfreq="Annually",pmt_timing="End",$B221&lt;=term),$L221/(1+Adj_Rate)^($B221),IF(AND(payfreq="Semiannually",pmt_timing="End",$B221&lt;=term),$L221/(1+Adj_Rate/2)^($B221),IF(AND(payfreq="Quarterly",pmt_timing="End",$B221&lt;=term),$L221/(1+Adj_Rate/4)^($B221),IF(AND(payfreq="Monthly",pmt_timing="End",$B221&lt;=term),$L221/(1+Adj_Rate/12)^($B221),""))))</f>
        <v>#VALUE!</v>
      </c>
      <c r="N221" s="142" t="str">
        <f>IF(AND(payfreq="Annually",pmt_timing="Beginning",$B221&lt;=term),$L221/(1+Adj_Rate)^($B221),IF(AND(payfreq="Semiannually",pmt_timing="Beginning",$B221&lt;=term),$L221/(1+Adj_Rate/2)^($B221),IF(AND(payfreq="Quarterly",pmt_timing="Beginning",$B221&lt;=term),$L221/(1+Adj_Rate/4)^($B221),IF(AND(payfreq="Monthly",pmt_timing="Beginning",$B221&lt;=term),$L221/(1+Adj_Rate/12)^($B221),""))))</f>
        <v>#VALUE!</v>
      </c>
      <c r="O221" s="77"/>
      <c r="P221" s="138" t="str">
        <f t="shared" si="19"/>
        <v>#NAME?</v>
      </c>
      <c r="Q221" s="143" t="str">
        <f>IF(P221="","",IF(P221=term,"Last Period",IF(P221="total","",IF(payfreq="Annually",DATE(YEAR(Q220)+1,MONTH(Q220),DAY(Q220)),IF(payfreq="Semiannually",DATE(YEAR(Q220),MONTH(Q220)+6,DAY(Q220)),IF(payfreq="Quarterly",DATE(YEAR(Q220),MONTH(Q220)+3,DAY(Q220)),IF(payfreq="Monthly",DATE(YEAR(Q220),MONTH(Q220)+1,DAY(Q220)))))))))</f>
        <v>#NAME?</v>
      </c>
      <c r="R221" s="145" t="str">
        <f t="shared" si="13"/>
        <v>#NAME?</v>
      </c>
      <c r="S221" s="142" t="str">
        <f t="shared" si="14"/>
        <v>#NAME?</v>
      </c>
      <c r="T221" s="145" t="str">
        <f>IF(payfreq="Annually",IF(P221="","",IF(P221="Total",SUM($T$19:T220),Adj_Rate*$R221)),IF(payfreq="Semiannually",IF(P221="","",IF(P221="Total",SUM($T$19:T220),Adj_Rate/2*$R221)),IF(payfreq="Quarterly",IF(P221="","",IF(P221="Total",SUM($T$19:T220),Adj_Rate/4*$R221)),IF(payfreq="Monthly",IF(P221="","",IF(P221="Total",SUM($T$19:T220),Adj_Rate/12*$R221)),""))))</f>
        <v>#VALUE!</v>
      </c>
      <c r="U221" s="142" t="str">
        <f t="shared" si="15"/>
        <v>#NAME?</v>
      </c>
      <c r="V221" s="145" t="str">
        <f t="shared" si="16"/>
        <v>#NAME?</v>
      </c>
      <c r="X221" s="77"/>
    </row>
    <row r="222" ht="15.75" customHeight="1">
      <c r="B222" s="144">
        <v>203.0</v>
      </c>
      <c r="C222" s="139" t="str">
        <f t="shared" si="12"/>
        <v>#NAME?</v>
      </c>
      <c r="D222" s="140" t="str">
        <f>+IF(AND(B222&lt;$G$7),VLOOKUP($B$1,Inventory!$A$1:$AZ$500,33,FALSE),IF(AND(B222=$G$7,pmt_timing="End"),VLOOKUP($B$1,Inventory!$A$1:$AZ$500,33,FALSE),0))</f>
        <v>#VALUE!</v>
      </c>
      <c r="E222" s="140">
        <v>0.0</v>
      </c>
      <c r="F222" s="140">
        <v>0.0</v>
      </c>
      <c r="G222" s="140">
        <v>0.0</v>
      </c>
      <c r="H222" s="140">
        <v>0.0</v>
      </c>
      <c r="I222" s="140">
        <v>0.0</v>
      </c>
      <c r="J222" s="140">
        <v>0.0</v>
      </c>
      <c r="K222" s="140">
        <v>0.0</v>
      </c>
      <c r="L222" s="141" t="str">
        <f t="shared" si="3"/>
        <v>#VALUE!</v>
      </c>
      <c r="M222" s="142" t="str">
        <f>IF(AND(payfreq="Annually",pmt_timing="End",$B222&lt;=term),$L222/(1+Adj_Rate)^($B222),IF(AND(payfreq="Semiannually",pmt_timing="End",$B222&lt;=term),$L222/(1+Adj_Rate/2)^($B222),IF(AND(payfreq="Quarterly",pmt_timing="End",$B222&lt;=term),$L222/(1+Adj_Rate/4)^($B222),IF(AND(payfreq="Monthly",pmt_timing="End",$B222&lt;=term),$L222/(1+Adj_Rate/12)^($B222),""))))</f>
        <v>#VALUE!</v>
      </c>
      <c r="N222" s="142" t="str">
        <f>IF(AND(payfreq="Annually",pmt_timing="Beginning",$B222&lt;=term),$L222/(1+Adj_Rate)^($B222),IF(AND(payfreq="Semiannually",pmt_timing="Beginning",$B222&lt;=term),$L222/(1+Adj_Rate/2)^($B222),IF(AND(payfreq="Quarterly",pmt_timing="Beginning",$B222&lt;=term),$L222/(1+Adj_Rate/4)^($B222),IF(AND(payfreq="Monthly",pmt_timing="Beginning",$B222&lt;=term),$L222/(1+Adj_Rate/12)^($B222),""))))</f>
        <v>#VALUE!</v>
      </c>
      <c r="O222" s="77"/>
      <c r="P222" s="138" t="str">
        <f t="shared" si="19"/>
        <v>#NAME?</v>
      </c>
      <c r="Q222" s="143" t="str">
        <f>IF(P222="","",IF(P222=term,"Last Period",IF(P222="total","",IF(payfreq="Annually",DATE(YEAR(Q221)+1,MONTH(Q221),DAY(Q221)),IF(payfreq="Semiannually",DATE(YEAR(Q221),MONTH(Q221)+6,DAY(Q221)),IF(payfreq="Quarterly",DATE(YEAR(Q221),MONTH(Q221)+3,DAY(Q221)),IF(payfreq="Monthly",DATE(YEAR(Q221),MONTH(Q221)+1,DAY(Q221)))))))))</f>
        <v>#NAME?</v>
      </c>
      <c r="R222" s="145" t="str">
        <f t="shared" si="13"/>
        <v>#NAME?</v>
      </c>
      <c r="S222" s="142" t="str">
        <f t="shared" si="14"/>
        <v>#NAME?</v>
      </c>
      <c r="T222" s="145" t="str">
        <f>IF(payfreq="Annually",IF(P222="","",IF(P222="Total",SUM($T$19:T221),Adj_Rate*$R222)),IF(payfreq="Semiannually",IF(P222="","",IF(P222="Total",SUM($T$19:T221),Adj_Rate/2*$R222)),IF(payfreq="Quarterly",IF(P222="","",IF(P222="Total",SUM($T$19:T221),Adj_Rate/4*$R222)),IF(payfreq="Monthly",IF(P222="","",IF(P222="Total",SUM($T$19:T221),Adj_Rate/12*$R222)),""))))</f>
        <v>#VALUE!</v>
      </c>
      <c r="U222" s="142" t="str">
        <f t="shared" si="15"/>
        <v>#NAME?</v>
      </c>
      <c r="V222" s="145" t="str">
        <f t="shared" si="16"/>
        <v>#NAME?</v>
      </c>
      <c r="X222" s="77"/>
    </row>
    <row r="223" ht="15.75" customHeight="1">
      <c r="B223" s="144">
        <v>204.0</v>
      </c>
      <c r="C223" s="139" t="str">
        <f t="shared" si="12"/>
        <v>#NAME?</v>
      </c>
      <c r="D223" s="140" t="str">
        <f>+IF(AND(B223&lt;$G$7),VLOOKUP($B$1,Inventory!$A$1:$AZ$500,33,FALSE),IF(AND(B223=$G$7,pmt_timing="End"),VLOOKUP($B$1,Inventory!$A$1:$AZ$500,33,FALSE),0))</f>
        <v>#VALUE!</v>
      </c>
      <c r="E223" s="140">
        <v>0.0</v>
      </c>
      <c r="F223" s="140">
        <v>0.0</v>
      </c>
      <c r="G223" s="140">
        <v>0.0</v>
      </c>
      <c r="H223" s="140">
        <v>0.0</v>
      </c>
      <c r="I223" s="140">
        <v>0.0</v>
      </c>
      <c r="J223" s="140">
        <v>0.0</v>
      </c>
      <c r="K223" s="140">
        <v>0.0</v>
      </c>
      <c r="L223" s="141" t="str">
        <f t="shared" si="3"/>
        <v>#VALUE!</v>
      </c>
      <c r="M223" s="142" t="str">
        <f>IF(AND(payfreq="Annually",pmt_timing="End",$B223&lt;=term),$L223/(1+Adj_Rate)^($B223),IF(AND(payfreq="Semiannually",pmt_timing="End",$B223&lt;=term),$L223/(1+Adj_Rate/2)^($B223),IF(AND(payfreq="Quarterly",pmt_timing="End",$B223&lt;=term),$L223/(1+Adj_Rate/4)^($B223),IF(AND(payfreq="Monthly",pmt_timing="End",$B223&lt;=term),$L223/(1+Adj_Rate/12)^($B223),""))))</f>
        <v>#VALUE!</v>
      </c>
      <c r="N223" s="142" t="str">
        <f>IF(AND(payfreq="Annually",pmt_timing="Beginning",$B223&lt;=term),$L223/(1+Adj_Rate)^($B223),IF(AND(payfreq="Semiannually",pmt_timing="Beginning",$B223&lt;=term),$L223/(1+Adj_Rate/2)^($B223),IF(AND(payfreq="Quarterly",pmt_timing="Beginning",$B223&lt;=term),$L223/(1+Adj_Rate/4)^($B223),IF(AND(payfreq="Monthly",pmt_timing="Beginning",$B223&lt;=term),$L223/(1+Adj_Rate/12)^($B223),""))))</f>
        <v>#VALUE!</v>
      </c>
      <c r="O223" s="77"/>
      <c r="P223" s="138" t="str">
        <f t="shared" si="19"/>
        <v>#NAME?</v>
      </c>
      <c r="Q223" s="143" t="str">
        <f>IF(P223="","",IF(P223=term,"Last Period",IF(P223="total","",IF(payfreq="Annually",DATE(YEAR(Q222)+1,MONTH(Q222),DAY(Q222)),IF(payfreq="Semiannually",DATE(YEAR(Q222),MONTH(Q222)+6,DAY(Q222)),IF(payfreq="Quarterly",DATE(YEAR(Q222),MONTH(Q222)+3,DAY(Q222)),IF(payfreq="Monthly",DATE(YEAR(Q222),MONTH(Q222)+1,DAY(Q222)))))))))</f>
        <v>#NAME?</v>
      </c>
      <c r="R223" s="145" t="str">
        <f t="shared" si="13"/>
        <v>#NAME?</v>
      </c>
      <c r="S223" s="142" t="str">
        <f t="shared" si="14"/>
        <v>#NAME?</v>
      </c>
      <c r="T223" s="145" t="str">
        <f>IF(payfreq="Annually",IF(P223="","",IF(P223="Total",SUM($T$19:T222),Adj_Rate*$R223)),IF(payfreq="Semiannually",IF(P223="","",IF(P223="Total",SUM($T$19:T222),Adj_Rate/2*$R223)),IF(payfreq="Quarterly",IF(P223="","",IF(P223="Total",SUM($T$19:T222),Adj_Rate/4*$R223)),IF(payfreq="Monthly",IF(P223="","",IF(P223="Total",SUM($T$19:T222),Adj_Rate/12*$R223)),""))))</f>
        <v>#VALUE!</v>
      </c>
      <c r="U223" s="142" t="str">
        <f t="shared" si="15"/>
        <v>#NAME?</v>
      </c>
      <c r="V223" s="145" t="str">
        <f t="shared" si="16"/>
        <v>#NAME?</v>
      </c>
      <c r="X223" s="77"/>
    </row>
    <row r="224" ht="15.75" customHeight="1">
      <c r="B224" s="144">
        <v>205.0</v>
      </c>
      <c r="C224" s="139" t="str">
        <f t="shared" si="12"/>
        <v>#NAME?</v>
      </c>
      <c r="D224" s="140" t="str">
        <f>+IF(AND(B224&lt;$G$7),VLOOKUP($B$1,Inventory!$A$1:$AZ$500,33,FALSE),IF(AND(B224=$G$7,pmt_timing="End"),VLOOKUP($B$1,Inventory!$A$1:$AZ$500,33,FALSE),0))</f>
        <v>#VALUE!</v>
      </c>
      <c r="E224" s="140">
        <v>0.0</v>
      </c>
      <c r="F224" s="140">
        <v>0.0</v>
      </c>
      <c r="G224" s="140">
        <v>0.0</v>
      </c>
      <c r="H224" s="140">
        <v>0.0</v>
      </c>
      <c r="I224" s="140">
        <v>0.0</v>
      </c>
      <c r="J224" s="140">
        <v>0.0</v>
      </c>
      <c r="K224" s="140">
        <v>0.0</v>
      </c>
      <c r="L224" s="141" t="str">
        <f t="shared" si="3"/>
        <v>#VALUE!</v>
      </c>
      <c r="M224" s="142" t="str">
        <f>IF(AND(payfreq="Annually",pmt_timing="End",$B224&lt;=term),$L224/(1+Adj_Rate)^($B224),IF(AND(payfreq="Semiannually",pmt_timing="End",$B224&lt;=term),$L224/(1+Adj_Rate/2)^($B224),IF(AND(payfreq="Quarterly",pmt_timing="End",$B224&lt;=term),$L224/(1+Adj_Rate/4)^($B224),IF(AND(payfreq="Monthly",pmt_timing="End",$B224&lt;=term),$L224/(1+Adj_Rate/12)^($B224),""))))</f>
        <v>#VALUE!</v>
      </c>
      <c r="N224" s="142" t="str">
        <f>IF(AND(payfreq="Annually",pmt_timing="Beginning",$B224&lt;=term),$L224/(1+Adj_Rate)^($B224),IF(AND(payfreq="Semiannually",pmt_timing="Beginning",$B224&lt;=term),$L224/(1+Adj_Rate/2)^($B224),IF(AND(payfreq="Quarterly",pmt_timing="Beginning",$B224&lt;=term),$L224/(1+Adj_Rate/4)^($B224),IF(AND(payfreq="Monthly",pmt_timing="Beginning",$B224&lt;=term),$L224/(1+Adj_Rate/12)^($B224),""))))</f>
        <v>#VALUE!</v>
      </c>
      <c r="O224" s="77"/>
      <c r="P224" s="138" t="str">
        <f t="shared" si="19"/>
        <v>#NAME?</v>
      </c>
      <c r="Q224" s="143" t="str">
        <f>IF(P224="","",IF(P224=term,"Last Period",IF(P224="total","",IF(payfreq="Annually",DATE(YEAR(Q223)+1,MONTH(Q223),DAY(Q223)),IF(payfreq="Semiannually",DATE(YEAR(Q223),MONTH(Q223)+6,DAY(Q223)),IF(payfreq="Quarterly",DATE(YEAR(Q223),MONTH(Q223)+3,DAY(Q223)),IF(payfreq="Monthly",DATE(YEAR(Q223),MONTH(Q223)+1,DAY(Q223)))))))))</f>
        <v>#NAME?</v>
      </c>
      <c r="R224" s="145" t="str">
        <f t="shared" si="13"/>
        <v>#NAME?</v>
      </c>
      <c r="S224" s="142" t="str">
        <f t="shared" si="14"/>
        <v>#NAME?</v>
      </c>
      <c r="T224" s="145" t="str">
        <f>IF(payfreq="Annually",IF(P224="","",IF(P224="Total",SUM($T$19:T223),Adj_Rate*$R224)),IF(payfreq="Semiannually",IF(P224="","",IF(P224="Total",SUM($T$19:T223),Adj_Rate/2*$R224)),IF(payfreq="Quarterly",IF(P224="","",IF(P224="Total",SUM($T$19:T223),Adj_Rate/4*$R224)),IF(payfreq="Monthly",IF(P224="","",IF(P224="Total",SUM($T$19:T223),Adj_Rate/12*$R224)),""))))</f>
        <v>#VALUE!</v>
      </c>
      <c r="U224" s="142" t="str">
        <f t="shared" si="15"/>
        <v>#NAME?</v>
      </c>
      <c r="V224" s="145" t="str">
        <f t="shared" si="16"/>
        <v>#NAME?</v>
      </c>
      <c r="X224" s="77"/>
    </row>
    <row r="225" ht="15.75" customHeight="1">
      <c r="B225" s="144">
        <v>206.0</v>
      </c>
      <c r="C225" s="139" t="str">
        <f t="shared" si="12"/>
        <v>#NAME?</v>
      </c>
      <c r="D225" s="140" t="str">
        <f>+IF(AND(B225&lt;$G$7),VLOOKUP($B$1,Inventory!$A$1:$AZ$500,33,FALSE),IF(AND(B225=$G$7,pmt_timing="End"),VLOOKUP($B$1,Inventory!$A$1:$AZ$500,33,FALSE),0))</f>
        <v>#VALUE!</v>
      </c>
      <c r="E225" s="140">
        <v>0.0</v>
      </c>
      <c r="F225" s="140">
        <v>0.0</v>
      </c>
      <c r="G225" s="140">
        <v>0.0</v>
      </c>
      <c r="H225" s="140">
        <v>0.0</v>
      </c>
      <c r="I225" s="140">
        <v>0.0</v>
      </c>
      <c r="J225" s="140">
        <v>0.0</v>
      </c>
      <c r="K225" s="140">
        <v>0.0</v>
      </c>
      <c r="L225" s="141" t="str">
        <f t="shared" si="3"/>
        <v>#VALUE!</v>
      </c>
      <c r="M225" s="142" t="str">
        <f>IF(AND(payfreq="Annually",pmt_timing="End",$B225&lt;=term),$L225/(1+Adj_Rate)^($B225),IF(AND(payfreq="Semiannually",pmt_timing="End",$B225&lt;=term),$L225/(1+Adj_Rate/2)^($B225),IF(AND(payfreq="Quarterly",pmt_timing="End",$B225&lt;=term),$L225/(1+Adj_Rate/4)^($B225),IF(AND(payfreq="Monthly",pmt_timing="End",$B225&lt;=term),$L225/(1+Adj_Rate/12)^($B225),""))))</f>
        <v>#VALUE!</v>
      </c>
      <c r="N225" s="142" t="str">
        <f>IF(AND(payfreq="Annually",pmt_timing="Beginning",$B225&lt;=term),$L225/(1+Adj_Rate)^($B225),IF(AND(payfreq="Semiannually",pmt_timing="Beginning",$B225&lt;=term),$L225/(1+Adj_Rate/2)^($B225),IF(AND(payfreq="Quarterly",pmt_timing="Beginning",$B225&lt;=term),$L225/(1+Adj_Rate/4)^($B225),IF(AND(payfreq="Monthly",pmt_timing="Beginning",$B225&lt;=term),$L225/(1+Adj_Rate/12)^($B225),""))))</f>
        <v>#VALUE!</v>
      </c>
      <c r="O225" s="77"/>
      <c r="P225" s="138" t="str">
        <f t="shared" si="19"/>
        <v>#NAME?</v>
      </c>
      <c r="Q225" s="143" t="str">
        <f>IF(P225="","",IF(P225=term,"Last Period",IF(P225="total","",IF(payfreq="Annually",DATE(YEAR(Q224)+1,MONTH(Q224),DAY(Q224)),IF(payfreq="Semiannually",DATE(YEAR(Q224),MONTH(Q224)+6,DAY(Q224)),IF(payfreq="Quarterly",DATE(YEAR(Q224),MONTH(Q224)+3,DAY(Q224)),IF(payfreq="Monthly",DATE(YEAR(Q224),MONTH(Q224)+1,DAY(Q224)))))))))</f>
        <v>#NAME?</v>
      </c>
      <c r="R225" s="145" t="str">
        <f t="shared" si="13"/>
        <v>#NAME?</v>
      </c>
      <c r="S225" s="142" t="str">
        <f t="shared" si="14"/>
        <v>#NAME?</v>
      </c>
      <c r="T225" s="145" t="str">
        <f>IF(payfreq="Annually",IF(P225="","",IF(P225="Total",SUM($T$19:T224),Adj_Rate*$R225)),IF(payfreq="Semiannually",IF(P225="","",IF(P225="Total",SUM($T$19:T224),Adj_Rate/2*$R225)),IF(payfreq="Quarterly",IF(P225="","",IF(P225="Total",SUM($T$19:T224),Adj_Rate/4*$R225)),IF(payfreq="Monthly",IF(P225="","",IF(P225="Total",SUM($T$19:T224),Adj_Rate/12*$R225)),""))))</f>
        <v>#VALUE!</v>
      </c>
      <c r="U225" s="142" t="str">
        <f t="shared" si="15"/>
        <v>#NAME?</v>
      </c>
      <c r="V225" s="145" t="str">
        <f t="shared" si="16"/>
        <v>#NAME?</v>
      </c>
      <c r="X225" s="77"/>
    </row>
    <row r="226" ht="15.75" customHeight="1">
      <c r="B226" s="144">
        <v>207.0</v>
      </c>
      <c r="C226" s="139" t="str">
        <f t="shared" si="12"/>
        <v>#NAME?</v>
      </c>
      <c r="D226" s="140" t="str">
        <f>+IF(AND(B226&lt;$G$7),VLOOKUP($B$1,Inventory!$A$1:$AZ$500,33,FALSE),IF(AND(B226=$G$7,pmt_timing="End"),VLOOKUP($B$1,Inventory!$A$1:$AZ$500,33,FALSE),0))</f>
        <v>#VALUE!</v>
      </c>
      <c r="E226" s="140">
        <v>0.0</v>
      </c>
      <c r="F226" s="140">
        <v>0.0</v>
      </c>
      <c r="G226" s="140">
        <v>0.0</v>
      </c>
      <c r="H226" s="140">
        <v>0.0</v>
      </c>
      <c r="I226" s="140">
        <v>0.0</v>
      </c>
      <c r="J226" s="140">
        <v>0.0</v>
      </c>
      <c r="K226" s="140">
        <v>0.0</v>
      </c>
      <c r="L226" s="141" t="str">
        <f t="shared" si="3"/>
        <v>#VALUE!</v>
      </c>
      <c r="M226" s="142" t="str">
        <f>IF(AND(payfreq="Annually",pmt_timing="End",$B226&lt;=term),$L226/(1+Adj_Rate)^($B226),IF(AND(payfreq="Semiannually",pmt_timing="End",$B226&lt;=term),$L226/(1+Adj_Rate/2)^($B226),IF(AND(payfreq="Quarterly",pmt_timing="End",$B226&lt;=term),$L226/(1+Adj_Rate/4)^($B226),IF(AND(payfreq="Monthly",pmt_timing="End",$B226&lt;=term),$L226/(1+Adj_Rate/12)^($B226),""))))</f>
        <v>#VALUE!</v>
      </c>
      <c r="N226" s="142" t="str">
        <f>IF(AND(payfreq="Annually",pmt_timing="Beginning",$B226&lt;=term),$L226/(1+Adj_Rate)^($B226),IF(AND(payfreq="Semiannually",pmt_timing="Beginning",$B226&lt;=term),$L226/(1+Adj_Rate/2)^($B226),IF(AND(payfreq="Quarterly",pmt_timing="Beginning",$B226&lt;=term),$L226/(1+Adj_Rate/4)^($B226),IF(AND(payfreq="Monthly",pmt_timing="Beginning",$B226&lt;=term),$L226/(1+Adj_Rate/12)^($B226),""))))</f>
        <v>#VALUE!</v>
      </c>
      <c r="O226" s="77"/>
      <c r="P226" s="138" t="str">
        <f t="shared" si="19"/>
        <v>#NAME?</v>
      </c>
      <c r="Q226" s="143" t="str">
        <f>IF(P226="","",IF(P226=term,"Last Period",IF(P226="total","",IF(payfreq="Annually",DATE(YEAR(Q225)+1,MONTH(Q225),DAY(Q225)),IF(payfreq="Semiannually",DATE(YEAR(Q225),MONTH(Q225)+6,DAY(Q225)),IF(payfreq="Quarterly",DATE(YEAR(Q225),MONTH(Q225)+3,DAY(Q225)),IF(payfreq="Monthly",DATE(YEAR(Q225),MONTH(Q225)+1,DAY(Q225)))))))))</f>
        <v>#NAME?</v>
      </c>
      <c r="R226" s="145" t="str">
        <f t="shared" si="13"/>
        <v>#NAME?</v>
      </c>
      <c r="S226" s="142" t="str">
        <f t="shared" si="14"/>
        <v>#NAME?</v>
      </c>
      <c r="T226" s="145" t="str">
        <f>IF(payfreq="Annually",IF(P226="","",IF(P226="Total",SUM($T$19:T225),Adj_Rate*$R226)),IF(payfreq="Semiannually",IF(P226="","",IF(P226="Total",SUM($T$19:T225),Adj_Rate/2*$R226)),IF(payfreq="Quarterly",IF(P226="","",IF(P226="Total",SUM($T$19:T225),Adj_Rate/4*$R226)),IF(payfreq="Monthly",IF(P226="","",IF(P226="Total",SUM($T$19:T225),Adj_Rate/12*$R226)),""))))</f>
        <v>#VALUE!</v>
      </c>
      <c r="U226" s="142" t="str">
        <f t="shared" si="15"/>
        <v>#NAME?</v>
      </c>
      <c r="V226" s="145" t="str">
        <f t="shared" si="16"/>
        <v>#NAME?</v>
      </c>
      <c r="X226" s="77"/>
    </row>
    <row r="227" ht="15.75" customHeight="1">
      <c r="B227" s="144">
        <v>208.0</v>
      </c>
      <c r="C227" s="139" t="str">
        <f t="shared" si="12"/>
        <v>#NAME?</v>
      </c>
      <c r="D227" s="140" t="str">
        <f>+IF(AND(B227&lt;$G$7),VLOOKUP($B$1,Inventory!$A$1:$AZ$500,33,FALSE),IF(AND(B227=$G$7,pmt_timing="End"),VLOOKUP($B$1,Inventory!$A$1:$AZ$500,33,FALSE),0))</f>
        <v>#VALUE!</v>
      </c>
      <c r="E227" s="140">
        <v>0.0</v>
      </c>
      <c r="F227" s="140">
        <v>0.0</v>
      </c>
      <c r="G227" s="140">
        <v>0.0</v>
      </c>
      <c r="H227" s="140">
        <v>0.0</v>
      </c>
      <c r="I227" s="140">
        <v>0.0</v>
      </c>
      <c r="J227" s="140">
        <v>0.0</v>
      </c>
      <c r="K227" s="140">
        <v>0.0</v>
      </c>
      <c r="L227" s="141" t="str">
        <f t="shared" si="3"/>
        <v>#VALUE!</v>
      </c>
      <c r="M227" s="142" t="str">
        <f>IF(AND(payfreq="Annually",pmt_timing="End",$B227&lt;=term),$L227/(1+Adj_Rate)^($B227),IF(AND(payfreq="Semiannually",pmt_timing="End",$B227&lt;=term),$L227/(1+Adj_Rate/2)^($B227),IF(AND(payfreq="Quarterly",pmt_timing="End",$B227&lt;=term),$L227/(1+Adj_Rate/4)^($B227),IF(AND(payfreq="Monthly",pmt_timing="End",$B227&lt;=term),$L227/(1+Adj_Rate/12)^($B227),""))))</f>
        <v>#VALUE!</v>
      </c>
      <c r="N227" s="142" t="str">
        <f>IF(AND(payfreq="Annually",pmt_timing="Beginning",$B227&lt;=term),$L227/(1+Adj_Rate)^($B227),IF(AND(payfreq="Semiannually",pmt_timing="Beginning",$B227&lt;=term),$L227/(1+Adj_Rate/2)^($B227),IF(AND(payfreq="Quarterly",pmt_timing="Beginning",$B227&lt;=term),$L227/(1+Adj_Rate/4)^($B227),IF(AND(payfreq="Monthly",pmt_timing="Beginning",$B227&lt;=term),$L227/(1+Adj_Rate/12)^($B227),""))))</f>
        <v>#VALUE!</v>
      </c>
      <c r="O227" s="77"/>
      <c r="P227" s="138" t="str">
        <f t="shared" si="19"/>
        <v>#NAME?</v>
      </c>
      <c r="Q227" s="143" t="str">
        <f>IF(P227="","",IF(P227=term,"Last Period",IF(P227="total","",IF(payfreq="Annually",DATE(YEAR(Q226)+1,MONTH(Q226),DAY(Q226)),IF(payfreq="Semiannually",DATE(YEAR(Q226),MONTH(Q226)+6,DAY(Q226)),IF(payfreq="Quarterly",DATE(YEAR(Q226),MONTH(Q226)+3,DAY(Q226)),IF(payfreq="Monthly",DATE(YEAR(Q226),MONTH(Q226)+1,DAY(Q226)))))))))</f>
        <v>#NAME?</v>
      </c>
      <c r="R227" s="145" t="str">
        <f t="shared" si="13"/>
        <v>#NAME?</v>
      </c>
      <c r="S227" s="142" t="str">
        <f t="shared" si="14"/>
        <v>#NAME?</v>
      </c>
      <c r="T227" s="145" t="str">
        <f>IF(payfreq="Annually",IF(P227="","",IF(P227="Total",SUM($T$19:T226),Adj_Rate*$R227)),IF(payfreq="Semiannually",IF(P227="","",IF(P227="Total",SUM($T$19:T226),Adj_Rate/2*$R227)),IF(payfreq="Quarterly",IF(P227="","",IF(P227="Total",SUM($T$19:T226),Adj_Rate/4*$R227)),IF(payfreq="Monthly",IF(P227="","",IF(P227="Total",SUM($T$19:T226),Adj_Rate/12*$R227)),""))))</f>
        <v>#VALUE!</v>
      </c>
      <c r="U227" s="142" t="str">
        <f t="shared" si="15"/>
        <v>#NAME?</v>
      </c>
      <c r="V227" s="145" t="str">
        <f t="shared" si="16"/>
        <v>#NAME?</v>
      </c>
      <c r="X227" s="77"/>
    </row>
    <row r="228" ht="15.75" customHeight="1">
      <c r="B228" s="144">
        <v>209.0</v>
      </c>
      <c r="C228" s="139" t="str">
        <f t="shared" si="12"/>
        <v>#NAME?</v>
      </c>
      <c r="D228" s="140" t="str">
        <f>+IF(AND(B228&lt;$G$7),VLOOKUP($B$1,Inventory!$A$1:$AZ$500,33,FALSE),IF(AND(B228=$G$7,pmt_timing="End"),VLOOKUP($B$1,Inventory!$A$1:$AZ$500,33,FALSE),0))</f>
        <v>#VALUE!</v>
      </c>
      <c r="E228" s="140">
        <v>0.0</v>
      </c>
      <c r="F228" s="140">
        <v>0.0</v>
      </c>
      <c r="G228" s="140">
        <v>0.0</v>
      </c>
      <c r="H228" s="140">
        <v>0.0</v>
      </c>
      <c r="I228" s="140">
        <v>0.0</v>
      </c>
      <c r="J228" s="140">
        <v>0.0</v>
      </c>
      <c r="K228" s="140">
        <v>0.0</v>
      </c>
      <c r="L228" s="141" t="str">
        <f t="shared" si="3"/>
        <v>#VALUE!</v>
      </c>
      <c r="M228" s="142" t="str">
        <f>IF(AND(payfreq="Annually",pmt_timing="End",$B228&lt;=term),$L228/(1+Adj_Rate)^($B228),IF(AND(payfreq="Semiannually",pmt_timing="End",$B228&lt;=term),$L228/(1+Adj_Rate/2)^($B228),IF(AND(payfreq="Quarterly",pmt_timing="End",$B228&lt;=term),$L228/(1+Adj_Rate/4)^($B228),IF(AND(payfreq="Monthly",pmt_timing="End",$B228&lt;=term),$L228/(1+Adj_Rate/12)^($B228),""))))</f>
        <v>#VALUE!</v>
      </c>
      <c r="N228" s="142" t="str">
        <f>IF(AND(payfreq="Annually",pmt_timing="Beginning",$B228&lt;=term),$L228/(1+Adj_Rate)^($B228),IF(AND(payfreq="Semiannually",pmt_timing="Beginning",$B228&lt;=term),$L228/(1+Adj_Rate/2)^($B228),IF(AND(payfreq="Quarterly",pmt_timing="Beginning",$B228&lt;=term),$L228/(1+Adj_Rate/4)^($B228),IF(AND(payfreq="Monthly",pmt_timing="Beginning",$B228&lt;=term),$L228/(1+Adj_Rate/12)^($B228),""))))</f>
        <v>#VALUE!</v>
      </c>
      <c r="O228" s="77"/>
      <c r="P228" s="138" t="str">
        <f t="shared" si="19"/>
        <v>#NAME?</v>
      </c>
      <c r="Q228" s="143" t="str">
        <f>IF(P228="","",IF(P228=term,"Last Period",IF(P228="total","",IF(payfreq="Annually",DATE(YEAR(Q227)+1,MONTH(Q227),DAY(Q227)),IF(payfreq="Semiannually",DATE(YEAR(Q227),MONTH(Q227)+6,DAY(Q227)),IF(payfreq="Quarterly",DATE(YEAR(Q227),MONTH(Q227)+3,DAY(Q227)),IF(payfreq="Monthly",DATE(YEAR(Q227),MONTH(Q227)+1,DAY(Q227)))))))))</f>
        <v>#NAME?</v>
      </c>
      <c r="R228" s="145" t="str">
        <f t="shared" si="13"/>
        <v>#NAME?</v>
      </c>
      <c r="S228" s="142" t="str">
        <f t="shared" si="14"/>
        <v>#NAME?</v>
      </c>
      <c r="T228" s="145" t="str">
        <f>IF(payfreq="Annually",IF(P228="","",IF(P228="Total",SUM($T$19:T227),Adj_Rate*$R228)),IF(payfreq="Semiannually",IF(P228="","",IF(P228="Total",SUM($T$19:T227),Adj_Rate/2*$R228)),IF(payfreq="Quarterly",IF(P228="","",IF(P228="Total",SUM($T$19:T227),Adj_Rate/4*$R228)),IF(payfreq="Monthly",IF(P228="","",IF(P228="Total",SUM($T$19:T227),Adj_Rate/12*$R228)),""))))</f>
        <v>#VALUE!</v>
      </c>
      <c r="U228" s="142" t="str">
        <f t="shared" si="15"/>
        <v>#NAME?</v>
      </c>
      <c r="V228" s="145" t="str">
        <f t="shared" si="16"/>
        <v>#NAME?</v>
      </c>
      <c r="X228" s="77"/>
    </row>
    <row r="229" ht="15.75" customHeight="1">
      <c r="B229" s="144">
        <v>210.0</v>
      </c>
      <c r="C229" s="139" t="str">
        <f t="shared" si="12"/>
        <v>#NAME?</v>
      </c>
      <c r="D229" s="140" t="str">
        <f>+IF(AND(B229&lt;$G$7),VLOOKUP($B$1,Inventory!$A$1:$AZ$500,33,FALSE),IF(AND(B229=$G$7,pmt_timing="End"),VLOOKUP($B$1,Inventory!$A$1:$AZ$500,33,FALSE),0))</f>
        <v>#VALUE!</v>
      </c>
      <c r="E229" s="140">
        <v>0.0</v>
      </c>
      <c r="F229" s="140">
        <v>0.0</v>
      </c>
      <c r="G229" s="140">
        <v>0.0</v>
      </c>
      <c r="H229" s="140">
        <v>0.0</v>
      </c>
      <c r="I229" s="140">
        <v>0.0</v>
      </c>
      <c r="J229" s="140">
        <v>0.0</v>
      </c>
      <c r="K229" s="140">
        <v>0.0</v>
      </c>
      <c r="L229" s="141" t="str">
        <f t="shared" si="3"/>
        <v>#VALUE!</v>
      </c>
      <c r="M229" s="142" t="str">
        <f>IF(AND(payfreq="Annually",pmt_timing="End",$B229&lt;=term),$L229/(1+Adj_Rate)^($B229),IF(AND(payfreq="Semiannually",pmt_timing="End",$B229&lt;=term),$L229/(1+Adj_Rate/2)^($B229),IF(AND(payfreq="Quarterly",pmt_timing="End",$B229&lt;=term),$L229/(1+Adj_Rate/4)^($B229),IF(AND(payfreq="Monthly",pmt_timing="End",$B229&lt;=term),$L229/(1+Adj_Rate/12)^($B229),""))))</f>
        <v>#VALUE!</v>
      </c>
      <c r="N229" s="142" t="str">
        <f>IF(AND(payfreq="Annually",pmt_timing="Beginning",$B229&lt;=term),$L229/(1+Adj_Rate)^($B229),IF(AND(payfreq="Semiannually",pmt_timing="Beginning",$B229&lt;=term),$L229/(1+Adj_Rate/2)^($B229),IF(AND(payfreq="Quarterly",pmt_timing="Beginning",$B229&lt;=term),$L229/(1+Adj_Rate/4)^($B229),IF(AND(payfreq="Monthly",pmt_timing="Beginning",$B229&lt;=term),$L229/(1+Adj_Rate/12)^($B229),""))))</f>
        <v>#VALUE!</v>
      </c>
      <c r="O229" s="77"/>
      <c r="P229" s="138" t="str">
        <f t="shared" si="19"/>
        <v>#NAME?</v>
      </c>
      <c r="Q229" s="143" t="str">
        <f>IF(P229="","",IF(P229=term,"Last Period",IF(P229="total","",IF(payfreq="Annually",DATE(YEAR(Q228)+1,MONTH(Q228),DAY(Q228)),IF(payfreq="Semiannually",DATE(YEAR(Q228),MONTH(Q228)+6,DAY(Q228)),IF(payfreq="Quarterly",DATE(YEAR(Q228),MONTH(Q228)+3,DAY(Q228)),IF(payfreq="Monthly",DATE(YEAR(Q228),MONTH(Q228)+1,DAY(Q228)))))))))</f>
        <v>#NAME?</v>
      </c>
      <c r="R229" s="145" t="str">
        <f t="shared" si="13"/>
        <v>#NAME?</v>
      </c>
      <c r="S229" s="142" t="str">
        <f t="shared" si="14"/>
        <v>#NAME?</v>
      </c>
      <c r="T229" s="145" t="str">
        <f>IF(payfreq="Annually",IF(P229="","",IF(P229="Total",SUM($T$19:T228),Adj_Rate*$R229)),IF(payfreq="Semiannually",IF(P229="","",IF(P229="Total",SUM($T$19:T228),Adj_Rate/2*$R229)),IF(payfreq="Quarterly",IF(P229="","",IF(P229="Total",SUM($T$19:T228),Adj_Rate/4*$R229)),IF(payfreq="Monthly",IF(P229="","",IF(P229="Total",SUM($T$19:T228),Adj_Rate/12*$R229)),""))))</f>
        <v>#VALUE!</v>
      </c>
      <c r="U229" s="142" t="str">
        <f t="shared" si="15"/>
        <v>#NAME?</v>
      </c>
      <c r="V229" s="145" t="str">
        <f t="shared" si="16"/>
        <v>#NAME?</v>
      </c>
      <c r="X229" s="77"/>
    </row>
    <row r="230" ht="15.75" customHeight="1">
      <c r="B230" s="144">
        <v>211.0</v>
      </c>
      <c r="C230" s="139" t="str">
        <f t="shared" si="12"/>
        <v>#NAME?</v>
      </c>
      <c r="D230" s="140" t="str">
        <f>+IF(AND(B230&lt;$G$7),VLOOKUP($B$1,Inventory!$A$1:$AZ$500,33,FALSE),IF(AND(B230=$G$7,pmt_timing="End"),VLOOKUP($B$1,Inventory!$A$1:$AZ$500,33,FALSE),0))</f>
        <v>#VALUE!</v>
      </c>
      <c r="E230" s="140">
        <v>0.0</v>
      </c>
      <c r="F230" s="140">
        <v>0.0</v>
      </c>
      <c r="G230" s="140">
        <v>0.0</v>
      </c>
      <c r="H230" s="140">
        <v>0.0</v>
      </c>
      <c r="I230" s="140">
        <v>0.0</v>
      </c>
      <c r="J230" s="140">
        <v>0.0</v>
      </c>
      <c r="K230" s="140">
        <v>0.0</v>
      </c>
      <c r="L230" s="141" t="str">
        <f t="shared" si="3"/>
        <v>#VALUE!</v>
      </c>
      <c r="M230" s="142" t="str">
        <f>IF(AND(payfreq="Annually",pmt_timing="End",$B230&lt;=term),$L230/(1+Adj_Rate)^($B230),IF(AND(payfreq="Semiannually",pmt_timing="End",$B230&lt;=term),$L230/(1+Adj_Rate/2)^($B230),IF(AND(payfreq="Quarterly",pmt_timing="End",$B230&lt;=term),$L230/(1+Adj_Rate/4)^($B230),IF(AND(payfreq="Monthly",pmt_timing="End",$B230&lt;=term),$L230/(1+Adj_Rate/12)^($B230),""))))</f>
        <v>#VALUE!</v>
      </c>
      <c r="N230" s="142" t="str">
        <f>IF(AND(payfreq="Annually",pmt_timing="Beginning",$B230&lt;=term),$L230/(1+Adj_Rate)^($B230),IF(AND(payfreq="Semiannually",pmt_timing="Beginning",$B230&lt;=term),$L230/(1+Adj_Rate/2)^($B230),IF(AND(payfreq="Quarterly",pmt_timing="Beginning",$B230&lt;=term),$L230/(1+Adj_Rate/4)^($B230),IF(AND(payfreq="Monthly",pmt_timing="Beginning",$B230&lt;=term),$L230/(1+Adj_Rate/12)^($B230),""))))</f>
        <v>#VALUE!</v>
      </c>
      <c r="O230" s="77"/>
      <c r="P230" s="138" t="str">
        <f t="shared" si="19"/>
        <v>#NAME?</v>
      </c>
      <c r="Q230" s="143" t="str">
        <f>IF(P230="","",IF(P230=term,"Last Period",IF(P230="total","",IF(payfreq="Annually",DATE(YEAR(Q229)+1,MONTH(Q229),DAY(Q229)),IF(payfreq="Semiannually",DATE(YEAR(Q229),MONTH(Q229)+6,DAY(Q229)),IF(payfreq="Quarterly",DATE(YEAR(Q229),MONTH(Q229)+3,DAY(Q229)),IF(payfreq="Monthly",DATE(YEAR(Q229),MONTH(Q229)+1,DAY(Q229)))))))))</f>
        <v>#NAME?</v>
      </c>
      <c r="R230" s="145" t="str">
        <f t="shared" si="13"/>
        <v>#NAME?</v>
      </c>
      <c r="S230" s="142" t="str">
        <f t="shared" si="14"/>
        <v>#NAME?</v>
      </c>
      <c r="T230" s="145" t="str">
        <f>IF(payfreq="Annually",IF(P230="","",IF(P230="Total",SUM($T$19:T229),Adj_Rate*$R230)),IF(payfreq="Semiannually",IF(P230="","",IF(P230="Total",SUM($T$19:T229),Adj_Rate/2*$R230)),IF(payfreq="Quarterly",IF(P230="","",IF(P230="Total",SUM($T$19:T229),Adj_Rate/4*$R230)),IF(payfreq="Monthly",IF(P230="","",IF(P230="Total",SUM($T$19:T229),Adj_Rate/12*$R230)),""))))</f>
        <v>#VALUE!</v>
      </c>
      <c r="U230" s="142" t="str">
        <f t="shared" si="15"/>
        <v>#NAME?</v>
      </c>
      <c r="V230" s="145" t="str">
        <f t="shared" si="16"/>
        <v>#NAME?</v>
      </c>
      <c r="X230" s="77"/>
    </row>
    <row r="231" ht="15.75" customHeight="1">
      <c r="B231" s="144">
        <v>212.0</v>
      </c>
      <c r="C231" s="139" t="str">
        <f t="shared" si="12"/>
        <v>#NAME?</v>
      </c>
      <c r="D231" s="140" t="str">
        <f>+IF(AND(B231&lt;$G$7),VLOOKUP($B$1,Inventory!$A$1:$AZ$500,33,FALSE),IF(AND(B231=$G$7,pmt_timing="End"),VLOOKUP($B$1,Inventory!$A$1:$AZ$500,33,FALSE),0))</f>
        <v>#VALUE!</v>
      </c>
      <c r="E231" s="140">
        <v>0.0</v>
      </c>
      <c r="F231" s="140">
        <v>0.0</v>
      </c>
      <c r="G231" s="140">
        <v>0.0</v>
      </c>
      <c r="H231" s="140">
        <v>0.0</v>
      </c>
      <c r="I231" s="140">
        <v>0.0</v>
      </c>
      <c r="J231" s="140">
        <v>0.0</v>
      </c>
      <c r="K231" s="140">
        <v>0.0</v>
      </c>
      <c r="L231" s="141" t="str">
        <f t="shared" si="3"/>
        <v>#VALUE!</v>
      </c>
      <c r="M231" s="142" t="str">
        <f>IF(AND(payfreq="Annually",pmt_timing="End",$B231&lt;=term),$L231/(1+Adj_Rate)^($B231),IF(AND(payfreq="Semiannually",pmt_timing="End",$B231&lt;=term),$L231/(1+Adj_Rate/2)^($B231),IF(AND(payfreq="Quarterly",pmt_timing="End",$B231&lt;=term),$L231/(1+Adj_Rate/4)^($B231),IF(AND(payfreq="Monthly",pmt_timing="End",$B231&lt;=term),$L231/(1+Adj_Rate/12)^($B231),""))))</f>
        <v>#VALUE!</v>
      </c>
      <c r="N231" s="142" t="str">
        <f>IF(AND(payfreq="Annually",pmt_timing="Beginning",$B231&lt;=term),$L231/(1+Adj_Rate)^($B231),IF(AND(payfreq="Semiannually",pmt_timing="Beginning",$B231&lt;=term),$L231/(1+Adj_Rate/2)^($B231),IF(AND(payfreq="Quarterly",pmt_timing="Beginning",$B231&lt;=term),$L231/(1+Adj_Rate/4)^($B231),IF(AND(payfreq="Monthly",pmt_timing="Beginning",$B231&lt;=term),$L231/(1+Adj_Rate/12)^($B231),""))))</f>
        <v>#VALUE!</v>
      </c>
      <c r="O231" s="77"/>
      <c r="P231" s="138" t="str">
        <f t="shared" si="19"/>
        <v>#NAME?</v>
      </c>
      <c r="Q231" s="143" t="str">
        <f>IF(P231="","",IF(P231=term,"Last Period",IF(P231="total","",IF(payfreq="Annually",DATE(YEAR(Q230)+1,MONTH(Q230),DAY(Q230)),IF(payfreq="Semiannually",DATE(YEAR(Q230),MONTH(Q230)+6,DAY(Q230)),IF(payfreq="Quarterly",DATE(YEAR(Q230),MONTH(Q230)+3,DAY(Q230)),IF(payfreq="Monthly",DATE(YEAR(Q230),MONTH(Q230)+1,DAY(Q230)))))))))</f>
        <v>#NAME?</v>
      </c>
      <c r="R231" s="145" t="str">
        <f t="shared" si="13"/>
        <v>#NAME?</v>
      </c>
      <c r="S231" s="142" t="str">
        <f t="shared" si="14"/>
        <v>#NAME?</v>
      </c>
      <c r="T231" s="145" t="str">
        <f>IF(payfreq="Annually",IF(P231="","",IF(P231="Total",SUM($T$19:T230),Adj_Rate*$R231)),IF(payfreq="Semiannually",IF(P231="","",IF(P231="Total",SUM($T$19:T230),Adj_Rate/2*$R231)),IF(payfreq="Quarterly",IF(P231="","",IF(P231="Total",SUM($T$19:T230),Adj_Rate/4*$R231)),IF(payfreq="Monthly",IF(P231="","",IF(P231="Total",SUM($T$19:T230),Adj_Rate/12*$R231)),""))))</f>
        <v>#VALUE!</v>
      </c>
      <c r="U231" s="142" t="str">
        <f t="shared" si="15"/>
        <v>#NAME?</v>
      </c>
      <c r="V231" s="145" t="str">
        <f t="shared" si="16"/>
        <v>#NAME?</v>
      </c>
      <c r="X231" s="77"/>
    </row>
    <row r="232" ht="15.75" customHeight="1">
      <c r="B232" s="144">
        <v>213.0</v>
      </c>
      <c r="C232" s="139" t="str">
        <f t="shared" si="12"/>
        <v>#NAME?</v>
      </c>
      <c r="D232" s="140" t="str">
        <f>+IF(AND(B232&lt;$G$7),VLOOKUP($B$1,Inventory!$A$1:$AZ$500,33,FALSE),IF(AND(B232=$G$7,pmt_timing="End"),VLOOKUP($B$1,Inventory!$A$1:$AZ$500,33,FALSE),0))</f>
        <v>#VALUE!</v>
      </c>
      <c r="E232" s="140">
        <v>0.0</v>
      </c>
      <c r="F232" s="140">
        <v>0.0</v>
      </c>
      <c r="G232" s="140">
        <v>0.0</v>
      </c>
      <c r="H232" s="140">
        <v>0.0</v>
      </c>
      <c r="I232" s="140">
        <v>0.0</v>
      </c>
      <c r="J232" s="140">
        <v>0.0</v>
      </c>
      <c r="K232" s="140">
        <v>0.0</v>
      </c>
      <c r="L232" s="141" t="str">
        <f t="shared" si="3"/>
        <v>#VALUE!</v>
      </c>
      <c r="M232" s="142" t="str">
        <f>IF(AND(payfreq="Annually",pmt_timing="End",$B232&lt;=term),$L232/(1+Adj_Rate)^($B232),IF(AND(payfreq="Semiannually",pmt_timing="End",$B232&lt;=term),$L232/(1+Adj_Rate/2)^($B232),IF(AND(payfreq="Quarterly",pmt_timing="End",$B232&lt;=term),$L232/(1+Adj_Rate/4)^($B232),IF(AND(payfreq="Monthly",pmt_timing="End",$B232&lt;=term),$L232/(1+Adj_Rate/12)^($B232),""))))</f>
        <v>#VALUE!</v>
      </c>
      <c r="N232" s="142" t="str">
        <f>IF(AND(payfreq="Annually",pmt_timing="Beginning",$B232&lt;=term),$L232/(1+Adj_Rate)^($B232),IF(AND(payfreq="Semiannually",pmt_timing="Beginning",$B232&lt;=term),$L232/(1+Adj_Rate/2)^($B232),IF(AND(payfreq="Quarterly",pmt_timing="Beginning",$B232&lt;=term),$L232/(1+Adj_Rate/4)^($B232),IF(AND(payfreq="Monthly",pmt_timing="Beginning",$B232&lt;=term),$L232/(1+Adj_Rate/12)^($B232),""))))</f>
        <v>#VALUE!</v>
      </c>
      <c r="O232" s="77"/>
      <c r="P232" s="138" t="str">
        <f t="shared" si="19"/>
        <v>#NAME?</v>
      </c>
      <c r="Q232" s="143" t="str">
        <f>IF(P232="","",IF(P232=term,"Last Period",IF(P232="total","",IF(payfreq="Annually",DATE(YEAR(Q231)+1,MONTH(Q231),DAY(Q231)),IF(payfreq="Semiannually",DATE(YEAR(Q231),MONTH(Q231)+6,DAY(Q231)),IF(payfreq="Quarterly",DATE(YEAR(Q231),MONTH(Q231)+3,DAY(Q231)),IF(payfreq="Monthly",DATE(YEAR(Q231),MONTH(Q231)+1,DAY(Q231)))))))))</f>
        <v>#NAME?</v>
      </c>
      <c r="R232" s="145" t="str">
        <f t="shared" si="13"/>
        <v>#NAME?</v>
      </c>
      <c r="S232" s="142" t="str">
        <f t="shared" si="14"/>
        <v>#NAME?</v>
      </c>
      <c r="T232" s="145" t="str">
        <f>IF(payfreq="Annually",IF(P232="","",IF(P232="Total",SUM($T$19:T231),Adj_Rate*$R232)),IF(payfreq="Semiannually",IF(P232="","",IF(P232="Total",SUM($T$19:T231),Adj_Rate/2*$R232)),IF(payfreq="Quarterly",IF(P232="","",IF(P232="Total",SUM($T$19:T231),Adj_Rate/4*$R232)),IF(payfreq="Monthly",IF(P232="","",IF(P232="Total",SUM($T$19:T231),Adj_Rate/12*$R232)),""))))</f>
        <v>#VALUE!</v>
      </c>
      <c r="U232" s="142" t="str">
        <f t="shared" si="15"/>
        <v>#NAME?</v>
      </c>
      <c r="V232" s="145" t="str">
        <f t="shared" si="16"/>
        <v>#NAME?</v>
      </c>
      <c r="X232" s="77"/>
    </row>
    <row r="233" ht="15.75" customHeight="1">
      <c r="B233" s="144">
        <v>214.0</v>
      </c>
      <c r="C233" s="139" t="str">
        <f t="shared" si="12"/>
        <v>#NAME?</v>
      </c>
      <c r="D233" s="140" t="str">
        <f>+IF(AND(B233&lt;$G$7),VLOOKUP($B$1,Inventory!$A$1:$AZ$500,33,FALSE),IF(AND(B233=$G$7,pmt_timing="End"),VLOOKUP($B$1,Inventory!$A$1:$AZ$500,33,FALSE),0))</f>
        <v>#VALUE!</v>
      </c>
      <c r="E233" s="140">
        <v>0.0</v>
      </c>
      <c r="F233" s="140">
        <v>0.0</v>
      </c>
      <c r="G233" s="140">
        <v>0.0</v>
      </c>
      <c r="H233" s="140">
        <v>0.0</v>
      </c>
      <c r="I233" s="140">
        <v>0.0</v>
      </c>
      <c r="J233" s="140">
        <v>0.0</v>
      </c>
      <c r="K233" s="140">
        <v>0.0</v>
      </c>
      <c r="L233" s="141" t="str">
        <f t="shared" si="3"/>
        <v>#VALUE!</v>
      </c>
      <c r="M233" s="142" t="str">
        <f>IF(AND(payfreq="Annually",pmt_timing="End",$B233&lt;=term),$L233/(1+Adj_Rate)^($B233),IF(AND(payfreq="Semiannually",pmt_timing="End",$B233&lt;=term),$L233/(1+Adj_Rate/2)^($B233),IF(AND(payfreq="Quarterly",pmt_timing="End",$B233&lt;=term),$L233/(1+Adj_Rate/4)^($B233),IF(AND(payfreq="Monthly",pmt_timing="End",$B233&lt;=term),$L233/(1+Adj_Rate/12)^($B233),""))))</f>
        <v>#VALUE!</v>
      </c>
      <c r="N233" s="142" t="str">
        <f>IF(AND(payfreq="Annually",pmt_timing="Beginning",$B233&lt;=term),$L233/(1+Adj_Rate)^($B233),IF(AND(payfreq="Semiannually",pmt_timing="Beginning",$B233&lt;=term),$L233/(1+Adj_Rate/2)^($B233),IF(AND(payfreq="Quarterly",pmt_timing="Beginning",$B233&lt;=term),$L233/(1+Adj_Rate/4)^($B233),IF(AND(payfreq="Monthly",pmt_timing="Beginning",$B233&lt;=term),$L233/(1+Adj_Rate/12)^($B233),""))))</f>
        <v>#VALUE!</v>
      </c>
      <c r="O233" s="77"/>
      <c r="P233" s="138" t="str">
        <f t="shared" si="19"/>
        <v>#NAME?</v>
      </c>
      <c r="Q233" s="143" t="str">
        <f>IF(P233="","",IF(P233=term,"Last Period",IF(P233="total","",IF(payfreq="Annually",DATE(YEAR(Q232)+1,MONTH(Q232),DAY(Q232)),IF(payfreq="Semiannually",DATE(YEAR(Q232),MONTH(Q232)+6,DAY(Q232)),IF(payfreq="Quarterly",DATE(YEAR(Q232),MONTH(Q232)+3,DAY(Q232)),IF(payfreq="Monthly",DATE(YEAR(Q232),MONTH(Q232)+1,DAY(Q232)))))))))</f>
        <v>#NAME?</v>
      </c>
      <c r="R233" s="145" t="str">
        <f t="shared" si="13"/>
        <v>#NAME?</v>
      </c>
      <c r="S233" s="142" t="str">
        <f t="shared" si="14"/>
        <v>#NAME?</v>
      </c>
      <c r="T233" s="145" t="str">
        <f>IF(payfreq="Annually",IF(P233="","",IF(P233="Total",SUM($T$19:T232),Adj_Rate*$R233)),IF(payfreq="Semiannually",IF(P233="","",IF(P233="Total",SUM($T$19:T232),Adj_Rate/2*$R233)),IF(payfreq="Quarterly",IF(P233="","",IF(P233="Total",SUM($T$19:T232),Adj_Rate/4*$R233)),IF(payfreq="Monthly",IF(P233="","",IF(P233="Total",SUM($T$19:T232),Adj_Rate/12*$R233)),""))))</f>
        <v>#VALUE!</v>
      </c>
      <c r="U233" s="142" t="str">
        <f t="shared" si="15"/>
        <v>#NAME?</v>
      </c>
      <c r="V233" s="145" t="str">
        <f t="shared" si="16"/>
        <v>#NAME?</v>
      </c>
      <c r="X233" s="77"/>
    </row>
    <row r="234" ht="15.75" customHeight="1">
      <c r="B234" s="144">
        <v>215.0</v>
      </c>
      <c r="C234" s="139" t="str">
        <f t="shared" si="12"/>
        <v>#NAME?</v>
      </c>
      <c r="D234" s="140" t="str">
        <f>+IF(AND(B234&lt;$G$7),VLOOKUP($B$1,Inventory!$A$1:$AZ$500,33,FALSE),IF(AND(B234=$G$7,pmt_timing="End"),VLOOKUP($B$1,Inventory!$A$1:$AZ$500,33,FALSE),0))</f>
        <v>#VALUE!</v>
      </c>
      <c r="E234" s="140">
        <v>0.0</v>
      </c>
      <c r="F234" s="140">
        <v>0.0</v>
      </c>
      <c r="G234" s="140">
        <v>0.0</v>
      </c>
      <c r="H234" s="140">
        <v>0.0</v>
      </c>
      <c r="I234" s="140">
        <v>0.0</v>
      </c>
      <c r="J234" s="140">
        <v>0.0</v>
      </c>
      <c r="K234" s="140">
        <v>0.0</v>
      </c>
      <c r="L234" s="141" t="str">
        <f t="shared" si="3"/>
        <v>#VALUE!</v>
      </c>
      <c r="M234" s="142" t="str">
        <f>IF(AND(payfreq="Annually",pmt_timing="End",$B234&lt;=term),$L234/(1+Adj_Rate)^($B234),IF(AND(payfreq="Semiannually",pmt_timing="End",$B234&lt;=term),$L234/(1+Adj_Rate/2)^($B234),IF(AND(payfreq="Quarterly",pmt_timing="End",$B234&lt;=term),$L234/(1+Adj_Rate/4)^($B234),IF(AND(payfreq="Monthly",pmt_timing="End",$B234&lt;=term),$L234/(1+Adj_Rate/12)^($B234),""))))</f>
        <v>#VALUE!</v>
      </c>
      <c r="N234" s="142" t="str">
        <f>IF(AND(payfreq="Annually",pmt_timing="Beginning",$B234&lt;=term),$L234/(1+Adj_Rate)^($B234),IF(AND(payfreq="Semiannually",pmt_timing="Beginning",$B234&lt;=term),$L234/(1+Adj_Rate/2)^($B234),IF(AND(payfreq="Quarterly",pmt_timing="Beginning",$B234&lt;=term),$L234/(1+Adj_Rate/4)^($B234),IF(AND(payfreq="Monthly",pmt_timing="Beginning",$B234&lt;=term),$L234/(1+Adj_Rate/12)^($B234),""))))</f>
        <v>#VALUE!</v>
      </c>
      <c r="O234" s="77"/>
      <c r="P234" s="138" t="str">
        <f t="shared" si="19"/>
        <v>#NAME?</v>
      </c>
      <c r="Q234" s="143" t="str">
        <f>IF(P234="","",IF(P234=term,"Last Period",IF(P234="total","",IF(payfreq="Annually",DATE(YEAR(Q233)+1,MONTH(Q233),DAY(Q233)),IF(payfreq="Semiannually",DATE(YEAR(Q233),MONTH(Q233)+6,DAY(Q233)),IF(payfreq="Quarterly",DATE(YEAR(Q233),MONTH(Q233)+3,DAY(Q233)),IF(payfreq="Monthly",DATE(YEAR(Q233),MONTH(Q233)+1,DAY(Q233)))))))))</f>
        <v>#NAME?</v>
      </c>
      <c r="R234" s="145" t="str">
        <f t="shared" si="13"/>
        <v>#NAME?</v>
      </c>
      <c r="S234" s="142" t="str">
        <f t="shared" si="14"/>
        <v>#NAME?</v>
      </c>
      <c r="T234" s="145" t="str">
        <f>IF(payfreq="Annually",IF(P234="","",IF(P234="Total",SUM($T$19:T233),Adj_Rate*$R234)),IF(payfreq="Semiannually",IF(P234="","",IF(P234="Total",SUM($T$19:T233),Adj_Rate/2*$R234)),IF(payfreq="Quarterly",IF(P234="","",IF(P234="Total",SUM($T$19:T233),Adj_Rate/4*$R234)),IF(payfreq="Monthly",IF(P234="","",IF(P234="Total",SUM($T$19:T233),Adj_Rate/12*$R234)),""))))</f>
        <v>#VALUE!</v>
      </c>
      <c r="U234" s="142" t="str">
        <f t="shared" si="15"/>
        <v>#NAME?</v>
      </c>
      <c r="V234" s="145" t="str">
        <f t="shared" si="16"/>
        <v>#NAME?</v>
      </c>
      <c r="X234" s="77"/>
    </row>
    <row r="235" ht="15.75" customHeight="1">
      <c r="B235" s="144">
        <v>216.0</v>
      </c>
      <c r="C235" s="139" t="str">
        <f t="shared" si="12"/>
        <v>#NAME?</v>
      </c>
      <c r="D235" s="140" t="str">
        <f>+IF(AND(B235&lt;$G$7),VLOOKUP($B$1,Inventory!$A$1:$AZ$500,33,FALSE),IF(AND(B235=$G$7,pmt_timing="End"),VLOOKUP($B$1,Inventory!$A$1:$AZ$500,33,FALSE),0))</f>
        <v>#VALUE!</v>
      </c>
      <c r="E235" s="140">
        <v>0.0</v>
      </c>
      <c r="F235" s="140">
        <v>0.0</v>
      </c>
      <c r="G235" s="140">
        <v>0.0</v>
      </c>
      <c r="H235" s="140">
        <v>0.0</v>
      </c>
      <c r="I235" s="140">
        <v>0.0</v>
      </c>
      <c r="J235" s="140">
        <v>0.0</v>
      </c>
      <c r="K235" s="140">
        <v>0.0</v>
      </c>
      <c r="L235" s="141" t="str">
        <f t="shared" si="3"/>
        <v>#VALUE!</v>
      </c>
      <c r="M235" s="142" t="str">
        <f>IF(AND(payfreq="Annually",pmt_timing="End",$B235&lt;=term),$L235/(1+Adj_Rate)^($B235),IF(AND(payfreq="Semiannually",pmt_timing="End",$B235&lt;=term),$L235/(1+Adj_Rate/2)^($B235),IF(AND(payfreq="Quarterly",pmt_timing="End",$B235&lt;=term),$L235/(1+Adj_Rate/4)^($B235),IF(AND(payfreq="Monthly",pmt_timing="End",$B235&lt;=term),$L235/(1+Adj_Rate/12)^($B235),""))))</f>
        <v>#VALUE!</v>
      </c>
      <c r="N235" s="142" t="str">
        <f>IF(AND(payfreq="Annually",pmt_timing="Beginning",$B235&lt;=term),$L235/(1+Adj_Rate)^($B235),IF(AND(payfreq="Semiannually",pmt_timing="Beginning",$B235&lt;=term),$L235/(1+Adj_Rate/2)^($B235),IF(AND(payfreq="Quarterly",pmt_timing="Beginning",$B235&lt;=term),$L235/(1+Adj_Rate/4)^($B235),IF(AND(payfreq="Monthly",pmt_timing="Beginning",$B235&lt;=term),$L235/(1+Adj_Rate/12)^($B235),""))))</f>
        <v>#VALUE!</v>
      </c>
      <c r="O235" s="77"/>
      <c r="P235" s="138" t="str">
        <f t="shared" si="19"/>
        <v>#NAME?</v>
      </c>
      <c r="Q235" s="143" t="str">
        <f>IF(P235="","",IF(P235=term,"Last Period",IF(P235="total","",IF(payfreq="Annually",DATE(YEAR(Q234)+1,MONTH(Q234),DAY(Q234)),IF(payfreq="Semiannually",DATE(YEAR(Q234),MONTH(Q234)+6,DAY(Q234)),IF(payfreq="Quarterly",DATE(YEAR(Q234),MONTH(Q234)+3,DAY(Q234)),IF(payfreq="Monthly",DATE(YEAR(Q234),MONTH(Q234)+1,DAY(Q234)))))))))</f>
        <v>#NAME?</v>
      </c>
      <c r="R235" s="145" t="str">
        <f t="shared" si="13"/>
        <v>#NAME?</v>
      </c>
      <c r="S235" s="142" t="str">
        <f t="shared" si="14"/>
        <v>#NAME?</v>
      </c>
      <c r="T235" s="145" t="str">
        <f>IF(payfreq="Annually",IF(P235="","",IF(P235="Total",SUM($T$19:T234),Adj_Rate*$R235)),IF(payfreq="Semiannually",IF(P235="","",IF(P235="Total",SUM($T$19:T234),Adj_Rate/2*$R235)),IF(payfreq="Quarterly",IF(P235="","",IF(P235="Total",SUM($T$19:T234),Adj_Rate/4*$R235)),IF(payfreq="Monthly",IF(P235="","",IF(P235="Total",SUM($T$19:T234),Adj_Rate/12*$R235)),""))))</f>
        <v>#VALUE!</v>
      </c>
      <c r="U235" s="142" t="str">
        <f t="shared" si="15"/>
        <v>#NAME?</v>
      </c>
      <c r="V235" s="145" t="str">
        <f t="shared" si="16"/>
        <v>#NAME?</v>
      </c>
      <c r="X235" s="77"/>
    </row>
    <row r="236" ht="15.75" customHeight="1">
      <c r="B236" s="144">
        <v>217.0</v>
      </c>
      <c r="C236" s="139" t="str">
        <f t="shared" si="12"/>
        <v>#NAME?</v>
      </c>
      <c r="D236" s="140" t="str">
        <f>+IF(AND(B236&lt;$G$7),VLOOKUP($B$1,Inventory!$A$1:$AZ$500,33,FALSE),IF(AND(B236=$G$7,pmt_timing="End"),VLOOKUP($B$1,Inventory!$A$1:$AZ$500,33,FALSE),0))</f>
        <v>#VALUE!</v>
      </c>
      <c r="E236" s="140">
        <v>0.0</v>
      </c>
      <c r="F236" s="140">
        <v>0.0</v>
      </c>
      <c r="G236" s="140">
        <v>0.0</v>
      </c>
      <c r="H236" s="140">
        <v>0.0</v>
      </c>
      <c r="I236" s="140">
        <v>0.0</v>
      </c>
      <c r="J236" s="140">
        <v>0.0</v>
      </c>
      <c r="K236" s="140">
        <v>0.0</v>
      </c>
      <c r="L236" s="141" t="str">
        <f t="shared" si="3"/>
        <v>#VALUE!</v>
      </c>
      <c r="M236" s="142" t="str">
        <f>IF(AND(payfreq="Annually",pmt_timing="End",$B236&lt;=term),$L236/(1+Adj_Rate)^($B236),IF(AND(payfreq="Semiannually",pmt_timing="End",$B236&lt;=term),$L236/(1+Adj_Rate/2)^($B236),IF(AND(payfreq="Quarterly",pmt_timing="End",$B236&lt;=term),$L236/(1+Adj_Rate/4)^($B236),IF(AND(payfreq="Monthly",pmt_timing="End",$B236&lt;=term),$L236/(1+Adj_Rate/12)^($B236),""))))</f>
        <v>#VALUE!</v>
      </c>
      <c r="N236" s="142" t="str">
        <f>IF(AND(payfreq="Annually",pmt_timing="Beginning",$B236&lt;=term),$L236/(1+Adj_Rate)^($B236),IF(AND(payfreq="Semiannually",pmt_timing="Beginning",$B236&lt;=term),$L236/(1+Adj_Rate/2)^($B236),IF(AND(payfreq="Quarterly",pmt_timing="Beginning",$B236&lt;=term),$L236/(1+Adj_Rate/4)^($B236),IF(AND(payfreq="Monthly",pmt_timing="Beginning",$B236&lt;=term),$L236/(1+Adj_Rate/12)^($B236),""))))</f>
        <v>#VALUE!</v>
      </c>
      <c r="O236" s="77"/>
      <c r="P236" s="138" t="str">
        <f t="shared" si="19"/>
        <v>#NAME?</v>
      </c>
      <c r="Q236" s="143" t="str">
        <f>IF(P236="","",IF(P236=term,"Last Period",IF(P236="total","",IF(payfreq="Annually",DATE(YEAR(Q235)+1,MONTH(Q235),DAY(Q235)),IF(payfreq="Semiannually",DATE(YEAR(Q235),MONTH(Q235)+6,DAY(Q235)),IF(payfreq="Quarterly",DATE(YEAR(Q235),MONTH(Q235)+3,DAY(Q235)),IF(payfreq="Monthly",DATE(YEAR(Q235),MONTH(Q235)+1,DAY(Q235)))))))))</f>
        <v>#NAME?</v>
      </c>
      <c r="R236" s="145" t="str">
        <f t="shared" si="13"/>
        <v>#NAME?</v>
      </c>
      <c r="S236" s="142" t="str">
        <f t="shared" si="14"/>
        <v>#NAME?</v>
      </c>
      <c r="T236" s="145" t="str">
        <f>IF(payfreq="Annually",IF(P236="","",IF(P236="Total",SUM($T$19:T235),Adj_Rate*$R236)),IF(payfreq="Semiannually",IF(P236="","",IF(P236="Total",SUM($T$19:T235),Adj_Rate/2*$R236)),IF(payfreq="Quarterly",IF(P236="","",IF(P236="Total",SUM($T$19:T235),Adj_Rate/4*$R236)),IF(payfreq="Monthly",IF(P236="","",IF(P236="Total",SUM($T$19:T235),Adj_Rate/12*$R236)),""))))</f>
        <v>#VALUE!</v>
      </c>
      <c r="U236" s="142" t="str">
        <f t="shared" si="15"/>
        <v>#NAME?</v>
      </c>
      <c r="V236" s="145" t="str">
        <f t="shared" si="16"/>
        <v>#NAME?</v>
      </c>
      <c r="X236" s="77"/>
    </row>
    <row r="237" ht="15.75" customHeight="1">
      <c r="B237" s="144">
        <v>218.0</v>
      </c>
      <c r="C237" s="139" t="str">
        <f t="shared" si="12"/>
        <v>#NAME?</v>
      </c>
      <c r="D237" s="140" t="str">
        <f>+IF(AND(B237&lt;$G$7),VLOOKUP($B$1,Inventory!$A$1:$AZ$500,33,FALSE),IF(AND(B237=$G$7,pmt_timing="End"),VLOOKUP($B$1,Inventory!$A$1:$AZ$500,33,FALSE),0))</f>
        <v>#VALUE!</v>
      </c>
      <c r="E237" s="140">
        <v>0.0</v>
      </c>
      <c r="F237" s="140">
        <v>0.0</v>
      </c>
      <c r="G237" s="140">
        <v>0.0</v>
      </c>
      <c r="H237" s="140">
        <v>0.0</v>
      </c>
      <c r="I237" s="140">
        <v>0.0</v>
      </c>
      <c r="J237" s="140">
        <v>0.0</v>
      </c>
      <c r="K237" s="140">
        <v>0.0</v>
      </c>
      <c r="L237" s="141" t="str">
        <f t="shared" si="3"/>
        <v>#VALUE!</v>
      </c>
      <c r="M237" s="142" t="str">
        <f>IF(AND(payfreq="Annually",pmt_timing="End",$B237&lt;=term),$L237/(1+Adj_Rate)^($B237),IF(AND(payfreq="Semiannually",pmt_timing="End",$B237&lt;=term),$L237/(1+Adj_Rate/2)^($B237),IF(AND(payfreq="Quarterly",pmt_timing="End",$B237&lt;=term),$L237/(1+Adj_Rate/4)^($B237),IF(AND(payfreq="Monthly",pmt_timing="End",$B237&lt;=term),$L237/(1+Adj_Rate/12)^($B237),""))))</f>
        <v>#VALUE!</v>
      </c>
      <c r="N237" s="142" t="str">
        <f>IF(AND(payfreq="Annually",pmt_timing="Beginning",$B237&lt;=term),$L237/(1+Adj_Rate)^($B237),IF(AND(payfreq="Semiannually",pmt_timing="Beginning",$B237&lt;=term),$L237/(1+Adj_Rate/2)^($B237),IF(AND(payfreq="Quarterly",pmt_timing="Beginning",$B237&lt;=term),$L237/(1+Adj_Rate/4)^($B237),IF(AND(payfreq="Monthly",pmt_timing="Beginning",$B237&lt;=term),$L237/(1+Adj_Rate/12)^($B237),""))))</f>
        <v>#VALUE!</v>
      </c>
      <c r="O237" s="77"/>
      <c r="P237" s="138" t="str">
        <f t="shared" si="19"/>
        <v>#NAME?</v>
      </c>
      <c r="Q237" s="143" t="str">
        <f>IF(P237="","",IF(P237=term,"Last Period",IF(P237="total","",IF(payfreq="Annually",DATE(YEAR(Q236)+1,MONTH(Q236),DAY(Q236)),IF(payfreq="Semiannually",DATE(YEAR(Q236),MONTH(Q236)+6,DAY(Q236)),IF(payfreq="Quarterly",DATE(YEAR(Q236),MONTH(Q236)+3,DAY(Q236)),IF(payfreq="Monthly",DATE(YEAR(Q236),MONTH(Q236)+1,DAY(Q236)))))))))</f>
        <v>#NAME?</v>
      </c>
      <c r="R237" s="145" t="str">
        <f t="shared" si="13"/>
        <v>#NAME?</v>
      </c>
      <c r="S237" s="142" t="str">
        <f t="shared" si="14"/>
        <v>#NAME?</v>
      </c>
      <c r="T237" s="145" t="str">
        <f>IF(payfreq="Annually",IF(P237="","",IF(P237="Total",SUM($T$19:T236),Adj_Rate*$R237)),IF(payfreq="Semiannually",IF(P237="","",IF(P237="Total",SUM($T$19:T236),Adj_Rate/2*$R237)),IF(payfreq="Quarterly",IF(P237="","",IF(P237="Total",SUM($T$19:T236),Adj_Rate/4*$R237)),IF(payfreq="Monthly",IF(P237="","",IF(P237="Total",SUM($T$19:T236),Adj_Rate/12*$R237)),""))))</f>
        <v>#VALUE!</v>
      </c>
      <c r="U237" s="142" t="str">
        <f t="shared" si="15"/>
        <v>#NAME?</v>
      </c>
      <c r="V237" s="145" t="str">
        <f t="shared" si="16"/>
        <v>#NAME?</v>
      </c>
      <c r="X237" s="77"/>
    </row>
    <row r="238" ht="15.75" customHeight="1">
      <c r="B238" s="144">
        <v>219.0</v>
      </c>
      <c r="C238" s="139" t="str">
        <f t="shared" si="12"/>
        <v>#NAME?</v>
      </c>
      <c r="D238" s="140" t="str">
        <f>+IF(AND(B238&lt;$G$7),VLOOKUP($B$1,Inventory!$A$1:$AZ$500,33,FALSE),IF(AND(B238=$G$7,pmt_timing="End"),VLOOKUP($B$1,Inventory!$A$1:$AZ$500,33,FALSE),0))</f>
        <v>#VALUE!</v>
      </c>
      <c r="E238" s="140">
        <v>0.0</v>
      </c>
      <c r="F238" s="140">
        <v>0.0</v>
      </c>
      <c r="G238" s="140">
        <v>0.0</v>
      </c>
      <c r="H238" s="140">
        <v>0.0</v>
      </c>
      <c r="I238" s="140">
        <v>0.0</v>
      </c>
      <c r="J238" s="140">
        <v>0.0</v>
      </c>
      <c r="K238" s="140">
        <v>0.0</v>
      </c>
      <c r="L238" s="141" t="str">
        <f t="shared" si="3"/>
        <v>#VALUE!</v>
      </c>
      <c r="M238" s="142" t="str">
        <f>IF(AND(payfreq="Annually",pmt_timing="End",$B238&lt;=term),$L238/(1+Adj_Rate)^($B238),IF(AND(payfreq="Semiannually",pmt_timing="End",$B238&lt;=term),$L238/(1+Adj_Rate/2)^($B238),IF(AND(payfreq="Quarterly",pmt_timing="End",$B238&lt;=term),$L238/(1+Adj_Rate/4)^($B238),IF(AND(payfreq="Monthly",pmt_timing="End",$B238&lt;=term),$L238/(1+Adj_Rate/12)^($B238),""))))</f>
        <v>#VALUE!</v>
      </c>
      <c r="N238" s="142" t="str">
        <f>IF(AND(payfreq="Annually",pmt_timing="Beginning",$B238&lt;=term),$L238/(1+Adj_Rate)^($B238),IF(AND(payfreq="Semiannually",pmt_timing="Beginning",$B238&lt;=term),$L238/(1+Adj_Rate/2)^($B238),IF(AND(payfreq="Quarterly",pmt_timing="Beginning",$B238&lt;=term),$L238/(1+Adj_Rate/4)^($B238),IF(AND(payfreq="Monthly",pmt_timing="Beginning",$B238&lt;=term),$L238/(1+Adj_Rate/12)^($B238),""))))</f>
        <v>#VALUE!</v>
      </c>
      <c r="O238" s="77"/>
      <c r="P238" s="138" t="str">
        <f t="shared" si="19"/>
        <v>#NAME?</v>
      </c>
      <c r="Q238" s="143" t="str">
        <f>IF(P238="","",IF(P238=term,"Last Period",IF(P238="total","",IF(payfreq="Annually",DATE(YEAR(Q237)+1,MONTH(Q237),DAY(Q237)),IF(payfreq="Semiannually",DATE(YEAR(Q237),MONTH(Q237)+6,DAY(Q237)),IF(payfreq="Quarterly",DATE(YEAR(Q237),MONTH(Q237)+3,DAY(Q237)),IF(payfreq="Monthly",DATE(YEAR(Q237),MONTH(Q237)+1,DAY(Q237)))))))))</f>
        <v>#NAME?</v>
      </c>
      <c r="R238" s="145" t="str">
        <f t="shared" si="13"/>
        <v>#NAME?</v>
      </c>
      <c r="S238" s="142" t="str">
        <f t="shared" si="14"/>
        <v>#NAME?</v>
      </c>
      <c r="T238" s="145" t="str">
        <f>IF(payfreq="Annually",IF(P238="","",IF(P238="Total",SUM($T$19:T237),Adj_Rate*$R238)),IF(payfreq="Semiannually",IF(P238="","",IF(P238="Total",SUM($T$19:T237),Adj_Rate/2*$R238)),IF(payfreq="Quarterly",IF(P238="","",IF(P238="Total",SUM($T$19:T237),Adj_Rate/4*$R238)),IF(payfreq="Monthly",IF(P238="","",IF(P238="Total",SUM($T$19:T237),Adj_Rate/12*$R238)),""))))</f>
        <v>#VALUE!</v>
      </c>
      <c r="U238" s="142" t="str">
        <f t="shared" si="15"/>
        <v>#NAME?</v>
      </c>
      <c r="V238" s="145" t="str">
        <f t="shared" si="16"/>
        <v>#NAME?</v>
      </c>
      <c r="X238" s="77"/>
    </row>
    <row r="239" ht="15.75" customHeight="1">
      <c r="B239" s="144">
        <v>220.0</v>
      </c>
      <c r="C239" s="139" t="str">
        <f t="shared" si="12"/>
        <v>#NAME?</v>
      </c>
      <c r="D239" s="140" t="str">
        <f>+IF(AND(B239&lt;$G$7),VLOOKUP($B$1,Inventory!$A$1:$AZ$500,33,FALSE),IF(AND(B239=$G$7,pmt_timing="End"),VLOOKUP($B$1,Inventory!$A$1:$AZ$500,33,FALSE),0))</f>
        <v>#VALUE!</v>
      </c>
      <c r="E239" s="140">
        <v>0.0</v>
      </c>
      <c r="F239" s="140">
        <v>0.0</v>
      </c>
      <c r="G239" s="140">
        <v>0.0</v>
      </c>
      <c r="H239" s="140">
        <v>0.0</v>
      </c>
      <c r="I239" s="140">
        <v>0.0</v>
      </c>
      <c r="J239" s="140">
        <v>0.0</v>
      </c>
      <c r="K239" s="140">
        <v>0.0</v>
      </c>
      <c r="L239" s="141" t="str">
        <f t="shared" si="3"/>
        <v>#VALUE!</v>
      </c>
      <c r="M239" s="142" t="str">
        <f>IF(AND(payfreq="Annually",pmt_timing="End",$B239&lt;=term),$L239/(1+Adj_Rate)^($B239),IF(AND(payfreq="Semiannually",pmt_timing="End",$B239&lt;=term),$L239/(1+Adj_Rate/2)^($B239),IF(AND(payfreq="Quarterly",pmt_timing="End",$B239&lt;=term),$L239/(1+Adj_Rate/4)^($B239),IF(AND(payfreq="Monthly",pmt_timing="End",$B239&lt;=term),$L239/(1+Adj_Rate/12)^($B239),""))))</f>
        <v>#VALUE!</v>
      </c>
      <c r="N239" s="142" t="str">
        <f>IF(AND(payfreq="Annually",pmt_timing="Beginning",$B239&lt;=term),$L239/(1+Adj_Rate)^($B239),IF(AND(payfreq="Semiannually",pmt_timing="Beginning",$B239&lt;=term),$L239/(1+Adj_Rate/2)^($B239),IF(AND(payfreq="Quarterly",pmt_timing="Beginning",$B239&lt;=term),$L239/(1+Adj_Rate/4)^($B239),IF(AND(payfreq="Monthly",pmt_timing="Beginning",$B239&lt;=term),$L239/(1+Adj_Rate/12)^($B239),""))))</f>
        <v>#VALUE!</v>
      </c>
      <c r="O239" s="77"/>
      <c r="P239" s="138" t="str">
        <f t="shared" si="19"/>
        <v>#NAME?</v>
      </c>
      <c r="Q239" s="143" t="str">
        <f>IF(P239="","",IF(P239=term,"Last Period",IF(P239="total","",IF(payfreq="Annually",DATE(YEAR(Q238)+1,MONTH(Q238),DAY(Q238)),IF(payfreq="Semiannually",DATE(YEAR(Q238),MONTH(Q238)+6,DAY(Q238)),IF(payfreq="Quarterly",DATE(YEAR(Q238),MONTH(Q238)+3,DAY(Q238)),IF(payfreq="Monthly",DATE(YEAR(Q238),MONTH(Q238)+1,DAY(Q238)))))))))</f>
        <v>#NAME?</v>
      </c>
      <c r="R239" s="145" t="str">
        <f t="shared" si="13"/>
        <v>#NAME?</v>
      </c>
      <c r="S239" s="142" t="str">
        <f t="shared" si="14"/>
        <v>#NAME?</v>
      </c>
      <c r="T239" s="145" t="str">
        <f>IF(payfreq="Annually",IF(P239="","",IF(P239="Total",SUM($T$19:T238),Adj_Rate*$R239)),IF(payfreq="Semiannually",IF(P239="","",IF(P239="Total",SUM($T$19:T238),Adj_Rate/2*$R239)),IF(payfreq="Quarterly",IF(P239="","",IF(P239="Total",SUM($T$19:T238),Adj_Rate/4*$R239)),IF(payfreq="Monthly",IF(P239="","",IF(P239="Total",SUM($T$19:T238),Adj_Rate/12*$R239)),""))))</f>
        <v>#VALUE!</v>
      </c>
      <c r="U239" s="142" t="str">
        <f t="shared" si="15"/>
        <v>#NAME?</v>
      </c>
      <c r="V239" s="145" t="str">
        <f t="shared" si="16"/>
        <v>#NAME?</v>
      </c>
      <c r="X239" s="77"/>
    </row>
    <row r="240" ht="15.75" customHeight="1">
      <c r="B240" s="144">
        <v>221.0</v>
      </c>
      <c r="C240" s="139" t="str">
        <f t="shared" si="12"/>
        <v>#NAME?</v>
      </c>
      <c r="D240" s="140" t="str">
        <f>+IF(AND(B240&lt;$G$7),VLOOKUP($B$1,Inventory!$A$1:$AZ$500,33,FALSE),IF(AND(B240=$G$7,pmt_timing="End"),VLOOKUP($B$1,Inventory!$A$1:$AZ$500,33,FALSE),0))</f>
        <v>#VALUE!</v>
      </c>
      <c r="E240" s="140">
        <v>0.0</v>
      </c>
      <c r="F240" s="140">
        <v>0.0</v>
      </c>
      <c r="G240" s="140">
        <v>0.0</v>
      </c>
      <c r="H240" s="140">
        <v>0.0</v>
      </c>
      <c r="I240" s="140">
        <v>0.0</v>
      </c>
      <c r="J240" s="140">
        <v>0.0</v>
      </c>
      <c r="K240" s="140">
        <v>0.0</v>
      </c>
      <c r="L240" s="141" t="str">
        <f t="shared" si="3"/>
        <v>#VALUE!</v>
      </c>
      <c r="M240" s="142" t="str">
        <f>IF(AND(payfreq="Annually",pmt_timing="End",$B240&lt;=term),$L240/(1+Adj_Rate)^($B240),IF(AND(payfreq="Semiannually",pmt_timing="End",$B240&lt;=term),$L240/(1+Adj_Rate/2)^($B240),IF(AND(payfreq="Quarterly",pmt_timing="End",$B240&lt;=term),$L240/(1+Adj_Rate/4)^($B240),IF(AND(payfreq="Monthly",pmt_timing="End",$B240&lt;=term),$L240/(1+Adj_Rate/12)^($B240),""))))</f>
        <v>#VALUE!</v>
      </c>
      <c r="N240" s="142" t="str">
        <f>IF(AND(payfreq="Annually",pmt_timing="Beginning",$B240&lt;=term),$L240/(1+Adj_Rate)^($B240),IF(AND(payfreq="Semiannually",pmt_timing="Beginning",$B240&lt;=term),$L240/(1+Adj_Rate/2)^($B240),IF(AND(payfreq="Quarterly",pmt_timing="Beginning",$B240&lt;=term),$L240/(1+Adj_Rate/4)^($B240),IF(AND(payfreq="Monthly",pmt_timing="Beginning",$B240&lt;=term),$L240/(1+Adj_Rate/12)^($B240),""))))</f>
        <v>#VALUE!</v>
      </c>
      <c r="O240" s="77"/>
      <c r="P240" s="138" t="str">
        <f t="shared" si="19"/>
        <v>#NAME?</v>
      </c>
      <c r="Q240" s="143" t="str">
        <f>IF(P240="","",IF(P240=term,"Last Period",IF(P240="total","",IF(payfreq="Annually",DATE(YEAR(Q239)+1,MONTH(Q239),DAY(Q239)),IF(payfreq="Semiannually",DATE(YEAR(Q239),MONTH(Q239)+6,DAY(Q239)),IF(payfreq="Quarterly",DATE(YEAR(Q239),MONTH(Q239)+3,DAY(Q239)),IF(payfreq="Monthly",DATE(YEAR(Q239),MONTH(Q239)+1,DAY(Q239)))))))))</f>
        <v>#NAME?</v>
      </c>
      <c r="R240" s="145" t="str">
        <f t="shared" si="13"/>
        <v>#NAME?</v>
      </c>
      <c r="S240" s="142" t="str">
        <f t="shared" si="14"/>
        <v>#NAME?</v>
      </c>
      <c r="T240" s="145" t="str">
        <f>IF(payfreq="Annually",IF(P240="","",IF(P240="Total",SUM($T$19:T239),Adj_Rate*$R240)),IF(payfreq="Semiannually",IF(P240="","",IF(P240="Total",SUM($T$19:T239),Adj_Rate/2*$R240)),IF(payfreq="Quarterly",IF(P240="","",IF(P240="Total",SUM($T$19:T239),Adj_Rate/4*$R240)),IF(payfreq="Monthly",IF(P240="","",IF(P240="Total",SUM($T$19:T239),Adj_Rate/12*$R240)),""))))</f>
        <v>#VALUE!</v>
      </c>
      <c r="U240" s="142" t="str">
        <f t="shared" si="15"/>
        <v>#NAME?</v>
      </c>
      <c r="V240" s="145" t="str">
        <f t="shared" si="16"/>
        <v>#NAME?</v>
      </c>
      <c r="X240" s="77"/>
    </row>
    <row r="241" ht="15.75" customHeight="1">
      <c r="B241" s="144">
        <v>222.0</v>
      </c>
      <c r="C241" s="139" t="str">
        <f t="shared" si="12"/>
        <v>#NAME?</v>
      </c>
      <c r="D241" s="140" t="str">
        <f>+IF(AND(B241&lt;$G$7),VLOOKUP($B$1,Inventory!$A$1:$AZ$500,33,FALSE),IF(AND(B241=$G$7,pmt_timing="End"),VLOOKUP($B$1,Inventory!$A$1:$AZ$500,33,FALSE),0))</f>
        <v>#VALUE!</v>
      </c>
      <c r="E241" s="140">
        <v>0.0</v>
      </c>
      <c r="F241" s="140">
        <v>0.0</v>
      </c>
      <c r="G241" s="140">
        <v>0.0</v>
      </c>
      <c r="H241" s="140">
        <v>0.0</v>
      </c>
      <c r="I241" s="140">
        <v>0.0</v>
      </c>
      <c r="J241" s="140">
        <v>0.0</v>
      </c>
      <c r="K241" s="140">
        <v>0.0</v>
      </c>
      <c r="L241" s="141" t="str">
        <f t="shared" si="3"/>
        <v>#VALUE!</v>
      </c>
      <c r="M241" s="142" t="str">
        <f>IF(AND(payfreq="Annually",pmt_timing="End",$B241&lt;=term),$L241/(1+Adj_Rate)^($B241),IF(AND(payfreq="Semiannually",pmt_timing="End",$B241&lt;=term),$L241/(1+Adj_Rate/2)^($B241),IF(AND(payfreq="Quarterly",pmt_timing="End",$B241&lt;=term),$L241/(1+Adj_Rate/4)^($B241),IF(AND(payfreq="Monthly",pmt_timing="End",$B241&lt;=term),$L241/(1+Adj_Rate/12)^($B241),""))))</f>
        <v>#VALUE!</v>
      </c>
      <c r="N241" s="142" t="str">
        <f>IF(AND(payfreq="Annually",pmt_timing="Beginning",$B241&lt;=term),$L241/(1+Adj_Rate)^($B241),IF(AND(payfreq="Semiannually",pmt_timing="Beginning",$B241&lt;=term),$L241/(1+Adj_Rate/2)^($B241),IF(AND(payfreq="Quarterly",pmt_timing="Beginning",$B241&lt;=term),$L241/(1+Adj_Rate/4)^($B241),IF(AND(payfreq="Monthly",pmt_timing="Beginning",$B241&lt;=term),$L241/(1+Adj_Rate/12)^($B241),""))))</f>
        <v>#VALUE!</v>
      </c>
      <c r="O241" s="77"/>
      <c r="P241" s="138" t="str">
        <f t="shared" si="19"/>
        <v>#NAME?</v>
      </c>
      <c r="Q241" s="143" t="str">
        <f>IF(P241="","",IF(P241=term,"Last Period",IF(P241="total","",IF(payfreq="Annually",DATE(YEAR(Q240)+1,MONTH(Q240),DAY(Q240)),IF(payfreq="Semiannually",DATE(YEAR(Q240),MONTH(Q240)+6,DAY(Q240)),IF(payfreq="Quarterly",DATE(YEAR(Q240),MONTH(Q240)+3,DAY(Q240)),IF(payfreq="Monthly",DATE(YEAR(Q240),MONTH(Q240)+1,DAY(Q240)))))))))</f>
        <v>#NAME?</v>
      </c>
      <c r="R241" s="145" t="str">
        <f t="shared" si="13"/>
        <v>#NAME?</v>
      </c>
      <c r="S241" s="142" t="str">
        <f t="shared" si="14"/>
        <v>#NAME?</v>
      </c>
      <c r="T241" s="145" t="str">
        <f>IF(payfreq="Annually",IF(P241="","",IF(P241="Total",SUM($T$19:T240),Adj_Rate*$R241)),IF(payfreq="Semiannually",IF(P241="","",IF(P241="Total",SUM($T$19:T240),Adj_Rate/2*$R241)),IF(payfreq="Quarterly",IF(P241="","",IF(P241="Total",SUM($T$19:T240),Adj_Rate/4*$R241)),IF(payfreq="Monthly",IF(P241="","",IF(P241="Total",SUM($T$19:T240),Adj_Rate/12*$R241)),""))))</f>
        <v>#VALUE!</v>
      </c>
      <c r="U241" s="142" t="str">
        <f t="shared" si="15"/>
        <v>#NAME?</v>
      </c>
      <c r="V241" s="145" t="str">
        <f t="shared" si="16"/>
        <v>#NAME?</v>
      </c>
      <c r="X241" s="77"/>
    </row>
    <row r="242" ht="15.75" customHeight="1">
      <c r="B242" s="144">
        <v>223.0</v>
      </c>
      <c r="C242" s="139" t="str">
        <f t="shared" si="12"/>
        <v>#NAME?</v>
      </c>
      <c r="D242" s="140" t="str">
        <f>+IF(AND(B242&lt;$G$7),VLOOKUP($B$1,Inventory!$A$1:$AZ$500,33,FALSE),IF(AND(B242=$G$7,pmt_timing="End"),VLOOKUP($B$1,Inventory!$A$1:$AZ$500,33,FALSE),0))</f>
        <v>#VALUE!</v>
      </c>
      <c r="E242" s="140">
        <v>0.0</v>
      </c>
      <c r="F242" s="140">
        <v>0.0</v>
      </c>
      <c r="G242" s="140">
        <v>0.0</v>
      </c>
      <c r="H242" s="140">
        <v>0.0</v>
      </c>
      <c r="I242" s="140">
        <v>0.0</v>
      </c>
      <c r="J242" s="140">
        <v>0.0</v>
      </c>
      <c r="K242" s="140">
        <v>0.0</v>
      </c>
      <c r="L242" s="141" t="str">
        <f t="shared" si="3"/>
        <v>#VALUE!</v>
      </c>
      <c r="M242" s="142" t="str">
        <f>IF(AND(payfreq="Annually",pmt_timing="End",$B242&lt;=term),$L242/(1+Adj_Rate)^($B242),IF(AND(payfreq="Semiannually",pmt_timing="End",$B242&lt;=term),$L242/(1+Adj_Rate/2)^($B242),IF(AND(payfreq="Quarterly",pmt_timing="End",$B242&lt;=term),$L242/(1+Adj_Rate/4)^($B242),IF(AND(payfreq="Monthly",pmt_timing="End",$B242&lt;=term),$L242/(1+Adj_Rate/12)^($B242),""))))</f>
        <v>#VALUE!</v>
      </c>
      <c r="N242" s="142" t="str">
        <f>IF(AND(payfreq="Annually",pmt_timing="Beginning",$B242&lt;=term),$L242/(1+Adj_Rate)^($B242),IF(AND(payfreq="Semiannually",pmt_timing="Beginning",$B242&lt;=term),$L242/(1+Adj_Rate/2)^($B242),IF(AND(payfreq="Quarterly",pmt_timing="Beginning",$B242&lt;=term),$L242/(1+Adj_Rate/4)^($B242),IF(AND(payfreq="Monthly",pmt_timing="Beginning",$B242&lt;=term),$L242/(1+Adj_Rate/12)^($B242),""))))</f>
        <v>#VALUE!</v>
      </c>
      <c r="O242" s="77"/>
      <c r="P242" s="138" t="str">
        <f t="shared" si="19"/>
        <v>#NAME?</v>
      </c>
      <c r="Q242" s="143" t="str">
        <f>IF(P242="","",IF(P242=term,"Last Period",IF(P242="total","",IF(payfreq="Annually",DATE(YEAR(Q241)+1,MONTH(Q241),DAY(Q241)),IF(payfreq="Semiannually",DATE(YEAR(Q241),MONTH(Q241)+6,DAY(Q241)),IF(payfreq="Quarterly",DATE(YEAR(Q241),MONTH(Q241)+3,DAY(Q241)),IF(payfreq="Monthly",DATE(YEAR(Q241),MONTH(Q241)+1,DAY(Q241)))))))))</f>
        <v>#NAME?</v>
      </c>
      <c r="R242" s="145" t="str">
        <f t="shared" si="13"/>
        <v>#NAME?</v>
      </c>
      <c r="S242" s="142" t="str">
        <f t="shared" si="14"/>
        <v>#NAME?</v>
      </c>
      <c r="T242" s="145" t="str">
        <f>IF(payfreq="Annually",IF(P242="","",IF(P242="Total",SUM($T$19:T241),Adj_Rate*$R242)),IF(payfreq="Semiannually",IF(P242="","",IF(P242="Total",SUM($T$19:T241),Adj_Rate/2*$R242)),IF(payfreq="Quarterly",IF(P242="","",IF(P242="Total",SUM($T$19:T241),Adj_Rate/4*$R242)),IF(payfreq="Monthly",IF(P242="","",IF(P242="Total",SUM($T$19:T241),Adj_Rate/12*$R242)),""))))</f>
        <v>#VALUE!</v>
      </c>
      <c r="U242" s="142" t="str">
        <f t="shared" si="15"/>
        <v>#NAME?</v>
      </c>
      <c r="V242" s="145" t="str">
        <f t="shared" si="16"/>
        <v>#NAME?</v>
      </c>
      <c r="X242" s="77"/>
    </row>
    <row r="243" ht="15.75" customHeight="1">
      <c r="B243" s="144">
        <v>224.0</v>
      </c>
      <c r="C243" s="139" t="str">
        <f t="shared" si="12"/>
        <v>#NAME?</v>
      </c>
      <c r="D243" s="140" t="str">
        <f>+IF(AND(B243&lt;$G$7),VLOOKUP($B$1,Inventory!$A$1:$AZ$500,33,FALSE),IF(AND(B243=$G$7,pmt_timing="End"),VLOOKUP($B$1,Inventory!$A$1:$AZ$500,33,FALSE),0))</f>
        <v>#VALUE!</v>
      </c>
      <c r="E243" s="140">
        <v>0.0</v>
      </c>
      <c r="F243" s="140">
        <v>0.0</v>
      </c>
      <c r="G243" s="140">
        <v>0.0</v>
      </c>
      <c r="H243" s="140">
        <v>0.0</v>
      </c>
      <c r="I243" s="140">
        <v>0.0</v>
      </c>
      <c r="J243" s="140">
        <v>0.0</v>
      </c>
      <c r="K243" s="140">
        <v>0.0</v>
      </c>
      <c r="L243" s="141" t="str">
        <f t="shared" si="3"/>
        <v>#VALUE!</v>
      </c>
      <c r="M243" s="142" t="str">
        <f>IF(AND(payfreq="Annually",pmt_timing="End",$B243&lt;=term),$L243/(1+Adj_Rate)^($B243),IF(AND(payfreq="Semiannually",pmt_timing="End",$B243&lt;=term),$L243/(1+Adj_Rate/2)^($B243),IF(AND(payfreq="Quarterly",pmt_timing="End",$B243&lt;=term),$L243/(1+Adj_Rate/4)^($B243),IF(AND(payfreq="Monthly",pmt_timing="End",$B243&lt;=term),$L243/(1+Adj_Rate/12)^($B243),""))))</f>
        <v>#VALUE!</v>
      </c>
      <c r="N243" s="142" t="str">
        <f>IF(AND(payfreq="Annually",pmt_timing="Beginning",$B243&lt;=term),$L243/(1+Adj_Rate)^($B243),IF(AND(payfreq="Semiannually",pmt_timing="Beginning",$B243&lt;=term),$L243/(1+Adj_Rate/2)^($B243),IF(AND(payfreq="Quarterly",pmt_timing="Beginning",$B243&lt;=term),$L243/(1+Adj_Rate/4)^($B243),IF(AND(payfreq="Monthly",pmt_timing="Beginning",$B243&lt;=term),$L243/(1+Adj_Rate/12)^($B243),""))))</f>
        <v>#VALUE!</v>
      </c>
      <c r="O243" s="77"/>
      <c r="P243" s="138" t="str">
        <f t="shared" si="19"/>
        <v>#NAME?</v>
      </c>
      <c r="Q243" s="143" t="str">
        <f>IF(P243="","",IF(P243=term,"Last Period",IF(P243="total","",IF(payfreq="Annually",DATE(YEAR(Q242)+1,MONTH(Q242),DAY(Q242)),IF(payfreq="Semiannually",DATE(YEAR(Q242),MONTH(Q242)+6,DAY(Q242)),IF(payfreq="Quarterly",DATE(YEAR(Q242),MONTH(Q242)+3,DAY(Q242)),IF(payfreq="Monthly",DATE(YEAR(Q242),MONTH(Q242)+1,DAY(Q242)))))))))</f>
        <v>#NAME?</v>
      </c>
      <c r="R243" s="145" t="str">
        <f t="shared" si="13"/>
        <v>#NAME?</v>
      </c>
      <c r="S243" s="142" t="str">
        <f t="shared" si="14"/>
        <v>#NAME?</v>
      </c>
      <c r="T243" s="145" t="str">
        <f>IF(payfreq="Annually",IF(P243="","",IF(P243="Total",SUM($T$19:T242),Adj_Rate*$R243)),IF(payfreq="Semiannually",IF(P243="","",IF(P243="Total",SUM($T$19:T242),Adj_Rate/2*$R243)),IF(payfreq="Quarterly",IF(P243="","",IF(P243="Total",SUM($T$19:T242),Adj_Rate/4*$R243)),IF(payfreq="Monthly",IF(P243="","",IF(P243="Total",SUM($T$19:T242),Adj_Rate/12*$R243)),""))))</f>
        <v>#VALUE!</v>
      </c>
      <c r="U243" s="142" t="str">
        <f t="shared" si="15"/>
        <v>#NAME?</v>
      </c>
      <c r="V243" s="145" t="str">
        <f t="shared" si="16"/>
        <v>#NAME?</v>
      </c>
      <c r="X243" s="77"/>
    </row>
    <row r="244" ht="15.75" customHeight="1">
      <c r="B244" s="144">
        <v>225.0</v>
      </c>
      <c r="C244" s="139" t="str">
        <f t="shared" si="12"/>
        <v>#NAME?</v>
      </c>
      <c r="D244" s="140" t="str">
        <f>+IF(AND(B244&lt;$G$7),VLOOKUP($B$1,Inventory!$A$1:$AZ$500,33,FALSE),IF(AND(B244=$G$7,pmt_timing="End"),VLOOKUP($B$1,Inventory!$A$1:$AZ$500,33,FALSE),0))</f>
        <v>#VALUE!</v>
      </c>
      <c r="E244" s="140">
        <v>0.0</v>
      </c>
      <c r="F244" s="140">
        <v>0.0</v>
      </c>
      <c r="G244" s="140">
        <v>0.0</v>
      </c>
      <c r="H244" s="140">
        <v>0.0</v>
      </c>
      <c r="I244" s="140">
        <v>0.0</v>
      </c>
      <c r="J244" s="140">
        <v>0.0</v>
      </c>
      <c r="K244" s="140">
        <v>0.0</v>
      </c>
      <c r="L244" s="141" t="str">
        <f t="shared" si="3"/>
        <v>#VALUE!</v>
      </c>
      <c r="M244" s="142" t="str">
        <f>IF(AND(payfreq="Annually",pmt_timing="End",$B244&lt;=term),$L244/(1+Adj_Rate)^($B244),IF(AND(payfreq="Semiannually",pmt_timing="End",$B244&lt;=term),$L244/(1+Adj_Rate/2)^($B244),IF(AND(payfreq="Quarterly",pmt_timing="End",$B244&lt;=term),$L244/(1+Adj_Rate/4)^($B244),IF(AND(payfreq="Monthly",pmt_timing="End",$B244&lt;=term),$L244/(1+Adj_Rate/12)^($B244),""))))</f>
        <v>#VALUE!</v>
      </c>
      <c r="N244" s="142" t="str">
        <f>IF(AND(payfreq="Annually",pmt_timing="Beginning",$B244&lt;=term),$L244/(1+Adj_Rate)^($B244),IF(AND(payfreq="Semiannually",pmt_timing="Beginning",$B244&lt;=term),$L244/(1+Adj_Rate/2)^($B244),IF(AND(payfreq="Quarterly",pmt_timing="Beginning",$B244&lt;=term),$L244/(1+Adj_Rate/4)^($B244),IF(AND(payfreq="Monthly",pmt_timing="Beginning",$B244&lt;=term),$L244/(1+Adj_Rate/12)^($B244),""))))</f>
        <v>#VALUE!</v>
      </c>
      <c r="O244" s="77"/>
      <c r="P244" s="138" t="str">
        <f t="shared" si="19"/>
        <v>#NAME?</v>
      </c>
      <c r="Q244" s="143" t="str">
        <f>IF(P244="","",IF(P244=term,"Last Period",IF(P244="total","",IF(payfreq="Annually",DATE(YEAR(Q243)+1,MONTH(Q243),DAY(Q243)),IF(payfreq="Semiannually",DATE(YEAR(Q243),MONTH(Q243)+6,DAY(Q243)),IF(payfreq="Quarterly",DATE(YEAR(Q243),MONTH(Q243)+3,DAY(Q243)),IF(payfreq="Monthly",DATE(YEAR(Q243),MONTH(Q243)+1,DAY(Q243)))))))))</f>
        <v>#NAME?</v>
      </c>
      <c r="R244" s="145" t="str">
        <f t="shared" si="13"/>
        <v>#NAME?</v>
      </c>
      <c r="S244" s="142" t="str">
        <f t="shared" si="14"/>
        <v>#NAME?</v>
      </c>
      <c r="T244" s="145" t="str">
        <f>IF(payfreq="Annually",IF(P244="","",IF(P244="Total",SUM($T$19:T243),Adj_Rate*$R244)),IF(payfreq="Semiannually",IF(P244="","",IF(P244="Total",SUM($T$19:T243),Adj_Rate/2*$R244)),IF(payfreq="Quarterly",IF(P244="","",IF(P244="Total",SUM($T$19:T243),Adj_Rate/4*$R244)),IF(payfreq="Monthly",IF(P244="","",IF(P244="Total",SUM($T$19:T243),Adj_Rate/12*$R244)),""))))</f>
        <v>#VALUE!</v>
      </c>
      <c r="U244" s="142" t="str">
        <f t="shared" si="15"/>
        <v>#NAME?</v>
      </c>
      <c r="V244" s="145" t="str">
        <f t="shared" si="16"/>
        <v>#NAME?</v>
      </c>
      <c r="X244" s="77"/>
    </row>
    <row r="245" ht="15.75" customHeight="1">
      <c r="B245" s="144">
        <v>226.0</v>
      </c>
      <c r="C245" s="139" t="str">
        <f t="shared" si="12"/>
        <v>#NAME?</v>
      </c>
      <c r="D245" s="140" t="str">
        <f>+IF(AND(B245&lt;$G$7),VLOOKUP($B$1,Inventory!$A$1:$AZ$500,33,FALSE),IF(AND(B245=$G$7,pmt_timing="End"),VLOOKUP($B$1,Inventory!$A$1:$AZ$500,33,FALSE),0))</f>
        <v>#VALUE!</v>
      </c>
      <c r="E245" s="140">
        <v>0.0</v>
      </c>
      <c r="F245" s="140">
        <v>0.0</v>
      </c>
      <c r="G245" s="140">
        <v>0.0</v>
      </c>
      <c r="H245" s="140">
        <v>0.0</v>
      </c>
      <c r="I245" s="140">
        <v>0.0</v>
      </c>
      <c r="J245" s="140">
        <v>0.0</v>
      </c>
      <c r="K245" s="140">
        <v>0.0</v>
      </c>
      <c r="L245" s="141" t="str">
        <f t="shared" si="3"/>
        <v>#VALUE!</v>
      </c>
      <c r="M245" s="142" t="str">
        <f>IF(AND(payfreq="Annually",pmt_timing="End",$B245&lt;=term),$L245/(1+Adj_Rate)^($B245),IF(AND(payfreq="Semiannually",pmt_timing="End",$B245&lt;=term),$L245/(1+Adj_Rate/2)^($B245),IF(AND(payfreq="Quarterly",pmt_timing="End",$B245&lt;=term),$L245/(1+Adj_Rate/4)^($B245),IF(AND(payfreq="Monthly",pmt_timing="End",$B245&lt;=term),$L245/(1+Adj_Rate/12)^($B245),""))))</f>
        <v>#VALUE!</v>
      </c>
      <c r="N245" s="142" t="str">
        <f>IF(AND(payfreq="Annually",pmt_timing="Beginning",$B245&lt;=term),$L245/(1+Adj_Rate)^($B245),IF(AND(payfreq="Semiannually",pmt_timing="Beginning",$B245&lt;=term),$L245/(1+Adj_Rate/2)^($B245),IF(AND(payfreq="Quarterly",pmt_timing="Beginning",$B245&lt;=term),$L245/(1+Adj_Rate/4)^($B245),IF(AND(payfreq="Monthly",pmt_timing="Beginning",$B245&lt;=term),$L245/(1+Adj_Rate/12)^($B245),""))))</f>
        <v>#VALUE!</v>
      </c>
      <c r="O245" s="77"/>
      <c r="P245" s="138" t="str">
        <f t="shared" si="19"/>
        <v>#NAME?</v>
      </c>
      <c r="Q245" s="143" t="str">
        <f>IF(P245="","",IF(P245=term,"Last Period",IF(P245="total","",IF(payfreq="Annually",DATE(YEAR(Q244)+1,MONTH(Q244),DAY(Q244)),IF(payfreq="Semiannually",DATE(YEAR(Q244),MONTH(Q244)+6,DAY(Q244)),IF(payfreq="Quarterly",DATE(YEAR(Q244),MONTH(Q244)+3,DAY(Q244)),IF(payfreq="Monthly",DATE(YEAR(Q244),MONTH(Q244)+1,DAY(Q244)))))))))</f>
        <v>#NAME?</v>
      </c>
      <c r="R245" s="145" t="str">
        <f t="shared" si="13"/>
        <v>#NAME?</v>
      </c>
      <c r="S245" s="142" t="str">
        <f t="shared" si="14"/>
        <v>#NAME?</v>
      </c>
      <c r="T245" s="145" t="str">
        <f>IF(payfreq="Annually",IF(P245="","",IF(P245="Total",SUM($T$19:T244),Adj_Rate*$R245)),IF(payfreq="Semiannually",IF(P245="","",IF(P245="Total",SUM($T$19:T244),Adj_Rate/2*$R245)),IF(payfreq="Quarterly",IF(P245="","",IF(P245="Total",SUM($T$19:T244),Adj_Rate/4*$R245)),IF(payfreq="Monthly",IF(P245="","",IF(P245="Total",SUM($T$19:T244),Adj_Rate/12*$R245)),""))))</f>
        <v>#VALUE!</v>
      </c>
      <c r="U245" s="142" t="str">
        <f t="shared" si="15"/>
        <v>#NAME?</v>
      </c>
      <c r="V245" s="145" t="str">
        <f t="shared" si="16"/>
        <v>#NAME?</v>
      </c>
      <c r="X245" s="77"/>
    </row>
    <row r="246" ht="15.75" customHeight="1">
      <c r="B246" s="144">
        <v>227.0</v>
      </c>
      <c r="C246" s="139" t="str">
        <f t="shared" si="12"/>
        <v>#NAME?</v>
      </c>
      <c r="D246" s="140" t="str">
        <f>+IF(AND(B246&lt;$G$7),VLOOKUP($B$1,Inventory!$A$1:$AZ$500,33,FALSE),IF(AND(B246=$G$7,pmt_timing="End"),VLOOKUP($B$1,Inventory!$A$1:$AZ$500,33,FALSE),0))</f>
        <v>#VALUE!</v>
      </c>
      <c r="E246" s="140">
        <v>0.0</v>
      </c>
      <c r="F246" s="140">
        <v>0.0</v>
      </c>
      <c r="G246" s="140">
        <v>0.0</v>
      </c>
      <c r="H246" s="140">
        <v>0.0</v>
      </c>
      <c r="I246" s="140">
        <v>0.0</v>
      </c>
      <c r="J246" s="140">
        <v>0.0</v>
      </c>
      <c r="K246" s="140">
        <v>0.0</v>
      </c>
      <c r="L246" s="141" t="str">
        <f t="shared" si="3"/>
        <v>#VALUE!</v>
      </c>
      <c r="M246" s="142" t="str">
        <f>IF(AND(payfreq="Annually",pmt_timing="End",$B246&lt;=term),$L246/(1+Adj_Rate)^($B246),IF(AND(payfreq="Semiannually",pmt_timing="End",$B246&lt;=term),$L246/(1+Adj_Rate/2)^($B246),IF(AND(payfreq="Quarterly",pmt_timing="End",$B246&lt;=term),$L246/(1+Adj_Rate/4)^($B246),IF(AND(payfreq="Monthly",pmt_timing="End",$B246&lt;=term),$L246/(1+Adj_Rate/12)^($B246),""))))</f>
        <v>#VALUE!</v>
      </c>
      <c r="N246" s="142" t="str">
        <f>IF(AND(payfreq="Annually",pmt_timing="Beginning",$B246&lt;=term),$L246/(1+Adj_Rate)^($B246),IF(AND(payfreq="Semiannually",pmt_timing="Beginning",$B246&lt;=term),$L246/(1+Adj_Rate/2)^($B246),IF(AND(payfreq="Quarterly",pmt_timing="Beginning",$B246&lt;=term),$L246/(1+Adj_Rate/4)^($B246),IF(AND(payfreq="Monthly",pmt_timing="Beginning",$B246&lt;=term),$L246/(1+Adj_Rate/12)^($B246),""))))</f>
        <v>#VALUE!</v>
      </c>
      <c r="O246" s="77"/>
      <c r="P246" s="138" t="str">
        <f t="shared" si="19"/>
        <v>#NAME?</v>
      </c>
      <c r="Q246" s="143" t="str">
        <f>IF(P246="","",IF(P246=term,"Last Period",IF(P246="total","",IF(payfreq="Annually",DATE(YEAR(Q245)+1,MONTH(Q245),DAY(Q245)),IF(payfreq="Semiannually",DATE(YEAR(Q245),MONTH(Q245)+6,DAY(Q245)),IF(payfreq="Quarterly",DATE(YEAR(Q245),MONTH(Q245)+3,DAY(Q245)),IF(payfreq="Monthly",DATE(YEAR(Q245),MONTH(Q245)+1,DAY(Q245)))))))))</f>
        <v>#NAME?</v>
      </c>
      <c r="R246" s="145" t="str">
        <f t="shared" si="13"/>
        <v>#NAME?</v>
      </c>
      <c r="S246" s="142" t="str">
        <f t="shared" si="14"/>
        <v>#NAME?</v>
      </c>
      <c r="T246" s="145" t="str">
        <f>IF(payfreq="Annually",IF(P246="","",IF(P246="Total",SUM($T$19:T245),Adj_Rate*$R246)),IF(payfreq="Semiannually",IF(P246="","",IF(P246="Total",SUM($T$19:T245),Adj_Rate/2*$R246)),IF(payfreq="Quarterly",IF(P246="","",IF(P246="Total",SUM($T$19:T245),Adj_Rate/4*$R246)),IF(payfreq="Monthly",IF(P246="","",IF(P246="Total",SUM($T$19:T245),Adj_Rate/12*$R246)),""))))</f>
        <v>#VALUE!</v>
      </c>
      <c r="U246" s="142" t="str">
        <f t="shared" si="15"/>
        <v>#NAME?</v>
      </c>
      <c r="V246" s="145" t="str">
        <f t="shared" si="16"/>
        <v>#NAME?</v>
      </c>
      <c r="X246" s="77"/>
    </row>
    <row r="247" ht="15.75" customHeight="1">
      <c r="B247" s="144">
        <v>228.0</v>
      </c>
      <c r="C247" s="139" t="str">
        <f t="shared" si="12"/>
        <v>#NAME?</v>
      </c>
      <c r="D247" s="140" t="str">
        <f>+IF(AND(B247&lt;$G$7),VLOOKUP($B$1,Inventory!$A$1:$AZ$500,33,FALSE),IF(AND(B247=$G$7,pmt_timing="End"),VLOOKUP($B$1,Inventory!$A$1:$AZ$500,33,FALSE),0))</f>
        <v>#VALUE!</v>
      </c>
      <c r="E247" s="140">
        <v>0.0</v>
      </c>
      <c r="F247" s="140">
        <v>0.0</v>
      </c>
      <c r="G247" s="140">
        <v>0.0</v>
      </c>
      <c r="H247" s="140">
        <v>0.0</v>
      </c>
      <c r="I247" s="140">
        <v>0.0</v>
      </c>
      <c r="J247" s="140">
        <v>0.0</v>
      </c>
      <c r="K247" s="140">
        <v>0.0</v>
      </c>
      <c r="L247" s="141" t="str">
        <f t="shared" si="3"/>
        <v>#VALUE!</v>
      </c>
      <c r="M247" s="142" t="str">
        <f>IF(AND(payfreq="Annually",pmt_timing="End",$B247&lt;=term),$L247/(1+Adj_Rate)^($B247),IF(AND(payfreq="Semiannually",pmt_timing="End",$B247&lt;=term),$L247/(1+Adj_Rate/2)^($B247),IF(AND(payfreq="Quarterly",pmt_timing="End",$B247&lt;=term),$L247/(1+Adj_Rate/4)^($B247),IF(AND(payfreq="Monthly",pmt_timing="End",$B247&lt;=term),$L247/(1+Adj_Rate/12)^($B247),""))))</f>
        <v>#VALUE!</v>
      </c>
      <c r="N247" s="142" t="str">
        <f>IF(AND(payfreq="Annually",pmt_timing="Beginning",$B247&lt;=term),$L247/(1+Adj_Rate)^($B247),IF(AND(payfreq="Semiannually",pmt_timing="Beginning",$B247&lt;=term),$L247/(1+Adj_Rate/2)^($B247),IF(AND(payfreq="Quarterly",pmt_timing="Beginning",$B247&lt;=term),$L247/(1+Adj_Rate/4)^($B247),IF(AND(payfreq="Monthly",pmt_timing="Beginning",$B247&lt;=term),$L247/(1+Adj_Rate/12)^($B247),""))))</f>
        <v>#VALUE!</v>
      </c>
      <c r="O247" s="77"/>
      <c r="P247" s="138" t="str">
        <f t="shared" si="19"/>
        <v>#NAME?</v>
      </c>
      <c r="Q247" s="143" t="str">
        <f>IF(P247="","",IF(P247=term,"Last Period",IF(P247="total","",IF(payfreq="Annually",DATE(YEAR(Q246)+1,MONTH(Q246),DAY(Q246)),IF(payfreq="Semiannually",DATE(YEAR(Q246),MONTH(Q246)+6,DAY(Q246)),IF(payfreq="Quarterly",DATE(YEAR(Q246),MONTH(Q246)+3,DAY(Q246)),IF(payfreq="Monthly",DATE(YEAR(Q246),MONTH(Q246)+1,DAY(Q246)))))))))</f>
        <v>#NAME?</v>
      </c>
      <c r="R247" s="145" t="str">
        <f t="shared" si="13"/>
        <v>#NAME?</v>
      </c>
      <c r="S247" s="142" t="str">
        <f t="shared" si="14"/>
        <v>#NAME?</v>
      </c>
      <c r="T247" s="145" t="str">
        <f>IF(payfreq="Annually",IF(P247="","",IF(P247="Total",SUM($T$19:T246),Adj_Rate*$R247)),IF(payfreq="Semiannually",IF(P247="","",IF(P247="Total",SUM($T$19:T246),Adj_Rate/2*$R247)),IF(payfreq="Quarterly",IF(P247="","",IF(P247="Total",SUM($T$19:T246),Adj_Rate/4*$R247)),IF(payfreq="Monthly",IF(P247="","",IF(P247="Total",SUM($T$19:T246),Adj_Rate/12*$R247)),""))))</f>
        <v>#VALUE!</v>
      </c>
      <c r="U247" s="142" t="str">
        <f t="shared" si="15"/>
        <v>#NAME?</v>
      </c>
      <c r="V247" s="145" t="str">
        <f t="shared" si="16"/>
        <v>#NAME?</v>
      </c>
      <c r="X247" s="77"/>
    </row>
    <row r="248" ht="15.75" customHeight="1">
      <c r="B248" s="144">
        <v>229.0</v>
      </c>
      <c r="C248" s="139" t="str">
        <f t="shared" si="12"/>
        <v>#NAME?</v>
      </c>
      <c r="D248" s="140" t="str">
        <f>+IF(AND(B248&lt;$G$7),VLOOKUP($B$1,Inventory!$A$1:$AZ$500,33,FALSE),IF(AND(B248=$G$7,pmt_timing="End"),VLOOKUP($B$1,Inventory!$A$1:$AZ$500,33,FALSE),0))</f>
        <v>#VALUE!</v>
      </c>
      <c r="E248" s="140">
        <v>0.0</v>
      </c>
      <c r="F248" s="140">
        <v>0.0</v>
      </c>
      <c r="G248" s="140">
        <v>0.0</v>
      </c>
      <c r="H248" s="140">
        <v>0.0</v>
      </c>
      <c r="I248" s="140">
        <v>0.0</v>
      </c>
      <c r="J248" s="140">
        <v>0.0</v>
      </c>
      <c r="K248" s="140">
        <v>0.0</v>
      </c>
      <c r="L248" s="141" t="str">
        <f t="shared" si="3"/>
        <v>#VALUE!</v>
      </c>
      <c r="M248" s="142" t="str">
        <f>IF(AND(payfreq="Annually",pmt_timing="End",$B248&lt;=term),$L248/(1+Adj_Rate)^($B248),IF(AND(payfreq="Semiannually",pmt_timing="End",$B248&lt;=term),$L248/(1+Adj_Rate/2)^($B248),IF(AND(payfreq="Quarterly",pmt_timing="End",$B248&lt;=term),$L248/(1+Adj_Rate/4)^($B248),IF(AND(payfreq="Monthly",pmt_timing="End",$B248&lt;=term),$L248/(1+Adj_Rate/12)^($B248),""))))</f>
        <v>#VALUE!</v>
      </c>
      <c r="N248" s="142" t="str">
        <f>IF(AND(payfreq="Annually",pmt_timing="Beginning",$B248&lt;=term),$L248/(1+Adj_Rate)^($B248),IF(AND(payfreq="Semiannually",pmt_timing="Beginning",$B248&lt;=term),$L248/(1+Adj_Rate/2)^($B248),IF(AND(payfreq="Quarterly",pmt_timing="Beginning",$B248&lt;=term),$L248/(1+Adj_Rate/4)^($B248),IF(AND(payfreq="Monthly",pmt_timing="Beginning",$B248&lt;=term),$L248/(1+Adj_Rate/12)^($B248),""))))</f>
        <v>#VALUE!</v>
      </c>
      <c r="O248" s="77"/>
      <c r="P248" s="138" t="str">
        <f t="shared" si="19"/>
        <v>#NAME?</v>
      </c>
      <c r="Q248" s="143" t="str">
        <f>IF(P248="","",IF(P248=term,"Last Period",IF(P248="total","",IF(payfreq="Annually",DATE(YEAR(Q247)+1,MONTH(Q247),DAY(Q247)),IF(payfreq="Semiannually",DATE(YEAR(Q247),MONTH(Q247)+6,DAY(Q247)),IF(payfreq="Quarterly",DATE(YEAR(Q247),MONTH(Q247)+3,DAY(Q247)),IF(payfreq="Monthly",DATE(YEAR(Q247),MONTH(Q247)+1,DAY(Q247)))))))))</f>
        <v>#NAME?</v>
      </c>
      <c r="R248" s="145" t="str">
        <f t="shared" si="13"/>
        <v>#NAME?</v>
      </c>
      <c r="S248" s="142" t="str">
        <f t="shared" si="14"/>
        <v>#NAME?</v>
      </c>
      <c r="T248" s="145" t="str">
        <f>IF(payfreq="Annually",IF(P248="","",IF(P248="Total",SUM($T$19:T247),Adj_Rate*$R248)),IF(payfreq="Semiannually",IF(P248="","",IF(P248="Total",SUM($T$19:T247),Adj_Rate/2*$R248)),IF(payfreq="Quarterly",IF(P248="","",IF(P248="Total",SUM($T$19:T247),Adj_Rate/4*$R248)),IF(payfreq="Monthly",IF(P248="","",IF(P248="Total",SUM($T$19:T247),Adj_Rate/12*$R248)),""))))</f>
        <v>#VALUE!</v>
      </c>
      <c r="U248" s="142" t="str">
        <f t="shared" si="15"/>
        <v>#NAME?</v>
      </c>
      <c r="V248" s="145" t="str">
        <f t="shared" si="16"/>
        <v>#NAME?</v>
      </c>
      <c r="X248" s="77"/>
    </row>
    <row r="249" ht="15.75" customHeight="1">
      <c r="B249" s="144">
        <v>230.0</v>
      </c>
      <c r="C249" s="139" t="str">
        <f t="shared" si="12"/>
        <v>#NAME?</v>
      </c>
      <c r="D249" s="140" t="str">
        <f>+IF(AND(B249&lt;$G$7),VLOOKUP($B$1,Inventory!$A$1:$AZ$500,33,FALSE),IF(AND(B249=$G$7,pmt_timing="End"),VLOOKUP($B$1,Inventory!$A$1:$AZ$500,33,FALSE),0))</f>
        <v>#VALUE!</v>
      </c>
      <c r="E249" s="140">
        <v>0.0</v>
      </c>
      <c r="F249" s="140">
        <v>0.0</v>
      </c>
      <c r="G249" s="140">
        <v>0.0</v>
      </c>
      <c r="H249" s="140">
        <v>0.0</v>
      </c>
      <c r="I249" s="140">
        <v>0.0</v>
      </c>
      <c r="J249" s="140">
        <v>0.0</v>
      </c>
      <c r="K249" s="140">
        <v>0.0</v>
      </c>
      <c r="L249" s="141" t="str">
        <f t="shared" si="3"/>
        <v>#VALUE!</v>
      </c>
      <c r="M249" s="142" t="str">
        <f>IF(AND(payfreq="Annually",pmt_timing="End",$B249&lt;=term),$L249/(1+Adj_Rate)^($B249),IF(AND(payfreq="Semiannually",pmt_timing="End",$B249&lt;=term),$L249/(1+Adj_Rate/2)^($B249),IF(AND(payfreq="Quarterly",pmt_timing="End",$B249&lt;=term),$L249/(1+Adj_Rate/4)^($B249),IF(AND(payfreq="Monthly",pmt_timing="End",$B249&lt;=term),$L249/(1+Adj_Rate/12)^($B249),""))))</f>
        <v>#VALUE!</v>
      </c>
      <c r="N249" s="142" t="str">
        <f>IF(AND(payfreq="Annually",pmt_timing="Beginning",$B249&lt;=term),$L249/(1+Adj_Rate)^($B249),IF(AND(payfreq="Semiannually",pmt_timing="Beginning",$B249&lt;=term),$L249/(1+Adj_Rate/2)^($B249),IF(AND(payfreq="Quarterly",pmt_timing="Beginning",$B249&lt;=term),$L249/(1+Adj_Rate/4)^($B249),IF(AND(payfreq="Monthly",pmt_timing="Beginning",$B249&lt;=term),$L249/(1+Adj_Rate/12)^($B249),""))))</f>
        <v>#VALUE!</v>
      </c>
      <c r="O249" s="77"/>
      <c r="P249" s="138" t="str">
        <f t="shared" si="19"/>
        <v>#NAME?</v>
      </c>
      <c r="Q249" s="143" t="str">
        <f>IF(P249="","",IF(P249=term,"Last Period",IF(P249="total","",IF(payfreq="Annually",DATE(YEAR(Q248)+1,MONTH(Q248),DAY(Q248)),IF(payfreq="Semiannually",DATE(YEAR(Q248),MONTH(Q248)+6,DAY(Q248)),IF(payfreq="Quarterly",DATE(YEAR(Q248),MONTH(Q248)+3,DAY(Q248)),IF(payfreq="Monthly",DATE(YEAR(Q248),MONTH(Q248)+1,DAY(Q248)))))))))</f>
        <v>#NAME?</v>
      </c>
      <c r="R249" s="145" t="str">
        <f t="shared" si="13"/>
        <v>#NAME?</v>
      </c>
      <c r="S249" s="142" t="str">
        <f t="shared" si="14"/>
        <v>#NAME?</v>
      </c>
      <c r="T249" s="145" t="str">
        <f>IF(payfreq="Annually",IF(P249="","",IF(P249="Total",SUM($T$19:T248),Adj_Rate*$R249)),IF(payfreq="Semiannually",IF(P249="","",IF(P249="Total",SUM($T$19:T248),Adj_Rate/2*$R249)),IF(payfreq="Quarterly",IF(P249="","",IF(P249="Total",SUM($T$19:T248),Adj_Rate/4*$R249)),IF(payfreq="Monthly",IF(P249="","",IF(P249="Total",SUM($T$19:T248),Adj_Rate/12*$R249)),""))))</f>
        <v>#VALUE!</v>
      </c>
      <c r="U249" s="142" t="str">
        <f t="shared" si="15"/>
        <v>#NAME?</v>
      </c>
      <c r="V249" s="145" t="str">
        <f t="shared" si="16"/>
        <v>#NAME?</v>
      </c>
      <c r="X249" s="77"/>
    </row>
    <row r="250" ht="15.75" customHeight="1">
      <c r="B250" s="144">
        <v>231.0</v>
      </c>
      <c r="C250" s="139" t="str">
        <f t="shared" si="12"/>
        <v>#NAME?</v>
      </c>
      <c r="D250" s="140" t="str">
        <f>+IF(AND(B250&lt;$G$7),VLOOKUP($B$1,Inventory!$A$1:$AZ$500,33,FALSE),IF(AND(B250=$G$7,pmt_timing="End"),VLOOKUP($B$1,Inventory!$A$1:$AZ$500,33,FALSE),0))</f>
        <v>#VALUE!</v>
      </c>
      <c r="E250" s="140">
        <v>0.0</v>
      </c>
      <c r="F250" s="140">
        <v>0.0</v>
      </c>
      <c r="G250" s="140">
        <v>0.0</v>
      </c>
      <c r="H250" s="140">
        <v>0.0</v>
      </c>
      <c r="I250" s="140">
        <v>0.0</v>
      </c>
      <c r="J250" s="140">
        <v>0.0</v>
      </c>
      <c r="K250" s="140">
        <v>0.0</v>
      </c>
      <c r="L250" s="141" t="str">
        <f t="shared" si="3"/>
        <v>#VALUE!</v>
      </c>
      <c r="M250" s="142" t="str">
        <f>IF(AND(payfreq="Annually",pmt_timing="End",$B250&lt;=term),$L250/(1+Adj_Rate)^($B250),IF(AND(payfreq="Semiannually",pmt_timing="End",$B250&lt;=term),$L250/(1+Adj_Rate/2)^($B250),IF(AND(payfreq="Quarterly",pmt_timing="End",$B250&lt;=term),$L250/(1+Adj_Rate/4)^($B250),IF(AND(payfreq="Monthly",pmt_timing="End",$B250&lt;=term),$L250/(1+Adj_Rate/12)^($B250),""))))</f>
        <v>#VALUE!</v>
      </c>
      <c r="N250" s="142" t="str">
        <f>IF(AND(payfreq="Annually",pmt_timing="Beginning",$B250&lt;=term),$L250/(1+Adj_Rate)^($B250),IF(AND(payfreq="Semiannually",pmt_timing="Beginning",$B250&lt;=term),$L250/(1+Adj_Rate/2)^($B250),IF(AND(payfreq="Quarterly",pmt_timing="Beginning",$B250&lt;=term),$L250/(1+Adj_Rate/4)^($B250),IF(AND(payfreq="Monthly",pmt_timing="Beginning",$B250&lt;=term),$L250/(1+Adj_Rate/12)^($B250),""))))</f>
        <v>#VALUE!</v>
      </c>
      <c r="O250" s="77"/>
      <c r="P250" s="138" t="str">
        <f t="shared" si="19"/>
        <v>#NAME?</v>
      </c>
      <c r="Q250" s="143" t="str">
        <f>IF(P250="","",IF(P250=term,"Last Period",IF(P250="total","",IF(payfreq="Annually",DATE(YEAR(Q249)+1,MONTH(Q249),DAY(Q249)),IF(payfreq="Semiannually",DATE(YEAR(Q249),MONTH(Q249)+6,DAY(Q249)),IF(payfreq="Quarterly",DATE(YEAR(Q249),MONTH(Q249)+3,DAY(Q249)),IF(payfreq="Monthly",DATE(YEAR(Q249),MONTH(Q249)+1,DAY(Q249)))))))))</f>
        <v>#NAME?</v>
      </c>
      <c r="R250" s="145" t="str">
        <f t="shared" si="13"/>
        <v>#NAME?</v>
      </c>
      <c r="S250" s="142" t="str">
        <f t="shared" si="14"/>
        <v>#NAME?</v>
      </c>
      <c r="T250" s="145" t="str">
        <f>IF(payfreq="Annually",IF(P250="","",IF(P250="Total",SUM($T$19:T249),Adj_Rate*$R250)),IF(payfreq="Semiannually",IF(P250="","",IF(P250="Total",SUM($T$19:T249),Adj_Rate/2*$R250)),IF(payfreq="Quarterly",IF(P250="","",IF(P250="Total",SUM($T$19:T249),Adj_Rate/4*$R250)),IF(payfreq="Monthly",IF(P250="","",IF(P250="Total",SUM($T$19:T249),Adj_Rate/12*$R250)),""))))</f>
        <v>#VALUE!</v>
      </c>
      <c r="U250" s="142" t="str">
        <f t="shared" si="15"/>
        <v>#NAME?</v>
      </c>
      <c r="V250" s="145" t="str">
        <f t="shared" si="16"/>
        <v>#NAME?</v>
      </c>
      <c r="X250" s="77"/>
    </row>
    <row r="251" ht="15.75" customHeight="1">
      <c r="B251" s="144">
        <v>232.0</v>
      </c>
      <c r="C251" s="139" t="str">
        <f t="shared" si="12"/>
        <v>#NAME?</v>
      </c>
      <c r="D251" s="140" t="str">
        <f>+IF(AND(B251&lt;$G$7),VLOOKUP($B$1,Inventory!$A$1:$AZ$500,33,FALSE),IF(AND(B251=$G$7,pmt_timing="End"),VLOOKUP($B$1,Inventory!$A$1:$AZ$500,33,FALSE),0))</f>
        <v>#VALUE!</v>
      </c>
      <c r="E251" s="140">
        <v>0.0</v>
      </c>
      <c r="F251" s="140">
        <v>0.0</v>
      </c>
      <c r="G251" s="140">
        <v>0.0</v>
      </c>
      <c r="H251" s="140">
        <v>0.0</v>
      </c>
      <c r="I251" s="140">
        <v>0.0</v>
      </c>
      <c r="J251" s="140">
        <v>0.0</v>
      </c>
      <c r="K251" s="140">
        <v>0.0</v>
      </c>
      <c r="L251" s="141" t="str">
        <f t="shared" si="3"/>
        <v>#VALUE!</v>
      </c>
      <c r="M251" s="142" t="str">
        <f>IF(AND(payfreq="Annually",pmt_timing="End",$B251&lt;=term),$L251/(1+Adj_Rate)^($B251),IF(AND(payfreq="Semiannually",pmt_timing="End",$B251&lt;=term),$L251/(1+Adj_Rate/2)^($B251),IF(AND(payfreq="Quarterly",pmt_timing="End",$B251&lt;=term),$L251/(1+Adj_Rate/4)^($B251),IF(AND(payfreq="Monthly",pmt_timing="End",$B251&lt;=term),$L251/(1+Adj_Rate/12)^($B251),""))))</f>
        <v>#VALUE!</v>
      </c>
      <c r="N251" s="142" t="str">
        <f>IF(AND(payfreq="Annually",pmt_timing="Beginning",$B251&lt;=term),$L251/(1+Adj_Rate)^($B251),IF(AND(payfreq="Semiannually",pmt_timing="Beginning",$B251&lt;=term),$L251/(1+Adj_Rate/2)^($B251),IF(AND(payfreq="Quarterly",pmt_timing="Beginning",$B251&lt;=term),$L251/(1+Adj_Rate/4)^($B251),IF(AND(payfreq="Monthly",pmt_timing="Beginning",$B251&lt;=term),$L251/(1+Adj_Rate/12)^($B251),""))))</f>
        <v>#VALUE!</v>
      </c>
      <c r="O251" s="77"/>
      <c r="P251" s="138" t="str">
        <f t="shared" si="19"/>
        <v>#NAME?</v>
      </c>
      <c r="Q251" s="143" t="str">
        <f>IF(P251="","",IF(P251=term,"Last Period",IF(P251="total","",IF(payfreq="Annually",DATE(YEAR(Q250)+1,MONTH(Q250),DAY(Q250)),IF(payfreq="Semiannually",DATE(YEAR(Q250),MONTH(Q250)+6,DAY(Q250)),IF(payfreq="Quarterly",DATE(YEAR(Q250),MONTH(Q250)+3,DAY(Q250)),IF(payfreq="Monthly",DATE(YEAR(Q250),MONTH(Q250)+1,DAY(Q250)))))))))</f>
        <v>#NAME?</v>
      </c>
      <c r="R251" s="145" t="str">
        <f t="shared" si="13"/>
        <v>#NAME?</v>
      </c>
      <c r="S251" s="142" t="str">
        <f t="shared" si="14"/>
        <v>#NAME?</v>
      </c>
      <c r="T251" s="145" t="str">
        <f>IF(payfreq="Annually",IF(P251="","",IF(P251="Total",SUM($T$19:T250),Adj_Rate*$R251)),IF(payfreq="Semiannually",IF(P251="","",IF(P251="Total",SUM($T$19:T250),Adj_Rate/2*$R251)),IF(payfreq="Quarterly",IF(P251="","",IF(P251="Total",SUM($T$19:T250),Adj_Rate/4*$R251)),IF(payfreq="Monthly",IF(P251="","",IF(P251="Total",SUM($T$19:T250),Adj_Rate/12*$R251)),""))))</f>
        <v>#VALUE!</v>
      </c>
      <c r="U251" s="142" t="str">
        <f t="shared" si="15"/>
        <v>#NAME?</v>
      </c>
      <c r="V251" s="145" t="str">
        <f t="shared" si="16"/>
        <v>#NAME?</v>
      </c>
      <c r="X251" s="77"/>
    </row>
    <row r="252" ht="15.75" customHeight="1">
      <c r="B252" s="144">
        <v>233.0</v>
      </c>
      <c r="C252" s="139" t="str">
        <f t="shared" si="12"/>
        <v>#NAME?</v>
      </c>
      <c r="D252" s="140" t="str">
        <f>+IF(AND(B252&lt;$G$7),VLOOKUP($B$1,Inventory!$A$1:$AZ$500,33,FALSE),IF(AND(B252=$G$7,pmt_timing="End"),VLOOKUP($B$1,Inventory!$A$1:$AZ$500,33,FALSE),0))</f>
        <v>#VALUE!</v>
      </c>
      <c r="E252" s="140">
        <v>0.0</v>
      </c>
      <c r="F252" s="140">
        <v>0.0</v>
      </c>
      <c r="G252" s="140">
        <v>0.0</v>
      </c>
      <c r="H252" s="140">
        <v>0.0</v>
      </c>
      <c r="I252" s="140">
        <v>0.0</v>
      </c>
      <c r="J252" s="140">
        <v>0.0</v>
      </c>
      <c r="K252" s="140">
        <v>0.0</v>
      </c>
      <c r="L252" s="141" t="str">
        <f t="shared" si="3"/>
        <v>#VALUE!</v>
      </c>
      <c r="M252" s="142" t="str">
        <f>IF(AND(payfreq="Annually",pmt_timing="End",$B252&lt;=term),$L252/(1+Adj_Rate)^($B252),IF(AND(payfreq="Semiannually",pmt_timing="End",$B252&lt;=term),$L252/(1+Adj_Rate/2)^($B252),IF(AND(payfreq="Quarterly",pmt_timing="End",$B252&lt;=term),$L252/(1+Adj_Rate/4)^($B252),IF(AND(payfreq="Monthly",pmt_timing="End",$B252&lt;=term),$L252/(1+Adj_Rate/12)^($B252),""))))</f>
        <v>#VALUE!</v>
      </c>
      <c r="N252" s="142" t="str">
        <f>IF(AND(payfreq="Annually",pmt_timing="Beginning",$B252&lt;=term),$L252/(1+Adj_Rate)^($B252),IF(AND(payfreq="Semiannually",pmt_timing="Beginning",$B252&lt;=term),$L252/(1+Adj_Rate/2)^($B252),IF(AND(payfreq="Quarterly",pmt_timing="Beginning",$B252&lt;=term),$L252/(1+Adj_Rate/4)^($B252),IF(AND(payfreq="Monthly",pmt_timing="Beginning",$B252&lt;=term),$L252/(1+Adj_Rate/12)^($B252),""))))</f>
        <v>#VALUE!</v>
      </c>
      <c r="O252" s="77"/>
      <c r="P252" s="138" t="str">
        <f t="shared" si="19"/>
        <v>#NAME?</v>
      </c>
      <c r="Q252" s="143" t="str">
        <f>IF(P252="","",IF(P252=term,"Last Period",IF(P252="total","",IF(payfreq="Annually",DATE(YEAR(Q251)+1,MONTH(Q251),DAY(Q251)),IF(payfreq="Semiannually",DATE(YEAR(Q251),MONTH(Q251)+6,DAY(Q251)),IF(payfreq="Quarterly",DATE(YEAR(Q251),MONTH(Q251)+3,DAY(Q251)),IF(payfreq="Monthly",DATE(YEAR(Q251),MONTH(Q251)+1,DAY(Q251)))))))))</f>
        <v>#NAME?</v>
      </c>
      <c r="R252" s="145" t="str">
        <f t="shared" si="13"/>
        <v>#NAME?</v>
      </c>
      <c r="S252" s="142" t="str">
        <f t="shared" si="14"/>
        <v>#NAME?</v>
      </c>
      <c r="T252" s="145" t="str">
        <f>IF(payfreq="Annually",IF(P252="","",IF(P252="Total",SUM($T$19:T251),Adj_Rate*$R252)),IF(payfreq="Semiannually",IF(P252="","",IF(P252="Total",SUM($T$19:T251),Adj_Rate/2*$R252)),IF(payfreq="Quarterly",IF(P252="","",IF(P252="Total",SUM($T$19:T251),Adj_Rate/4*$R252)),IF(payfreq="Monthly",IF(P252="","",IF(P252="Total",SUM($T$19:T251),Adj_Rate/12*$R252)),""))))</f>
        <v>#VALUE!</v>
      </c>
      <c r="U252" s="142" t="str">
        <f t="shared" si="15"/>
        <v>#NAME?</v>
      </c>
      <c r="V252" s="145" t="str">
        <f t="shared" si="16"/>
        <v>#NAME?</v>
      </c>
      <c r="X252" s="77"/>
    </row>
    <row r="253" ht="15.75" customHeight="1">
      <c r="B253" s="144">
        <v>234.0</v>
      </c>
      <c r="C253" s="139" t="str">
        <f t="shared" si="12"/>
        <v>#NAME?</v>
      </c>
      <c r="D253" s="140" t="str">
        <f>+IF(AND(B253&lt;$G$7),VLOOKUP($B$1,Inventory!$A$1:$AZ$500,33,FALSE),IF(AND(B253=$G$7,pmt_timing="End"),VLOOKUP($B$1,Inventory!$A$1:$AZ$500,33,FALSE),0))</f>
        <v>#VALUE!</v>
      </c>
      <c r="E253" s="140">
        <v>0.0</v>
      </c>
      <c r="F253" s="140">
        <v>0.0</v>
      </c>
      <c r="G253" s="140">
        <v>0.0</v>
      </c>
      <c r="H253" s="140">
        <v>0.0</v>
      </c>
      <c r="I253" s="140">
        <v>0.0</v>
      </c>
      <c r="J253" s="140">
        <v>0.0</v>
      </c>
      <c r="K253" s="140">
        <v>0.0</v>
      </c>
      <c r="L253" s="141" t="str">
        <f t="shared" si="3"/>
        <v>#VALUE!</v>
      </c>
      <c r="M253" s="142" t="str">
        <f>IF(AND(payfreq="Annually",pmt_timing="End",$B253&lt;=term),$L253/(1+Adj_Rate)^($B253),IF(AND(payfreq="Semiannually",pmt_timing="End",$B253&lt;=term),$L253/(1+Adj_Rate/2)^($B253),IF(AND(payfreq="Quarterly",pmt_timing="End",$B253&lt;=term),$L253/(1+Adj_Rate/4)^($B253),IF(AND(payfreq="Monthly",pmt_timing="End",$B253&lt;=term),$L253/(1+Adj_Rate/12)^($B253),""))))</f>
        <v>#VALUE!</v>
      </c>
      <c r="N253" s="142" t="str">
        <f>IF(AND(payfreq="Annually",pmt_timing="Beginning",$B253&lt;=term),$L253/(1+Adj_Rate)^($B253),IF(AND(payfreq="Semiannually",pmt_timing="Beginning",$B253&lt;=term),$L253/(1+Adj_Rate/2)^($B253),IF(AND(payfreq="Quarterly",pmt_timing="Beginning",$B253&lt;=term),$L253/(1+Adj_Rate/4)^($B253),IF(AND(payfreq="Monthly",pmt_timing="Beginning",$B253&lt;=term),$L253/(1+Adj_Rate/12)^($B253),""))))</f>
        <v>#VALUE!</v>
      </c>
      <c r="O253" s="77"/>
      <c r="P253" s="138" t="str">
        <f t="shared" si="19"/>
        <v>#NAME?</v>
      </c>
      <c r="Q253" s="143" t="str">
        <f>IF(P253="","",IF(P253=term,"Last Period",IF(P253="total","",IF(payfreq="Annually",DATE(YEAR(Q252)+1,MONTH(Q252),DAY(Q252)),IF(payfreq="Semiannually",DATE(YEAR(Q252),MONTH(Q252)+6,DAY(Q252)),IF(payfreq="Quarterly",DATE(YEAR(Q252),MONTH(Q252)+3,DAY(Q252)),IF(payfreq="Monthly",DATE(YEAR(Q252),MONTH(Q252)+1,DAY(Q252)))))))))</f>
        <v>#NAME?</v>
      </c>
      <c r="R253" s="145" t="str">
        <f t="shared" si="13"/>
        <v>#NAME?</v>
      </c>
      <c r="S253" s="142" t="str">
        <f t="shared" si="14"/>
        <v>#NAME?</v>
      </c>
      <c r="T253" s="145" t="str">
        <f>IF(payfreq="Annually",IF(P253="","",IF(P253="Total",SUM($T$19:T252),Adj_Rate*$R253)),IF(payfreq="Semiannually",IF(P253="","",IF(P253="Total",SUM($T$19:T252),Adj_Rate/2*$R253)),IF(payfreq="Quarterly",IF(P253="","",IF(P253="Total",SUM($T$19:T252),Adj_Rate/4*$R253)),IF(payfreq="Monthly",IF(P253="","",IF(P253="Total",SUM($T$19:T252),Adj_Rate/12*$R253)),""))))</f>
        <v>#VALUE!</v>
      </c>
      <c r="U253" s="142" t="str">
        <f t="shared" si="15"/>
        <v>#NAME?</v>
      </c>
      <c r="V253" s="145" t="str">
        <f t="shared" si="16"/>
        <v>#NAME?</v>
      </c>
      <c r="X253" s="77"/>
    </row>
    <row r="254" ht="15.75" customHeight="1">
      <c r="B254" s="144">
        <v>235.0</v>
      </c>
      <c r="C254" s="139" t="str">
        <f t="shared" si="12"/>
        <v>#NAME?</v>
      </c>
      <c r="D254" s="140" t="str">
        <f>+IF(AND(B254&lt;$G$7),VLOOKUP($B$1,Inventory!$A$1:$AZ$500,33,FALSE),IF(AND(B254=$G$7,pmt_timing="End"),VLOOKUP($B$1,Inventory!$A$1:$AZ$500,33,FALSE),0))</f>
        <v>#VALUE!</v>
      </c>
      <c r="E254" s="140">
        <v>0.0</v>
      </c>
      <c r="F254" s="140">
        <v>0.0</v>
      </c>
      <c r="G254" s="140">
        <v>0.0</v>
      </c>
      <c r="H254" s="140">
        <v>0.0</v>
      </c>
      <c r="I254" s="140">
        <v>0.0</v>
      </c>
      <c r="J254" s="140">
        <v>0.0</v>
      </c>
      <c r="K254" s="140">
        <v>0.0</v>
      </c>
      <c r="L254" s="141" t="str">
        <f t="shared" si="3"/>
        <v>#VALUE!</v>
      </c>
      <c r="M254" s="142" t="str">
        <f>IF(AND(payfreq="Annually",pmt_timing="End",$B254&lt;=term),$L254/(1+Adj_Rate)^($B254),IF(AND(payfreq="Semiannually",pmt_timing="End",$B254&lt;=term),$L254/(1+Adj_Rate/2)^($B254),IF(AND(payfreq="Quarterly",pmt_timing="End",$B254&lt;=term),$L254/(1+Adj_Rate/4)^($B254),IF(AND(payfreq="Monthly",pmt_timing="End",$B254&lt;=term),$L254/(1+Adj_Rate/12)^($B254),""))))</f>
        <v>#VALUE!</v>
      </c>
      <c r="N254" s="142" t="str">
        <f>IF(AND(payfreq="Annually",pmt_timing="Beginning",$B254&lt;=term),$L254/(1+Adj_Rate)^($B254),IF(AND(payfreq="Semiannually",pmt_timing="Beginning",$B254&lt;=term),$L254/(1+Adj_Rate/2)^($B254),IF(AND(payfreq="Quarterly",pmt_timing="Beginning",$B254&lt;=term),$L254/(1+Adj_Rate/4)^($B254),IF(AND(payfreq="Monthly",pmt_timing="Beginning",$B254&lt;=term),$L254/(1+Adj_Rate/12)^($B254),""))))</f>
        <v>#VALUE!</v>
      </c>
      <c r="O254" s="77"/>
      <c r="P254" s="138" t="str">
        <f t="shared" si="19"/>
        <v>#NAME?</v>
      </c>
      <c r="Q254" s="143" t="str">
        <f>IF(P254="","",IF(P254=term,"Last Period",IF(P254="total","",IF(payfreq="Annually",DATE(YEAR(Q253)+1,MONTH(Q253),DAY(Q253)),IF(payfreq="Semiannually",DATE(YEAR(Q253),MONTH(Q253)+6,DAY(Q253)),IF(payfreq="Quarterly",DATE(YEAR(Q253),MONTH(Q253)+3,DAY(Q253)),IF(payfreq="Monthly",DATE(YEAR(Q253),MONTH(Q253)+1,DAY(Q253)))))))))</f>
        <v>#NAME?</v>
      </c>
      <c r="R254" s="145" t="str">
        <f t="shared" si="13"/>
        <v>#NAME?</v>
      </c>
      <c r="S254" s="142" t="str">
        <f t="shared" si="14"/>
        <v>#NAME?</v>
      </c>
      <c r="T254" s="145" t="str">
        <f>IF(payfreq="Annually",IF(P254="","",IF(P254="Total",SUM($T$19:T253),Adj_Rate*$R254)),IF(payfreq="Semiannually",IF(P254="","",IF(P254="Total",SUM($T$19:T253),Adj_Rate/2*$R254)),IF(payfreq="Quarterly",IF(P254="","",IF(P254="Total",SUM($T$19:T253),Adj_Rate/4*$R254)),IF(payfreq="Monthly",IF(P254="","",IF(P254="Total",SUM($T$19:T253),Adj_Rate/12*$R254)),""))))</f>
        <v>#VALUE!</v>
      </c>
      <c r="U254" s="142" t="str">
        <f t="shared" si="15"/>
        <v>#NAME?</v>
      </c>
      <c r="V254" s="145" t="str">
        <f t="shared" si="16"/>
        <v>#NAME?</v>
      </c>
      <c r="X254" s="77"/>
    </row>
    <row r="255" ht="15.75" customHeight="1">
      <c r="B255" s="144">
        <v>236.0</v>
      </c>
      <c r="C255" s="139" t="str">
        <f t="shared" si="12"/>
        <v>#NAME?</v>
      </c>
      <c r="D255" s="140" t="str">
        <f>+IF(AND(B255&lt;$G$7),VLOOKUP($B$1,Inventory!$A$1:$AZ$500,33,FALSE),IF(AND(B255=$G$7,pmt_timing="End"),VLOOKUP($B$1,Inventory!$A$1:$AZ$500,33,FALSE),0))</f>
        <v>#VALUE!</v>
      </c>
      <c r="E255" s="140">
        <v>0.0</v>
      </c>
      <c r="F255" s="140">
        <v>0.0</v>
      </c>
      <c r="G255" s="140">
        <v>0.0</v>
      </c>
      <c r="H255" s="140">
        <v>0.0</v>
      </c>
      <c r="I255" s="140">
        <v>0.0</v>
      </c>
      <c r="J255" s="140">
        <v>0.0</v>
      </c>
      <c r="K255" s="140">
        <v>0.0</v>
      </c>
      <c r="L255" s="141" t="str">
        <f t="shared" si="3"/>
        <v>#VALUE!</v>
      </c>
      <c r="M255" s="142" t="str">
        <f>IF(AND(payfreq="Annually",pmt_timing="End",$B255&lt;=term),$L255/(1+Adj_Rate)^($B255),IF(AND(payfreq="Semiannually",pmt_timing="End",$B255&lt;=term),$L255/(1+Adj_Rate/2)^($B255),IF(AND(payfreq="Quarterly",pmt_timing="End",$B255&lt;=term),$L255/(1+Adj_Rate/4)^($B255),IF(AND(payfreq="Monthly",pmt_timing="End",$B255&lt;=term),$L255/(1+Adj_Rate/12)^($B255),""))))</f>
        <v>#VALUE!</v>
      </c>
      <c r="N255" s="142" t="str">
        <f>IF(AND(payfreq="Annually",pmt_timing="Beginning",$B255&lt;=term),$L255/(1+Adj_Rate)^($B255),IF(AND(payfreq="Semiannually",pmt_timing="Beginning",$B255&lt;=term),$L255/(1+Adj_Rate/2)^($B255),IF(AND(payfreq="Quarterly",pmt_timing="Beginning",$B255&lt;=term),$L255/(1+Adj_Rate/4)^($B255),IF(AND(payfreq="Monthly",pmt_timing="Beginning",$B255&lt;=term),$L255/(1+Adj_Rate/12)^($B255),""))))</f>
        <v>#VALUE!</v>
      </c>
      <c r="O255" s="77"/>
      <c r="P255" s="138" t="str">
        <f t="shared" si="19"/>
        <v>#NAME?</v>
      </c>
      <c r="Q255" s="143" t="str">
        <f>IF(P255="","",IF(P255=term,"Last Period",IF(P255="total","",IF(payfreq="Annually",DATE(YEAR(Q254)+1,MONTH(Q254),DAY(Q254)),IF(payfreq="Semiannually",DATE(YEAR(Q254),MONTH(Q254)+6,DAY(Q254)),IF(payfreq="Quarterly",DATE(YEAR(Q254),MONTH(Q254)+3,DAY(Q254)),IF(payfreq="Monthly",DATE(YEAR(Q254),MONTH(Q254)+1,DAY(Q254)))))))))</f>
        <v>#NAME?</v>
      </c>
      <c r="R255" s="145" t="str">
        <f t="shared" si="13"/>
        <v>#NAME?</v>
      </c>
      <c r="S255" s="142" t="str">
        <f t="shared" si="14"/>
        <v>#NAME?</v>
      </c>
      <c r="T255" s="145" t="str">
        <f>IF(payfreq="Annually",IF(P255="","",IF(P255="Total",SUM($T$19:T254),Adj_Rate*$R255)),IF(payfreq="Semiannually",IF(P255="","",IF(P255="Total",SUM($T$19:T254),Adj_Rate/2*$R255)),IF(payfreq="Quarterly",IF(P255="","",IF(P255="Total",SUM($T$19:T254),Adj_Rate/4*$R255)),IF(payfreq="Monthly",IF(P255="","",IF(P255="Total",SUM($T$19:T254),Adj_Rate/12*$R255)),""))))</f>
        <v>#VALUE!</v>
      </c>
      <c r="U255" s="142" t="str">
        <f t="shared" si="15"/>
        <v>#NAME?</v>
      </c>
      <c r="V255" s="145" t="str">
        <f t="shared" si="16"/>
        <v>#NAME?</v>
      </c>
      <c r="X255" s="77"/>
    </row>
    <row r="256" ht="15.75" customHeight="1">
      <c r="B256" s="144">
        <v>237.0</v>
      </c>
      <c r="C256" s="139" t="str">
        <f t="shared" si="12"/>
        <v>#NAME?</v>
      </c>
      <c r="D256" s="140" t="str">
        <f>+IF(AND(B256&lt;$G$7),VLOOKUP($B$1,Inventory!$A$1:$AZ$500,33,FALSE),IF(AND(B256=$G$7,pmt_timing="End"),VLOOKUP($B$1,Inventory!$A$1:$AZ$500,33,FALSE),0))</f>
        <v>#VALUE!</v>
      </c>
      <c r="E256" s="140">
        <v>0.0</v>
      </c>
      <c r="F256" s="140">
        <v>0.0</v>
      </c>
      <c r="G256" s="140">
        <v>0.0</v>
      </c>
      <c r="H256" s="140">
        <v>0.0</v>
      </c>
      <c r="I256" s="140">
        <v>0.0</v>
      </c>
      <c r="J256" s="140">
        <v>0.0</v>
      </c>
      <c r="K256" s="140">
        <v>0.0</v>
      </c>
      <c r="L256" s="141" t="str">
        <f t="shared" si="3"/>
        <v>#VALUE!</v>
      </c>
      <c r="M256" s="142" t="str">
        <f>IF(AND(payfreq="Annually",pmt_timing="End",$B256&lt;=term),$L256/(1+Adj_Rate)^($B256),IF(AND(payfreq="Semiannually",pmt_timing="End",$B256&lt;=term),$L256/(1+Adj_Rate/2)^($B256),IF(AND(payfreq="Quarterly",pmt_timing="End",$B256&lt;=term),$L256/(1+Adj_Rate/4)^($B256),IF(AND(payfreq="Monthly",pmt_timing="End",$B256&lt;=term),$L256/(1+Adj_Rate/12)^($B256),""))))</f>
        <v>#VALUE!</v>
      </c>
      <c r="N256" s="142" t="str">
        <f>IF(AND(payfreq="Annually",pmt_timing="Beginning",$B256&lt;=term),$L256/(1+Adj_Rate)^($B256),IF(AND(payfreq="Semiannually",pmt_timing="Beginning",$B256&lt;=term),$L256/(1+Adj_Rate/2)^($B256),IF(AND(payfreq="Quarterly",pmt_timing="Beginning",$B256&lt;=term),$L256/(1+Adj_Rate/4)^($B256),IF(AND(payfreq="Monthly",pmt_timing="Beginning",$B256&lt;=term),$L256/(1+Adj_Rate/12)^($B256),""))))</f>
        <v>#VALUE!</v>
      </c>
      <c r="O256" s="77"/>
      <c r="P256" s="138" t="str">
        <f t="shared" si="19"/>
        <v>#NAME?</v>
      </c>
      <c r="Q256" s="143" t="str">
        <f>IF(P256="","",IF(P256=term,"Last Period",IF(P256="total","",IF(payfreq="Annually",DATE(YEAR(Q255)+1,MONTH(Q255),DAY(Q255)),IF(payfreq="Semiannually",DATE(YEAR(Q255),MONTH(Q255)+6,DAY(Q255)),IF(payfreq="Quarterly",DATE(YEAR(Q255),MONTH(Q255)+3,DAY(Q255)),IF(payfreq="Monthly",DATE(YEAR(Q255),MONTH(Q255)+1,DAY(Q255)))))))))</f>
        <v>#NAME?</v>
      </c>
      <c r="R256" s="145" t="str">
        <f t="shared" si="13"/>
        <v>#NAME?</v>
      </c>
      <c r="S256" s="142" t="str">
        <f t="shared" si="14"/>
        <v>#NAME?</v>
      </c>
      <c r="T256" s="145" t="str">
        <f>IF(payfreq="Annually",IF(P256="","",IF(P256="Total",SUM($T$19:T255),Adj_Rate*$R256)),IF(payfreq="Semiannually",IF(P256="","",IF(P256="Total",SUM($T$19:T255),Adj_Rate/2*$R256)),IF(payfreq="Quarterly",IF(P256="","",IF(P256="Total",SUM($T$19:T255),Adj_Rate/4*$R256)),IF(payfreq="Monthly",IF(P256="","",IF(P256="Total",SUM($T$19:T255),Adj_Rate/12*$R256)),""))))</f>
        <v>#VALUE!</v>
      </c>
      <c r="U256" s="142" t="str">
        <f t="shared" si="15"/>
        <v>#NAME?</v>
      </c>
      <c r="V256" s="145" t="str">
        <f t="shared" si="16"/>
        <v>#NAME?</v>
      </c>
      <c r="X256" s="77"/>
    </row>
    <row r="257" ht="15.75" customHeight="1">
      <c r="B257" s="144">
        <v>238.0</v>
      </c>
      <c r="C257" s="139" t="str">
        <f t="shared" si="12"/>
        <v>#NAME?</v>
      </c>
      <c r="D257" s="140" t="str">
        <f>+IF(AND(B257&lt;$G$7),VLOOKUP($B$1,Inventory!$A$1:$AZ$500,33,FALSE),IF(AND(B257=$G$7,pmt_timing="End"),VLOOKUP($B$1,Inventory!$A$1:$AZ$500,33,FALSE),0))</f>
        <v>#VALUE!</v>
      </c>
      <c r="E257" s="140">
        <v>0.0</v>
      </c>
      <c r="F257" s="140">
        <v>0.0</v>
      </c>
      <c r="G257" s="140">
        <v>0.0</v>
      </c>
      <c r="H257" s="140">
        <v>0.0</v>
      </c>
      <c r="I257" s="140">
        <v>0.0</v>
      </c>
      <c r="J257" s="140">
        <v>0.0</v>
      </c>
      <c r="K257" s="140">
        <v>0.0</v>
      </c>
      <c r="L257" s="141" t="str">
        <f t="shared" si="3"/>
        <v>#VALUE!</v>
      </c>
      <c r="M257" s="142" t="str">
        <f>IF(AND(payfreq="Annually",pmt_timing="End",$B257&lt;=term),$L257/(1+Adj_Rate)^($B257),IF(AND(payfreq="Semiannually",pmt_timing="End",$B257&lt;=term),$L257/(1+Adj_Rate/2)^($B257),IF(AND(payfreq="Quarterly",pmt_timing="End",$B257&lt;=term),$L257/(1+Adj_Rate/4)^($B257),IF(AND(payfreq="Monthly",pmt_timing="End",$B257&lt;=term),$L257/(1+Adj_Rate/12)^($B257),""))))</f>
        <v>#VALUE!</v>
      </c>
      <c r="N257" s="142" t="str">
        <f>IF(AND(payfreq="Annually",pmt_timing="Beginning",$B257&lt;=term),$L257/(1+Adj_Rate)^($B257),IF(AND(payfreq="Semiannually",pmt_timing="Beginning",$B257&lt;=term),$L257/(1+Adj_Rate/2)^($B257),IF(AND(payfreq="Quarterly",pmt_timing="Beginning",$B257&lt;=term),$L257/(1+Adj_Rate/4)^($B257),IF(AND(payfreq="Monthly",pmt_timing="Beginning",$B257&lt;=term),$L257/(1+Adj_Rate/12)^($B257),""))))</f>
        <v>#VALUE!</v>
      </c>
      <c r="O257" s="77"/>
      <c r="P257" s="138" t="str">
        <f t="shared" si="19"/>
        <v>#NAME?</v>
      </c>
      <c r="Q257" s="143" t="str">
        <f>IF(P257="","",IF(P257=term,"Last Period",IF(P257="total","",IF(payfreq="Annually",DATE(YEAR(Q256)+1,MONTH(Q256),DAY(Q256)),IF(payfreq="Semiannually",DATE(YEAR(Q256),MONTH(Q256)+6,DAY(Q256)),IF(payfreq="Quarterly",DATE(YEAR(Q256),MONTH(Q256)+3,DAY(Q256)),IF(payfreq="Monthly",DATE(YEAR(Q256),MONTH(Q256)+1,DAY(Q256)))))))))</f>
        <v>#NAME?</v>
      </c>
      <c r="R257" s="145" t="str">
        <f t="shared" si="13"/>
        <v>#NAME?</v>
      </c>
      <c r="S257" s="142" t="str">
        <f t="shared" si="14"/>
        <v>#NAME?</v>
      </c>
      <c r="T257" s="145" t="str">
        <f>IF(payfreq="Annually",IF(P257="","",IF(P257="Total",SUM($T$19:T256),Adj_Rate*$R257)),IF(payfreq="Semiannually",IF(P257="","",IF(P257="Total",SUM($T$19:T256),Adj_Rate/2*$R257)),IF(payfreq="Quarterly",IF(P257="","",IF(P257="Total",SUM($T$19:T256),Adj_Rate/4*$R257)),IF(payfreq="Monthly",IF(P257="","",IF(P257="Total",SUM($T$19:T256),Adj_Rate/12*$R257)),""))))</f>
        <v>#VALUE!</v>
      </c>
      <c r="U257" s="142" t="str">
        <f t="shared" si="15"/>
        <v>#NAME?</v>
      </c>
      <c r="V257" s="145" t="str">
        <f t="shared" si="16"/>
        <v>#NAME?</v>
      </c>
      <c r="X257" s="77"/>
    </row>
    <row r="258" ht="15.75" customHeight="1">
      <c r="B258" s="144">
        <v>239.0</v>
      </c>
      <c r="C258" s="139" t="str">
        <f t="shared" si="12"/>
        <v>#NAME?</v>
      </c>
      <c r="D258" s="140" t="str">
        <f>+IF(AND(B258&lt;$G$7),VLOOKUP($B$1,Inventory!$A$1:$AZ$500,33,FALSE),IF(AND(B258=$G$7,pmt_timing="End"),VLOOKUP($B$1,Inventory!$A$1:$AZ$500,33,FALSE),0))</f>
        <v>#VALUE!</v>
      </c>
      <c r="E258" s="140">
        <v>0.0</v>
      </c>
      <c r="F258" s="140">
        <v>0.0</v>
      </c>
      <c r="G258" s="140">
        <v>0.0</v>
      </c>
      <c r="H258" s="140">
        <v>0.0</v>
      </c>
      <c r="I258" s="140">
        <v>0.0</v>
      </c>
      <c r="J258" s="140">
        <v>0.0</v>
      </c>
      <c r="K258" s="140">
        <v>0.0</v>
      </c>
      <c r="L258" s="141" t="str">
        <f t="shared" si="3"/>
        <v>#VALUE!</v>
      </c>
      <c r="M258" s="142" t="str">
        <f>IF(AND(payfreq="Annually",pmt_timing="End",$B258&lt;=term),$L258/(1+Adj_Rate)^($B258),IF(AND(payfreq="Semiannually",pmt_timing="End",$B258&lt;=term),$L258/(1+Adj_Rate/2)^($B258),IF(AND(payfreq="Quarterly",pmt_timing="End",$B258&lt;=term),$L258/(1+Adj_Rate/4)^($B258),IF(AND(payfreq="Monthly",pmt_timing="End",$B258&lt;=term),$L258/(1+Adj_Rate/12)^($B258),""))))</f>
        <v>#VALUE!</v>
      </c>
      <c r="N258" s="142" t="str">
        <f>IF(AND(payfreq="Annually",pmt_timing="Beginning",$B258&lt;=term),$L258/(1+Adj_Rate)^($B258),IF(AND(payfreq="Semiannually",pmt_timing="Beginning",$B258&lt;=term),$L258/(1+Adj_Rate/2)^($B258),IF(AND(payfreq="Quarterly",pmt_timing="Beginning",$B258&lt;=term),$L258/(1+Adj_Rate/4)^($B258),IF(AND(payfreq="Monthly",pmt_timing="Beginning",$B258&lt;=term),$L258/(1+Adj_Rate/12)^($B258),""))))</f>
        <v>#VALUE!</v>
      </c>
      <c r="O258" s="77"/>
      <c r="P258" s="138" t="str">
        <f t="shared" si="19"/>
        <v>#NAME?</v>
      </c>
      <c r="Q258" s="143" t="str">
        <f>IF(P258="","",IF(P258=term,"Last Period",IF(P258="total","",IF(payfreq="Annually",DATE(YEAR(Q257)+1,MONTH(Q257),DAY(Q257)),IF(payfreq="Semiannually",DATE(YEAR(Q257),MONTH(Q257)+6,DAY(Q257)),IF(payfreq="Quarterly",DATE(YEAR(Q257),MONTH(Q257)+3,DAY(Q257)),IF(payfreq="Monthly",DATE(YEAR(Q257),MONTH(Q257)+1,DAY(Q257)))))))))</f>
        <v>#NAME?</v>
      </c>
      <c r="R258" s="145" t="str">
        <f t="shared" si="13"/>
        <v>#NAME?</v>
      </c>
      <c r="S258" s="142" t="str">
        <f t="shared" si="14"/>
        <v>#NAME?</v>
      </c>
      <c r="T258" s="145" t="str">
        <f>IF(payfreq="Annually",IF(P258="","",IF(P258="Total",SUM($T$19:T257),Adj_Rate*$R258)),IF(payfreq="Semiannually",IF(P258="","",IF(P258="Total",SUM($T$19:T257),Adj_Rate/2*$R258)),IF(payfreq="Quarterly",IF(P258="","",IF(P258="Total",SUM($T$19:T257),Adj_Rate/4*$R258)),IF(payfreq="Monthly",IF(P258="","",IF(P258="Total",SUM($T$19:T257),Adj_Rate/12*$R258)),""))))</f>
        <v>#VALUE!</v>
      </c>
      <c r="U258" s="142" t="str">
        <f t="shared" si="15"/>
        <v>#NAME?</v>
      </c>
      <c r="V258" s="145" t="str">
        <f t="shared" si="16"/>
        <v>#NAME?</v>
      </c>
      <c r="X258" s="77"/>
    </row>
    <row r="259" ht="15.75" customHeight="1">
      <c r="B259" s="144">
        <v>240.0</v>
      </c>
      <c r="C259" s="139" t="str">
        <f t="shared" si="12"/>
        <v>#NAME?</v>
      </c>
      <c r="D259" s="140" t="str">
        <f>+IF(AND(B259&lt;$G$7),VLOOKUP($B$1,Inventory!$A$1:$AZ$500,33,FALSE),IF(AND(B259=$G$7,pmt_timing="End"),VLOOKUP($B$1,Inventory!$A$1:$AZ$500,33,FALSE),0))</f>
        <v>#VALUE!</v>
      </c>
      <c r="E259" s="140">
        <v>0.0</v>
      </c>
      <c r="F259" s="140">
        <v>0.0</v>
      </c>
      <c r="G259" s="140">
        <v>0.0</v>
      </c>
      <c r="H259" s="140">
        <v>0.0</v>
      </c>
      <c r="I259" s="140">
        <v>0.0</v>
      </c>
      <c r="J259" s="140">
        <v>0.0</v>
      </c>
      <c r="K259" s="140">
        <v>0.0</v>
      </c>
      <c r="L259" s="141" t="str">
        <f t="shared" si="3"/>
        <v>#VALUE!</v>
      </c>
      <c r="M259" s="142" t="str">
        <f>IF(AND(payfreq="Annually",pmt_timing="End",$B259&lt;=term),$L259/(1+Adj_Rate)^($B259),IF(AND(payfreq="Semiannually",pmt_timing="End",$B259&lt;=term),$L259/(1+Adj_Rate/2)^($B259),IF(AND(payfreq="Quarterly",pmt_timing="End",$B259&lt;=term),$L259/(1+Adj_Rate/4)^($B259),IF(AND(payfreq="Monthly",pmt_timing="End",$B259&lt;=term),$L259/(1+Adj_Rate/12)^($B259),""))))</f>
        <v>#VALUE!</v>
      </c>
      <c r="N259" s="142" t="str">
        <f>IF(AND(payfreq="Annually",pmt_timing="Beginning",$B259&lt;=term),$L259/(1+Adj_Rate)^($B259),IF(AND(payfreq="Semiannually",pmt_timing="Beginning",$B259&lt;=term),$L259/(1+Adj_Rate/2)^($B259),IF(AND(payfreq="Quarterly",pmt_timing="Beginning",$B259&lt;=term),$L259/(1+Adj_Rate/4)^($B259),IF(AND(payfreq="Monthly",pmt_timing="Beginning",$B259&lt;=term),$L259/(1+Adj_Rate/12)^($B259),""))))</f>
        <v>#VALUE!</v>
      </c>
      <c r="O259" s="77"/>
      <c r="P259" s="138" t="str">
        <f t="shared" si="19"/>
        <v>#NAME?</v>
      </c>
      <c r="Q259" s="143" t="str">
        <f>IF(P259="","",IF(P259=term,"Last Period",IF(P259="total","",IF(payfreq="Annually",DATE(YEAR(Q258)+1,MONTH(Q258),DAY(Q258)),IF(payfreq="Semiannually",DATE(YEAR(Q258),MONTH(Q258)+6,DAY(Q258)),IF(payfreq="Quarterly",DATE(YEAR(Q258),MONTH(Q258)+3,DAY(Q258)),IF(payfreq="Monthly",DATE(YEAR(Q258),MONTH(Q258)+1,DAY(Q258)))))))))</f>
        <v>#NAME?</v>
      </c>
      <c r="R259" s="145" t="str">
        <f t="shared" si="13"/>
        <v>#NAME?</v>
      </c>
      <c r="S259" s="142" t="str">
        <f t="shared" si="14"/>
        <v>#NAME?</v>
      </c>
      <c r="T259" s="145" t="str">
        <f>IF(payfreq="Annually",IF(P259="","",IF(P259="Total",SUM($T$19:T258),Adj_Rate*$R259)),IF(payfreq="Semiannually",IF(P259="","",IF(P259="Total",SUM($T$19:T258),Adj_Rate/2*$R259)),IF(payfreq="Quarterly",IF(P259="","",IF(P259="Total",SUM($T$19:T258),Adj_Rate/4*$R259)),IF(payfreq="Monthly",IF(P259="","",IF(P259="Total",SUM($T$19:T258),Adj_Rate/12*$R259)),""))))</f>
        <v>#VALUE!</v>
      </c>
      <c r="U259" s="142" t="str">
        <f t="shared" si="15"/>
        <v>#NAME?</v>
      </c>
      <c r="V259" s="145" t="str">
        <f t="shared" si="16"/>
        <v>#NAME?</v>
      </c>
      <c r="X259" s="77"/>
    </row>
    <row r="260" ht="15.75" customHeight="1">
      <c r="B260" s="144">
        <v>241.0</v>
      </c>
      <c r="C260" s="139" t="str">
        <f t="shared" si="12"/>
        <v>#NAME?</v>
      </c>
      <c r="D260" s="140" t="str">
        <f>+IF(AND(B260&lt;$G$7),VLOOKUP($B$1,Inventory!$A$1:$AZ$500,33,FALSE),IF(AND(B260=$G$7,pmt_timing="End"),VLOOKUP($B$1,Inventory!$A$1:$AZ$500,33,FALSE),0))</f>
        <v>#VALUE!</v>
      </c>
      <c r="E260" s="140">
        <v>0.0</v>
      </c>
      <c r="F260" s="140">
        <v>0.0</v>
      </c>
      <c r="G260" s="140">
        <v>0.0</v>
      </c>
      <c r="H260" s="140">
        <v>0.0</v>
      </c>
      <c r="I260" s="140">
        <v>0.0</v>
      </c>
      <c r="J260" s="140">
        <v>0.0</v>
      </c>
      <c r="K260" s="140">
        <v>0.0</v>
      </c>
      <c r="L260" s="141" t="str">
        <f t="shared" si="3"/>
        <v>#VALUE!</v>
      </c>
      <c r="M260" s="142" t="str">
        <f>IF(AND(payfreq="Annually",pmt_timing="End",$B260&lt;=term),$L260/(1+Adj_Rate)^($B260),IF(AND(payfreq="Semiannually",pmt_timing="End",$B260&lt;=term),$L260/(1+Adj_Rate/2)^($B260),IF(AND(payfreq="Quarterly",pmt_timing="End",$B260&lt;=term),$L260/(1+Adj_Rate/4)^($B260),IF(AND(payfreq="Monthly",pmt_timing="End",$B260&lt;=term),$L260/(1+Adj_Rate/12)^($B260),""))))</f>
        <v>#VALUE!</v>
      </c>
      <c r="N260" s="142" t="str">
        <f>IF(AND(payfreq="Annually",pmt_timing="Beginning",$B260&lt;=term),$L260/(1+Adj_Rate)^($B260),IF(AND(payfreq="Semiannually",pmt_timing="Beginning",$B260&lt;=term),$L260/(1+Adj_Rate/2)^($B260),IF(AND(payfreq="Quarterly",pmt_timing="Beginning",$B260&lt;=term),$L260/(1+Adj_Rate/4)^($B260),IF(AND(payfreq="Monthly",pmt_timing="Beginning",$B260&lt;=term),$L260/(1+Adj_Rate/12)^($B260),""))))</f>
        <v>#VALUE!</v>
      </c>
      <c r="O260" s="77"/>
      <c r="P260" s="138" t="str">
        <f t="shared" si="19"/>
        <v>#NAME?</v>
      </c>
      <c r="Q260" s="143" t="str">
        <f>IF(P260="","",IF(P260=term,"Last Period",IF(P260="total","",IF(payfreq="Annually",DATE(YEAR(Q259)+1,MONTH(Q259),DAY(Q259)),IF(payfreq="Semiannually",DATE(YEAR(Q259),MONTH(Q259)+6,DAY(Q259)),IF(payfreq="Quarterly",DATE(YEAR(Q259),MONTH(Q259)+3,DAY(Q259)),IF(payfreq="Monthly",DATE(YEAR(Q259),MONTH(Q259)+1,DAY(Q259)))))))))</f>
        <v>#NAME?</v>
      </c>
      <c r="R260" s="145" t="str">
        <f t="shared" si="13"/>
        <v>#NAME?</v>
      </c>
      <c r="S260" s="142" t="str">
        <f t="shared" si="14"/>
        <v>#NAME?</v>
      </c>
      <c r="T260" s="145" t="str">
        <f>IF(payfreq="Annually",IF(P260="","",IF(P260="Total",SUM($T$19:T259),Adj_Rate*$R260)),IF(payfreq="Semiannually",IF(P260="","",IF(P260="Total",SUM($T$19:T259),Adj_Rate/2*$R260)),IF(payfreq="Quarterly",IF(P260="","",IF(P260="Total",SUM($T$19:T259),Adj_Rate/4*$R260)),IF(payfreq="Monthly",IF(P260="","",IF(P260="Total",SUM($T$19:T259),Adj_Rate/12*$R260)),""))))</f>
        <v>#VALUE!</v>
      </c>
      <c r="U260" s="142" t="str">
        <f t="shared" si="15"/>
        <v>#NAME?</v>
      </c>
      <c r="V260" s="145" t="str">
        <f t="shared" si="16"/>
        <v>#NAME?</v>
      </c>
      <c r="X260" s="77"/>
    </row>
    <row r="261" ht="15.75" customHeight="1">
      <c r="B261" s="144">
        <v>242.0</v>
      </c>
      <c r="C261" s="139" t="str">
        <f t="shared" si="12"/>
        <v>#NAME?</v>
      </c>
      <c r="D261" s="140" t="str">
        <f>+IF(AND(B261&lt;$G$7),VLOOKUP($B$1,Inventory!$A$1:$AZ$500,33,FALSE),IF(AND(B261=$G$7,pmt_timing="End"),VLOOKUP($B$1,Inventory!$A$1:$AZ$500,33,FALSE),0))</f>
        <v>#VALUE!</v>
      </c>
      <c r="E261" s="140">
        <v>0.0</v>
      </c>
      <c r="F261" s="140">
        <v>0.0</v>
      </c>
      <c r="G261" s="140">
        <v>0.0</v>
      </c>
      <c r="H261" s="140">
        <v>0.0</v>
      </c>
      <c r="I261" s="140">
        <v>0.0</v>
      </c>
      <c r="J261" s="140">
        <v>0.0</v>
      </c>
      <c r="K261" s="140">
        <v>0.0</v>
      </c>
      <c r="L261" s="141" t="str">
        <f t="shared" si="3"/>
        <v>#VALUE!</v>
      </c>
      <c r="M261" s="142" t="str">
        <f>IF(AND(payfreq="Annually",pmt_timing="End",$B261&lt;=term),$L261/(1+Adj_Rate)^($B261),IF(AND(payfreq="Semiannually",pmt_timing="End",$B261&lt;=term),$L261/(1+Adj_Rate/2)^($B261),IF(AND(payfreq="Quarterly",pmt_timing="End",$B261&lt;=term),$L261/(1+Adj_Rate/4)^($B261),IF(AND(payfreq="Monthly",pmt_timing="End",$B261&lt;=term),$L261/(1+Adj_Rate/12)^($B261),""))))</f>
        <v>#VALUE!</v>
      </c>
      <c r="N261" s="142" t="str">
        <f>IF(AND(payfreq="Annually",pmt_timing="Beginning",$B261&lt;=term),$L261/(1+Adj_Rate)^($B261),IF(AND(payfreq="Semiannually",pmt_timing="Beginning",$B261&lt;=term),$L261/(1+Adj_Rate/2)^($B261),IF(AND(payfreq="Quarterly",pmt_timing="Beginning",$B261&lt;=term),$L261/(1+Adj_Rate/4)^($B261),IF(AND(payfreq="Monthly",pmt_timing="Beginning",$B261&lt;=term),$L261/(1+Adj_Rate/12)^($B261),""))))</f>
        <v>#VALUE!</v>
      </c>
      <c r="O261" s="77"/>
      <c r="P261" s="138" t="str">
        <f t="shared" si="19"/>
        <v>#NAME?</v>
      </c>
      <c r="Q261" s="143" t="str">
        <f>IF(P261="","",IF(P261=term,"Last Period",IF(P261="total","",IF(payfreq="Annually",DATE(YEAR(Q260)+1,MONTH(Q260),DAY(Q260)),IF(payfreq="Semiannually",DATE(YEAR(Q260),MONTH(Q260)+6,DAY(Q260)),IF(payfreq="Quarterly",DATE(YEAR(Q260),MONTH(Q260)+3,DAY(Q260)),IF(payfreq="Monthly",DATE(YEAR(Q260),MONTH(Q260)+1,DAY(Q260)))))))))</f>
        <v>#NAME?</v>
      </c>
      <c r="R261" s="145" t="str">
        <f t="shared" si="13"/>
        <v>#NAME?</v>
      </c>
      <c r="S261" s="142" t="str">
        <f t="shared" si="14"/>
        <v>#NAME?</v>
      </c>
      <c r="T261" s="145" t="str">
        <f>IF(payfreq="Annually",IF(P261="","",IF(P261="Total",SUM($T$19:T260),Adj_Rate*$R261)),IF(payfreq="Semiannually",IF(P261="","",IF(P261="Total",SUM($T$19:T260),Adj_Rate/2*$R261)),IF(payfreq="Quarterly",IF(P261="","",IF(P261="Total",SUM($T$19:T260),Adj_Rate/4*$R261)),IF(payfreq="Monthly",IF(P261="","",IF(P261="Total",SUM($T$19:T260),Adj_Rate/12*$R261)),""))))</f>
        <v>#VALUE!</v>
      </c>
      <c r="U261" s="142" t="str">
        <f t="shared" si="15"/>
        <v>#NAME?</v>
      </c>
      <c r="V261" s="145" t="str">
        <f t="shared" si="16"/>
        <v>#NAME?</v>
      </c>
      <c r="X261" s="77"/>
    </row>
    <row r="262" ht="15.75" customHeight="1">
      <c r="B262" s="144">
        <v>243.0</v>
      </c>
      <c r="C262" s="139" t="str">
        <f t="shared" si="12"/>
        <v>#NAME?</v>
      </c>
      <c r="D262" s="140" t="str">
        <f>+IF(AND(B262&lt;$G$7),VLOOKUP($B$1,Inventory!$A$1:$AZ$500,33,FALSE),IF(AND(B262=$G$7,pmt_timing="End"),VLOOKUP($B$1,Inventory!$A$1:$AZ$500,33,FALSE),0))</f>
        <v>#VALUE!</v>
      </c>
      <c r="E262" s="140">
        <v>0.0</v>
      </c>
      <c r="F262" s="140">
        <v>0.0</v>
      </c>
      <c r="G262" s="140">
        <v>0.0</v>
      </c>
      <c r="H262" s="140">
        <v>0.0</v>
      </c>
      <c r="I262" s="140">
        <v>0.0</v>
      </c>
      <c r="J262" s="140">
        <v>0.0</v>
      </c>
      <c r="K262" s="140">
        <v>0.0</v>
      </c>
      <c r="L262" s="141" t="str">
        <f t="shared" si="3"/>
        <v>#VALUE!</v>
      </c>
      <c r="M262" s="142" t="str">
        <f>IF(AND(payfreq="Annually",pmt_timing="End",$B262&lt;=term),$L262/(1+Adj_Rate)^($B262),IF(AND(payfreq="Semiannually",pmt_timing="End",$B262&lt;=term),$L262/(1+Adj_Rate/2)^($B262),IF(AND(payfreq="Quarterly",pmt_timing="End",$B262&lt;=term),$L262/(1+Adj_Rate/4)^($B262),IF(AND(payfreq="Monthly",pmt_timing="End",$B262&lt;=term),$L262/(1+Adj_Rate/12)^($B262),""))))</f>
        <v>#VALUE!</v>
      </c>
      <c r="N262" s="142" t="str">
        <f>IF(AND(payfreq="Annually",pmt_timing="Beginning",$B262&lt;=term),$L262/(1+Adj_Rate)^($B262),IF(AND(payfreq="Semiannually",pmt_timing="Beginning",$B262&lt;=term),$L262/(1+Adj_Rate/2)^($B262),IF(AND(payfreq="Quarterly",pmt_timing="Beginning",$B262&lt;=term),$L262/(1+Adj_Rate/4)^($B262),IF(AND(payfreq="Monthly",pmt_timing="Beginning",$B262&lt;=term),$L262/(1+Adj_Rate/12)^($B262),""))))</f>
        <v>#VALUE!</v>
      </c>
      <c r="O262" s="77"/>
      <c r="P262" s="138" t="str">
        <f t="shared" si="19"/>
        <v>#NAME?</v>
      </c>
      <c r="Q262" s="143" t="str">
        <f>IF(P262="","",IF(P262=term,"Last Period",IF(P262="total","",IF(payfreq="Annually",DATE(YEAR(Q261)+1,MONTH(Q261),DAY(Q261)),IF(payfreq="Semiannually",DATE(YEAR(Q261),MONTH(Q261)+6,DAY(Q261)),IF(payfreq="Quarterly",DATE(YEAR(Q261),MONTH(Q261)+3,DAY(Q261)),IF(payfreq="Monthly",DATE(YEAR(Q261),MONTH(Q261)+1,DAY(Q261)))))))))</f>
        <v>#NAME?</v>
      </c>
      <c r="R262" s="145" t="str">
        <f t="shared" si="13"/>
        <v>#NAME?</v>
      </c>
      <c r="S262" s="142" t="str">
        <f t="shared" si="14"/>
        <v>#NAME?</v>
      </c>
      <c r="T262" s="145" t="str">
        <f>IF(payfreq="Annually",IF(P262="","",IF(P262="Total",SUM($T$19:T261),Adj_Rate*$R262)),IF(payfreq="Semiannually",IF(P262="","",IF(P262="Total",SUM($T$19:T261),Adj_Rate/2*$R262)),IF(payfreq="Quarterly",IF(P262="","",IF(P262="Total",SUM($T$19:T261),Adj_Rate/4*$R262)),IF(payfreq="Monthly",IF(P262="","",IF(P262="Total",SUM($T$19:T261),Adj_Rate/12*$R262)),""))))</f>
        <v>#VALUE!</v>
      </c>
      <c r="U262" s="142" t="str">
        <f t="shared" si="15"/>
        <v>#NAME?</v>
      </c>
      <c r="V262" s="145" t="str">
        <f t="shared" si="16"/>
        <v>#NAME?</v>
      </c>
      <c r="X262" s="77"/>
    </row>
    <row r="263" ht="15.75" customHeight="1">
      <c r="B263" s="144">
        <v>244.0</v>
      </c>
      <c r="C263" s="139" t="str">
        <f t="shared" si="12"/>
        <v>#NAME?</v>
      </c>
      <c r="D263" s="140" t="str">
        <f>+IF(AND(B263&lt;$G$7),VLOOKUP($B$1,Inventory!$A$1:$AZ$500,33,FALSE),IF(AND(B263=$G$7,pmt_timing="End"),VLOOKUP($B$1,Inventory!$A$1:$AZ$500,33,FALSE),0))</f>
        <v>#VALUE!</v>
      </c>
      <c r="E263" s="140">
        <v>0.0</v>
      </c>
      <c r="F263" s="140">
        <v>0.0</v>
      </c>
      <c r="G263" s="140">
        <v>0.0</v>
      </c>
      <c r="H263" s="140">
        <v>0.0</v>
      </c>
      <c r="I263" s="140">
        <v>0.0</v>
      </c>
      <c r="J263" s="140">
        <v>0.0</v>
      </c>
      <c r="K263" s="140">
        <v>0.0</v>
      </c>
      <c r="L263" s="141" t="str">
        <f t="shared" si="3"/>
        <v>#VALUE!</v>
      </c>
      <c r="M263" s="142" t="str">
        <f>IF(AND(payfreq="Annually",pmt_timing="End",$B263&lt;=term),$L263/(1+Adj_Rate)^($B263),IF(AND(payfreq="Semiannually",pmt_timing="End",$B263&lt;=term),$L263/(1+Adj_Rate/2)^($B263),IF(AND(payfreq="Quarterly",pmt_timing="End",$B263&lt;=term),$L263/(1+Adj_Rate/4)^($B263),IF(AND(payfreq="Monthly",pmt_timing="End",$B263&lt;=term),$L263/(1+Adj_Rate/12)^($B263),""))))</f>
        <v>#VALUE!</v>
      </c>
      <c r="N263" s="142" t="str">
        <f>IF(AND(payfreq="Annually",pmt_timing="Beginning",$B263&lt;=term),$L263/(1+Adj_Rate)^($B263),IF(AND(payfreq="Semiannually",pmt_timing="Beginning",$B263&lt;=term),$L263/(1+Adj_Rate/2)^($B263),IF(AND(payfreq="Quarterly",pmt_timing="Beginning",$B263&lt;=term),$L263/(1+Adj_Rate/4)^($B263),IF(AND(payfreq="Monthly",pmt_timing="Beginning",$B263&lt;=term),$L263/(1+Adj_Rate/12)^($B263),""))))</f>
        <v>#VALUE!</v>
      </c>
      <c r="O263" s="77"/>
      <c r="P263" s="138" t="str">
        <f t="shared" si="19"/>
        <v>#NAME?</v>
      </c>
      <c r="Q263" s="143" t="str">
        <f>IF(P263="","",IF(P263=term,"Last Period",IF(P263="total","",IF(payfreq="Annually",DATE(YEAR(Q262)+1,MONTH(Q262),DAY(Q262)),IF(payfreq="Semiannually",DATE(YEAR(Q262),MONTH(Q262)+6,DAY(Q262)),IF(payfreq="Quarterly",DATE(YEAR(Q262),MONTH(Q262)+3,DAY(Q262)),IF(payfreq="Monthly",DATE(YEAR(Q262),MONTH(Q262)+1,DAY(Q262)))))))))</f>
        <v>#NAME?</v>
      </c>
      <c r="R263" s="145" t="str">
        <f t="shared" si="13"/>
        <v>#NAME?</v>
      </c>
      <c r="S263" s="142" t="str">
        <f t="shared" si="14"/>
        <v>#NAME?</v>
      </c>
      <c r="T263" s="145" t="str">
        <f>IF(payfreq="Annually",IF(P263="","",IF(P263="Total",SUM($T$19:T262),Adj_Rate*$R263)),IF(payfreq="Semiannually",IF(P263="","",IF(P263="Total",SUM($T$19:T262),Adj_Rate/2*$R263)),IF(payfreq="Quarterly",IF(P263="","",IF(P263="Total",SUM($T$19:T262),Adj_Rate/4*$R263)),IF(payfreq="Monthly",IF(P263="","",IF(P263="Total",SUM($T$19:T262),Adj_Rate/12*$R263)),""))))</f>
        <v>#VALUE!</v>
      </c>
      <c r="U263" s="142" t="str">
        <f t="shared" si="15"/>
        <v>#NAME?</v>
      </c>
      <c r="V263" s="145" t="str">
        <f t="shared" si="16"/>
        <v>#NAME?</v>
      </c>
      <c r="X263" s="77"/>
    </row>
    <row r="264" ht="15.75" customHeight="1">
      <c r="B264" s="144">
        <v>245.0</v>
      </c>
      <c r="C264" s="139" t="str">
        <f t="shared" si="12"/>
        <v>#NAME?</v>
      </c>
      <c r="D264" s="140" t="str">
        <f>+IF(AND(B264&lt;$G$7),VLOOKUP($B$1,Inventory!$A$1:$AZ$500,33,FALSE),IF(AND(B264=$G$7,pmt_timing="End"),VLOOKUP($B$1,Inventory!$A$1:$AZ$500,33,FALSE),0))</f>
        <v>#VALUE!</v>
      </c>
      <c r="E264" s="140">
        <v>0.0</v>
      </c>
      <c r="F264" s="140">
        <v>0.0</v>
      </c>
      <c r="G264" s="140">
        <v>0.0</v>
      </c>
      <c r="H264" s="140">
        <v>0.0</v>
      </c>
      <c r="I264" s="140">
        <v>0.0</v>
      </c>
      <c r="J264" s="140">
        <v>0.0</v>
      </c>
      <c r="K264" s="140">
        <v>0.0</v>
      </c>
      <c r="L264" s="141" t="str">
        <f t="shared" si="3"/>
        <v>#VALUE!</v>
      </c>
      <c r="M264" s="142" t="str">
        <f>IF(AND(payfreq="Annually",pmt_timing="End",$B264&lt;=term),$L264/(1+Adj_Rate)^($B264),IF(AND(payfreq="Semiannually",pmt_timing="End",$B264&lt;=term),$L264/(1+Adj_Rate/2)^($B264),IF(AND(payfreq="Quarterly",pmt_timing="End",$B264&lt;=term),$L264/(1+Adj_Rate/4)^($B264),IF(AND(payfreq="Monthly",pmt_timing="End",$B264&lt;=term),$L264/(1+Adj_Rate/12)^($B264),""))))</f>
        <v>#VALUE!</v>
      </c>
      <c r="N264" s="142" t="str">
        <f>IF(AND(payfreq="Annually",pmt_timing="Beginning",$B264&lt;=term),$L264/(1+Adj_Rate)^($B264),IF(AND(payfreq="Semiannually",pmt_timing="Beginning",$B264&lt;=term),$L264/(1+Adj_Rate/2)^($B264),IF(AND(payfreq="Quarterly",pmt_timing="Beginning",$B264&lt;=term),$L264/(1+Adj_Rate/4)^($B264),IF(AND(payfreq="Monthly",pmt_timing="Beginning",$B264&lt;=term),$L264/(1+Adj_Rate/12)^($B264),""))))</f>
        <v>#VALUE!</v>
      </c>
      <c r="O264" s="77"/>
      <c r="P264" s="138" t="str">
        <f t="shared" si="19"/>
        <v>#NAME?</v>
      </c>
      <c r="Q264" s="143" t="str">
        <f>IF(P264="","",IF(P264=term,"Last Period",IF(P264="total","",IF(payfreq="Annually",DATE(YEAR(Q263)+1,MONTH(Q263),DAY(Q263)),IF(payfreq="Semiannually",DATE(YEAR(Q263),MONTH(Q263)+6,DAY(Q263)),IF(payfreq="Quarterly",DATE(YEAR(Q263),MONTH(Q263)+3,DAY(Q263)),IF(payfreq="Monthly",DATE(YEAR(Q263),MONTH(Q263)+1,DAY(Q263)))))))))</f>
        <v>#NAME?</v>
      </c>
      <c r="R264" s="145" t="str">
        <f t="shared" si="13"/>
        <v>#NAME?</v>
      </c>
      <c r="S264" s="142" t="str">
        <f t="shared" si="14"/>
        <v>#NAME?</v>
      </c>
      <c r="T264" s="145" t="str">
        <f>IF(payfreq="Annually",IF(P264="","",IF(P264="Total",SUM($T$19:T263),Adj_Rate*$R264)),IF(payfreq="Semiannually",IF(P264="","",IF(P264="Total",SUM($T$19:T263),Adj_Rate/2*$R264)),IF(payfreq="Quarterly",IF(P264="","",IF(P264="Total",SUM($T$19:T263),Adj_Rate/4*$R264)),IF(payfreq="Monthly",IF(P264="","",IF(P264="Total",SUM($T$19:T263),Adj_Rate/12*$R264)),""))))</f>
        <v>#VALUE!</v>
      </c>
      <c r="U264" s="142" t="str">
        <f t="shared" si="15"/>
        <v>#NAME?</v>
      </c>
      <c r="V264" s="145" t="str">
        <f t="shared" si="16"/>
        <v>#NAME?</v>
      </c>
      <c r="X264" s="77"/>
    </row>
    <row r="265" ht="15.75" customHeight="1">
      <c r="B265" s="144">
        <v>246.0</v>
      </c>
      <c r="C265" s="139" t="str">
        <f t="shared" si="12"/>
        <v>#NAME?</v>
      </c>
      <c r="D265" s="140" t="str">
        <f>+IF(AND(B265&lt;$G$7),VLOOKUP($B$1,Inventory!$A$1:$AZ$500,33,FALSE),IF(AND(B265=$G$7,pmt_timing="End"),VLOOKUP($B$1,Inventory!$A$1:$AZ$500,33,FALSE),0))</f>
        <v>#VALUE!</v>
      </c>
      <c r="E265" s="140">
        <v>0.0</v>
      </c>
      <c r="F265" s="140">
        <v>0.0</v>
      </c>
      <c r="G265" s="140">
        <v>0.0</v>
      </c>
      <c r="H265" s="140">
        <v>0.0</v>
      </c>
      <c r="I265" s="140">
        <v>0.0</v>
      </c>
      <c r="J265" s="140">
        <v>0.0</v>
      </c>
      <c r="K265" s="140">
        <v>0.0</v>
      </c>
      <c r="L265" s="141" t="str">
        <f t="shared" si="3"/>
        <v>#VALUE!</v>
      </c>
      <c r="M265" s="142" t="str">
        <f>IF(AND(payfreq="Annually",pmt_timing="End",$B265&lt;=term),$L265/(1+Adj_Rate)^($B265),IF(AND(payfreq="Semiannually",pmt_timing="End",$B265&lt;=term),$L265/(1+Adj_Rate/2)^($B265),IF(AND(payfreq="Quarterly",pmt_timing="End",$B265&lt;=term),$L265/(1+Adj_Rate/4)^($B265),IF(AND(payfreq="Monthly",pmt_timing="End",$B265&lt;=term),$L265/(1+Adj_Rate/12)^($B265),""))))</f>
        <v>#VALUE!</v>
      </c>
      <c r="N265" s="142" t="str">
        <f>IF(AND(payfreq="Annually",pmt_timing="Beginning",$B265&lt;=term),$L265/(1+Adj_Rate)^($B265),IF(AND(payfreq="Semiannually",pmt_timing="Beginning",$B265&lt;=term),$L265/(1+Adj_Rate/2)^($B265),IF(AND(payfreq="Quarterly",pmt_timing="Beginning",$B265&lt;=term),$L265/(1+Adj_Rate/4)^($B265),IF(AND(payfreq="Monthly",pmt_timing="Beginning",$B265&lt;=term),$L265/(1+Adj_Rate/12)^($B265),""))))</f>
        <v>#VALUE!</v>
      </c>
      <c r="O265" s="77"/>
      <c r="P265" s="138" t="str">
        <f t="shared" si="19"/>
        <v>#NAME?</v>
      </c>
      <c r="Q265" s="143" t="str">
        <f>IF(P265="","",IF(P265=term,"Last Period",IF(P265="total","",IF(payfreq="Annually",DATE(YEAR(Q264)+1,MONTH(Q264),DAY(Q264)),IF(payfreq="Semiannually",DATE(YEAR(Q264),MONTH(Q264)+6,DAY(Q264)),IF(payfreq="Quarterly",DATE(YEAR(Q264),MONTH(Q264)+3,DAY(Q264)),IF(payfreq="Monthly",DATE(YEAR(Q264),MONTH(Q264)+1,DAY(Q264)))))))))</f>
        <v>#NAME?</v>
      </c>
      <c r="R265" s="145" t="str">
        <f t="shared" si="13"/>
        <v>#NAME?</v>
      </c>
      <c r="S265" s="142" t="str">
        <f t="shared" si="14"/>
        <v>#NAME?</v>
      </c>
      <c r="T265" s="145" t="str">
        <f>IF(payfreq="Annually",IF(P265="","",IF(P265="Total",SUM($T$19:T264),Adj_Rate*$R265)),IF(payfreq="Semiannually",IF(P265="","",IF(P265="Total",SUM($T$19:T264),Adj_Rate/2*$R265)),IF(payfreq="Quarterly",IF(P265="","",IF(P265="Total",SUM($T$19:T264),Adj_Rate/4*$R265)),IF(payfreq="Monthly",IF(P265="","",IF(P265="Total",SUM($T$19:T264),Adj_Rate/12*$R265)),""))))</f>
        <v>#VALUE!</v>
      </c>
      <c r="U265" s="142" t="str">
        <f t="shared" si="15"/>
        <v>#NAME?</v>
      </c>
      <c r="V265" s="145" t="str">
        <f t="shared" si="16"/>
        <v>#NAME?</v>
      </c>
      <c r="X265" s="77"/>
    </row>
    <row r="266" ht="15.75" customHeight="1">
      <c r="B266" s="144">
        <v>247.0</v>
      </c>
      <c r="C266" s="139" t="str">
        <f t="shared" si="12"/>
        <v>#NAME?</v>
      </c>
      <c r="D266" s="140" t="str">
        <f>+IF(AND(B266&lt;$G$7),VLOOKUP($B$1,Inventory!$A$1:$AZ$500,33,FALSE),IF(AND(B266=$G$7,pmt_timing="End"),VLOOKUP($B$1,Inventory!$A$1:$AZ$500,33,FALSE),0))</f>
        <v>#VALUE!</v>
      </c>
      <c r="E266" s="140">
        <v>0.0</v>
      </c>
      <c r="F266" s="140">
        <v>0.0</v>
      </c>
      <c r="G266" s="140">
        <v>0.0</v>
      </c>
      <c r="H266" s="140">
        <v>0.0</v>
      </c>
      <c r="I266" s="140">
        <v>0.0</v>
      </c>
      <c r="J266" s="140">
        <v>0.0</v>
      </c>
      <c r="K266" s="140">
        <v>0.0</v>
      </c>
      <c r="L266" s="141" t="str">
        <f t="shared" si="3"/>
        <v>#VALUE!</v>
      </c>
      <c r="M266" s="142" t="str">
        <f>IF(AND(payfreq="Annually",pmt_timing="End",$B266&lt;=term),$L266/(1+Adj_Rate)^($B266),IF(AND(payfreq="Semiannually",pmt_timing="End",$B266&lt;=term),$L266/(1+Adj_Rate/2)^($B266),IF(AND(payfreq="Quarterly",pmt_timing="End",$B266&lt;=term),$L266/(1+Adj_Rate/4)^($B266),IF(AND(payfreq="Monthly",pmt_timing="End",$B266&lt;=term),$L266/(1+Adj_Rate/12)^($B266),""))))</f>
        <v>#VALUE!</v>
      </c>
      <c r="N266" s="142" t="str">
        <f>IF(AND(payfreq="Annually",pmt_timing="Beginning",$B266&lt;=term),$L266/(1+Adj_Rate)^($B266),IF(AND(payfreq="Semiannually",pmt_timing="Beginning",$B266&lt;=term),$L266/(1+Adj_Rate/2)^($B266),IF(AND(payfreq="Quarterly",pmt_timing="Beginning",$B266&lt;=term),$L266/(1+Adj_Rate/4)^($B266),IF(AND(payfreq="Monthly",pmt_timing="Beginning",$B266&lt;=term),$L266/(1+Adj_Rate/12)^($B266),""))))</f>
        <v>#VALUE!</v>
      </c>
      <c r="O266" s="77"/>
      <c r="P266" s="138" t="str">
        <f t="shared" si="19"/>
        <v>#NAME?</v>
      </c>
      <c r="Q266" s="143" t="str">
        <f>IF(P266="","",IF(P266=term,"Last Period",IF(P266="total","",IF(payfreq="Annually",DATE(YEAR(Q265)+1,MONTH(Q265),DAY(Q265)),IF(payfreq="Semiannually",DATE(YEAR(Q265),MONTH(Q265)+6,DAY(Q265)),IF(payfreq="Quarterly",DATE(YEAR(Q265),MONTH(Q265)+3,DAY(Q265)),IF(payfreq="Monthly",DATE(YEAR(Q265),MONTH(Q265)+1,DAY(Q265)))))))))</f>
        <v>#NAME?</v>
      </c>
      <c r="R266" s="145" t="str">
        <f t="shared" si="13"/>
        <v>#NAME?</v>
      </c>
      <c r="S266" s="142" t="str">
        <f t="shared" si="14"/>
        <v>#NAME?</v>
      </c>
      <c r="T266" s="145" t="str">
        <f>IF(payfreq="Annually",IF(P266="","",IF(P266="Total",SUM($T$19:T265),Adj_Rate*$R266)),IF(payfreq="Semiannually",IF(P266="","",IF(P266="Total",SUM($T$19:T265),Adj_Rate/2*$R266)),IF(payfreq="Quarterly",IF(P266="","",IF(P266="Total",SUM($T$19:T265),Adj_Rate/4*$R266)),IF(payfreq="Monthly",IF(P266="","",IF(P266="Total",SUM($T$19:T265),Adj_Rate/12*$R266)),""))))</f>
        <v>#VALUE!</v>
      </c>
      <c r="U266" s="142" t="str">
        <f t="shared" si="15"/>
        <v>#NAME?</v>
      </c>
      <c r="V266" s="145" t="str">
        <f t="shared" si="16"/>
        <v>#NAME?</v>
      </c>
      <c r="X266" s="77"/>
    </row>
    <row r="267" ht="15.75" customHeight="1">
      <c r="B267" s="144">
        <v>248.0</v>
      </c>
      <c r="C267" s="139" t="str">
        <f t="shared" si="12"/>
        <v>#NAME?</v>
      </c>
      <c r="D267" s="140" t="str">
        <f>+IF(AND(B267&lt;$G$7),VLOOKUP($B$1,Inventory!$A$1:$AZ$500,33,FALSE),IF(AND(B267=$G$7,pmt_timing="End"),VLOOKUP($B$1,Inventory!$A$1:$AZ$500,33,FALSE),0))</f>
        <v>#VALUE!</v>
      </c>
      <c r="E267" s="140">
        <v>0.0</v>
      </c>
      <c r="F267" s="140">
        <v>0.0</v>
      </c>
      <c r="G267" s="140">
        <v>0.0</v>
      </c>
      <c r="H267" s="140">
        <v>0.0</v>
      </c>
      <c r="I267" s="140">
        <v>0.0</v>
      </c>
      <c r="J267" s="140">
        <v>0.0</v>
      </c>
      <c r="K267" s="140">
        <v>0.0</v>
      </c>
      <c r="L267" s="141" t="str">
        <f t="shared" si="3"/>
        <v>#VALUE!</v>
      </c>
      <c r="M267" s="142" t="str">
        <f>IF(AND(payfreq="Annually",pmt_timing="End",$B267&lt;=term),$L267/(1+Adj_Rate)^($B267),IF(AND(payfreq="Semiannually",pmt_timing="End",$B267&lt;=term),$L267/(1+Adj_Rate/2)^($B267),IF(AND(payfreq="Quarterly",pmt_timing="End",$B267&lt;=term),$L267/(1+Adj_Rate/4)^($B267),IF(AND(payfreq="Monthly",pmt_timing="End",$B267&lt;=term),$L267/(1+Adj_Rate/12)^($B267),""))))</f>
        <v>#VALUE!</v>
      </c>
      <c r="N267" s="142" t="str">
        <f>IF(AND(payfreq="Annually",pmt_timing="Beginning",$B267&lt;=term),$L267/(1+Adj_Rate)^($B267),IF(AND(payfreq="Semiannually",pmt_timing="Beginning",$B267&lt;=term),$L267/(1+Adj_Rate/2)^($B267),IF(AND(payfreq="Quarterly",pmt_timing="Beginning",$B267&lt;=term),$L267/(1+Adj_Rate/4)^($B267),IF(AND(payfreq="Monthly",pmt_timing="Beginning",$B267&lt;=term),$L267/(1+Adj_Rate/12)^($B267),""))))</f>
        <v>#VALUE!</v>
      </c>
      <c r="O267" s="77"/>
      <c r="P267" s="138" t="str">
        <f t="shared" si="19"/>
        <v>#NAME?</v>
      </c>
      <c r="Q267" s="143" t="str">
        <f>IF(P267="","",IF(P267=term,"Last Period",IF(P267="total","",IF(payfreq="Annually",DATE(YEAR(Q266)+1,MONTH(Q266),DAY(Q266)),IF(payfreq="Semiannually",DATE(YEAR(Q266),MONTH(Q266)+6,DAY(Q266)),IF(payfreq="Quarterly",DATE(YEAR(Q266),MONTH(Q266)+3,DAY(Q266)),IF(payfreq="Monthly",DATE(YEAR(Q266),MONTH(Q266)+1,DAY(Q266)))))))))</f>
        <v>#NAME?</v>
      </c>
      <c r="R267" s="145" t="str">
        <f t="shared" si="13"/>
        <v>#NAME?</v>
      </c>
      <c r="S267" s="142" t="str">
        <f t="shared" si="14"/>
        <v>#NAME?</v>
      </c>
      <c r="T267" s="145" t="str">
        <f>IF(payfreq="Annually",IF(P267="","",IF(P267="Total",SUM($T$19:T266),Adj_Rate*$R267)),IF(payfreq="Semiannually",IF(P267="","",IF(P267="Total",SUM($T$19:T266),Adj_Rate/2*$R267)),IF(payfreq="Quarterly",IF(P267="","",IF(P267="Total",SUM($T$19:T266),Adj_Rate/4*$R267)),IF(payfreq="Monthly",IF(P267="","",IF(P267="Total",SUM($T$19:T266),Adj_Rate/12*$R267)),""))))</f>
        <v>#VALUE!</v>
      </c>
      <c r="U267" s="142" t="str">
        <f t="shared" si="15"/>
        <v>#NAME?</v>
      </c>
      <c r="V267" s="145" t="str">
        <f t="shared" si="16"/>
        <v>#NAME?</v>
      </c>
      <c r="X267" s="77"/>
    </row>
    <row r="268" ht="15.75" customHeight="1">
      <c r="B268" s="144">
        <v>249.0</v>
      </c>
      <c r="C268" s="139" t="str">
        <f t="shared" si="12"/>
        <v>#NAME?</v>
      </c>
      <c r="D268" s="140" t="str">
        <f>+IF(AND(B268&lt;$G$7),VLOOKUP($B$1,Inventory!$A$1:$AZ$500,33,FALSE),IF(AND(B268=$G$7,pmt_timing="End"),VLOOKUP($B$1,Inventory!$A$1:$AZ$500,33,FALSE),0))</f>
        <v>#VALUE!</v>
      </c>
      <c r="E268" s="140">
        <v>0.0</v>
      </c>
      <c r="F268" s="140">
        <v>0.0</v>
      </c>
      <c r="G268" s="140">
        <v>0.0</v>
      </c>
      <c r="H268" s="140">
        <v>0.0</v>
      </c>
      <c r="I268" s="140">
        <v>0.0</v>
      </c>
      <c r="J268" s="140">
        <v>0.0</v>
      </c>
      <c r="K268" s="140">
        <v>0.0</v>
      </c>
      <c r="L268" s="141" t="str">
        <f t="shared" si="3"/>
        <v>#VALUE!</v>
      </c>
      <c r="M268" s="142" t="str">
        <f>IF(AND(payfreq="Annually",pmt_timing="End",$B268&lt;=term),$L268/(1+Adj_Rate)^($B268),IF(AND(payfreq="Semiannually",pmt_timing="End",$B268&lt;=term),$L268/(1+Adj_Rate/2)^($B268),IF(AND(payfreq="Quarterly",pmt_timing="End",$B268&lt;=term),$L268/(1+Adj_Rate/4)^($B268),IF(AND(payfreq="Monthly",pmt_timing="End",$B268&lt;=term),$L268/(1+Adj_Rate/12)^($B268),""))))</f>
        <v>#VALUE!</v>
      </c>
      <c r="N268" s="142" t="str">
        <f>IF(AND(payfreq="Annually",pmt_timing="Beginning",$B268&lt;=term),$L268/(1+Adj_Rate)^($B268),IF(AND(payfreq="Semiannually",pmt_timing="Beginning",$B268&lt;=term),$L268/(1+Adj_Rate/2)^($B268),IF(AND(payfreq="Quarterly",pmt_timing="Beginning",$B268&lt;=term),$L268/(1+Adj_Rate/4)^($B268),IF(AND(payfreq="Monthly",pmt_timing="Beginning",$B268&lt;=term),$L268/(1+Adj_Rate/12)^($B268),""))))</f>
        <v>#VALUE!</v>
      </c>
      <c r="O268" s="77"/>
      <c r="P268" s="138" t="str">
        <f t="shared" si="19"/>
        <v>#NAME?</v>
      </c>
      <c r="Q268" s="143" t="str">
        <f>IF(P268="","",IF(P268=term,"Last Period",IF(P268="total","",IF(payfreq="Annually",DATE(YEAR(Q267)+1,MONTH(Q267),DAY(Q267)),IF(payfreq="Semiannually",DATE(YEAR(Q267),MONTH(Q267)+6,DAY(Q267)),IF(payfreq="Quarterly",DATE(YEAR(Q267),MONTH(Q267)+3,DAY(Q267)),IF(payfreq="Monthly",DATE(YEAR(Q267),MONTH(Q267)+1,DAY(Q267)))))))))</f>
        <v>#NAME?</v>
      </c>
      <c r="R268" s="145" t="str">
        <f t="shared" si="13"/>
        <v>#NAME?</v>
      </c>
      <c r="S268" s="142" t="str">
        <f t="shared" si="14"/>
        <v>#NAME?</v>
      </c>
      <c r="T268" s="145" t="str">
        <f>IF(payfreq="Annually",IF(P268="","",IF(P268="Total",SUM($T$19:T267),Adj_Rate*$R268)),IF(payfreq="Semiannually",IF(P268="","",IF(P268="Total",SUM($T$19:T267),Adj_Rate/2*$R268)),IF(payfreq="Quarterly",IF(P268="","",IF(P268="Total",SUM($T$19:T267),Adj_Rate/4*$R268)),IF(payfreq="Monthly",IF(P268="","",IF(P268="Total",SUM($T$19:T267),Adj_Rate/12*$R268)),""))))</f>
        <v>#VALUE!</v>
      </c>
      <c r="U268" s="142" t="str">
        <f t="shared" si="15"/>
        <v>#NAME?</v>
      </c>
      <c r="V268" s="145" t="str">
        <f t="shared" si="16"/>
        <v>#NAME?</v>
      </c>
      <c r="X268" s="77"/>
    </row>
    <row r="269" ht="15.75" customHeight="1">
      <c r="B269" s="144">
        <v>250.0</v>
      </c>
      <c r="C269" s="139" t="str">
        <f t="shared" si="12"/>
        <v>#NAME?</v>
      </c>
      <c r="D269" s="140" t="str">
        <f>+IF(AND(B269&lt;$G$7),VLOOKUP($B$1,Inventory!$A$1:$AZ$500,33,FALSE),IF(AND(B269=$G$7,pmt_timing="End"),VLOOKUP($B$1,Inventory!$A$1:$AZ$500,33,FALSE),0))</f>
        <v>#VALUE!</v>
      </c>
      <c r="E269" s="140">
        <v>0.0</v>
      </c>
      <c r="F269" s="140">
        <v>0.0</v>
      </c>
      <c r="G269" s="140">
        <v>0.0</v>
      </c>
      <c r="H269" s="140">
        <v>0.0</v>
      </c>
      <c r="I269" s="140">
        <v>0.0</v>
      </c>
      <c r="J269" s="140">
        <v>0.0</v>
      </c>
      <c r="K269" s="140">
        <v>0.0</v>
      </c>
      <c r="L269" s="141" t="str">
        <f t="shared" si="3"/>
        <v>#VALUE!</v>
      </c>
      <c r="M269" s="142" t="str">
        <f>IF(AND(payfreq="Annually",pmt_timing="End",$B269&lt;=term),$L269/(1+Adj_Rate)^($B269),IF(AND(payfreq="Semiannually",pmt_timing="End",$B269&lt;=term),$L269/(1+Adj_Rate/2)^($B269),IF(AND(payfreq="Quarterly",pmt_timing="End",$B269&lt;=term),$L269/(1+Adj_Rate/4)^($B269),IF(AND(payfreq="Monthly",pmt_timing="End",$B269&lt;=term),$L269/(1+Adj_Rate/12)^($B269),""))))</f>
        <v>#VALUE!</v>
      </c>
      <c r="N269" s="142" t="str">
        <f>IF(AND(payfreq="Annually",pmt_timing="Beginning",$B269&lt;=term),$L269/(1+Adj_Rate)^($B269),IF(AND(payfreq="Semiannually",pmt_timing="Beginning",$B269&lt;=term),$L269/(1+Adj_Rate/2)^($B269),IF(AND(payfreq="Quarterly",pmt_timing="Beginning",$B269&lt;=term),$L269/(1+Adj_Rate/4)^($B269),IF(AND(payfreq="Monthly",pmt_timing="Beginning",$B269&lt;=term),$L269/(1+Adj_Rate/12)^($B269),""))))</f>
        <v>#VALUE!</v>
      </c>
      <c r="O269" s="77"/>
      <c r="P269" s="138" t="str">
        <f t="shared" si="19"/>
        <v>#NAME?</v>
      </c>
      <c r="Q269" s="143" t="str">
        <f>IF(P269="","",IF(P269=term,"Last Period",IF(P269="total","",IF(payfreq="Annually",DATE(YEAR(Q268)+1,MONTH(Q268),DAY(Q268)),IF(payfreq="Semiannually",DATE(YEAR(Q268),MONTH(Q268)+6,DAY(Q268)),IF(payfreq="Quarterly",DATE(YEAR(Q268),MONTH(Q268)+3,DAY(Q268)),IF(payfreq="Monthly",DATE(YEAR(Q268),MONTH(Q268)+1,DAY(Q268)))))))))</f>
        <v>#NAME?</v>
      </c>
      <c r="R269" s="145" t="str">
        <f t="shared" si="13"/>
        <v>#NAME?</v>
      </c>
      <c r="S269" s="142" t="str">
        <f t="shared" si="14"/>
        <v>#NAME?</v>
      </c>
      <c r="T269" s="145" t="str">
        <f>IF(payfreq="Annually",IF(P269="","",IF(P269="Total",SUM($T$19:T268),Adj_Rate*$R269)),IF(payfreq="Semiannually",IF(P269="","",IF(P269="Total",SUM($T$19:T268),Adj_Rate/2*$R269)),IF(payfreq="Quarterly",IF(P269="","",IF(P269="Total",SUM($T$19:T268),Adj_Rate/4*$R269)),IF(payfreq="Monthly",IF(P269="","",IF(P269="Total",SUM($T$19:T268),Adj_Rate/12*$R269)),""))))</f>
        <v>#VALUE!</v>
      </c>
      <c r="U269" s="142" t="str">
        <f t="shared" si="15"/>
        <v>#NAME?</v>
      </c>
      <c r="V269" s="145" t="str">
        <f t="shared" si="16"/>
        <v>#NAME?</v>
      </c>
      <c r="X269" s="77"/>
    </row>
    <row r="270" ht="15.75" customHeight="1">
      <c r="B270" s="144">
        <v>251.0</v>
      </c>
      <c r="C270" s="139" t="str">
        <f t="shared" si="12"/>
        <v>#NAME?</v>
      </c>
      <c r="D270" s="140" t="str">
        <f>+IF(AND(B270&lt;$G$7),VLOOKUP($B$1,Inventory!$A$1:$AZ$500,33,FALSE),IF(AND(B270=$G$7,pmt_timing="End"),VLOOKUP($B$1,Inventory!$A$1:$AZ$500,33,FALSE),0))</f>
        <v>#VALUE!</v>
      </c>
      <c r="E270" s="140">
        <v>0.0</v>
      </c>
      <c r="F270" s="140">
        <v>0.0</v>
      </c>
      <c r="G270" s="140">
        <v>0.0</v>
      </c>
      <c r="H270" s="140">
        <v>0.0</v>
      </c>
      <c r="I270" s="140">
        <v>0.0</v>
      </c>
      <c r="J270" s="140">
        <v>0.0</v>
      </c>
      <c r="K270" s="140">
        <v>0.0</v>
      </c>
      <c r="L270" s="141" t="str">
        <f t="shared" si="3"/>
        <v>#VALUE!</v>
      </c>
      <c r="M270" s="142" t="str">
        <f>IF(AND(payfreq="Annually",pmt_timing="End",$B270&lt;=term),$L270/(1+Adj_Rate)^($B270),IF(AND(payfreq="Semiannually",pmt_timing="End",$B270&lt;=term),$L270/(1+Adj_Rate/2)^($B270),IF(AND(payfreq="Quarterly",pmt_timing="End",$B270&lt;=term),$L270/(1+Adj_Rate/4)^($B270),IF(AND(payfreq="Monthly",pmt_timing="End",$B270&lt;=term),$L270/(1+Adj_Rate/12)^($B270),""))))</f>
        <v>#VALUE!</v>
      </c>
      <c r="N270" s="142" t="str">
        <f>IF(AND(payfreq="Annually",pmt_timing="Beginning",$B270&lt;=term),$L270/(1+Adj_Rate)^($B270),IF(AND(payfreq="Semiannually",pmt_timing="Beginning",$B270&lt;=term),$L270/(1+Adj_Rate/2)^($B270),IF(AND(payfreq="Quarterly",pmt_timing="Beginning",$B270&lt;=term),$L270/(1+Adj_Rate/4)^($B270),IF(AND(payfreq="Monthly",pmt_timing="Beginning",$B270&lt;=term),$L270/(1+Adj_Rate/12)^($B270),""))))</f>
        <v>#VALUE!</v>
      </c>
      <c r="O270" s="77"/>
      <c r="P270" s="138" t="str">
        <f t="shared" si="19"/>
        <v>#NAME?</v>
      </c>
      <c r="Q270" s="143" t="str">
        <f>IF(P270="","",IF(P270=term,"Last Period",IF(P270="total","",IF(payfreq="Annually",DATE(YEAR(Q269)+1,MONTH(Q269),DAY(Q269)),IF(payfreq="Semiannually",DATE(YEAR(Q269),MONTH(Q269)+6,DAY(Q269)),IF(payfreq="Quarterly",DATE(YEAR(Q269),MONTH(Q269)+3,DAY(Q269)),IF(payfreq="Monthly",DATE(YEAR(Q269),MONTH(Q269)+1,DAY(Q269)))))))))</f>
        <v>#NAME?</v>
      </c>
      <c r="R270" s="145" t="str">
        <f t="shared" si="13"/>
        <v>#NAME?</v>
      </c>
      <c r="S270" s="142" t="str">
        <f t="shared" si="14"/>
        <v>#NAME?</v>
      </c>
      <c r="T270" s="145" t="str">
        <f>IF(payfreq="Annually",IF(P270="","",IF(P270="Total",SUM($T$19:T269),Adj_Rate*$R270)),IF(payfreq="Semiannually",IF(P270="","",IF(P270="Total",SUM($T$19:T269),Adj_Rate/2*$R270)),IF(payfreq="Quarterly",IF(P270="","",IF(P270="Total",SUM($T$19:T269),Adj_Rate/4*$R270)),IF(payfreq="Monthly",IF(P270="","",IF(P270="Total",SUM($T$19:T269),Adj_Rate/12*$R270)),""))))</f>
        <v>#VALUE!</v>
      </c>
      <c r="U270" s="142" t="str">
        <f t="shared" si="15"/>
        <v>#NAME?</v>
      </c>
      <c r="V270" s="145" t="str">
        <f t="shared" si="16"/>
        <v>#NAME?</v>
      </c>
      <c r="X270" s="77"/>
    </row>
    <row r="271" ht="15.75" customHeight="1">
      <c r="B271" s="144">
        <v>252.0</v>
      </c>
      <c r="C271" s="139" t="str">
        <f t="shared" si="12"/>
        <v>#NAME?</v>
      </c>
      <c r="D271" s="140" t="str">
        <f>+IF(AND(B271&lt;$G$7),VLOOKUP($B$1,Inventory!$A$1:$AZ$500,33,FALSE),IF(AND(B271=$G$7,pmt_timing="End"),VLOOKUP($B$1,Inventory!$A$1:$AZ$500,33,FALSE),0))</f>
        <v>#VALUE!</v>
      </c>
      <c r="E271" s="140">
        <v>0.0</v>
      </c>
      <c r="F271" s="140">
        <v>0.0</v>
      </c>
      <c r="G271" s="140">
        <v>0.0</v>
      </c>
      <c r="H271" s="140">
        <v>0.0</v>
      </c>
      <c r="I271" s="140">
        <v>0.0</v>
      </c>
      <c r="J271" s="140">
        <v>0.0</v>
      </c>
      <c r="K271" s="140">
        <v>0.0</v>
      </c>
      <c r="L271" s="141" t="str">
        <f t="shared" si="3"/>
        <v>#VALUE!</v>
      </c>
      <c r="M271" s="142" t="str">
        <f>IF(AND(payfreq="Annually",pmt_timing="End",$B271&lt;=term),$L271/(1+Adj_Rate)^($B271),IF(AND(payfreq="Semiannually",pmt_timing="End",$B271&lt;=term),$L271/(1+Adj_Rate/2)^($B271),IF(AND(payfreq="Quarterly",pmt_timing="End",$B271&lt;=term),$L271/(1+Adj_Rate/4)^($B271),IF(AND(payfreq="Monthly",pmt_timing="End",$B271&lt;=term),$L271/(1+Adj_Rate/12)^($B271),""))))</f>
        <v>#VALUE!</v>
      </c>
      <c r="N271" s="142" t="str">
        <f>IF(AND(payfreq="Annually",pmt_timing="Beginning",$B271&lt;=term),$L271/(1+Adj_Rate)^($B271),IF(AND(payfreq="Semiannually",pmt_timing="Beginning",$B271&lt;=term),$L271/(1+Adj_Rate/2)^($B271),IF(AND(payfreq="Quarterly",pmt_timing="Beginning",$B271&lt;=term),$L271/(1+Adj_Rate/4)^($B271),IF(AND(payfreq="Monthly",pmt_timing="Beginning",$B271&lt;=term),$L271/(1+Adj_Rate/12)^($B271),""))))</f>
        <v>#VALUE!</v>
      </c>
      <c r="O271" s="77"/>
      <c r="P271" s="138" t="str">
        <f t="shared" si="19"/>
        <v>#NAME?</v>
      </c>
      <c r="Q271" s="143" t="str">
        <f>IF(P271="","",IF(P271=term,"Last Period",IF(P271="total","",IF(payfreq="Annually",DATE(YEAR(Q270)+1,MONTH(Q270),DAY(Q270)),IF(payfreq="Semiannually",DATE(YEAR(Q270),MONTH(Q270)+6,DAY(Q270)),IF(payfreq="Quarterly",DATE(YEAR(Q270),MONTH(Q270)+3,DAY(Q270)),IF(payfreq="Monthly",DATE(YEAR(Q270),MONTH(Q270)+1,DAY(Q270)))))))))</f>
        <v>#NAME?</v>
      </c>
      <c r="R271" s="145" t="str">
        <f t="shared" si="13"/>
        <v>#NAME?</v>
      </c>
      <c r="S271" s="142" t="str">
        <f t="shared" si="14"/>
        <v>#NAME?</v>
      </c>
      <c r="T271" s="145" t="str">
        <f>IF(payfreq="Annually",IF(P271="","",IF(P271="Total",SUM($T$19:T270),Adj_Rate*$R271)),IF(payfreq="Semiannually",IF(P271="","",IF(P271="Total",SUM($T$19:T270),Adj_Rate/2*$R271)),IF(payfreq="Quarterly",IF(P271="","",IF(P271="Total",SUM($T$19:T270),Adj_Rate/4*$R271)),IF(payfreq="Monthly",IF(P271="","",IF(P271="Total",SUM($T$19:T270),Adj_Rate/12*$R271)),""))))</f>
        <v>#VALUE!</v>
      </c>
      <c r="U271" s="142" t="str">
        <f t="shared" si="15"/>
        <v>#NAME?</v>
      </c>
      <c r="V271" s="145" t="str">
        <f t="shared" si="16"/>
        <v>#NAME?</v>
      </c>
      <c r="X271" s="77"/>
    </row>
    <row r="272" ht="15.75" customHeight="1">
      <c r="B272" s="144">
        <v>253.0</v>
      </c>
      <c r="C272" s="139" t="str">
        <f t="shared" si="12"/>
        <v>#NAME?</v>
      </c>
      <c r="D272" s="140" t="str">
        <f>+IF(AND(B272&lt;$G$7),VLOOKUP($B$1,Inventory!$A$1:$AZ$500,33,FALSE),IF(AND(B272=$G$7,pmt_timing="End"),VLOOKUP($B$1,Inventory!$A$1:$AZ$500,33,FALSE),0))</f>
        <v>#VALUE!</v>
      </c>
      <c r="E272" s="140">
        <v>0.0</v>
      </c>
      <c r="F272" s="140">
        <v>0.0</v>
      </c>
      <c r="G272" s="140">
        <v>0.0</v>
      </c>
      <c r="H272" s="140">
        <v>0.0</v>
      </c>
      <c r="I272" s="140">
        <v>0.0</v>
      </c>
      <c r="J272" s="140">
        <v>0.0</v>
      </c>
      <c r="K272" s="140">
        <v>0.0</v>
      </c>
      <c r="L272" s="141" t="str">
        <f t="shared" si="3"/>
        <v>#VALUE!</v>
      </c>
      <c r="M272" s="142" t="str">
        <f>IF(AND(payfreq="Annually",pmt_timing="End",$B272&lt;=term),$L272/(1+Adj_Rate)^($B272),IF(AND(payfreq="Semiannually",pmt_timing="End",$B272&lt;=term),$L272/(1+Adj_Rate/2)^($B272),IF(AND(payfreq="Quarterly",pmt_timing="End",$B272&lt;=term),$L272/(1+Adj_Rate/4)^($B272),IF(AND(payfreq="Monthly",pmt_timing="End",$B272&lt;=term),$L272/(1+Adj_Rate/12)^($B272),""))))</f>
        <v>#VALUE!</v>
      </c>
      <c r="N272" s="142" t="str">
        <f>IF(AND(payfreq="Annually",pmt_timing="Beginning",$B272&lt;=term),$L272/(1+Adj_Rate)^($B272),IF(AND(payfreq="Semiannually",pmt_timing="Beginning",$B272&lt;=term),$L272/(1+Adj_Rate/2)^($B272),IF(AND(payfreq="Quarterly",pmt_timing="Beginning",$B272&lt;=term),$L272/(1+Adj_Rate/4)^($B272),IF(AND(payfreq="Monthly",pmt_timing="Beginning",$B272&lt;=term),$L272/(1+Adj_Rate/12)^($B272),""))))</f>
        <v>#VALUE!</v>
      </c>
      <c r="O272" s="77"/>
      <c r="P272" s="138" t="str">
        <f t="shared" si="19"/>
        <v>#NAME?</v>
      </c>
      <c r="Q272" s="143" t="str">
        <f>IF(P272="","",IF(P272=term,"Last Period",IF(P272="total","",IF(payfreq="Annually",DATE(YEAR(Q271)+1,MONTH(Q271),DAY(Q271)),IF(payfreq="Semiannually",DATE(YEAR(Q271),MONTH(Q271)+6,DAY(Q271)),IF(payfreq="Quarterly",DATE(YEAR(Q271),MONTH(Q271)+3,DAY(Q271)),IF(payfreq="Monthly",DATE(YEAR(Q271),MONTH(Q271)+1,DAY(Q271)))))))))</f>
        <v>#NAME?</v>
      </c>
      <c r="R272" s="145" t="str">
        <f t="shared" si="13"/>
        <v>#NAME?</v>
      </c>
      <c r="S272" s="142" t="str">
        <f t="shared" si="14"/>
        <v>#NAME?</v>
      </c>
      <c r="T272" s="145" t="str">
        <f>IF(payfreq="Annually",IF(P272="","",IF(P272="Total",SUM($T$19:T271),Adj_Rate*$R272)),IF(payfreq="Semiannually",IF(P272="","",IF(P272="Total",SUM($T$19:T271),Adj_Rate/2*$R272)),IF(payfreq="Quarterly",IF(P272="","",IF(P272="Total",SUM($T$19:T271),Adj_Rate/4*$R272)),IF(payfreq="Monthly",IF(P272="","",IF(P272="Total",SUM($T$19:T271),Adj_Rate/12*$R272)),""))))</f>
        <v>#VALUE!</v>
      </c>
      <c r="U272" s="142" t="str">
        <f t="shared" si="15"/>
        <v>#NAME?</v>
      </c>
      <c r="V272" s="145" t="str">
        <f t="shared" si="16"/>
        <v>#NAME?</v>
      </c>
      <c r="X272" s="77"/>
    </row>
    <row r="273" ht="15.75" customHeight="1">
      <c r="B273" s="144">
        <v>254.0</v>
      </c>
      <c r="C273" s="139" t="str">
        <f t="shared" si="12"/>
        <v>#NAME?</v>
      </c>
      <c r="D273" s="140" t="str">
        <f>+IF(AND(B273&lt;$G$7),VLOOKUP($B$1,Inventory!$A$1:$AZ$500,33,FALSE),IF(AND(B273=$G$7,pmt_timing="End"),VLOOKUP($B$1,Inventory!$A$1:$AZ$500,33,FALSE),0))</f>
        <v>#VALUE!</v>
      </c>
      <c r="E273" s="140">
        <v>0.0</v>
      </c>
      <c r="F273" s="140">
        <v>0.0</v>
      </c>
      <c r="G273" s="140">
        <v>0.0</v>
      </c>
      <c r="H273" s="140">
        <v>0.0</v>
      </c>
      <c r="I273" s="140">
        <v>0.0</v>
      </c>
      <c r="J273" s="140">
        <v>0.0</v>
      </c>
      <c r="K273" s="140">
        <v>0.0</v>
      </c>
      <c r="L273" s="141" t="str">
        <f t="shared" si="3"/>
        <v>#VALUE!</v>
      </c>
      <c r="M273" s="142" t="str">
        <f>IF(AND(payfreq="Annually",pmt_timing="End",$B273&lt;=term),$L273/(1+Adj_Rate)^($B273),IF(AND(payfreq="Semiannually",pmt_timing="End",$B273&lt;=term),$L273/(1+Adj_Rate/2)^($B273),IF(AND(payfreq="Quarterly",pmt_timing="End",$B273&lt;=term),$L273/(1+Adj_Rate/4)^($B273),IF(AND(payfreq="Monthly",pmt_timing="End",$B273&lt;=term),$L273/(1+Adj_Rate/12)^($B273),""))))</f>
        <v>#VALUE!</v>
      </c>
      <c r="N273" s="142" t="str">
        <f>IF(AND(payfreq="Annually",pmt_timing="Beginning",$B273&lt;=term),$L273/(1+Adj_Rate)^($B273),IF(AND(payfreq="Semiannually",pmt_timing="Beginning",$B273&lt;=term),$L273/(1+Adj_Rate/2)^($B273),IF(AND(payfreq="Quarterly",pmt_timing="Beginning",$B273&lt;=term),$L273/(1+Adj_Rate/4)^($B273),IF(AND(payfreq="Monthly",pmt_timing="Beginning",$B273&lt;=term),$L273/(1+Adj_Rate/12)^($B273),""))))</f>
        <v>#VALUE!</v>
      </c>
      <c r="O273" s="77"/>
      <c r="P273" s="138" t="str">
        <f t="shared" si="19"/>
        <v>#NAME?</v>
      </c>
      <c r="Q273" s="143" t="str">
        <f>IF(P273="","",IF(P273=term,"Last Period",IF(P273="total","",IF(payfreq="Annually",DATE(YEAR(Q272)+1,MONTH(Q272),DAY(Q272)),IF(payfreq="Semiannually",DATE(YEAR(Q272),MONTH(Q272)+6,DAY(Q272)),IF(payfreq="Quarterly",DATE(YEAR(Q272),MONTH(Q272)+3,DAY(Q272)),IF(payfreq="Monthly",DATE(YEAR(Q272),MONTH(Q272)+1,DAY(Q272)))))))))</f>
        <v>#NAME?</v>
      </c>
      <c r="R273" s="145" t="str">
        <f t="shared" si="13"/>
        <v>#NAME?</v>
      </c>
      <c r="S273" s="142" t="str">
        <f t="shared" si="14"/>
        <v>#NAME?</v>
      </c>
      <c r="T273" s="145" t="str">
        <f>IF(payfreq="Annually",IF(P273="","",IF(P273="Total",SUM($T$19:T272),Adj_Rate*$R273)),IF(payfreq="Semiannually",IF(P273="","",IF(P273="Total",SUM($T$19:T272),Adj_Rate/2*$R273)),IF(payfreq="Quarterly",IF(P273="","",IF(P273="Total",SUM($T$19:T272),Adj_Rate/4*$R273)),IF(payfreq="Monthly",IF(P273="","",IF(P273="Total",SUM($T$19:T272),Adj_Rate/12*$R273)),""))))</f>
        <v>#VALUE!</v>
      </c>
      <c r="U273" s="142" t="str">
        <f t="shared" si="15"/>
        <v>#NAME?</v>
      </c>
      <c r="V273" s="145" t="str">
        <f t="shared" si="16"/>
        <v>#NAME?</v>
      </c>
      <c r="X273" s="77"/>
    </row>
    <row r="274" ht="15.75" customHeight="1">
      <c r="B274" s="144">
        <v>255.0</v>
      </c>
      <c r="C274" s="139" t="str">
        <f t="shared" si="12"/>
        <v>#NAME?</v>
      </c>
      <c r="D274" s="140" t="str">
        <f>+IF(AND(B274&lt;$G$7),VLOOKUP($B$1,Inventory!$A$1:$AZ$500,33,FALSE),IF(AND(B274=$G$7,pmt_timing="End"),VLOOKUP($B$1,Inventory!$A$1:$AZ$500,33,FALSE),0))</f>
        <v>#VALUE!</v>
      </c>
      <c r="E274" s="140">
        <v>0.0</v>
      </c>
      <c r="F274" s="140">
        <v>0.0</v>
      </c>
      <c r="G274" s="140">
        <v>0.0</v>
      </c>
      <c r="H274" s="140">
        <v>0.0</v>
      </c>
      <c r="I274" s="140">
        <v>0.0</v>
      </c>
      <c r="J274" s="140">
        <v>0.0</v>
      </c>
      <c r="K274" s="140">
        <v>0.0</v>
      </c>
      <c r="L274" s="141" t="str">
        <f t="shared" si="3"/>
        <v>#VALUE!</v>
      </c>
      <c r="M274" s="142" t="str">
        <f>IF(AND(payfreq="Annually",pmt_timing="End",$B274&lt;=term),$L274/(1+Adj_Rate)^($B274),IF(AND(payfreq="Semiannually",pmt_timing="End",$B274&lt;=term),$L274/(1+Adj_Rate/2)^($B274),IF(AND(payfreq="Quarterly",pmt_timing="End",$B274&lt;=term),$L274/(1+Adj_Rate/4)^($B274),IF(AND(payfreq="Monthly",pmt_timing="End",$B274&lt;=term),$L274/(1+Adj_Rate/12)^($B274),""))))</f>
        <v>#VALUE!</v>
      </c>
      <c r="N274" s="142" t="str">
        <f>IF(AND(payfreq="Annually",pmt_timing="Beginning",$B274&lt;=term),$L274/(1+Adj_Rate)^($B274),IF(AND(payfreq="Semiannually",pmt_timing="Beginning",$B274&lt;=term),$L274/(1+Adj_Rate/2)^($B274),IF(AND(payfreq="Quarterly",pmt_timing="Beginning",$B274&lt;=term),$L274/(1+Adj_Rate/4)^($B274),IF(AND(payfreq="Monthly",pmt_timing="Beginning",$B274&lt;=term),$L274/(1+Adj_Rate/12)^($B274),""))))</f>
        <v>#VALUE!</v>
      </c>
      <c r="O274" s="77"/>
      <c r="P274" s="138" t="str">
        <f t="shared" si="19"/>
        <v>#NAME?</v>
      </c>
      <c r="Q274" s="143" t="str">
        <f>IF(P274="","",IF(P274=term,"Last Period",IF(P274="total","",IF(payfreq="Annually",DATE(YEAR(Q273)+1,MONTH(Q273),DAY(Q273)),IF(payfreq="Semiannually",DATE(YEAR(Q273),MONTH(Q273)+6,DAY(Q273)),IF(payfreq="Quarterly",DATE(YEAR(Q273),MONTH(Q273)+3,DAY(Q273)),IF(payfreq="Monthly",DATE(YEAR(Q273),MONTH(Q273)+1,DAY(Q273)))))))))</f>
        <v>#NAME?</v>
      </c>
      <c r="R274" s="145" t="str">
        <f t="shared" si="13"/>
        <v>#NAME?</v>
      </c>
      <c r="S274" s="142" t="str">
        <f t="shared" si="14"/>
        <v>#NAME?</v>
      </c>
      <c r="T274" s="145" t="str">
        <f>IF(payfreq="Annually",IF(P274="","",IF(P274="Total",SUM($T$19:T273),Adj_Rate*$R274)),IF(payfreq="Semiannually",IF(P274="","",IF(P274="Total",SUM($T$19:T273),Adj_Rate/2*$R274)),IF(payfreq="Quarterly",IF(P274="","",IF(P274="Total",SUM($T$19:T273),Adj_Rate/4*$R274)),IF(payfreq="Monthly",IF(P274="","",IF(P274="Total",SUM($T$19:T273),Adj_Rate/12*$R274)),""))))</f>
        <v>#VALUE!</v>
      </c>
      <c r="U274" s="142" t="str">
        <f t="shared" si="15"/>
        <v>#NAME?</v>
      </c>
      <c r="V274" s="145" t="str">
        <f t="shared" si="16"/>
        <v>#NAME?</v>
      </c>
      <c r="X274" s="77"/>
    </row>
    <row r="275" ht="15.75" customHeight="1">
      <c r="B275" s="144">
        <v>256.0</v>
      </c>
      <c r="C275" s="139" t="str">
        <f t="shared" si="12"/>
        <v>#NAME?</v>
      </c>
      <c r="D275" s="140" t="str">
        <f>+IF(AND(B275&lt;$G$7),VLOOKUP($B$1,Inventory!$A$1:$AZ$500,33,FALSE),IF(AND(B275=$G$7,pmt_timing="End"),VLOOKUP($B$1,Inventory!$A$1:$AZ$500,33,FALSE),0))</f>
        <v>#VALUE!</v>
      </c>
      <c r="E275" s="140">
        <v>0.0</v>
      </c>
      <c r="F275" s="140">
        <v>0.0</v>
      </c>
      <c r="G275" s="140">
        <v>0.0</v>
      </c>
      <c r="H275" s="140">
        <v>0.0</v>
      </c>
      <c r="I275" s="140">
        <v>0.0</v>
      </c>
      <c r="J275" s="140">
        <v>0.0</v>
      </c>
      <c r="K275" s="140">
        <v>0.0</v>
      </c>
      <c r="L275" s="141" t="str">
        <f t="shared" si="3"/>
        <v>#VALUE!</v>
      </c>
      <c r="M275" s="142" t="str">
        <f>IF(AND(payfreq="Annually",pmt_timing="End",$B275&lt;=term),$L275/(1+Adj_Rate)^($B275),IF(AND(payfreq="Semiannually",pmt_timing="End",$B275&lt;=term),$L275/(1+Adj_Rate/2)^($B275),IF(AND(payfreq="Quarterly",pmt_timing="End",$B275&lt;=term),$L275/(1+Adj_Rate/4)^($B275),IF(AND(payfreq="Monthly",pmt_timing="End",$B275&lt;=term),$L275/(1+Adj_Rate/12)^($B275),""))))</f>
        <v>#VALUE!</v>
      </c>
      <c r="N275" s="142" t="str">
        <f>IF(AND(payfreq="Annually",pmt_timing="Beginning",$B275&lt;=term),$L275/(1+Adj_Rate)^($B275),IF(AND(payfreq="Semiannually",pmt_timing="Beginning",$B275&lt;=term),$L275/(1+Adj_Rate/2)^($B275),IF(AND(payfreq="Quarterly",pmt_timing="Beginning",$B275&lt;=term),$L275/(1+Adj_Rate/4)^($B275),IF(AND(payfreq="Monthly",pmt_timing="Beginning",$B275&lt;=term),$L275/(1+Adj_Rate/12)^($B275),""))))</f>
        <v>#VALUE!</v>
      </c>
      <c r="O275" s="77"/>
      <c r="P275" s="138" t="str">
        <f t="shared" si="19"/>
        <v>#NAME?</v>
      </c>
      <c r="Q275" s="143" t="str">
        <f>IF(P275="","",IF(P275=term,"Last Period",IF(P275="total","",IF(payfreq="Annually",DATE(YEAR(Q274)+1,MONTH(Q274),DAY(Q274)),IF(payfreq="Semiannually",DATE(YEAR(Q274),MONTH(Q274)+6,DAY(Q274)),IF(payfreq="Quarterly",DATE(YEAR(Q274),MONTH(Q274)+3,DAY(Q274)),IF(payfreq="Monthly",DATE(YEAR(Q274),MONTH(Q274)+1,DAY(Q274)))))))))</f>
        <v>#NAME?</v>
      </c>
      <c r="R275" s="145" t="str">
        <f t="shared" si="13"/>
        <v>#NAME?</v>
      </c>
      <c r="S275" s="142" t="str">
        <f t="shared" si="14"/>
        <v>#NAME?</v>
      </c>
      <c r="T275" s="145" t="str">
        <f>IF(payfreq="Annually",IF(P275="","",IF(P275="Total",SUM($T$19:T274),Adj_Rate*$R275)),IF(payfreq="Semiannually",IF(P275="","",IF(P275="Total",SUM($T$19:T274),Adj_Rate/2*$R275)),IF(payfreq="Quarterly",IF(P275="","",IF(P275="Total",SUM($T$19:T274),Adj_Rate/4*$R275)),IF(payfreq="Monthly",IF(P275="","",IF(P275="Total",SUM($T$19:T274),Adj_Rate/12*$R275)),""))))</f>
        <v>#VALUE!</v>
      </c>
      <c r="U275" s="142" t="str">
        <f t="shared" si="15"/>
        <v>#NAME?</v>
      </c>
      <c r="V275" s="145" t="str">
        <f t="shared" si="16"/>
        <v>#NAME?</v>
      </c>
      <c r="X275" s="77"/>
    </row>
    <row r="276" ht="15.75" customHeight="1">
      <c r="B276" s="144">
        <v>257.0</v>
      </c>
      <c r="C276" s="139" t="str">
        <f t="shared" si="12"/>
        <v>#NAME?</v>
      </c>
      <c r="D276" s="140" t="str">
        <f>+IF(AND(B276&lt;$G$7),VLOOKUP($B$1,Inventory!$A$1:$AZ$500,33,FALSE),IF(AND(B276=$G$7,pmt_timing="End"),VLOOKUP($B$1,Inventory!$A$1:$AZ$500,33,FALSE),0))</f>
        <v>#VALUE!</v>
      </c>
      <c r="E276" s="140">
        <v>0.0</v>
      </c>
      <c r="F276" s="140">
        <v>0.0</v>
      </c>
      <c r="G276" s="140">
        <v>0.0</v>
      </c>
      <c r="H276" s="140">
        <v>0.0</v>
      </c>
      <c r="I276" s="140">
        <v>0.0</v>
      </c>
      <c r="J276" s="140">
        <v>0.0</v>
      </c>
      <c r="K276" s="140">
        <v>0.0</v>
      </c>
      <c r="L276" s="141" t="str">
        <f t="shared" si="3"/>
        <v>#VALUE!</v>
      </c>
      <c r="M276" s="142" t="str">
        <f>IF(AND(payfreq="Annually",pmt_timing="End",$B276&lt;=term),$L276/(1+Adj_Rate)^($B276),IF(AND(payfreq="Semiannually",pmt_timing="End",$B276&lt;=term),$L276/(1+Adj_Rate/2)^($B276),IF(AND(payfreq="Quarterly",pmt_timing="End",$B276&lt;=term),$L276/(1+Adj_Rate/4)^($B276),IF(AND(payfreq="Monthly",pmt_timing="End",$B276&lt;=term),$L276/(1+Adj_Rate/12)^($B276),""))))</f>
        <v>#VALUE!</v>
      </c>
      <c r="N276" s="142" t="str">
        <f>IF(AND(payfreq="Annually",pmt_timing="Beginning",$B276&lt;=term),$L276/(1+Adj_Rate)^($B276),IF(AND(payfreq="Semiannually",pmt_timing="Beginning",$B276&lt;=term),$L276/(1+Adj_Rate/2)^($B276),IF(AND(payfreq="Quarterly",pmt_timing="Beginning",$B276&lt;=term),$L276/(1+Adj_Rate/4)^($B276),IF(AND(payfreq="Monthly",pmt_timing="Beginning",$B276&lt;=term),$L276/(1+Adj_Rate/12)^($B276),""))))</f>
        <v>#VALUE!</v>
      </c>
      <c r="O276" s="77"/>
      <c r="P276" s="138" t="str">
        <f t="shared" si="19"/>
        <v>#NAME?</v>
      </c>
      <c r="Q276" s="143" t="str">
        <f>IF(P276="","",IF(P276=term,"Last Period",IF(P276="total","",IF(payfreq="Annually",DATE(YEAR(Q275)+1,MONTH(Q275),DAY(Q275)),IF(payfreq="Semiannually",DATE(YEAR(Q275),MONTH(Q275)+6,DAY(Q275)),IF(payfreq="Quarterly",DATE(YEAR(Q275),MONTH(Q275)+3,DAY(Q275)),IF(payfreq="Monthly",DATE(YEAR(Q275),MONTH(Q275)+1,DAY(Q275)))))))))</f>
        <v>#NAME?</v>
      </c>
      <c r="R276" s="145" t="str">
        <f t="shared" si="13"/>
        <v>#NAME?</v>
      </c>
      <c r="S276" s="142" t="str">
        <f t="shared" si="14"/>
        <v>#NAME?</v>
      </c>
      <c r="T276" s="145" t="str">
        <f>IF(payfreq="Annually",IF(P276="","",IF(P276="Total",SUM($T$19:T275),Adj_Rate*$R276)),IF(payfreq="Semiannually",IF(P276="","",IF(P276="Total",SUM($T$19:T275),Adj_Rate/2*$R276)),IF(payfreq="Quarterly",IF(P276="","",IF(P276="Total",SUM($T$19:T275),Adj_Rate/4*$R276)),IF(payfreq="Monthly",IF(P276="","",IF(P276="Total",SUM($T$19:T275),Adj_Rate/12*$R276)),""))))</f>
        <v>#VALUE!</v>
      </c>
      <c r="U276" s="142" t="str">
        <f t="shared" si="15"/>
        <v>#NAME?</v>
      </c>
      <c r="V276" s="145" t="str">
        <f t="shared" si="16"/>
        <v>#NAME?</v>
      </c>
      <c r="X276" s="77"/>
    </row>
    <row r="277" ht="15.75" customHeight="1">
      <c r="B277" s="144">
        <v>258.0</v>
      </c>
      <c r="C277" s="139" t="str">
        <f t="shared" si="12"/>
        <v>#NAME?</v>
      </c>
      <c r="D277" s="140" t="str">
        <f>+IF(AND(B277&lt;$G$7),VLOOKUP($B$1,Inventory!$A$1:$AZ$500,33,FALSE),IF(AND(B277=$G$7,pmt_timing="End"),VLOOKUP($B$1,Inventory!$A$1:$AZ$500,33,FALSE),0))</f>
        <v>#VALUE!</v>
      </c>
      <c r="E277" s="140">
        <v>0.0</v>
      </c>
      <c r="F277" s="140">
        <v>0.0</v>
      </c>
      <c r="G277" s="140">
        <v>0.0</v>
      </c>
      <c r="H277" s="140">
        <v>0.0</v>
      </c>
      <c r="I277" s="140">
        <v>0.0</v>
      </c>
      <c r="J277" s="140">
        <v>0.0</v>
      </c>
      <c r="K277" s="140">
        <v>0.0</v>
      </c>
      <c r="L277" s="141" t="str">
        <f t="shared" si="3"/>
        <v>#VALUE!</v>
      </c>
      <c r="M277" s="142" t="str">
        <f>IF(AND(payfreq="Annually",pmt_timing="End",$B277&lt;=term),$L277/(1+Adj_Rate)^($B277),IF(AND(payfreq="Semiannually",pmt_timing="End",$B277&lt;=term),$L277/(1+Adj_Rate/2)^($B277),IF(AND(payfreq="Quarterly",pmt_timing="End",$B277&lt;=term),$L277/(1+Adj_Rate/4)^($B277),IF(AND(payfreq="Monthly",pmt_timing="End",$B277&lt;=term),$L277/(1+Adj_Rate/12)^($B277),""))))</f>
        <v>#VALUE!</v>
      </c>
      <c r="N277" s="142" t="str">
        <f>IF(AND(payfreq="Annually",pmt_timing="Beginning",$B277&lt;=term),$L277/(1+Adj_Rate)^($B277),IF(AND(payfreq="Semiannually",pmt_timing="Beginning",$B277&lt;=term),$L277/(1+Adj_Rate/2)^($B277),IF(AND(payfreq="Quarterly",pmt_timing="Beginning",$B277&lt;=term),$L277/(1+Adj_Rate/4)^($B277),IF(AND(payfreq="Monthly",pmt_timing="Beginning",$B277&lt;=term),$L277/(1+Adj_Rate/12)^($B277),""))))</f>
        <v>#VALUE!</v>
      </c>
      <c r="O277" s="77"/>
      <c r="P277" s="138" t="str">
        <f t="shared" si="19"/>
        <v>#NAME?</v>
      </c>
      <c r="Q277" s="143" t="str">
        <f>IF(P277="","",IF(P277=term,"Last Period",IF(P277="total","",IF(payfreq="Annually",DATE(YEAR(Q276)+1,MONTH(Q276),DAY(Q276)),IF(payfreq="Semiannually",DATE(YEAR(Q276),MONTH(Q276)+6,DAY(Q276)),IF(payfreq="Quarterly",DATE(YEAR(Q276),MONTH(Q276)+3,DAY(Q276)),IF(payfreq="Monthly",DATE(YEAR(Q276),MONTH(Q276)+1,DAY(Q276)))))))))</f>
        <v>#NAME?</v>
      </c>
      <c r="R277" s="145" t="str">
        <f t="shared" si="13"/>
        <v>#NAME?</v>
      </c>
      <c r="S277" s="142" t="str">
        <f t="shared" si="14"/>
        <v>#NAME?</v>
      </c>
      <c r="T277" s="145" t="str">
        <f>IF(payfreq="Annually",IF(P277="","",IF(P277="Total",SUM($T$19:T276),Adj_Rate*$R277)),IF(payfreq="Semiannually",IF(P277="","",IF(P277="Total",SUM($T$19:T276),Adj_Rate/2*$R277)),IF(payfreq="Quarterly",IF(P277="","",IF(P277="Total",SUM($T$19:T276),Adj_Rate/4*$R277)),IF(payfreq="Monthly",IF(P277="","",IF(P277="Total",SUM($T$19:T276),Adj_Rate/12*$R277)),""))))</f>
        <v>#VALUE!</v>
      </c>
      <c r="U277" s="142" t="str">
        <f t="shared" si="15"/>
        <v>#NAME?</v>
      </c>
      <c r="V277" s="145" t="str">
        <f t="shared" si="16"/>
        <v>#NAME?</v>
      </c>
      <c r="X277" s="77"/>
    </row>
    <row r="278" ht="15.75" customHeight="1">
      <c r="B278" s="144">
        <v>259.0</v>
      </c>
      <c r="C278" s="139" t="str">
        <f t="shared" si="12"/>
        <v>#NAME?</v>
      </c>
      <c r="D278" s="140" t="str">
        <f>+IF(AND(B278&lt;$G$7),VLOOKUP($B$1,Inventory!$A$1:$AZ$500,33,FALSE),IF(AND(B278=$G$7,pmt_timing="End"),VLOOKUP($B$1,Inventory!$A$1:$AZ$500,33,FALSE),0))</f>
        <v>#VALUE!</v>
      </c>
      <c r="E278" s="140">
        <v>0.0</v>
      </c>
      <c r="F278" s="140">
        <v>0.0</v>
      </c>
      <c r="G278" s="140">
        <v>0.0</v>
      </c>
      <c r="H278" s="140">
        <v>0.0</v>
      </c>
      <c r="I278" s="140">
        <v>0.0</v>
      </c>
      <c r="J278" s="140">
        <v>0.0</v>
      </c>
      <c r="K278" s="140">
        <v>0.0</v>
      </c>
      <c r="L278" s="141" t="str">
        <f t="shared" si="3"/>
        <v>#VALUE!</v>
      </c>
      <c r="M278" s="142" t="str">
        <f>IF(AND(payfreq="Annually",pmt_timing="End",$B278&lt;=term),$L278/(1+Adj_Rate)^($B278),IF(AND(payfreq="Semiannually",pmt_timing="End",$B278&lt;=term),$L278/(1+Adj_Rate/2)^($B278),IF(AND(payfreq="Quarterly",pmt_timing="End",$B278&lt;=term),$L278/(1+Adj_Rate/4)^($B278),IF(AND(payfreq="Monthly",pmt_timing="End",$B278&lt;=term),$L278/(1+Adj_Rate/12)^($B278),""))))</f>
        <v>#VALUE!</v>
      </c>
      <c r="N278" s="142" t="str">
        <f>IF(AND(payfreq="Annually",pmt_timing="Beginning",$B278&lt;=term),$L278/(1+Adj_Rate)^($B278),IF(AND(payfreq="Semiannually",pmt_timing="Beginning",$B278&lt;=term),$L278/(1+Adj_Rate/2)^($B278),IF(AND(payfreq="Quarterly",pmt_timing="Beginning",$B278&lt;=term),$L278/(1+Adj_Rate/4)^($B278),IF(AND(payfreq="Monthly",pmt_timing="Beginning",$B278&lt;=term),$L278/(1+Adj_Rate/12)^($B278),""))))</f>
        <v>#VALUE!</v>
      </c>
      <c r="O278" s="77"/>
      <c r="P278" s="138" t="str">
        <f t="shared" si="19"/>
        <v>#NAME?</v>
      </c>
      <c r="Q278" s="143" t="str">
        <f>IF(P278="","",IF(P278=term,"Last Period",IF(P278="total","",IF(payfreq="Annually",DATE(YEAR(Q277)+1,MONTH(Q277),DAY(Q277)),IF(payfreq="Semiannually",DATE(YEAR(Q277),MONTH(Q277)+6,DAY(Q277)),IF(payfreq="Quarterly",DATE(YEAR(Q277),MONTH(Q277)+3,DAY(Q277)),IF(payfreq="Monthly",DATE(YEAR(Q277),MONTH(Q277)+1,DAY(Q277)))))))))</f>
        <v>#NAME?</v>
      </c>
      <c r="R278" s="145" t="str">
        <f t="shared" si="13"/>
        <v>#NAME?</v>
      </c>
      <c r="S278" s="142" t="str">
        <f t="shared" si="14"/>
        <v>#NAME?</v>
      </c>
      <c r="T278" s="145" t="str">
        <f>IF(payfreq="Annually",IF(P278="","",IF(P278="Total",SUM($T$19:T277),Adj_Rate*$R278)),IF(payfreq="Semiannually",IF(P278="","",IF(P278="Total",SUM($T$19:T277),Adj_Rate/2*$R278)),IF(payfreq="Quarterly",IF(P278="","",IF(P278="Total",SUM($T$19:T277),Adj_Rate/4*$R278)),IF(payfreq="Monthly",IF(P278="","",IF(P278="Total",SUM($T$19:T277),Adj_Rate/12*$R278)),""))))</f>
        <v>#VALUE!</v>
      </c>
      <c r="U278" s="142" t="str">
        <f t="shared" si="15"/>
        <v>#NAME?</v>
      </c>
      <c r="V278" s="145" t="str">
        <f t="shared" si="16"/>
        <v>#NAME?</v>
      </c>
      <c r="X278" s="77"/>
    </row>
    <row r="279" ht="15.75" customHeight="1">
      <c r="B279" s="144">
        <v>260.0</v>
      </c>
      <c r="C279" s="139" t="str">
        <f t="shared" si="12"/>
        <v>#NAME?</v>
      </c>
      <c r="D279" s="140" t="str">
        <f>+IF(AND(B279&lt;$G$7),VLOOKUP($B$1,Inventory!$A$1:$AZ$500,33,FALSE),IF(AND(B279=$G$7,pmt_timing="End"),VLOOKUP($B$1,Inventory!$A$1:$AZ$500,33,FALSE),0))</f>
        <v>#VALUE!</v>
      </c>
      <c r="E279" s="140">
        <v>0.0</v>
      </c>
      <c r="F279" s="140">
        <v>0.0</v>
      </c>
      <c r="G279" s="140">
        <v>0.0</v>
      </c>
      <c r="H279" s="140">
        <v>0.0</v>
      </c>
      <c r="I279" s="140">
        <v>0.0</v>
      </c>
      <c r="J279" s="140">
        <v>0.0</v>
      </c>
      <c r="K279" s="140">
        <v>0.0</v>
      </c>
      <c r="L279" s="141" t="str">
        <f t="shared" si="3"/>
        <v>#VALUE!</v>
      </c>
      <c r="M279" s="142" t="str">
        <f>IF(AND(payfreq="Annually",pmt_timing="End",$B279&lt;=term),$L279/(1+Adj_Rate)^($B279),IF(AND(payfreq="Semiannually",pmt_timing="End",$B279&lt;=term),$L279/(1+Adj_Rate/2)^($B279),IF(AND(payfreq="Quarterly",pmt_timing="End",$B279&lt;=term),$L279/(1+Adj_Rate/4)^($B279),IF(AND(payfreq="Monthly",pmt_timing="End",$B279&lt;=term),$L279/(1+Adj_Rate/12)^($B279),""))))</f>
        <v>#VALUE!</v>
      </c>
      <c r="N279" s="142" t="str">
        <f>IF(AND(payfreq="Annually",pmt_timing="Beginning",$B279&lt;=term),$L279/(1+Adj_Rate)^($B279),IF(AND(payfreq="Semiannually",pmt_timing="Beginning",$B279&lt;=term),$L279/(1+Adj_Rate/2)^($B279),IF(AND(payfreq="Quarterly",pmt_timing="Beginning",$B279&lt;=term),$L279/(1+Adj_Rate/4)^($B279),IF(AND(payfreq="Monthly",pmt_timing="Beginning",$B279&lt;=term),$L279/(1+Adj_Rate/12)^($B279),""))))</f>
        <v>#VALUE!</v>
      </c>
      <c r="O279" s="77"/>
      <c r="P279" s="138" t="str">
        <f t="shared" si="19"/>
        <v>#NAME?</v>
      </c>
      <c r="Q279" s="143" t="str">
        <f>IF(P279="","",IF(P279=term,"Last Period",IF(P279="total","",IF(payfreq="Annually",DATE(YEAR(Q278)+1,MONTH(Q278),DAY(Q278)),IF(payfreq="Semiannually",DATE(YEAR(Q278),MONTH(Q278)+6,DAY(Q278)),IF(payfreq="Quarterly",DATE(YEAR(Q278),MONTH(Q278)+3,DAY(Q278)),IF(payfreq="Monthly",DATE(YEAR(Q278),MONTH(Q278)+1,DAY(Q278)))))))))</f>
        <v>#NAME?</v>
      </c>
      <c r="R279" s="145" t="str">
        <f t="shared" si="13"/>
        <v>#NAME?</v>
      </c>
      <c r="S279" s="142" t="str">
        <f t="shared" si="14"/>
        <v>#NAME?</v>
      </c>
      <c r="T279" s="145" t="str">
        <f>IF(payfreq="Annually",IF(P279="","",IF(P279="Total",SUM($T$19:T278),Adj_Rate*$R279)),IF(payfreq="Semiannually",IF(P279="","",IF(P279="Total",SUM($T$19:T278),Adj_Rate/2*$R279)),IF(payfreq="Quarterly",IF(P279="","",IF(P279="Total",SUM($T$19:T278),Adj_Rate/4*$R279)),IF(payfreq="Monthly",IF(P279="","",IF(P279="Total",SUM($T$19:T278),Adj_Rate/12*$R279)),""))))</f>
        <v>#VALUE!</v>
      </c>
      <c r="U279" s="142" t="str">
        <f t="shared" si="15"/>
        <v>#NAME?</v>
      </c>
      <c r="V279" s="145" t="str">
        <f t="shared" si="16"/>
        <v>#NAME?</v>
      </c>
      <c r="X279" s="77"/>
    </row>
    <row r="280" ht="15.75" customHeight="1">
      <c r="B280" s="144">
        <v>261.0</v>
      </c>
      <c r="C280" s="139" t="str">
        <f t="shared" si="12"/>
        <v>#NAME?</v>
      </c>
      <c r="D280" s="140" t="str">
        <f>+IF(AND(B280&lt;$G$7),VLOOKUP($B$1,Inventory!$A$1:$AZ$500,33,FALSE),IF(AND(B280=$G$7,pmt_timing="End"),VLOOKUP($B$1,Inventory!$A$1:$AZ$500,33,FALSE),0))</f>
        <v>#VALUE!</v>
      </c>
      <c r="E280" s="140">
        <v>0.0</v>
      </c>
      <c r="F280" s="140">
        <v>0.0</v>
      </c>
      <c r="G280" s="140">
        <v>0.0</v>
      </c>
      <c r="H280" s="140">
        <v>0.0</v>
      </c>
      <c r="I280" s="140">
        <v>0.0</v>
      </c>
      <c r="J280" s="140">
        <v>0.0</v>
      </c>
      <c r="K280" s="140">
        <v>0.0</v>
      </c>
      <c r="L280" s="141" t="str">
        <f t="shared" si="3"/>
        <v>#VALUE!</v>
      </c>
      <c r="M280" s="142" t="str">
        <f>IF(AND(payfreq="Annually",pmt_timing="End",$B280&lt;=term),$L280/(1+Adj_Rate)^($B280),IF(AND(payfreq="Semiannually",pmt_timing="End",$B280&lt;=term),$L280/(1+Adj_Rate/2)^($B280),IF(AND(payfreq="Quarterly",pmt_timing="End",$B280&lt;=term),$L280/(1+Adj_Rate/4)^($B280),IF(AND(payfreq="Monthly",pmt_timing="End",$B280&lt;=term),$L280/(1+Adj_Rate/12)^($B280),""))))</f>
        <v>#VALUE!</v>
      </c>
      <c r="N280" s="142" t="str">
        <f>IF(AND(payfreq="Annually",pmt_timing="Beginning",$B280&lt;=term),$L280/(1+Adj_Rate)^($B280),IF(AND(payfreq="Semiannually",pmt_timing="Beginning",$B280&lt;=term),$L280/(1+Adj_Rate/2)^($B280),IF(AND(payfreq="Quarterly",pmt_timing="Beginning",$B280&lt;=term),$L280/(1+Adj_Rate/4)^($B280),IF(AND(payfreq="Monthly",pmt_timing="Beginning",$B280&lt;=term),$L280/(1+Adj_Rate/12)^($B280),""))))</f>
        <v>#VALUE!</v>
      </c>
      <c r="O280" s="77"/>
      <c r="P280" s="138" t="str">
        <f t="shared" si="19"/>
        <v>#NAME?</v>
      </c>
      <c r="Q280" s="143" t="str">
        <f>IF(P280="","",IF(P280=term,"Last Period",IF(P280="total","",IF(payfreq="Annually",DATE(YEAR(Q279)+1,MONTH(Q279),DAY(Q279)),IF(payfreq="Semiannually",DATE(YEAR(Q279),MONTH(Q279)+6,DAY(Q279)),IF(payfreq="Quarterly",DATE(YEAR(Q279),MONTH(Q279)+3,DAY(Q279)),IF(payfreq="Monthly",DATE(YEAR(Q279),MONTH(Q279)+1,DAY(Q279)))))))))</f>
        <v>#NAME?</v>
      </c>
      <c r="R280" s="145" t="str">
        <f t="shared" si="13"/>
        <v>#NAME?</v>
      </c>
      <c r="S280" s="142" t="str">
        <f t="shared" si="14"/>
        <v>#NAME?</v>
      </c>
      <c r="T280" s="145" t="str">
        <f>IF(payfreq="Annually",IF(P280="","",IF(P280="Total",SUM($T$19:T279),Adj_Rate*$R280)),IF(payfreq="Semiannually",IF(P280="","",IF(P280="Total",SUM($T$19:T279),Adj_Rate/2*$R280)),IF(payfreq="Quarterly",IF(P280="","",IF(P280="Total",SUM($T$19:T279),Adj_Rate/4*$R280)),IF(payfreq="Monthly",IF(P280="","",IF(P280="Total",SUM($T$19:T279),Adj_Rate/12*$R280)),""))))</f>
        <v>#VALUE!</v>
      </c>
      <c r="U280" s="142" t="str">
        <f t="shared" si="15"/>
        <v>#NAME?</v>
      </c>
      <c r="V280" s="145" t="str">
        <f t="shared" si="16"/>
        <v>#NAME?</v>
      </c>
      <c r="X280" s="77"/>
    </row>
    <row r="281" ht="15.75" customHeight="1">
      <c r="B281" s="144">
        <v>262.0</v>
      </c>
      <c r="C281" s="139" t="str">
        <f t="shared" si="12"/>
        <v>#NAME?</v>
      </c>
      <c r="D281" s="140" t="str">
        <f>+IF(AND(B281&lt;$G$7),VLOOKUP($B$1,Inventory!$A$1:$AZ$500,33,FALSE),IF(AND(B281=$G$7,pmt_timing="End"),VLOOKUP($B$1,Inventory!$A$1:$AZ$500,33,FALSE),0))</f>
        <v>#VALUE!</v>
      </c>
      <c r="E281" s="140">
        <v>0.0</v>
      </c>
      <c r="F281" s="140">
        <v>0.0</v>
      </c>
      <c r="G281" s="140">
        <v>0.0</v>
      </c>
      <c r="H281" s="140">
        <v>0.0</v>
      </c>
      <c r="I281" s="140">
        <v>0.0</v>
      </c>
      <c r="J281" s="140">
        <v>0.0</v>
      </c>
      <c r="K281" s="140">
        <v>0.0</v>
      </c>
      <c r="L281" s="141" t="str">
        <f t="shared" si="3"/>
        <v>#VALUE!</v>
      </c>
      <c r="M281" s="142" t="str">
        <f>IF(AND(payfreq="Annually",pmt_timing="End",$B281&lt;=term),$L281/(1+Adj_Rate)^($B281),IF(AND(payfreq="Semiannually",pmt_timing="End",$B281&lt;=term),$L281/(1+Adj_Rate/2)^($B281),IF(AND(payfreq="Quarterly",pmt_timing="End",$B281&lt;=term),$L281/(1+Adj_Rate/4)^($B281),IF(AND(payfreq="Monthly",pmt_timing="End",$B281&lt;=term),$L281/(1+Adj_Rate/12)^($B281),""))))</f>
        <v>#VALUE!</v>
      </c>
      <c r="N281" s="142" t="str">
        <f>IF(AND(payfreq="Annually",pmt_timing="Beginning",$B281&lt;=term),$L281/(1+Adj_Rate)^($B281),IF(AND(payfreq="Semiannually",pmt_timing="Beginning",$B281&lt;=term),$L281/(1+Adj_Rate/2)^($B281),IF(AND(payfreq="Quarterly",pmt_timing="Beginning",$B281&lt;=term),$L281/(1+Adj_Rate/4)^($B281),IF(AND(payfreq="Monthly",pmt_timing="Beginning",$B281&lt;=term),$L281/(1+Adj_Rate/12)^($B281),""))))</f>
        <v>#VALUE!</v>
      </c>
      <c r="O281" s="77"/>
      <c r="P281" s="138" t="str">
        <f t="shared" si="19"/>
        <v>#NAME?</v>
      </c>
      <c r="Q281" s="143" t="str">
        <f>IF(P281="","",IF(P281=term,"Last Period",IF(P281="total","",IF(payfreq="Annually",DATE(YEAR(Q280)+1,MONTH(Q280),DAY(Q280)),IF(payfreq="Semiannually",DATE(YEAR(Q280),MONTH(Q280)+6,DAY(Q280)),IF(payfreq="Quarterly",DATE(YEAR(Q280),MONTH(Q280)+3,DAY(Q280)),IF(payfreq="Monthly",DATE(YEAR(Q280),MONTH(Q280)+1,DAY(Q280)))))))))</f>
        <v>#NAME?</v>
      </c>
      <c r="R281" s="145" t="str">
        <f t="shared" si="13"/>
        <v>#NAME?</v>
      </c>
      <c r="S281" s="142" t="str">
        <f t="shared" si="14"/>
        <v>#NAME?</v>
      </c>
      <c r="T281" s="145" t="str">
        <f>IF(payfreq="Annually",IF(P281="","",IF(P281="Total",SUM($T$19:T280),Adj_Rate*$R281)),IF(payfreq="Semiannually",IF(P281="","",IF(P281="Total",SUM($T$19:T280),Adj_Rate/2*$R281)),IF(payfreq="Quarterly",IF(P281="","",IF(P281="Total",SUM($T$19:T280),Adj_Rate/4*$R281)),IF(payfreq="Monthly",IF(P281="","",IF(P281="Total",SUM($T$19:T280),Adj_Rate/12*$R281)),""))))</f>
        <v>#VALUE!</v>
      </c>
      <c r="U281" s="142" t="str">
        <f t="shared" si="15"/>
        <v>#NAME?</v>
      </c>
      <c r="V281" s="145" t="str">
        <f t="shared" si="16"/>
        <v>#NAME?</v>
      </c>
      <c r="X281" s="77"/>
    </row>
    <row r="282" ht="15.75" customHeight="1">
      <c r="B282" s="144">
        <v>263.0</v>
      </c>
      <c r="C282" s="139" t="str">
        <f t="shared" si="12"/>
        <v>#NAME?</v>
      </c>
      <c r="D282" s="140" t="str">
        <f>+IF(AND(B282&lt;$G$7),VLOOKUP($B$1,Inventory!$A$1:$AZ$500,33,FALSE),IF(AND(B282=$G$7,pmt_timing="End"),VLOOKUP($B$1,Inventory!$A$1:$AZ$500,33,FALSE),0))</f>
        <v>#VALUE!</v>
      </c>
      <c r="E282" s="140">
        <v>0.0</v>
      </c>
      <c r="F282" s="140">
        <v>0.0</v>
      </c>
      <c r="G282" s="140">
        <v>0.0</v>
      </c>
      <c r="H282" s="140">
        <v>0.0</v>
      </c>
      <c r="I282" s="140">
        <v>0.0</v>
      </c>
      <c r="J282" s="140">
        <v>0.0</v>
      </c>
      <c r="K282" s="140">
        <v>0.0</v>
      </c>
      <c r="L282" s="141" t="str">
        <f t="shared" si="3"/>
        <v>#VALUE!</v>
      </c>
      <c r="M282" s="142" t="str">
        <f>IF(AND(payfreq="Annually",pmt_timing="End",$B282&lt;=term),$L282/(1+Adj_Rate)^($B282),IF(AND(payfreq="Semiannually",pmt_timing="End",$B282&lt;=term),$L282/(1+Adj_Rate/2)^($B282),IF(AND(payfreq="Quarterly",pmt_timing="End",$B282&lt;=term),$L282/(1+Adj_Rate/4)^($B282),IF(AND(payfreq="Monthly",pmt_timing="End",$B282&lt;=term),$L282/(1+Adj_Rate/12)^($B282),""))))</f>
        <v>#VALUE!</v>
      </c>
      <c r="N282" s="142" t="str">
        <f>IF(AND(payfreq="Annually",pmt_timing="Beginning",$B282&lt;=term),$L282/(1+Adj_Rate)^($B282),IF(AND(payfreq="Semiannually",pmt_timing="Beginning",$B282&lt;=term),$L282/(1+Adj_Rate/2)^($B282),IF(AND(payfreq="Quarterly",pmt_timing="Beginning",$B282&lt;=term),$L282/(1+Adj_Rate/4)^($B282),IF(AND(payfreq="Monthly",pmt_timing="Beginning",$B282&lt;=term),$L282/(1+Adj_Rate/12)^($B282),""))))</f>
        <v>#VALUE!</v>
      </c>
      <c r="O282" s="77"/>
      <c r="P282" s="138" t="str">
        <f t="shared" si="19"/>
        <v>#NAME?</v>
      </c>
      <c r="Q282" s="143" t="str">
        <f>IF(P282="","",IF(P282=term,"Last Period",IF(P282="total","",IF(payfreq="Annually",DATE(YEAR(Q281)+1,MONTH(Q281),DAY(Q281)),IF(payfreq="Semiannually",DATE(YEAR(Q281),MONTH(Q281)+6,DAY(Q281)),IF(payfreq="Quarterly",DATE(YEAR(Q281),MONTH(Q281)+3,DAY(Q281)),IF(payfreq="Monthly",DATE(YEAR(Q281),MONTH(Q281)+1,DAY(Q281)))))))))</f>
        <v>#NAME?</v>
      </c>
      <c r="R282" s="145" t="str">
        <f t="shared" si="13"/>
        <v>#NAME?</v>
      </c>
      <c r="S282" s="142" t="str">
        <f t="shared" si="14"/>
        <v>#NAME?</v>
      </c>
      <c r="T282" s="145" t="str">
        <f>IF(payfreq="Annually",IF(P282="","",IF(P282="Total",SUM($T$19:T281),Adj_Rate*$R282)),IF(payfreq="Semiannually",IF(P282="","",IF(P282="Total",SUM($T$19:T281),Adj_Rate/2*$R282)),IF(payfreq="Quarterly",IF(P282="","",IF(P282="Total",SUM($T$19:T281),Adj_Rate/4*$R282)),IF(payfreq="Monthly",IF(P282="","",IF(P282="Total",SUM($T$19:T281),Adj_Rate/12*$R282)),""))))</f>
        <v>#VALUE!</v>
      </c>
      <c r="U282" s="142" t="str">
        <f t="shared" si="15"/>
        <v>#NAME?</v>
      </c>
      <c r="V282" s="145" t="str">
        <f t="shared" si="16"/>
        <v>#NAME?</v>
      </c>
      <c r="X282" s="77"/>
    </row>
    <row r="283" ht="15.75" customHeight="1">
      <c r="B283" s="144">
        <v>264.0</v>
      </c>
      <c r="C283" s="139" t="str">
        <f t="shared" si="12"/>
        <v>#NAME?</v>
      </c>
      <c r="D283" s="140" t="str">
        <f>+IF(AND(B283&lt;$G$7),VLOOKUP($B$1,Inventory!$A$1:$AZ$500,33,FALSE),IF(AND(B283=$G$7,pmt_timing="End"),VLOOKUP($B$1,Inventory!$A$1:$AZ$500,33,FALSE),0))</f>
        <v>#VALUE!</v>
      </c>
      <c r="E283" s="140">
        <v>0.0</v>
      </c>
      <c r="F283" s="140">
        <v>0.0</v>
      </c>
      <c r="G283" s="140">
        <v>0.0</v>
      </c>
      <c r="H283" s="140">
        <v>0.0</v>
      </c>
      <c r="I283" s="140">
        <v>0.0</v>
      </c>
      <c r="J283" s="140">
        <v>0.0</v>
      </c>
      <c r="K283" s="140">
        <v>0.0</v>
      </c>
      <c r="L283" s="141" t="str">
        <f t="shared" si="3"/>
        <v>#VALUE!</v>
      </c>
      <c r="M283" s="142" t="str">
        <f>IF(AND(payfreq="Annually",pmt_timing="End",$B283&lt;=term),$L283/(1+Adj_Rate)^($B283),IF(AND(payfreq="Semiannually",pmt_timing="End",$B283&lt;=term),$L283/(1+Adj_Rate/2)^($B283),IF(AND(payfreq="Quarterly",pmt_timing="End",$B283&lt;=term),$L283/(1+Adj_Rate/4)^($B283),IF(AND(payfreq="Monthly",pmt_timing="End",$B283&lt;=term),$L283/(1+Adj_Rate/12)^($B283),""))))</f>
        <v>#VALUE!</v>
      </c>
      <c r="N283" s="142" t="str">
        <f>IF(AND(payfreq="Annually",pmt_timing="Beginning",$B283&lt;=term),$L283/(1+Adj_Rate)^($B283),IF(AND(payfreq="Semiannually",pmt_timing="Beginning",$B283&lt;=term),$L283/(1+Adj_Rate/2)^($B283),IF(AND(payfreq="Quarterly",pmt_timing="Beginning",$B283&lt;=term),$L283/(1+Adj_Rate/4)^($B283),IF(AND(payfreq="Monthly",pmt_timing="Beginning",$B283&lt;=term),$L283/(1+Adj_Rate/12)^($B283),""))))</f>
        <v>#VALUE!</v>
      </c>
      <c r="O283" s="77"/>
      <c r="P283" s="138" t="str">
        <f t="shared" si="19"/>
        <v>#NAME?</v>
      </c>
      <c r="Q283" s="143" t="str">
        <f>IF(P283="","",IF(P283=term,"Last Period",IF(P283="total","",IF(payfreq="Annually",DATE(YEAR(Q282)+1,MONTH(Q282),DAY(Q282)),IF(payfreq="Semiannually",DATE(YEAR(Q282),MONTH(Q282)+6,DAY(Q282)),IF(payfreq="Quarterly",DATE(YEAR(Q282),MONTH(Q282)+3,DAY(Q282)),IF(payfreq="Monthly",DATE(YEAR(Q282),MONTH(Q282)+1,DAY(Q282)))))))))</f>
        <v>#NAME?</v>
      </c>
      <c r="R283" s="145" t="str">
        <f t="shared" si="13"/>
        <v>#NAME?</v>
      </c>
      <c r="S283" s="142" t="str">
        <f t="shared" si="14"/>
        <v>#NAME?</v>
      </c>
      <c r="T283" s="145" t="str">
        <f>IF(payfreq="Annually",IF(P283="","",IF(P283="Total",SUM($T$19:T282),Adj_Rate*$R283)),IF(payfreq="Semiannually",IF(P283="","",IF(P283="Total",SUM($T$19:T282),Adj_Rate/2*$R283)),IF(payfreq="Quarterly",IF(P283="","",IF(P283="Total",SUM($T$19:T282),Adj_Rate/4*$R283)),IF(payfreq="Monthly",IF(P283="","",IF(P283="Total",SUM($T$19:T282),Adj_Rate/12*$R283)),""))))</f>
        <v>#VALUE!</v>
      </c>
      <c r="U283" s="142" t="str">
        <f t="shared" si="15"/>
        <v>#NAME?</v>
      </c>
      <c r="V283" s="145" t="str">
        <f t="shared" si="16"/>
        <v>#NAME?</v>
      </c>
      <c r="X283" s="77"/>
    </row>
    <row r="284" ht="15.75" customHeight="1">
      <c r="B284" s="144">
        <v>265.0</v>
      </c>
      <c r="C284" s="139" t="str">
        <f t="shared" si="12"/>
        <v>#NAME?</v>
      </c>
      <c r="D284" s="140" t="str">
        <f>+IF(AND(B284&lt;$G$7),VLOOKUP($B$1,Inventory!$A$1:$AZ$500,33,FALSE),IF(AND(B284=$G$7,pmt_timing="End"),VLOOKUP($B$1,Inventory!$A$1:$AZ$500,33,FALSE),0))</f>
        <v>#VALUE!</v>
      </c>
      <c r="E284" s="140">
        <v>0.0</v>
      </c>
      <c r="F284" s="140">
        <v>0.0</v>
      </c>
      <c r="G284" s="140">
        <v>0.0</v>
      </c>
      <c r="H284" s="140">
        <v>0.0</v>
      </c>
      <c r="I284" s="140">
        <v>0.0</v>
      </c>
      <c r="J284" s="140">
        <v>0.0</v>
      </c>
      <c r="K284" s="140">
        <v>0.0</v>
      </c>
      <c r="L284" s="141" t="str">
        <f t="shared" si="3"/>
        <v>#VALUE!</v>
      </c>
      <c r="M284" s="142" t="str">
        <f>IF(AND(payfreq="Annually",pmt_timing="End",$B284&lt;=term),$L284/(1+Adj_Rate)^($B284),IF(AND(payfreq="Semiannually",pmt_timing="End",$B284&lt;=term),$L284/(1+Adj_Rate/2)^($B284),IF(AND(payfreq="Quarterly",pmt_timing="End",$B284&lt;=term),$L284/(1+Adj_Rate/4)^($B284),IF(AND(payfreq="Monthly",pmt_timing="End",$B284&lt;=term),$L284/(1+Adj_Rate/12)^($B284),""))))</f>
        <v>#VALUE!</v>
      </c>
      <c r="N284" s="142" t="str">
        <f>IF(AND(payfreq="Annually",pmt_timing="Beginning",$B284&lt;=term),$L284/(1+Adj_Rate)^($B284),IF(AND(payfreq="Semiannually",pmt_timing="Beginning",$B284&lt;=term),$L284/(1+Adj_Rate/2)^($B284),IF(AND(payfreq="Quarterly",pmt_timing="Beginning",$B284&lt;=term),$L284/(1+Adj_Rate/4)^($B284),IF(AND(payfreq="Monthly",pmt_timing="Beginning",$B284&lt;=term),$L284/(1+Adj_Rate/12)^($B284),""))))</f>
        <v>#VALUE!</v>
      </c>
      <c r="O284" s="77"/>
      <c r="P284" s="138" t="str">
        <f t="shared" si="19"/>
        <v>#NAME?</v>
      </c>
      <c r="Q284" s="143" t="str">
        <f>IF(P284="","",IF(P284=term,"Last Period",IF(P284="total","",IF(payfreq="Annually",DATE(YEAR(Q283)+1,MONTH(Q283),DAY(Q283)),IF(payfreq="Semiannually",DATE(YEAR(Q283),MONTH(Q283)+6,DAY(Q283)),IF(payfreq="Quarterly",DATE(YEAR(Q283),MONTH(Q283)+3,DAY(Q283)),IF(payfreq="Monthly",DATE(YEAR(Q283),MONTH(Q283)+1,DAY(Q283)))))))))</f>
        <v>#NAME?</v>
      </c>
      <c r="R284" s="145" t="str">
        <f t="shared" si="13"/>
        <v>#NAME?</v>
      </c>
      <c r="S284" s="142" t="str">
        <f t="shared" si="14"/>
        <v>#NAME?</v>
      </c>
      <c r="T284" s="145" t="str">
        <f>IF(payfreq="Annually",IF(P284="","",IF(P284="Total",SUM($T$19:T283),Adj_Rate*$R284)),IF(payfreq="Semiannually",IF(P284="","",IF(P284="Total",SUM($T$19:T283),Adj_Rate/2*$R284)),IF(payfreq="Quarterly",IF(P284="","",IF(P284="Total",SUM($T$19:T283),Adj_Rate/4*$R284)),IF(payfreq="Monthly",IF(P284="","",IF(P284="Total",SUM($T$19:T283),Adj_Rate/12*$R284)),""))))</f>
        <v>#VALUE!</v>
      </c>
      <c r="U284" s="142" t="str">
        <f t="shared" si="15"/>
        <v>#NAME?</v>
      </c>
      <c r="V284" s="145" t="str">
        <f t="shared" si="16"/>
        <v>#NAME?</v>
      </c>
      <c r="X284" s="77"/>
    </row>
    <row r="285" ht="15.75" customHeight="1">
      <c r="B285" s="144">
        <v>266.0</v>
      </c>
      <c r="C285" s="139" t="str">
        <f t="shared" si="12"/>
        <v>#NAME?</v>
      </c>
      <c r="D285" s="140" t="str">
        <f>+IF(AND(B285&lt;$G$7),VLOOKUP($B$1,Inventory!$A$1:$AZ$500,33,FALSE),IF(AND(B285=$G$7,pmt_timing="End"),VLOOKUP($B$1,Inventory!$A$1:$AZ$500,33,FALSE),0))</f>
        <v>#VALUE!</v>
      </c>
      <c r="E285" s="140">
        <v>0.0</v>
      </c>
      <c r="F285" s="140">
        <v>0.0</v>
      </c>
      <c r="G285" s="140">
        <v>0.0</v>
      </c>
      <c r="H285" s="140">
        <v>0.0</v>
      </c>
      <c r="I285" s="140">
        <v>0.0</v>
      </c>
      <c r="J285" s="140">
        <v>0.0</v>
      </c>
      <c r="K285" s="140">
        <v>0.0</v>
      </c>
      <c r="L285" s="141" t="str">
        <f t="shared" si="3"/>
        <v>#VALUE!</v>
      </c>
      <c r="M285" s="142" t="str">
        <f>IF(AND(payfreq="Annually",pmt_timing="End",$B285&lt;=term),$L285/(1+Adj_Rate)^($B285),IF(AND(payfreq="Semiannually",pmt_timing="End",$B285&lt;=term),$L285/(1+Adj_Rate/2)^($B285),IF(AND(payfreq="Quarterly",pmt_timing="End",$B285&lt;=term),$L285/(1+Adj_Rate/4)^($B285),IF(AND(payfreq="Monthly",pmt_timing="End",$B285&lt;=term),$L285/(1+Adj_Rate/12)^($B285),""))))</f>
        <v>#VALUE!</v>
      </c>
      <c r="N285" s="142" t="str">
        <f>IF(AND(payfreq="Annually",pmt_timing="Beginning",$B285&lt;=term),$L285/(1+Adj_Rate)^($B285),IF(AND(payfreq="Semiannually",pmt_timing="Beginning",$B285&lt;=term),$L285/(1+Adj_Rate/2)^($B285),IF(AND(payfreq="Quarterly",pmt_timing="Beginning",$B285&lt;=term),$L285/(1+Adj_Rate/4)^($B285),IF(AND(payfreq="Monthly",pmt_timing="Beginning",$B285&lt;=term),$L285/(1+Adj_Rate/12)^($B285),""))))</f>
        <v>#VALUE!</v>
      </c>
      <c r="O285" s="77"/>
      <c r="P285" s="138" t="str">
        <f t="shared" si="19"/>
        <v>#NAME?</v>
      </c>
      <c r="Q285" s="143" t="str">
        <f>IF(P285="","",IF(P285=term,"Last Period",IF(P285="total","",IF(payfreq="Annually",DATE(YEAR(Q284)+1,MONTH(Q284),DAY(Q284)),IF(payfreq="Semiannually",DATE(YEAR(Q284),MONTH(Q284)+6,DAY(Q284)),IF(payfreq="Quarterly",DATE(YEAR(Q284),MONTH(Q284)+3,DAY(Q284)),IF(payfreq="Monthly",DATE(YEAR(Q284),MONTH(Q284)+1,DAY(Q284)))))))))</f>
        <v>#NAME?</v>
      </c>
      <c r="R285" s="145" t="str">
        <f t="shared" si="13"/>
        <v>#NAME?</v>
      </c>
      <c r="S285" s="142" t="str">
        <f t="shared" si="14"/>
        <v>#NAME?</v>
      </c>
      <c r="T285" s="145" t="str">
        <f>IF(payfreq="Annually",IF(P285="","",IF(P285="Total",SUM($T$19:T284),Adj_Rate*$R285)),IF(payfreq="Semiannually",IF(P285="","",IF(P285="Total",SUM($T$19:T284),Adj_Rate/2*$R285)),IF(payfreq="Quarterly",IF(P285="","",IF(P285="Total",SUM($T$19:T284),Adj_Rate/4*$R285)),IF(payfreq="Monthly",IF(P285="","",IF(P285="Total",SUM($T$19:T284),Adj_Rate/12*$R285)),""))))</f>
        <v>#VALUE!</v>
      </c>
      <c r="U285" s="142" t="str">
        <f t="shared" si="15"/>
        <v>#NAME?</v>
      </c>
      <c r="V285" s="145" t="str">
        <f t="shared" si="16"/>
        <v>#NAME?</v>
      </c>
      <c r="X285" s="77"/>
    </row>
    <row r="286" ht="15.75" customHeight="1">
      <c r="B286" s="144">
        <v>267.0</v>
      </c>
      <c r="C286" s="139" t="str">
        <f t="shared" si="12"/>
        <v>#NAME?</v>
      </c>
      <c r="D286" s="140" t="str">
        <f>+IF(AND(B286&lt;$G$7),VLOOKUP($B$1,Inventory!$A$1:$AZ$500,33,FALSE),IF(AND(B286=$G$7,pmt_timing="End"),VLOOKUP($B$1,Inventory!$A$1:$AZ$500,33,FALSE),0))</f>
        <v>#VALUE!</v>
      </c>
      <c r="E286" s="140">
        <v>0.0</v>
      </c>
      <c r="F286" s="140">
        <v>0.0</v>
      </c>
      <c r="G286" s="140">
        <v>0.0</v>
      </c>
      <c r="H286" s="140">
        <v>0.0</v>
      </c>
      <c r="I286" s="140">
        <v>0.0</v>
      </c>
      <c r="J286" s="140">
        <v>0.0</v>
      </c>
      <c r="K286" s="140">
        <v>0.0</v>
      </c>
      <c r="L286" s="141" t="str">
        <f t="shared" si="3"/>
        <v>#VALUE!</v>
      </c>
      <c r="M286" s="142" t="str">
        <f>IF(AND(payfreq="Annually",pmt_timing="End",$B286&lt;=term),$L286/(1+Adj_Rate)^($B286),IF(AND(payfreq="Semiannually",pmt_timing="End",$B286&lt;=term),$L286/(1+Adj_Rate/2)^($B286),IF(AND(payfreq="Quarterly",pmt_timing="End",$B286&lt;=term),$L286/(1+Adj_Rate/4)^($B286),IF(AND(payfreq="Monthly",pmt_timing="End",$B286&lt;=term),$L286/(1+Adj_Rate/12)^($B286),""))))</f>
        <v>#VALUE!</v>
      </c>
      <c r="N286" s="142" t="str">
        <f>IF(AND(payfreq="Annually",pmt_timing="Beginning",$B286&lt;=term),$L286/(1+Adj_Rate)^($B286),IF(AND(payfreq="Semiannually",pmt_timing="Beginning",$B286&lt;=term),$L286/(1+Adj_Rate/2)^($B286),IF(AND(payfreq="Quarterly",pmt_timing="Beginning",$B286&lt;=term),$L286/(1+Adj_Rate/4)^($B286),IF(AND(payfreq="Monthly",pmt_timing="Beginning",$B286&lt;=term),$L286/(1+Adj_Rate/12)^($B286),""))))</f>
        <v>#VALUE!</v>
      </c>
      <c r="O286" s="77"/>
      <c r="P286" s="138" t="str">
        <f t="shared" si="19"/>
        <v>#NAME?</v>
      </c>
      <c r="Q286" s="143" t="str">
        <f>IF(P286="","",IF(P286=term,"Last Period",IF(P286="total","",IF(payfreq="Annually",DATE(YEAR(Q285)+1,MONTH(Q285),DAY(Q285)),IF(payfreq="Semiannually",DATE(YEAR(Q285),MONTH(Q285)+6,DAY(Q285)),IF(payfreq="Quarterly",DATE(YEAR(Q285),MONTH(Q285)+3,DAY(Q285)),IF(payfreq="Monthly",DATE(YEAR(Q285),MONTH(Q285)+1,DAY(Q285)))))))))</f>
        <v>#NAME?</v>
      </c>
      <c r="R286" s="145" t="str">
        <f t="shared" si="13"/>
        <v>#NAME?</v>
      </c>
      <c r="S286" s="142" t="str">
        <f t="shared" si="14"/>
        <v>#NAME?</v>
      </c>
      <c r="T286" s="145" t="str">
        <f>IF(payfreq="Annually",IF(P286="","",IF(P286="Total",SUM($T$19:T285),Adj_Rate*$R286)),IF(payfreq="Semiannually",IF(P286="","",IF(P286="Total",SUM($T$19:T285),Adj_Rate/2*$R286)),IF(payfreq="Quarterly",IF(P286="","",IF(P286="Total",SUM($T$19:T285),Adj_Rate/4*$R286)),IF(payfreq="Monthly",IF(P286="","",IF(P286="Total",SUM($T$19:T285),Adj_Rate/12*$R286)),""))))</f>
        <v>#VALUE!</v>
      </c>
      <c r="U286" s="142" t="str">
        <f t="shared" si="15"/>
        <v>#NAME?</v>
      </c>
      <c r="V286" s="145" t="str">
        <f t="shared" si="16"/>
        <v>#NAME?</v>
      </c>
      <c r="X286" s="77"/>
    </row>
    <row r="287" ht="15.75" customHeight="1">
      <c r="B287" s="144">
        <v>268.0</v>
      </c>
      <c r="C287" s="139" t="str">
        <f t="shared" si="12"/>
        <v>#NAME?</v>
      </c>
      <c r="D287" s="140" t="str">
        <f>+IF(AND(B287&lt;$G$7),VLOOKUP($B$1,Inventory!$A$1:$AZ$500,33,FALSE),IF(AND(B287=$G$7,pmt_timing="End"),VLOOKUP($B$1,Inventory!$A$1:$AZ$500,33,FALSE),0))</f>
        <v>#VALUE!</v>
      </c>
      <c r="E287" s="140">
        <v>0.0</v>
      </c>
      <c r="F287" s="140">
        <v>0.0</v>
      </c>
      <c r="G287" s="140">
        <v>0.0</v>
      </c>
      <c r="H287" s="140">
        <v>0.0</v>
      </c>
      <c r="I287" s="140">
        <v>0.0</v>
      </c>
      <c r="J287" s="140">
        <v>0.0</v>
      </c>
      <c r="K287" s="140">
        <v>0.0</v>
      </c>
      <c r="L287" s="141" t="str">
        <f t="shared" si="3"/>
        <v>#VALUE!</v>
      </c>
      <c r="M287" s="142" t="str">
        <f>IF(AND(payfreq="Annually",pmt_timing="End",$B287&lt;=term),$L287/(1+Adj_Rate)^($B287),IF(AND(payfreq="Semiannually",pmt_timing="End",$B287&lt;=term),$L287/(1+Adj_Rate/2)^($B287),IF(AND(payfreq="Quarterly",pmt_timing="End",$B287&lt;=term),$L287/(1+Adj_Rate/4)^($B287),IF(AND(payfreq="Monthly",pmt_timing="End",$B287&lt;=term),$L287/(1+Adj_Rate/12)^($B287),""))))</f>
        <v>#VALUE!</v>
      </c>
      <c r="N287" s="142" t="str">
        <f>IF(AND(payfreq="Annually",pmt_timing="Beginning",$B287&lt;=term),$L287/(1+Adj_Rate)^($B287),IF(AND(payfreq="Semiannually",pmt_timing="Beginning",$B287&lt;=term),$L287/(1+Adj_Rate/2)^($B287),IF(AND(payfreq="Quarterly",pmt_timing="Beginning",$B287&lt;=term),$L287/(1+Adj_Rate/4)^($B287),IF(AND(payfreq="Monthly",pmt_timing="Beginning",$B287&lt;=term),$L287/(1+Adj_Rate/12)^($B287),""))))</f>
        <v>#VALUE!</v>
      </c>
      <c r="O287" s="77"/>
      <c r="P287" s="138" t="str">
        <f t="shared" si="19"/>
        <v>#NAME?</v>
      </c>
      <c r="Q287" s="143" t="str">
        <f>IF(P287="","",IF(P287=term,"Last Period",IF(P287="total","",IF(payfreq="Annually",DATE(YEAR(Q286)+1,MONTH(Q286),DAY(Q286)),IF(payfreq="Semiannually",DATE(YEAR(Q286),MONTH(Q286)+6,DAY(Q286)),IF(payfreq="Quarterly",DATE(YEAR(Q286),MONTH(Q286)+3,DAY(Q286)),IF(payfreq="Monthly",DATE(YEAR(Q286),MONTH(Q286)+1,DAY(Q286)))))))))</f>
        <v>#NAME?</v>
      </c>
      <c r="R287" s="145" t="str">
        <f t="shared" si="13"/>
        <v>#NAME?</v>
      </c>
      <c r="S287" s="142" t="str">
        <f t="shared" si="14"/>
        <v>#NAME?</v>
      </c>
      <c r="T287" s="145" t="str">
        <f>IF(payfreq="Annually",IF(P287="","",IF(P287="Total",SUM($T$19:T286),Adj_Rate*$R287)),IF(payfreq="Semiannually",IF(P287="","",IF(P287="Total",SUM($T$19:T286),Adj_Rate/2*$R287)),IF(payfreq="Quarterly",IF(P287="","",IF(P287="Total",SUM($T$19:T286),Adj_Rate/4*$R287)),IF(payfreq="Monthly",IF(P287="","",IF(P287="Total",SUM($T$19:T286),Adj_Rate/12*$R287)),""))))</f>
        <v>#VALUE!</v>
      </c>
      <c r="U287" s="142" t="str">
        <f t="shared" si="15"/>
        <v>#NAME?</v>
      </c>
      <c r="V287" s="145" t="str">
        <f t="shared" si="16"/>
        <v>#NAME?</v>
      </c>
      <c r="X287" s="77"/>
    </row>
    <row r="288" ht="15.75" customHeight="1">
      <c r="B288" s="144">
        <v>269.0</v>
      </c>
      <c r="C288" s="139" t="str">
        <f t="shared" si="12"/>
        <v>#NAME?</v>
      </c>
      <c r="D288" s="140" t="str">
        <f>+IF(AND(B288&lt;$G$7),VLOOKUP($B$1,Inventory!$A$1:$AZ$500,33,FALSE),IF(AND(B288=$G$7,pmt_timing="End"),VLOOKUP($B$1,Inventory!$A$1:$AZ$500,33,FALSE),0))</f>
        <v>#VALUE!</v>
      </c>
      <c r="E288" s="140">
        <v>0.0</v>
      </c>
      <c r="F288" s="140">
        <v>0.0</v>
      </c>
      <c r="G288" s="140">
        <v>0.0</v>
      </c>
      <c r="H288" s="140">
        <v>0.0</v>
      </c>
      <c r="I288" s="140">
        <v>0.0</v>
      </c>
      <c r="J288" s="140">
        <v>0.0</v>
      </c>
      <c r="K288" s="140">
        <v>0.0</v>
      </c>
      <c r="L288" s="141" t="str">
        <f t="shared" si="3"/>
        <v>#VALUE!</v>
      </c>
      <c r="M288" s="142" t="str">
        <f>IF(AND(payfreq="Annually",pmt_timing="End",$B288&lt;=term),$L288/(1+Adj_Rate)^($B288),IF(AND(payfreq="Semiannually",pmt_timing="End",$B288&lt;=term),$L288/(1+Adj_Rate/2)^($B288),IF(AND(payfreq="Quarterly",pmt_timing="End",$B288&lt;=term),$L288/(1+Adj_Rate/4)^($B288),IF(AND(payfreq="Monthly",pmt_timing="End",$B288&lt;=term),$L288/(1+Adj_Rate/12)^($B288),""))))</f>
        <v>#VALUE!</v>
      </c>
      <c r="N288" s="142" t="str">
        <f>IF(AND(payfreq="Annually",pmt_timing="Beginning",$B288&lt;=term),$L288/(1+Adj_Rate)^($B288),IF(AND(payfreq="Semiannually",pmt_timing="Beginning",$B288&lt;=term),$L288/(1+Adj_Rate/2)^($B288),IF(AND(payfreq="Quarterly",pmt_timing="Beginning",$B288&lt;=term),$L288/(1+Adj_Rate/4)^($B288),IF(AND(payfreq="Monthly",pmt_timing="Beginning",$B288&lt;=term),$L288/(1+Adj_Rate/12)^($B288),""))))</f>
        <v>#VALUE!</v>
      </c>
      <c r="O288" s="77"/>
      <c r="P288" s="138" t="str">
        <f t="shared" si="19"/>
        <v>#NAME?</v>
      </c>
      <c r="Q288" s="143" t="str">
        <f>IF(P288="","",IF(P288=term,"Last Period",IF(P288="total","",IF(payfreq="Annually",DATE(YEAR(Q287)+1,MONTH(Q287),DAY(Q287)),IF(payfreq="Semiannually",DATE(YEAR(Q287),MONTH(Q287)+6,DAY(Q287)),IF(payfreq="Quarterly",DATE(YEAR(Q287),MONTH(Q287)+3,DAY(Q287)),IF(payfreq="Monthly",DATE(YEAR(Q287),MONTH(Q287)+1,DAY(Q287)))))))))</f>
        <v>#NAME?</v>
      </c>
      <c r="R288" s="145" t="str">
        <f t="shared" si="13"/>
        <v>#NAME?</v>
      </c>
      <c r="S288" s="142" t="str">
        <f t="shared" si="14"/>
        <v>#NAME?</v>
      </c>
      <c r="T288" s="145" t="str">
        <f>IF(payfreq="Annually",IF(P288="","",IF(P288="Total",SUM($T$19:T287),Adj_Rate*$R288)),IF(payfreq="Semiannually",IF(P288="","",IF(P288="Total",SUM($T$19:T287),Adj_Rate/2*$R288)),IF(payfreq="Quarterly",IF(P288="","",IF(P288="Total",SUM($T$19:T287),Adj_Rate/4*$R288)),IF(payfreq="Monthly",IF(P288="","",IF(P288="Total",SUM($T$19:T287),Adj_Rate/12*$R288)),""))))</f>
        <v>#VALUE!</v>
      </c>
      <c r="U288" s="142" t="str">
        <f t="shared" si="15"/>
        <v>#NAME?</v>
      </c>
      <c r="V288" s="145" t="str">
        <f t="shared" si="16"/>
        <v>#NAME?</v>
      </c>
      <c r="X288" s="77"/>
    </row>
    <row r="289" ht="15.75" customHeight="1">
      <c r="B289" s="144">
        <v>270.0</v>
      </c>
      <c r="C289" s="139" t="str">
        <f t="shared" si="12"/>
        <v>#NAME?</v>
      </c>
      <c r="D289" s="140" t="str">
        <f>+IF(AND(B289&lt;$G$7),VLOOKUP($B$1,Inventory!$A$1:$AZ$500,33,FALSE),IF(AND(B289=$G$7,pmt_timing="End"),VLOOKUP($B$1,Inventory!$A$1:$AZ$500,33,FALSE),0))</f>
        <v>#VALUE!</v>
      </c>
      <c r="E289" s="140">
        <v>0.0</v>
      </c>
      <c r="F289" s="140">
        <v>0.0</v>
      </c>
      <c r="G289" s="140">
        <v>0.0</v>
      </c>
      <c r="H289" s="140">
        <v>0.0</v>
      </c>
      <c r="I289" s="140">
        <v>0.0</v>
      </c>
      <c r="J289" s="140">
        <v>0.0</v>
      </c>
      <c r="K289" s="140">
        <v>0.0</v>
      </c>
      <c r="L289" s="141" t="str">
        <f t="shared" si="3"/>
        <v>#VALUE!</v>
      </c>
      <c r="M289" s="142" t="str">
        <f>IF(AND(payfreq="Annually",pmt_timing="End",$B289&lt;=term),$L289/(1+Adj_Rate)^($B289),IF(AND(payfreq="Semiannually",pmt_timing="End",$B289&lt;=term),$L289/(1+Adj_Rate/2)^($B289),IF(AND(payfreq="Quarterly",pmt_timing="End",$B289&lt;=term),$L289/(1+Adj_Rate/4)^($B289),IF(AND(payfreq="Monthly",pmt_timing="End",$B289&lt;=term),$L289/(1+Adj_Rate/12)^($B289),""))))</f>
        <v>#VALUE!</v>
      </c>
      <c r="N289" s="142" t="str">
        <f>IF(AND(payfreq="Annually",pmt_timing="Beginning",$B289&lt;=term),$L289/(1+Adj_Rate)^($B289),IF(AND(payfreq="Semiannually",pmt_timing="Beginning",$B289&lt;=term),$L289/(1+Adj_Rate/2)^($B289),IF(AND(payfreq="Quarterly",pmt_timing="Beginning",$B289&lt;=term),$L289/(1+Adj_Rate/4)^($B289),IF(AND(payfreq="Monthly",pmt_timing="Beginning",$B289&lt;=term),$L289/(1+Adj_Rate/12)^($B289),""))))</f>
        <v>#VALUE!</v>
      </c>
      <c r="O289" s="77"/>
      <c r="P289" s="138" t="str">
        <f t="shared" si="19"/>
        <v>#NAME?</v>
      </c>
      <c r="Q289" s="143" t="str">
        <f>IF(P289="","",IF(P289=term,"Last Period",IF(P289="total","",IF(payfreq="Annually",DATE(YEAR(Q288)+1,MONTH(Q288),DAY(Q288)),IF(payfreq="Semiannually",DATE(YEAR(Q288),MONTH(Q288)+6,DAY(Q288)),IF(payfreq="Quarterly",DATE(YEAR(Q288),MONTH(Q288)+3,DAY(Q288)),IF(payfreq="Monthly",DATE(YEAR(Q288),MONTH(Q288)+1,DAY(Q288)))))))))</f>
        <v>#NAME?</v>
      </c>
      <c r="R289" s="145" t="str">
        <f t="shared" si="13"/>
        <v>#NAME?</v>
      </c>
      <c r="S289" s="142" t="str">
        <f t="shared" si="14"/>
        <v>#NAME?</v>
      </c>
      <c r="T289" s="145" t="str">
        <f>IF(payfreq="Annually",IF(P289="","",IF(P289="Total",SUM($T$19:T288),Adj_Rate*$R289)),IF(payfreq="Semiannually",IF(P289="","",IF(P289="Total",SUM($T$19:T288),Adj_Rate/2*$R289)),IF(payfreq="Quarterly",IF(P289="","",IF(P289="Total",SUM($T$19:T288),Adj_Rate/4*$R289)),IF(payfreq="Monthly",IF(P289="","",IF(P289="Total",SUM($T$19:T288),Adj_Rate/12*$R289)),""))))</f>
        <v>#VALUE!</v>
      </c>
      <c r="U289" s="142" t="str">
        <f t="shared" si="15"/>
        <v>#NAME?</v>
      </c>
      <c r="V289" s="145" t="str">
        <f t="shared" si="16"/>
        <v>#NAME?</v>
      </c>
      <c r="X289" s="77"/>
    </row>
    <row r="290" ht="15.75" customHeight="1">
      <c r="B290" s="144">
        <v>271.0</v>
      </c>
      <c r="C290" s="139" t="str">
        <f t="shared" si="12"/>
        <v>#NAME?</v>
      </c>
      <c r="D290" s="140" t="str">
        <f>+IF(AND(B290&lt;$G$7),VLOOKUP($B$1,Inventory!$A$1:$AZ$500,33,FALSE),IF(AND(B290=$G$7,pmt_timing="End"),VLOOKUP($B$1,Inventory!$A$1:$AZ$500,33,FALSE),0))</f>
        <v>#VALUE!</v>
      </c>
      <c r="E290" s="140">
        <v>0.0</v>
      </c>
      <c r="F290" s="140">
        <v>0.0</v>
      </c>
      <c r="G290" s="140">
        <v>0.0</v>
      </c>
      <c r="H290" s="140">
        <v>0.0</v>
      </c>
      <c r="I290" s="140">
        <v>0.0</v>
      </c>
      <c r="J290" s="140">
        <v>0.0</v>
      </c>
      <c r="K290" s="140">
        <v>0.0</v>
      </c>
      <c r="L290" s="141" t="str">
        <f t="shared" si="3"/>
        <v>#VALUE!</v>
      </c>
      <c r="M290" s="142" t="str">
        <f>IF(AND(payfreq="Annually",pmt_timing="End",$B290&lt;=term),$L290/(1+Adj_Rate)^($B290),IF(AND(payfreq="Semiannually",pmt_timing="End",$B290&lt;=term),$L290/(1+Adj_Rate/2)^($B290),IF(AND(payfreq="Quarterly",pmt_timing="End",$B290&lt;=term),$L290/(1+Adj_Rate/4)^($B290),IF(AND(payfreq="Monthly",pmt_timing="End",$B290&lt;=term),$L290/(1+Adj_Rate/12)^($B290),""))))</f>
        <v>#VALUE!</v>
      </c>
      <c r="N290" s="142" t="str">
        <f>IF(AND(payfreq="Annually",pmt_timing="Beginning",$B290&lt;=term),$L290/(1+Adj_Rate)^($B290),IF(AND(payfreq="Semiannually",pmt_timing="Beginning",$B290&lt;=term),$L290/(1+Adj_Rate/2)^($B290),IF(AND(payfreq="Quarterly",pmt_timing="Beginning",$B290&lt;=term),$L290/(1+Adj_Rate/4)^($B290),IF(AND(payfreq="Monthly",pmt_timing="Beginning",$B290&lt;=term),$L290/(1+Adj_Rate/12)^($B290),""))))</f>
        <v>#VALUE!</v>
      </c>
      <c r="O290" s="77"/>
      <c r="P290" s="138" t="str">
        <f t="shared" si="19"/>
        <v>#NAME?</v>
      </c>
      <c r="Q290" s="143" t="str">
        <f>IF(P290="","",IF(P290=term,"Last Period",IF(P290="total","",IF(payfreq="Annually",DATE(YEAR(Q289)+1,MONTH(Q289),DAY(Q289)),IF(payfreq="Semiannually",DATE(YEAR(Q289),MONTH(Q289)+6,DAY(Q289)),IF(payfreq="Quarterly",DATE(YEAR(Q289),MONTH(Q289)+3,DAY(Q289)),IF(payfreq="Monthly",DATE(YEAR(Q289),MONTH(Q289)+1,DAY(Q289)))))))))</f>
        <v>#NAME?</v>
      </c>
      <c r="R290" s="145" t="str">
        <f t="shared" si="13"/>
        <v>#NAME?</v>
      </c>
      <c r="S290" s="142" t="str">
        <f t="shared" si="14"/>
        <v>#NAME?</v>
      </c>
      <c r="T290" s="145" t="str">
        <f>IF(payfreq="Annually",IF(P290="","",IF(P290="Total",SUM($T$19:T289),Adj_Rate*$R290)),IF(payfreq="Semiannually",IF(P290="","",IF(P290="Total",SUM($T$19:T289),Adj_Rate/2*$R290)),IF(payfreq="Quarterly",IF(P290="","",IF(P290="Total",SUM($T$19:T289),Adj_Rate/4*$R290)),IF(payfreq="Monthly",IF(P290="","",IF(P290="Total",SUM($T$19:T289),Adj_Rate/12*$R290)),""))))</f>
        <v>#VALUE!</v>
      </c>
      <c r="U290" s="142" t="str">
        <f t="shared" si="15"/>
        <v>#NAME?</v>
      </c>
      <c r="V290" s="145" t="str">
        <f t="shared" si="16"/>
        <v>#NAME?</v>
      </c>
      <c r="X290" s="77"/>
    </row>
    <row r="291" ht="15.75" customHeight="1">
      <c r="B291" s="144">
        <v>272.0</v>
      </c>
      <c r="C291" s="139" t="str">
        <f t="shared" si="12"/>
        <v>#NAME?</v>
      </c>
      <c r="D291" s="140" t="str">
        <f>+IF(AND(B291&lt;$G$7),VLOOKUP($B$1,Inventory!$A$1:$AZ$500,33,FALSE),IF(AND(B291=$G$7,pmt_timing="End"),VLOOKUP($B$1,Inventory!$A$1:$AZ$500,33,FALSE),0))</f>
        <v>#VALUE!</v>
      </c>
      <c r="E291" s="140">
        <v>0.0</v>
      </c>
      <c r="F291" s="140">
        <v>0.0</v>
      </c>
      <c r="G291" s="140">
        <v>0.0</v>
      </c>
      <c r="H291" s="140">
        <v>0.0</v>
      </c>
      <c r="I291" s="140">
        <v>0.0</v>
      </c>
      <c r="J291" s="140">
        <v>0.0</v>
      </c>
      <c r="K291" s="140">
        <v>0.0</v>
      </c>
      <c r="L291" s="141" t="str">
        <f t="shared" si="3"/>
        <v>#VALUE!</v>
      </c>
      <c r="M291" s="142" t="str">
        <f>IF(AND(payfreq="Annually",pmt_timing="End",$B291&lt;=term),$L291/(1+Adj_Rate)^($B291),IF(AND(payfreq="Semiannually",pmt_timing="End",$B291&lt;=term),$L291/(1+Adj_Rate/2)^($B291),IF(AND(payfreq="Quarterly",pmt_timing="End",$B291&lt;=term),$L291/(1+Adj_Rate/4)^($B291),IF(AND(payfreq="Monthly",pmt_timing="End",$B291&lt;=term),$L291/(1+Adj_Rate/12)^($B291),""))))</f>
        <v>#VALUE!</v>
      </c>
      <c r="N291" s="142" t="str">
        <f>IF(AND(payfreq="Annually",pmt_timing="Beginning",$B291&lt;=term),$L291/(1+Adj_Rate)^($B291),IF(AND(payfreq="Semiannually",pmt_timing="Beginning",$B291&lt;=term),$L291/(1+Adj_Rate/2)^($B291),IF(AND(payfreq="Quarterly",pmt_timing="Beginning",$B291&lt;=term),$L291/(1+Adj_Rate/4)^($B291),IF(AND(payfreq="Monthly",pmt_timing="Beginning",$B291&lt;=term),$L291/(1+Adj_Rate/12)^($B291),""))))</f>
        <v>#VALUE!</v>
      </c>
      <c r="O291" s="77"/>
      <c r="P291" s="138" t="str">
        <f t="shared" si="19"/>
        <v>#NAME?</v>
      </c>
      <c r="Q291" s="143" t="str">
        <f>IF(P291="","",IF(P291=term,"Last Period",IF(P291="total","",IF(payfreq="Annually",DATE(YEAR(Q290)+1,MONTH(Q290),DAY(Q290)),IF(payfreq="Semiannually",DATE(YEAR(Q290),MONTH(Q290)+6,DAY(Q290)),IF(payfreq="Quarterly",DATE(YEAR(Q290),MONTH(Q290)+3,DAY(Q290)),IF(payfreq="Monthly",DATE(YEAR(Q290),MONTH(Q290)+1,DAY(Q290)))))))))</f>
        <v>#NAME?</v>
      </c>
      <c r="R291" s="145" t="str">
        <f t="shared" si="13"/>
        <v>#NAME?</v>
      </c>
      <c r="S291" s="142" t="str">
        <f t="shared" si="14"/>
        <v>#NAME?</v>
      </c>
      <c r="T291" s="145" t="str">
        <f>IF(payfreq="Annually",IF(P291="","",IF(P291="Total",SUM($T$19:T290),Adj_Rate*$R291)),IF(payfreq="Semiannually",IF(P291="","",IF(P291="Total",SUM($T$19:T290),Adj_Rate/2*$R291)),IF(payfreq="Quarterly",IF(P291="","",IF(P291="Total",SUM($T$19:T290),Adj_Rate/4*$R291)),IF(payfreq="Monthly",IF(P291="","",IF(P291="Total",SUM($T$19:T290),Adj_Rate/12*$R291)),""))))</f>
        <v>#VALUE!</v>
      </c>
      <c r="U291" s="142" t="str">
        <f t="shared" si="15"/>
        <v>#NAME?</v>
      </c>
      <c r="V291" s="145" t="str">
        <f t="shared" si="16"/>
        <v>#NAME?</v>
      </c>
      <c r="X291" s="77"/>
    </row>
    <row r="292" ht="15.75" customHeight="1">
      <c r="B292" s="144">
        <v>273.0</v>
      </c>
      <c r="C292" s="139" t="str">
        <f t="shared" si="12"/>
        <v>#NAME?</v>
      </c>
      <c r="D292" s="140" t="str">
        <f>+IF(AND(B292&lt;$G$7),VLOOKUP($B$1,Inventory!$A$1:$AZ$500,33,FALSE),IF(AND(B292=$G$7,pmt_timing="End"),VLOOKUP($B$1,Inventory!$A$1:$AZ$500,33,FALSE),0))</f>
        <v>#VALUE!</v>
      </c>
      <c r="E292" s="140">
        <v>0.0</v>
      </c>
      <c r="F292" s="140">
        <v>0.0</v>
      </c>
      <c r="G292" s="140">
        <v>0.0</v>
      </c>
      <c r="H292" s="140">
        <v>0.0</v>
      </c>
      <c r="I292" s="140">
        <v>0.0</v>
      </c>
      <c r="J292" s="140">
        <v>0.0</v>
      </c>
      <c r="K292" s="140">
        <v>0.0</v>
      </c>
      <c r="L292" s="141" t="str">
        <f t="shared" si="3"/>
        <v>#VALUE!</v>
      </c>
      <c r="M292" s="142" t="str">
        <f>IF(AND(payfreq="Annually",pmt_timing="End",$B292&lt;=term),$L292/(1+Adj_Rate)^($B292),IF(AND(payfreq="Semiannually",pmt_timing="End",$B292&lt;=term),$L292/(1+Adj_Rate/2)^($B292),IF(AND(payfreq="Quarterly",pmt_timing="End",$B292&lt;=term),$L292/(1+Adj_Rate/4)^($B292),IF(AND(payfreq="Monthly",pmt_timing="End",$B292&lt;=term),$L292/(1+Adj_Rate/12)^($B292),""))))</f>
        <v>#VALUE!</v>
      </c>
      <c r="N292" s="142" t="str">
        <f>IF(AND(payfreq="Annually",pmt_timing="Beginning",$B292&lt;=term),$L292/(1+Adj_Rate)^($B292),IF(AND(payfreq="Semiannually",pmt_timing="Beginning",$B292&lt;=term),$L292/(1+Adj_Rate/2)^($B292),IF(AND(payfreq="Quarterly",pmt_timing="Beginning",$B292&lt;=term),$L292/(1+Adj_Rate/4)^($B292),IF(AND(payfreq="Monthly",pmt_timing="Beginning",$B292&lt;=term),$L292/(1+Adj_Rate/12)^($B292),""))))</f>
        <v>#VALUE!</v>
      </c>
      <c r="O292" s="77"/>
      <c r="P292" s="138" t="str">
        <f t="shared" si="19"/>
        <v>#NAME?</v>
      </c>
      <c r="Q292" s="143" t="str">
        <f>IF(P292="","",IF(P292=term,"Last Period",IF(P292="total","",IF(payfreq="Annually",DATE(YEAR(Q291)+1,MONTH(Q291),DAY(Q291)),IF(payfreq="Semiannually",DATE(YEAR(Q291),MONTH(Q291)+6,DAY(Q291)),IF(payfreq="Quarterly",DATE(YEAR(Q291),MONTH(Q291)+3,DAY(Q291)),IF(payfreq="Monthly",DATE(YEAR(Q291),MONTH(Q291)+1,DAY(Q291)))))))))</f>
        <v>#NAME?</v>
      </c>
      <c r="R292" s="145" t="str">
        <f t="shared" si="13"/>
        <v>#NAME?</v>
      </c>
      <c r="S292" s="142" t="str">
        <f t="shared" si="14"/>
        <v>#NAME?</v>
      </c>
      <c r="T292" s="145" t="str">
        <f>IF(payfreq="Annually",IF(P292="","",IF(P292="Total",SUM($T$19:T291),Adj_Rate*$R292)),IF(payfreq="Semiannually",IF(P292="","",IF(P292="Total",SUM($T$19:T291),Adj_Rate/2*$R292)),IF(payfreq="Quarterly",IF(P292="","",IF(P292="Total",SUM($T$19:T291),Adj_Rate/4*$R292)),IF(payfreq="Monthly",IF(P292="","",IF(P292="Total",SUM($T$19:T291),Adj_Rate/12*$R292)),""))))</f>
        <v>#VALUE!</v>
      </c>
      <c r="U292" s="142" t="str">
        <f t="shared" si="15"/>
        <v>#NAME?</v>
      </c>
      <c r="V292" s="145" t="str">
        <f t="shared" si="16"/>
        <v>#NAME?</v>
      </c>
      <c r="X292" s="77"/>
    </row>
    <row r="293" ht="15.75" customHeight="1">
      <c r="B293" s="144">
        <v>274.0</v>
      </c>
      <c r="C293" s="139" t="str">
        <f t="shared" si="12"/>
        <v>#NAME?</v>
      </c>
      <c r="D293" s="140" t="str">
        <f>+IF(AND(B293&lt;$G$7),VLOOKUP($B$1,Inventory!$A$1:$AZ$500,33,FALSE),IF(AND(B293=$G$7,pmt_timing="End"),VLOOKUP($B$1,Inventory!$A$1:$AZ$500,33,FALSE),0))</f>
        <v>#VALUE!</v>
      </c>
      <c r="E293" s="140">
        <v>0.0</v>
      </c>
      <c r="F293" s="140">
        <v>0.0</v>
      </c>
      <c r="G293" s="140">
        <v>0.0</v>
      </c>
      <c r="H293" s="140">
        <v>0.0</v>
      </c>
      <c r="I293" s="140">
        <v>0.0</v>
      </c>
      <c r="J293" s="140">
        <v>0.0</v>
      </c>
      <c r="K293" s="140">
        <v>0.0</v>
      </c>
      <c r="L293" s="141" t="str">
        <f t="shared" si="3"/>
        <v>#VALUE!</v>
      </c>
      <c r="M293" s="142" t="str">
        <f>IF(AND(payfreq="Annually",pmt_timing="End",$B293&lt;=term),$L293/(1+Adj_Rate)^($B293),IF(AND(payfreq="Semiannually",pmt_timing="End",$B293&lt;=term),$L293/(1+Adj_Rate/2)^($B293),IF(AND(payfreq="Quarterly",pmt_timing="End",$B293&lt;=term),$L293/(1+Adj_Rate/4)^($B293),IF(AND(payfreq="Monthly",pmt_timing="End",$B293&lt;=term),$L293/(1+Adj_Rate/12)^($B293),""))))</f>
        <v>#VALUE!</v>
      </c>
      <c r="N293" s="142" t="str">
        <f>IF(AND(payfreq="Annually",pmt_timing="Beginning",$B293&lt;=term),$L293/(1+Adj_Rate)^($B293),IF(AND(payfreq="Semiannually",pmt_timing="Beginning",$B293&lt;=term),$L293/(1+Adj_Rate/2)^($B293),IF(AND(payfreq="Quarterly",pmt_timing="Beginning",$B293&lt;=term),$L293/(1+Adj_Rate/4)^($B293),IF(AND(payfreq="Monthly",pmt_timing="Beginning",$B293&lt;=term),$L293/(1+Adj_Rate/12)^($B293),""))))</f>
        <v>#VALUE!</v>
      </c>
      <c r="O293" s="77"/>
      <c r="P293" s="138" t="str">
        <f t="shared" si="19"/>
        <v>#NAME?</v>
      </c>
      <c r="Q293" s="143" t="str">
        <f>IF(P293="","",IF(P293=term,"Last Period",IF(P293="total","",IF(payfreq="Annually",DATE(YEAR(Q292)+1,MONTH(Q292),DAY(Q292)),IF(payfreq="Semiannually",DATE(YEAR(Q292),MONTH(Q292)+6,DAY(Q292)),IF(payfreq="Quarterly",DATE(YEAR(Q292),MONTH(Q292)+3,DAY(Q292)),IF(payfreq="Monthly",DATE(YEAR(Q292),MONTH(Q292)+1,DAY(Q292)))))))))</f>
        <v>#NAME?</v>
      </c>
      <c r="R293" s="145" t="str">
        <f t="shared" si="13"/>
        <v>#NAME?</v>
      </c>
      <c r="S293" s="142" t="str">
        <f t="shared" si="14"/>
        <v>#NAME?</v>
      </c>
      <c r="T293" s="145" t="str">
        <f>IF(payfreq="Annually",IF(P293="","",IF(P293="Total",SUM($T$19:T292),Adj_Rate*$R293)),IF(payfreq="Semiannually",IF(P293="","",IF(P293="Total",SUM($T$19:T292),Adj_Rate/2*$R293)),IF(payfreq="Quarterly",IF(P293="","",IF(P293="Total",SUM($T$19:T292),Adj_Rate/4*$R293)),IF(payfreq="Monthly",IF(P293="","",IF(P293="Total",SUM($T$19:T292),Adj_Rate/12*$R293)),""))))</f>
        <v>#VALUE!</v>
      </c>
      <c r="U293" s="142" t="str">
        <f t="shared" si="15"/>
        <v>#NAME?</v>
      </c>
      <c r="V293" s="145" t="str">
        <f t="shared" si="16"/>
        <v>#NAME?</v>
      </c>
      <c r="X293" s="77"/>
    </row>
    <row r="294" ht="15.75" customHeight="1">
      <c r="B294" s="144">
        <v>275.0</v>
      </c>
      <c r="C294" s="139" t="str">
        <f t="shared" si="12"/>
        <v>#NAME?</v>
      </c>
      <c r="D294" s="140" t="str">
        <f>+IF(AND(B294&lt;$G$7),VLOOKUP($B$1,Inventory!$A$1:$AZ$500,33,FALSE),IF(AND(B294=$G$7,pmt_timing="End"),VLOOKUP($B$1,Inventory!$A$1:$AZ$500,33,FALSE),0))</f>
        <v>#VALUE!</v>
      </c>
      <c r="E294" s="140">
        <v>0.0</v>
      </c>
      <c r="F294" s="140">
        <v>0.0</v>
      </c>
      <c r="G294" s="140">
        <v>0.0</v>
      </c>
      <c r="H294" s="140">
        <v>0.0</v>
      </c>
      <c r="I294" s="140">
        <v>0.0</v>
      </c>
      <c r="J294" s="140">
        <v>0.0</v>
      </c>
      <c r="K294" s="140">
        <v>0.0</v>
      </c>
      <c r="L294" s="141" t="str">
        <f t="shared" si="3"/>
        <v>#VALUE!</v>
      </c>
      <c r="M294" s="142" t="str">
        <f>IF(AND(payfreq="Annually",pmt_timing="End",$B294&lt;=term),$L294/(1+Adj_Rate)^($B294),IF(AND(payfreq="Semiannually",pmt_timing="End",$B294&lt;=term),$L294/(1+Adj_Rate/2)^($B294),IF(AND(payfreq="Quarterly",pmt_timing="End",$B294&lt;=term),$L294/(1+Adj_Rate/4)^($B294),IF(AND(payfreq="Monthly",pmt_timing="End",$B294&lt;=term),$L294/(1+Adj_Rate/12)^($B294),""))))</f>
        <v>#VALUE!</v>
      </c>
      <c r="N294" s="142" t="str">
        <f>IF(AND(payfreq="Annually",pmt_timing="Beginning",$B294&lt;=term),$L294/(1+Adj_Rate)^($B294),IF(AND(payfreq="Semiannually",pmt_timing="Beginning",$B294&lt;=term),$L294/(1+Adj_Rate/2)^($B294),IF(AND(payfreq="Quarterly",pmt_timing="Beginning",$B294&lt;=term),$L294/(1+Adj_Rate/4)^($B294),IF(AND(payfreq="Monthly",pmt_timing="Beginning",$B294&lt;=term),$L294/(1+Adj_Rate/12)^($B294),""))))</f>
        <v>#VALUE!</v>
      </c>
      <c r="O294" s="77"/>
      <c r="P294" s="138" t="str">
        <f t="shared" si="19"/>
        <v>#NAME?</v>
      </c>
      <c r="Q294" s="143" t="str">
        <f>IF(P294="","",IF(P294=term,"Last Period",IF(P294="total","",IF(payfreq="Annually",DATE(YEAR(Q293)+1,MONTH(Q293),DAY(Q293)),IF(payfreq="Semiannually",DATE(YEAR(Q293),MONTH(Q293)+6,DAY(Q293)),IF(payfreq="Quarterly",DATE(YEAR(Q293),MONTH(Q293)+3,DAY(Q293)),IF(payfreq="Monthly",DATE(YEAR(Q293),MONTH(Q293)+1,DAY(Q293)))))))))</f>
        <v>#NAME?</v>
      </c>
      <c r="R294" s="145" t="str">
        <f t="shared" si="13"/>
        <v>#NAME?</v>
      </c>
      <c r="S294" s="142" t="str">
        <f t="shared" si="14"/>
        <v>#NAME?</v>
      </c>
      <c r="T294" s="145" t="str">
        <f>IF(payfreq="Annually",IF(P294="","",IF(P294="Total",SUM($T$19:T293),Adj_Rate*$R294)),IF(payfreq="Semiannually",IF(P294="","",IF(P294="Total",SUM($T$19:T293),Adj_Rate/2*$R294)),IF(payfreq="Quarterly",IF(P294="","",IF(P294="Total",SUM($T$19:T293),Adj_Rate/4*$R294)),IF(payfreq="Monthly",IF(P294="","",IF(P294="Total",SUM($T$19:T293),Adj_Rate/12*$R294)),""))))</f>
        <v>#VALUE!</v>
      </c>
      <c r="U294" s="142" t="str">
        <f t="shared" si="15"/>
        <v>#NAME?</v>
      </c>
      <c r="V294" s="145" t="str">
        <f t="shared" si="16"/>
        <v>#NAME?</v>
      </c>
      <c r="X294" s="77"/>
    </row>
    <row r="295" ht="15.75" customHeight="1">
      <c r="B295" s="144">
        <v>276.0</v>
      </c>
      <c r="C295" s="139" t="str">
        <f t="shared" si="12"/>
        <v>#NAME?</v>
      </c>
      <c r="D295" s="140" t="str">
        <f>+IF(AND(B295&lt;$G$7),VLOOKUP($B$1,Inventory!$A$1:$AZ$500,33,FALSE),IF(AND(B295=$G$7,pmt_timing="End"),VLOOKUP($B$1,Inventory!$A$1:$AZ$500,33,FALSE),0))</f>
        <v>#VALUE!</v>
      </c>
      <c r="E295" s="140">
        <v>0.0</v>
      </c>
      <c r="F295" s="140">
        <v>0.0</v>
      </c>
      <c r="G295" s="140">
        <v>0.0</v>
      </c>
      <c r="H295" s="140">
        <v>0.0</v>
      </c>
      <c r="I295" s="140">
        <v>0.0</v>
      </c>
      <c r="J295" s="140">
        <v>0.0</v>
      </c>
      <c r="K295" s="140">
        <v>0.0</v>
      </c>
      <c r="L295" s="141" t="str">
        <f t="shared" si="3"/>
        <v>#VALUE!</v>
      </c>
      <c r="M295" s="142" t="str">
        <f>IF(AND(payfreq="Annually",pmt_timing="End",$B295&lt;=term),$L295/(1+Adj_Rate)^($B295),IF(AND(payfreq="Semiannually",pmt_timing="End",$B295&lt;=term),$L295/(1+Adj_Rate/2)^($B295),IF(AND(payfreq="Quarterly",pmt_timing="End",$B295&lt;=term),$L295/(1+Adj_Rate/4)^($B295),IF(AND(payfreq="Monthly",pmt_timing="End",$B295&lt;=term),$L295/(1+Adj_Rate/12)^($B295),""))))</f>
        <v>#VALUE!</v>
      </c>
      <c r="N295" s="142" t="str">
        <f>IF(AND(payfreq="Annually",pmt_timing="Beginning",$B295&lt;=term),$L295/(1+Adj_Rate)^($B295),IF(AND(payfreq="Semiannually",pmt_timing="Beginning",$B295&lt;=term),$L295/(1+Adj_Rate/2)^($B295),IF(AND(payfreq="Quarterly",pmt_timing="Beginning",$B295&lt;=term),$L295/(1+Adj_Rate/4)^($B295),IF(AND(payfreq="Monthly",pmt_timing="Beginning",$B295&lt;=term),$L295/(1+Adj_Rate/12)^($B295),""))))</f>
        <v>#VALUE!</v>
      </c>
      <c r="O295" s="77"/>
      <c r="P295" s="138" t="str">
        <f t="shared" si="19"/>
        <v>#NAME?</v>
      </c>
      <c r="Q295" s="143" t="str">
        <f>IF(P295="","",IF(P295=term,"Last Period",IF(P295="total","",IF(payfreq="Annually",DATE(YEAR(Q294)+1,MONTH(Q294),DAY(Q294)),IF(payfreq="Semiannually",DATE(YEAR(Q294),MONTH(Q294)+6,DAY(Q294)),IF(payfreq="Quarterly",DATE(YEAR(Q294),MONTH(Q294)+3,DAY(Q294)),IF(payfreq="Monthly",DATE(YEAR(Q294),MONTH(Q294)+1,DAY(Q294)))))))))</f>
        <v>#NAME?</v>
      </c>
      <c r="R295" s="145" t="str">
        <f t="shared" si="13"/>
        <v>#NAME?</v>
      </c>
      <c r="S295" s="142" t="str">
        <f t="shared" si="14"/>
        <v>#NAME?</v>
      </c>
      <c r="T295" s="145" t="str">
        <f>IF(payfreq="Annually",IF(P295="","",IF(P295="Total",SUM($T$19:T294),Adj_Rate*$R295)),IF(payfreq="Semiannually",IF(P295="","",IF(P295="Total",SUM($T$19:T294),Adj_Rate/2*$R295)),IF(payfreq="Quarterly",IF(P295="","",IF(P295="Total",SUM($T$19:T294),Adj_Rate/4*$R295)),IF(payfreq="Monthly",IF(P295="","",IF(P295="Total",SUM($T$19:T294),Adj_Rate/12*$R295)),""))))</f>
        <v>#VALUE!</v>
      </c>
      <c r="U295" s="142" t="str">
        <f t="shared" si="15"/>
        <v>#NAME?</v>
      </c>
      <c r="V295" s="145" t="str">
        <f t="shared" si="16"/>
        <v>#NAME?</v>
      </c>
      <c r="X295" s="77"/>
    </row>
    <row r="296" ht="15.75" customHeight="1">
      <c r="B296" s="144">
        <v>277.0</v>
      </c>
      <c r="C296" s="139" t="str">
        <f t="shared" si="12"/>
        <v>#NAME?</v>
      </c>
      <c r="D296" s="140" t="str">
        <f>+IF(AND(B296&lt;$G$7),VLOOKUP($B$1,Inventory!$A$1:$AZ$500,33,FALSE),IF(AND(B296=$G$7,pmt_timing="End"),VLOOKUP($B$1,Inventory!$A$1:$AZ$500,33,FALSE),0))</f>
        <v>#VALUE!</v>
      </c>
      <c r="E296" s="140">
        <v>0.0</v>
      </c>
      <c r="F296" s="140">
        <v>0.0</v>
      </c>
      <c r="G296" s="140">
        <v>0.0</v>
      </c>
      <c r="H296" s="140">
        <v>0.0</v>
      </c>
      <c r="I296" s="140">
        <v>0.0</v>
      </c>
      <c r="J296" s="140">
        <v>0.0</v>
      </c>
      <c r="K296" s="140">
        <v>0.0</v>
      </c>
      <c r="L296" s="141" t="str">
        <f t="shared" si="3"/>
        <v>#VALUE!</v>
      </c>
      <c r="M296" s="142" t="str">
        <f>IF(AND(payfreq="Annually",pmt_timing="End",$B296&lt;=term),$L296/(1+Adj_Rate)^($B296),IF(AND(payfreq="Semiannually",pmt_timing="End",$B296&lt;=term),$L296/(1+Adj_Rate/2)^($B296),IF(AND(payfreq="Quarterly",pmt_timing="End",$B296&lt;=term),$L296/(1+Adj_Rate/4)^($B296),IF(AND(payfreq="Monthly",pmt_timing="End",$B296&lt;=term),$L296/(1+Adj_Rate/12)^($B296),""))))</f>
        <v>#VALUE!</v>
      </c>
      <c r="N296" s="142" t="str">
        <f>IF(AND(payfreq="Annually",pmt_timing="Beginning",$B296&lt;=term),$L296/(1+Adj_Rate)^($B296),IF(AND(payfreq="Semiannually",pmt_timing="Beginning",$B296&lt;=term),$L296/(1+Adj_Rate/2)^($B296),IF(AND(payfreq="Quarterly",pmt_timing="Beginning",$B296&lt;=term),$L296/(1+Adj_Rate/4)^($B296),IF(AND(payfreq="Monthly",pmt_timing="Beginning",$B296&lt;=term),$L296/(1+Adj_Rate/12)^($B296),""))))</f>
        <v>#VALUE!</v>
      </c>
      <c r="O296" s="77"/>
      <c r="P296" s="138" t="str">
        <f t="shared" si="19"/>
        <v>#NAME?</v>
      </c>
      <c r="Q296" s="143" t="str">
        <f>IF(P296="","",IF(P296=term,"Last Period",IF(P296="total","",IF(payfreq="Annually",DATE(YEAR(Q295)+1,MONTH(Q295),DAY(Q295)),IF(payfreq="Semiannually",DATE(YEAR(Q295),MONTH(Q295)+6,DAY(Q295)),IF(payfreq="Quarterly",DATE(YEAR(Q295),MONTH(Q295)+3,DAY(Q295)),IF(payfreq="Monthly",DATE(YEAR(Q295),MONTH(Q295)+1,DAY(Q295)))))))))</f>
        <v>#NAME?</v>
      </c>
      <c r="R296" s="145" t="str">
        <f t="shared" si="13"/>
        <v>#NAME?</v>
      </c>
      <c r="S296" s="142" t="str">
        <f t="shared" si="14"/>
        <v>#NAME?</v>
      </c>
      <c r="T296" s="145" t="str">
        <f>IF(payfreq="Annually",IF(P296="","",IF(P296="Total",SUM($T$19:T295),Adj_Rate*$R296)),IF(payfreq="Semiannually",IF(P296="","",IF(P296="Total",SUM($T$19:T295),Adj_Rate/2*$R296)),IF(payfreq="Quarterly",IF(P296="","",IF(P296="Total",SUM($T$19:T295),Adj_Rate/4*$R296)),IF(payfreq="Monthly",IF(P296="","",IF(P296="Total",SUM($T$19:T295),Adj_Rate/12*$R296)),""))))</f>
        <v>#VALUE!</v>
      </c>
      <c r="U296" s="142" t="str">
        <f t="shared" si="15"/>
        <v>#NAME?</v>
      </c>
      <c r="V296" s="145" t="str">
        <f t="shared" si="16"/>
        <v>#NAME?</v>
      </c>
      <c r="X296" s="77"/>
    </row>
    <row r="297" ht="15.75" customHeight="1">
      <c r="B297" s="144">
        <v>278.0</v>
      </c>
      <c r="C297" s="139" t="str">
        <f t="shared" si="12"/>
        <v>#NAME?</v>
      </c>
      <c r="D297" s="140" t="str">
        <f>+IF(AND(B297&lt;$G$7),VLOOKUP($B$1,Inventory!$A$1:$AZ$500,33,FALSE),IF(AND(B297=$G$7,pmt_timing="End"),VLOOKUP($B$1,Inventory!$A$1:$AZ$500,33,FALSE),0))</f>
        <v>#VALUE!</v>
      </c>
      <c r="E297" s="140">
        <v>0.0</v>
      </c>
      <c r="F297" s="140">
        <v>0.0</v>
      </c>
      <c r="G297" s="140">
        <v>0.0</v>
      </c>
      <c r="H297" s="140">
        <v>0.0</v>
      </c>
      <c r="I297" s="140">
        <v>0.0</v>
      </c>
      <c r="J297" s="140">
        <v>0.0</v>
      </c>
      <c r="K297" s="140">
        <v>0.0</v>
      </c>
      <c r="L297" s="141" t="str">
        <f t="shared" si="3"/>
        <v>#VALUE!</v>
      </c>
      <c r="M297" s="142" t="str">
        <f>IF(AND(payfreq="Annually",pmt_timing="End",$B297&lt;=term),$L297/(1+Adj_Rate)^($B297),IF(AND(payfreq="Semiannually",pmt_timing="End",$B297&lt;=term),$L297/(1+Adj_Rate/2)^($B297),IF(AND(payfreq="Quarterly",pmt_timing="End",$B297&lt;=term),$L297/(1+Adj_Rate/4)^($B297),IF(AND(payfreq="Monthly",pmt_timing="End",$B297&lt;=term),$L297/(1+Adj_Rate/12)^($B297),""))))</f>
        <v>#VALUE!</v>
      </c>
      <c r="N297" s="142" t="str">
        <f>IF(AND(payfreq="Annually",pmt_timing="Beginning",$B297&lt;=term),$L297/(1+Adj_Rate)^($B297),IF(AND(payfreq="Semiannually",pmt_timing="Beginning",$B297&lt;=term),$L297/(1+Adj_Rate/2)^($B297),IF(AND(payfreq="Quarterly",pmt_timing="Beginning",$B297&lt;=term),$L297/(1+Adj_Rate/4)^($B297),IF(AND(payfreq="Monthly",pmt_timing="Beginning",$B297&lt;=term),$L297/(1+Adj_Rate/12)^($B297),""))))</f>
        <v>#VALUE!</v>
      </c>
      <c r="O297" s="77"/>
      <c r="P297" s="138" t="str">
        <f t="shared" si="19"/>
        <v>#NAME?</v>
      </c>
      <c r="Q297" s="143" t="str">
        <f>IF(P297="","",IF(P297=term,"Last Period",IF(P297="total","",IF(payfreq="Annually",DATE(YEAR(Q296)+1,MONTH(Q296),DAY(Q296)),IF(payfreq="Semiannually",DATE(YEAR(Q296),MONTH(Q296)+6,DAY(Q296)),IF(payfreq="Quarterly",DATE(YEAR(Q296),MONTH(Q296)+3,DAY(Q296)),IF(payfreq="Monthly",DATE(YEAR(Q296),MONTH(Q296)+1,DAY(Q296)))))))))</f>
        <v>#NAME?</v>
      </c>
      <c r="R297" s="145" t="str">
        <f t="shared" si="13"/>
        <v>#NAME?</v>
      </c>
      <c r="S297" s="142" t="str">
        <f t="shared" si="14"/>
        <v>#NAME?</v>
      </c>
      <c r="T297" s="145" t="str">
        <f>IF(payfreq="Annually",IF(P297="","",IF(P297="Total",SUM($T$19:T296),Adj_Rate*$R297)),IF(payfreq="Semiannually",IF(P297="","",IF(P297="Total",SUM($T$19:T296),Adj_Rate/2*$R297)),IF(payfreq="Quarterly",IF(P297="","",IF(P297="Total",SUM($T$19:T296),Adj_Rate/4*$R297)),IF(payfreq="Monthly",IF(P297="","",IF(P297="Total",SUM($T$19:T296),Adj_Rate/12*$R297)),""))))</f>
        <v>#VALUE!</v>
      </c>
      <c r="U297" s="142" t="str">
        <f t="shared" si="15"/>
        <v>#NAME?</v>
      </c>
      <c r="V297" s="145" t="str">
        <f t="shared" si="16"/>
        <v>#NAME?</v>
      </c>
      <c r="X297" s="77"/>
    </row>
    <row r="298" ht="15.75" customHeight="1">
      <c r="B298" s="144">
        <v>279.0</v>
      </c>
      <c r="C298" s="139" t="str">
        <f t="shared" si="12"/>
        <v>#NAME?</v>
      </c>
      <c r="D298" s="140" t="str">
        <f>+IF(AND(B298&lt;$G$7),VLOOKUP($B$1,Inventory!$A$1:$AZ$500,33,FALSE),IF(AND(B298=$G$7,pmt_timing="End"),VLOOKUP($B$1,Inventory!$A$1:$AZ$500,33,FALSE),0))</f>
        <v>#VALUE!</v>
      </c>
      <c r="E298" s="140">
        <v>0.0</v>
      </c>
      <c r="F298" s="140">
        <v>0.0</v>
      </c>
      <c r="G298" s="140">
        <v>0.0</v>
      </c>
      <c r="H298" s="140">
        <v>0.0</v>
      </c>
      <c r="I298" s="140">
        <v>0.0</v>
      </c>
      <c r="J298" s="140">
        <v>0.0</v>
      </c>
      <c r="K298" s="140">
        <v>0.0</v>
      </c>
      <c r="L298" s="141" t="str">
        <f t="shared" si="3"/>
        <v>#VALUE!</v>
      </c>
      <c r="M298" s="142" t="str">
        <f>IF(AND(payfreq="Annually",pmt_timing="End",$B298&lt;=term),$L298/(1+Adj_Rate)^($B298),IF(AND(payfreq="Semiannually",pmt_timing="End",$B298&lt;=term),$L298/(1+Adj_Rate/2)^($B298),IF(AND(payfreq="Quarterly",pmt_timing="End",$B298&lt;=term),$L298/(1+Adj_Rate/4)^($B298),IF(AND(payfreq="Monthly",pmt_timing="End",$B298&lt;=term),$L298/(1+Adj_Rate/12)^($B298),""))))</f>
        <v>#VALUE!</v>
      </c>
      <c r="N298" s="142" t="str">
        <f>IF(AND(payfreq="Annually",pmt_timing="Beginning",$B298&lt;=term),$L298/(1+Adj_Rate)^($B298),IF(AND(payfreq="Semiannually",pmt_timing="Beginning",$B298&lt;=term),$L298/(1+Adj_Rate/2)^($B298),IF(AND(payfreq="Quarterly",pmt_timing="Beginning",$B298&lt;=term),$L298/(1+Adj_Rate/4)^($B298),IF(AND(payfreq="Monthly",pmt_timing="Beginning",$B298&lt;=term),$L298/(1+Adj_Rate/12)^($B298),""))))</f>
        <v>#VALUE!</v>
      </c>
      <c r="O298" s="77"/>
      <c r="P298" s="138" t="str">
        <f t="shared" si="19"/>
        <v>#NAME?</v>
      </c>
      <c r="Q298" s="143" t="str">
        <f>IF(P298="","",IF(P298=term,"Last Period",IF(P298="total","",IF(payfreq="Annually",DATE(YEAR(Q297)+1,MONTH(Q297),DAY(Q297)),IF(payfreq="Semiannually",DATE(YEAR(Q297),MONTH(Q297)+6,DAY(Q297)),IF(payfreq="Quarterly",DATE(YEAR(Q297),MONTH(Q297)+3,DAY(Q297)),IF(payfreq="Monthly",DATE(YEAR(Q297),MONTH(Q297)+1,DAY(Q297)))))))))</f>
        <v>#NAME?</v>
      </c>
      <c r="R298" s="145" t="str">
        <f t="shared" si="13"/>
        <v>#NAME?</v>
      </c>
      <c r="S298" s="142" t="str">
        <f t="shared" si="14"/>
        <v>#NAME?</v>
      </c>
      <c r="T298" s="145" t="str">
        <f>IF(payfreq="Annually",IF(P298="","",IF(P298="Total",SUM($T$19:T297),Adj_Rate*$R298)),IF(payfreq="Semiannually",IF(P298="","",IF(P298="Total",SUM($T$19:T297),Adj_Rate/2*$R298)),IF(payfreq="Quarterly",IF(P298="","",IF(P298="Total",SUM($T$19:T297),Adj_Rate/4*$R298)),IF(payfreq="Monthly",IF(P298="","",IF(P298="Total",SUM($T$19:T297),Adj_Rate/12*$R298)),""))))</f>
        <v>#VALUE!</v>
      </c>
      <c r="U298" s="142" t="str">
        <f t="shared" si="15"/>
        <v>#NAME?</v>
      </c>
      <c r="V298" s="145" t="str">
        <f t="shared" si="16"/>
        <v>#NAME?</v>
      </c>
      <c r="X298" s="77"/>
    </row>
    <row r="299" ht="15.75" customHeight="1">
      <c r="B299" s="144">
        <v>280.0</v>
      </c>
      <c r="C299" s="139" t="str">
        <f t="shared" si="12"/>
        <v>#NAME?</v>
      </c>
      <c r="D299" s="140" t="str">
        <f>+IF(AND(B299&lt;$G$7),VLOOKUP($B$1,Inventory!$A$1:$AZ$500,33,FALSE),IF(AND(B299=$G$7,pmt_timing="End"),VLOOKUP($B$1,Inventory!$A$1:$AZ$500,33,FALSE),0))</f>
        <v>#VALUE!</v>
      </c>
      <c r="E299" s="140">
        <v>0.0</v>
      </c>
      <c r="F299" s="140">
        <v>0.0</v>
      </c>
      <c r="G299" s="140">
        <v>0.0</v>
      </c>
      <c r="H299" s="140">
        <v>0.0</v>
      </c>
      <c r="I299" s="140">
        <v>0.0</v>
      </c>
      <c r="J299" s="140">
        <v>0.0</v>
      </c>
      <c r="K299" s="140">
        <v>0.0</v>
      </c>
      <c r="L299" s="141" t="str">
        <f t="shared" si="3"/>
        <v>#VALUE!</v>
      </c>
      <c r="M299" s="142" t="str">
        <f>IF(AND(payfreq="Annually",pmt_timing="End",$B299&lt;=term),$L299/(1+Adj_Rate)^($B299),IF(AND(payfreq="Semiannually",pmt_timing="End",$B299&lt;=term),$L299/(1+Adj_Rate/2)^($B299),IF(AND(payfreq="Quarterly",pmt_timing="End",$B299&lt;=term),$L299/(1+Adj_Rate/4)^($B299),IF(AND(payfreq="Monthly",pmt_timing="End",$B299&lt;=term),$L299/(1+Adj_Rate/12)^($B299),""))))</f>
        <v>#VALUE!</v>
      </c>
      <c r="N299" s="142" t="str">
        <f>IF(AND(payfreq="Annually",pmt_timing="Beginning",$B299&lt;=term),$L299/(1+Adj_Rate)^($B299),IF(AND(payfreq="Semiannually",pmt_timing="Beginning",$B299&lt;=term),$L299/(1+Adj_Rate/2)^($B299),IF(AND(payfreq="Quarterly",pmt_timing="Beginning",$B299&lt;=term),$L299/(1+Adj_Rate/4)^($B299),IF(AND(payfreq="Monthly",pmt_timing="Beginning",$B299&lt;=term),$L299/(1+Adj_Rate/12)^($B299),""))))</f>
        <v>#VALUE!</v>
      </c>
      <c r="O299" s="77"/>
      <c r="P299" s="138" t="str">
        <f t="shared" si="19"/>
        <v>#NAME?</v>
      </c>
      <c r="Q299" s="143" t="str">
        <f>IF(P299="","",IF(P299=term,"Last Period",IF(P299="total","",IF(payfreq="Annually",DATE(YEAR(Q298)+1,MONTH(Q298),DAY(Q298)),IF(payfreq="Semiannually",DATE(YEAR(Q298),MONTH(Q298)+6,DAY(Q298)),IF(payfreq="Quarterly",DATE(YEAR(Q298),MONTH(Q298)+3,DAY(Q298)),IF(payfreq="Monthly",DATE(YEAR(Q298),MONTH(Q298)+1,DAY(Q298)))))))))</f>
        <v>#NAME?</v>
      </c>
      <c r="R299" s="145" t="str">
        <f t="shared" si="13"/>
        <v>#NAME?</v>
      </c>
      <c r="S299" s="142" t="str">
        <f t="shared" si="14"/>
        <v>#NAME?</v>
      </c>
      <c r="T299" s="145" t="str">
        <f>IF(payfreq="Annually",IF(P299="","",IF(P299="Total",SUM($T$19:T298),Adj_Rate*$R299)),IF(payfreq="Semiannually",IF(P299="","",IF(P299="Total",SUM($T$19:T298),Adj_Rate/2*$R299)),IF(payfreq="Quarterly",IF(P299="","",IF(P299="Total",SUM($T$19:T298),Adj_Rate/4*$R299)),IF(payfreq="Monthly",IF(P299="","",IF(P299="Total",SUM($T$19:T298),Adj_Rate/12*$R299)),""))))</f>
        <v>#VALUE!</v>
      </c>
      <c r="U299" s="142" t="str">
        <f t="shared" si="15"/>
        <v>#NAME?</v>
      </c>
      <c r="V299" s="145" t="str">
        <f t="shared" si="16"/>
        <v>#NAME?</v>
      </c>
      <c r="X299" s="77"/>
    </row>
    <row r="300" ht="15.75" customHeight="1">
      <c r="B300" s="144">
        <v>281.0</v>
      </c>
      <c r="C300" s="139" t="str">
        <f t="shared" si="12"/>
        <v>#NAME?</v>
      </c>
      <c r="D300" s="140" t="str">
        <f>+IF(AND(B300&lt;$G$7),VLOOKUP($B$1,Inventory!$A$1:$AZ$500,33,FALSE),IF(AND(B300=$G$7,pmt_timing="End"),VLOOKUP($B$1,Inventory!$A$1:$AZ$500,33,FALSE),0))</f>
        <v>#VALUE!</v>
      </c>
      <c r="E300" s="140">
        <v>0.0</v>
      </c>
      <c r="F300" s="140">
        <v>0.0</v>
      </c>
      <c r="G300" s="140">
        <v>0.0</v>
      </c>
      <c r="H300" s="140">
        <v>0.0</v>
      </c>
      <c r="I300" s="140">
        <v>0.0</v>
      </c>
      <c r="J300" s="140">
        <v>0.0</v>
      </c>
      <c r="K300" s="140">
        <v>0.0</v>
      </c>
      <c r="L300" s="141" t="str">
        <f t="shared" si="3"/>
        <v>#VALUE!</v>
      </c>
      <c r="M300" s="142" t="str">
        <f>IF(AND(payfreq="Annually",pmt_timing="End",$B300&lt;=term),$L300/(1+Adj_Rate)^($B300),IF(AND(payfreq="Semiannually",pmt_timing="End",$B300&lt;=term),$L300/(1+Adj_Rate/2)^($B300),IF(AND(payfreq="Quarterly",pmt_timing="End",$B300&lt;=term),$L300/(1+Adj_Rate/4)^($B300),IF(AND(payfreq="Monthly",pmt_timing="End",$B300&lt;=term),$L300/(1+Adj_Rate/12)^($B300),""))))</f>
        <v>#VALUE!</v>
      </c>
      <c r="N300" s="142" t="str">
        <f>IF(AND(payfreq="Annually",pmt_timing="Beginning",$B300&lt;=term),$L300/(1+Adj_Rate)^($B300),IF(AND(payfreq="Semiannually",pmt_timing="Beginning",$B300&lt;=term),$L300/(1+Adj_Rate/2)^($B300),IF(AND(payfreq="Quarterly",pmt_timing="Beginning",$B300&lt;=term),$L300/(1+Adj_Rate/4)^($B300),IF(AND(payfreq="Monthly",pmt_timing="Beginning",$B300&lt;=term),$L300/(1+Adj_Rate/12)^($B300),""))))</f>
        <v>#VALUE!</v>
      </c>
      <c r="O300" s="77"/>
      <c r="P300" s="138" t="str">
        <f t="shared" si="19"/>
        <v>#NAME?</v>
      </c>
      <c r="Q300" s="143" t="str">
        <f>IF(P300="","",IF(P300=term,"Last Period",IF(P300="total","",IF(payfreq="Annually",DATE(YEAR(Q299)+1,MONTH(Q299),DAY(Q299)),IF(payfreq="Semiannually",DATE(YEAR(Q299),MONTH(Q299)+6,DAY(Q299)),IF(payfreq="Quarterly",DATE(YEAR(Q299),MONTH(Q299)+3,DAY(Q299)),IF(payfreq="Monthly",DATE(YEAR(Q299),MONTH(Q299)+1,DAY(Q299)))))))))</f>
        <v>#NAME?</v>
      </c>
      <c r="R300" s="145" t="str">
        <f t="shared" si="13"/>
        <v>#NAME?</v>
      </c>
      <c r="S300" s="142" t="str">
        <f t="shared" si="14"/>
        <v>#NAME?</v>
      </c>
      <c r="T300" s="145" t="str">
        <f>IF(payfreq="Annually",IF(P300="","",IF(P300="Total",SUM($T$19:T299),Adj_Rate*$R300)),IF(payfreq="Semiannually",IF(P300="","",IF(P300="Total",SUM($T$19:T299),Adj_Rate/2*$R300)),IF(payfreq="Quarterly",IF(P300="","",IF(P300="Total",SUM($T$19:T299),Adj_Rate/4*$R300)),IF(payfreq="Monthly",IF(P300="","",IF(P300="Total",SUM($T$19:T299),Adj_Rate/12*$R300)),""))))</f>
        <v>#VALUE!</v>
      </c>
      <c r="U300" s="142" t="str">
        <f t="shared" si="15"/>
        <v>#NAME?</v>
      </c>
      <c r="V300" s="145" t="str">
        <f t="shared" si="16"/>
        <v>#NAME?</v>
      </c>
      <c r="X300" s="77"/>
    </row>
    <row r="301" ht="15.75" customHeight="1">
      <c r="B301" s="144">
        <v>282.0</v>
      </c>
      <c r="C301" s="139" t="str">
        <f t="shared" si="12"/>
        <v>#NAME?</v>
      </c>
      <c r="D301" s="140" t="str">
        <f>+IF(AND(B301&lt;$G$7),VLOOKUP($B$1,Inventory!$A$1:$AZ$500,33,FALSE),IF(AND(B301=$G$7,pmt_timing="End"),VLOOKUP($B$1,Inventory!$A$1:$AZ$500,33,FALSE),0))</f>
        <v>#VALUE!</v>
      </c>
      <c r="E301" s="140">
        <v>0.0</v>
      </c>
      <c r="F301" s="140">
        <v>0.0</v>
      </c>
      <c r="G301" s="140">
        <v>0.0</v>
      </c>
      <c r="H301" s="140">
        <v>0.0</v>
      </c>
      <c r="I301" s="140">
        <v>0.0</v>
      </c>
      <c r="J301" s="140">
        <v>0.0</v>
      </c>
      <c r="K301" s="140">
        <v>0.0</v>
      </c>
      <c r="L301" s="141" t="str">
        <f t="shared" si="3"/>
        <v>#VALUE!</v>
      </c>
      <c r="M301" s="142" t="str">
        <f>IF(AND(payfreq="Annually",pmt_timing="End",$B301&lt;=term),$L301/(1+Adj_Rate)^($B301),IF(AND(payfreq="Semiannually",pmt_timing="End",$B301&lt;=term),$L301/(1+Adj_Rate/2)^($B301),IF(AND(payfreq="Quarterly",pmt_timing="End",$B301&lt;=term),$L301/(1+Adj_Rate/4)^($B301),IF(AND(payfreq="Monthly",pmt_timing="End",$B301&lt;=term),$L301/(1+Adj_Rate/12)^($B301),""))))</f>
        <v>#VALUE!</v>
      </c>
      <c r="N301" s="142" t="str">
        <f>IF(AND(payfreq="Annually",pmt_timing="Beginning",$B301&lt;=term),$L301/(1+Adj_Rate)^($B301),IF(AND(payfreq="Semiannually",pmt_timing="Beginning",$B301&lt;=term),$L301/(1+Adj_Rate/2)^($B301),IF(AND(payfreq="Quarterly",pmt_timing="Beginning",$B301&lt;=term),$L301/(1+Adj_Rate/4)^($B301),IF(AND(payfreq="Monthly",pmt_timing="Beginning",$B301&lt;=term),$L301/(1+Adj_Rate/12)^($B301),""))))</f>
        <v>#VALUE!</v>
      </c>
      <c r="O301" s="77"/>
      <c r="P301" s="138" t="str">
        <f t="shared" si="19"/>
        <v>#NAME?</v>
      </c>
      <c r="Q301" s="143" t="str">
        <f>IF(P301="","",IF(P301=term,"Last Period",IF(P301="total","",IF(payfreq="Annually",DATE(YEAR(Q300)+1,MONTH(Q300),DAY(Q300)),IF(payfreq="Semiannually",DATE(YEAR(Q300),MONTH(Q300)+6,DAY(Q300)),IF(payfreq="Quarterly",DATE(YEAR(Q300),MONTH(Q300)+3,DAY(Q300)),IF(payfreq="Monthly",DATE(YEAR(Q300),MONTH(Q300)+1,DAY(Q300)))))))))</f>
        <v>#NAME?</v>
      </c>
      <c r="R301" s="145" t="str">
        <f t="shared" si="13"/>
        <v>#NAME?</v>
      </c>
      <c r="S301" s="142" t="str">
        <f t="shared" si="14"/>
        <v>#NAME?</v>
      </c>
      <c r="T301" s="145" t="str">
        <f>IF(payfreq="Annually",IF(P301="","",IF(P301="Total",SUM($T$19:T300),Adj_Rate*$R301)),IF(payfreq="Semiannually",IF(P301="","",IF(P301="Total",SUM($T$19:T300),Adj_Rate/2*$R301)),IF(payfreq="Quarterly",IF(P301="","",IF(P301="Total",SUM($T$19:T300),Adj_Rate/4*$R301)),IF(payfreq="Monthly",IF(P301="","",IF(P301="Total",SUM($T$19:T300),Adj_Rate/12*$R301)),""))))</f>
        <v>#VALUE!</v>
      </c>
      <c r="U301" s="142" t="str">
        <f t="shared" si="15"/>
        <v>#NAME?</v>
      </c>
      <c r="V301" s="145" t="str">
        <f t="shared" si="16"/>
        <v>#NAME?</v>
      </c>
      <c r="X301" s="77"/>
    </row>
    <row r="302" ht="15.75" customHeight="1">
      <c r="B302" s="144">
        <v>283.0</v>
      </c>
      <c r="C302" s="139" t="str">
        <f t="shared" si="12"/>
        <v>#NAME?</v>
      </c>
      <c r="D302" s="140" t="str">
        <f>+IF(AND(B302&lt;$G$7),VLOOKUP($B$1,Inventory!$A$1:$AZ$500,33,FALSE),IF(AND(B302=$G$7,pmt_timing="End"),VLOOKUP($B$1,Inventory!$A$1:$AZ$500,33,FALSE),0))</f>
        <v>#VALUE!</v>
      </c>
      <c r="E302" s="140">
        <v>0.0</v>
      </c>
      <c r="F302" s="140">
        <v>0.0</v>
      </c>
      <c r="G302" s="140">
        <v>0.0</v>
      </c>
      <c r="H302" s="140">
        <v>0.0</v>
      </c>
      <c r="I302" s="140">
        <v>0.0</v>
      </c>
      <c r="J302" s="140">
        <v>0.0</v>
      </c>
      <c r="K302" s="140">
        <v>0.0</v>
      </c>
      <c r="L302" s="141" t="str">
        <f t="shared" si="3"/>
        <v>#VALUE!</v>
      </c>
      <c r="M302" s="142" t="str">
        <f>IF(AND(payfreq="Annually",pmt_timing="End",$B302&lt;=term),$L302/(1+Adj_Rate)^($B302),IF(AND(payfreq="Semiannually",pmt_timing="End",$B302&lt;=term),$L302/(1+Adj_Rate/2)^($B302),IF(AND(payfreq="Quarterly",pmt_timing="End",$B302&lt;=term),$L302/(1+Adj_Rate/4)^($B302),IF(AND(payfreq="Monthly",pmt_timing="End",$B302&lt;=term),$L302/(1+Adj_Rate/12)^($B302),""))))</f>
        <v>#VALUE!</v>
      </c>
      <c r="N302" s="142" t="str">
        <f>IF(AND(payfreq="Annually",pmt_timing="Beginning",$B302&lt;=term),$L302/(1+Adj_Rate)^($B302),IF(AND(payfreq="Semiannually",pmt_timing="Beginning",$B302&lt;=term),$L302/(1+Adj_Rate/2)^($B302),IF(AND(payfreq="Quarterly",pmt_timing="Beginning",$B302&lt;=term),$L302/(1+Adj_Rate/4)^($B302),IF(AND(payfreq="Monthly",pmt_timing="Beginning",$B302&lt;=term),$L302/(1+Adj_Rate/12)^($B302),""))))</f>
        <v>#VALUE!</v>
      </c>
      <c r="O302" s="77"/>
      <c r="P302" s="138" t="str">
        <f t="shared" si="19"/>
        <v>#NAME?</v>
      </c>
      <c r="Q302" s="143" t="str">
        <f>IF(P302="","",IF(P302=term,"Last Period",IF(P302="total","",IF(payfreq="Annually",DATE(YEAR(Q301)+1,MONTH(Q301),DAY(Q301)),IF(payfreq="Semiannually",DATE(YEAR(Q301),MONTH(Q301)+6,DAY(Q301)),IF(payfreq="Quarterly",DATE(YEAR(Q301),MONTH(Q301)+3,DAY(Q301)),IF(payfreq="Monthly",DATE(YEAR(Q301),MONTH(Q301)+1,DAY(Q301)))))))))</f>
        <v>#NAME?</v>
      </c>
      <c r="R302" s="145" t="str">
        <f t="shared" si="13"/>
        <v>#NAME?</v>
      </c>
      <c r="S302" s="142" t="str">
        <f t="shared" si="14"/>
        <v>#NAME?</v>
      </c>
      <c r="T302" s="145" t="str">
        <f>IF(payfreq="Annually",IF(P302="","",IF(P302="Total",SUM($T$19:T301),Adj_Rate*$R302)),IF(payfreq="Semiannually",IF(P302="","",IF(P302="Total",SUM($T$19:T301),Adj_Rate/2*$R302)),IF(payfreq="Quarterly",IF(P302="","",IF(P302="Total",SUM($T$19:T301),Adj_Rate/4*$R302)),IF(payfreq="Monthly",IF(P302="","",IF(P302="Total",SUM($T$19:T301),Adj_Rate/12*$R302)),""))))</f>
        <v>#VALUE!</v>
      </c>
      <c r="U302" s="142" t="str">
        <f t="shared" si="15"/>
        <v>#NAME?</v>
      </c>
      <c r="V302" s="145" t="str">
        <f t="shared" si="16"/>
        <v>#NAME?</v>
      </c>
      <c r="X302" s="77"/>
    </row>
    <row r="303" ht="15.75" customHeight="1">
      <c r="B303" s="144">
        <v>284.0</v>
      </c>
      <c r="C303" s="139" t="str">
        <f t="shared" si="12"/>
        <v>#NAME?</v>
      </c>
      <c r="D303" s="140" t="str">
        <f>+IF(AND(B303&lt;$G$7),VLOOKUP($B$1,Inventory!$A$1:$AZ$500,33,FALSE),IF(AND(B303=$G$7,pmt_timing="End"),VLOOKUP($B$1,Inventory!$A$1:$AZ$500,33,FALSE),0))</f>
        <v>#VALUE!</v>
      </c>
      <c r="E303" s="140">
        <v>0.0</v>
      </c>
      <c r="F303" s="140">
        <v>0.0</v>
      </c>
      <c r="G303" s="140">
        <v>0.0</v>
      </c>
      <c r="H303" s="140">
        <v>0.0</v>
      </c>
      <c r="I303" s="140">
        <v>0.0</v>
      </c>
      <c r="J303" s="140">
        <v>0.0</v>
      </c>
      <c r="K303" s="140">
        <v>0.0</v>
      </c>
      <c r="L303" s="141" t="str">
        <f t="shared" si="3"/>
        <v>#VALUE!</v>
      </c>
      <c r="M303" s="142" t="str">
        <f>IF(AND(payfreq="Annually",pmt_timing="End",$B303&lt;=term),$L303/(1+Adj_Rate)^($B303),IF(AND(payfreq="Semiannually",pmt_timing="End",$B303&lt;=term),$L303/(1+Adj_Rate/2)^($B303),IF(AND(payfreq="Quarterly",pmt_timing="End",$B303&lt;=term),$L303/(1+Adj_Rate/4)^($B303),IF(AND(payfreq="Monthly",pmt_timing="End",$B303&lt;=term),$L303/(1+Adj_Rate/12)^($B303),""))))</f>
        <v>#VALUE!</v>
      </c>
      <c r="N303" s="142" t="str">
        <f>IF(AND(payfreq="Annually",pmt_timing="Beginning",$B303&lt;=term),$L303/(1+Adj_Rate)^($B303),IF(AND(payfreq="Semiannually",pmt_timing="Beginning",$B303&lt;=term),$L303/(1+Adj_Rate/2)^($B303),IF(AND(payfreq="Quarterly",pmt_timing="Beginning",$B303&lt;=term),$L303/(1+Adj_Rate/4)^($B303),IF(AND(payfreq="Monthly",pmt_timing="Beginning",$B303&lt;=term),$L303/(1+Adj_Rate/12)^($B303),""))))</f>
        <v>#VALUE!</v>
      </c>
      <c r="O303" s="77"/>
      <c r="P303" s="138" t="str">
        <f t="shared" si="19"/>
        <v>#NAME?</v>
      </c>
      <c r="Q303" s="143" t="str">
        <f>IF(P303="","",IF(P303=term,"Last Period",IF(P303="total","",IF(payfreq="Annually",DATE(YEAR(Q302)+1,MONTH(Q302),DAY(Q302)),IF(payfreq="Semiannually",DATE(YEAR(Q302),MONTH(Q302)+6,DAY(Q302)),IF(payfreq="Quarterly",DATE(YEAR(Q302),MONTH(Q302)+3,DAY(Q302)),IF(payfreq="Monthly",DATE(YEAR(Q302),MONTH(Q302)+1,DAY(Q302)))))))))</f>
        <v>#NAME?</v>
      </c>
      <c r="R303" s="145" t="str">
        <f t="shared" si="13"/>
        <v>#NAME?</v>
      </c>
      <c r="S303" s="142" t="str">
        <f t="shared" si="14"/>
        <v>#NAME?</v>
      </c>
      <c r="T303" s="145" t="str">
        <f>IF(payfreq="Annually",IF(P303="","",IF(P303="Total",SUM($T$19:T302),Adj_Rate*$R303)),IF(payfreq="Semiannually",IF(P303="","",IF(P303="Total",SUM($T$19:T302),Adj_Rate/2*$R303)),IF(payfreq="Quarterly",IF(P303="","",IF(P303="Total",SUM($T$19:T302),Adj_Rate/4*$R303)),IF(payfreq="Monthly",IF(P303="","",IF(P303="Total",SUM($T$19:T302),Adj_Rate/12*$R303)),""))))</f>
        <v>#VALUE!</v>
      </c>
      <c r="U303" s="142" t="str">
        <f t="shared" si="15"/>
        <v>#NAME?</v>
      </c>
      <c r="V303" s="145" t="str">
        <f t="shared" si="16"/>
        <v>#NAME?</v>
      </c>
      <c r="X303" s="77"/>
    </row>
    <row r="304" ht="15.75" customHeight="1">
      <c r="B304" s="144">
        <v>285.0</v>
      </c>
      <c r="C304" s="139" t="str">
        <f t="shared" si="12"/>
        <v>#NAME?</v>
      </c>
      <c r="D304" s="140" t="str">
        <f>+IF(AND(B304&lt;$G$7),VLOOKUP($B$1,Inventory!$A$1:$AZ$500,33,FALSE),IF(AND(B304=$G$7,pmt_timing="End"),VLOOKUP($B$1,Inventory!$A$1:$AZ$500,33,FALSE),0))</f>
        <v>#VALUE!</v>
      </c>
      <c r="E304" s="140">
        <v>0.0</v>
      </c>
      <c r="F304" s="140">
        <v>0.0</v>
      </c>
      <c r="G304" s="140">
        <v>0.0</v>
      </c>
      <c r="H304" s="140">
        <v>0.0</v>
      </c>
      <c r="I304" s="140">
        <v>0.0</v>
      </c>
      <c r="J304" s="140">
        <v>0.0</v>
      </c>
      <c r="K304" s="140">
        <v>0.0</v>
      </c>
      <c r="L304" s="141" t="str">
        <f t="shared" si="3"/>
        <v>#VALUE!</v>
      </c>
      <c r="M304" s="142" t="str">
        <f>IF(AND(payfreq="Annually",pmt_timing="End",$B304&lt;=term),$L304/(1+Adj_Rate)^($B304),IF(AND(payfreq="Semiannually",pmt_timing="End",$B304&lt;=term),$L304/(1+Adj_Rate/2)^($B304),IF(AND(payfreq="Quarterly",pmt_timing="End",$B304&lt;=term),$L304/(1+Adj_Rate/4)^($B304),IF(AND(payfreq="Monthly",pmt_timing="End",$B304&lt;=term),$L304/(1+Adj_Rate/12)^($B304),""))))</f>
        <v>#VALUE!</v>
      </c>
      <c r="N304" s="142" t="str">
        <f>IF(AND(payfreq="Annually",pmt_timing="Beginning",$B304&lt;=term),$L304/(1+Adj_Rate)^($B304),IF(AND(payfreq="Semiannually",pmt_timing="Beginning",$B304&lt;=term),$L304/(1+Adj_Rate/2)^($B304),IF(AND(payfreq="Quarterly",pmt_timing="Beginning",$B304&lt;=term),$L304/(1+Adj_Rate/4)^($B304),IF(AND(payfreq="Monthly",pmt_timing="Beginning",$B304&lt;=term),$L304/(1+Adj_Rate/12)^($B304),""))))</f>
        <v>#VALUE!</v>
      </c>
      <c r="O304" s="77"/>
      <c r="P304" s="138" t="str">
        <f t="shared" si="19"/>
        <v>#NAME?</v>
      </c>
      <c r="Q304" s="143" t="str">
        <f>IF(P304="","",IF(P304=term,"Last Period",IF(P304="total","",IF(payfreq="Annually",DATE(YEAR(Q303)+1,MONTH(Q303),DAY(Q303)),IF(payfreq="Semiannually",DATE(YEAR(Q303),MONTH(Q303)+6,DAY(Q303)),IF(payfreq="Quarterly",DATE(YEAR(Q303),MONTH(Q303)+3,DAY(Q303)),IF(payfreq="Monthly",DATE(YEAR(Q303),MONTH(Q303)+1,DAY(Q303)))))))))</f>
        <v>#NAME?</v>
      </c>
      <c r="R304" s="145" t="str">
        <f t="shared" si="13"/>
        <v>#NAME?</v>
      </c>
      <c r="S304" s="142" t="str">
        <f t="shared" si="14"/>
        <v>#NAME?</v>
      </c>
      <c r="T304" s="145" t="str">
        <f>IF(payfreq="Annually",IF(P304="","",IF(P304="Total",SUM($T$19:T303),Adj_Rate*$R304)),IF(payfreq="Semiannually",IF(P304="","",IF(P304="Total",SUM($T$19:T303),Adj_Rate/2*$R304)),IF(payfreq="Quarterly",IF(P304="","",IF(P304="Total",SUM($T$19:T303),Adj_Rate/4*$R304)),IF(payfreq="Monthly",IF(P304="","",IF(P304="Total",SUM($T$19:T303),Adj_Rate/12*$R304)),""))))</f>
        <v>#VALUE!</v>
      </c>
      <c r="U304" s="142" t="str">
        <f t="shared" si="15"/>
        <v>#NAME?</v>
      </c>
      <c r="V304" s="145" t="str">
        <f t="shared" si="16"/>
        <v>#NAME?</v>
      </c>
      <c r="X304" s="77"/>
    </row>
    <row r="305" ht="15.75" customHeight="1">
      <c r="B305" s="144">
        <v>286.0</v>
      </c>
      <c r="C305" s="139" t="str">
        <f t="shared" si="12"/>
        <v>#NAME?</v>
      </c>
      <c r="D305" s="140" t="str">
        <f>+IF(AND(B305&lt;$G$7),VLOOKUP($B$1,Inventory!$A$1:$AZ$500,33,FALSE),IF(AND(B305=$G$7,pmt_timing="End"),VLOOKUP($B$1,Inventory!$A$1:$AZ$500,33,FALSE),0))</f>
        <v>#VALUE!</v>
      </c>
      <c r="E305" s="140">
        <v>0.0</v>
      </c>
      <c r="F305" s="140">
        <v>0.0</v>
      </c>
      <c r="G305" s="140">
        <v>0.0</v>
      </c>
      <c r="H305" s="140">
        <v>0.0</v>
      </c>
      <c r="I305" s="140">
        <v>0.0</v>
      </c>
      <c r="J305" s="140">
        <v>0.0</v>
      </c>
      <c r="K305" s="140">
        <v>0.0</v>
      </c>
      <c r="L305" s="141" t="str">
        <f t="shared" si="3"/>
        <v>#VALUE!</v>
      </c>
      <c r="M305" s="142" t="str">
        <f>IF(AND(payfreq="Annually",pmt_timing="End",$B305&lt;=term),$L305/(1+Adj_Rate)^($B305),IF(AND(payfreq="Semiannually",pmt_timing="End",$B305&lt;=term),$L305/(1+Adj_Rate/2)^($B305),IF(AND(payfreq="Quarterly",pmt_timing="End",$B305&lt;=term),$L305/(1+Adj_Rate/4)^($B305),IF(AND(payfreq="Monthly",pmt_timing="End",$B305&lt;=term),$L305/(1+Adj_Rate/12)^($B305),""))))</f>
        <v>#VALUE!</v>
      </c>
      <c r="N305" s="142" t="str">
        <f>IF(AND(payfreq="Annually",pmt_timing="Beginning",$B305&lt;=term),$L305/(1+Adj_Rate)^($B305),IF(AND(payfreq="Semiannually",pmt_timing="Beginning",$B305&lt;=term),$L305/(1+Adj_Rate/2)^($B305),IF(AND(payfreq="Quarterly",pmt_timing="Beginning",$B305&lt;=term),$L305/(1+Adj_Rate/4)^($B305),IF(AND(payfreq="Monthly",pmt_timing="Beginning",$B305&lt;=term),$L305/(1+Adj_Rate/12)^($B305),""))))</f>
        <v>#VALUE!</v>
      </c>
      <c r="O305" s="77"/>
      <c r="P305" s="138" t="str">
        <f t="shared" si="19"/>
        <v>#NAME?</v>
      </c>
      <c r="Q305" s="143" t="str">
        <f>IF(P305="","",IF(P305=term,"Last Period",IF(P305="total","",IF(payfreq="Annually",DATE(YEAR(Q304)+1,MONTH(Q304),DAY(Q304)),IF(payfreq="Semiannually",DATE(YEAR(Q304),MONTH(Q304)+6,DAY(Q304)),IF(payfreq="Quarterly",DATE(YEAR(Q304),MONTH(Q304)+3,DAY(Q304)),IF(payfreq="Monthly",DATE(YEAR(Q304),MONTH(Q304)+1,DAY(Q304)))))))))</f>
        <v>#NAME?</v>
      </c>
      <c r="R305" s="145" t="str">
        <f t="shared" si="13"/>
        <v>#NAME?</v>
      </c>
      <c r="S305" s="142" t="str">
        <f t="shared" si="14"/>
        <v>#NAME?</v>
      </c>
      <c r="T305" s="145" t="str">
        <f>IF(payfreq="Annually",IF(P305="","",IF(P305="Total",SUM($T$19:T304),Adj_Rate*$R305)),IF(payfreq="Semiannually",IF(P305="","",IF(P305="Total",SUM($T$19:T304),Adj_Rate/2*$R305)),IF(payfreq="Quarterly",IF(P305="","",IF(P305="Total",SUM($T$19:T304),Adj_Rate/4*$R305)),IF(payfreq="Monthly",IF(P305="","",IF(P305="Total",SUM($T$19:T304),Adj_Rate/12*$R305)),""))))</f>
        <v>#VALUE!</v>
      </c>
      <c r="U305" s="142" t="str">
        <f t="shared" si="15"/>
        <v>#NAME?</v>
      </c>
      <c r="V305" s="145" t="str">
        <f t="shared" si="16"/>
        <v>#NAME?</v>
      </c>
      <c r="X305" s="77"/>
    </row>
    <row r="306" ht="15.75" customHeight="1">
      <c r="B306" s="144">
        <v>287.0</v>
      </c>
      <c r="C306" s="139" t="str">
        <f t="shared" si="12"/>
        <v>#NAME?</v>
      </c>
      <c r="D306" s="140" t="str">
        <f>+IF(AND(B306&lt;$G$7),VLOOKUP($B$1,Inventory!$A$1:$AZ$500,33,FALSE),IF(AND(B306=$G$7,pmt_timing="End"),VLOOKUP($B$1,Inventory!$A$1:$AZ$500,33,FALSE),0))</f>
        <v>#VALUE!</v>
      </c>
      <c r="E306" s="140">
        <v>0.0</v>
      </c>
      <c r="F306" s="140">
        <v>0.0</v>
      </c>
      <c r="G306" s="140">
        <v>0.0</v>
      </c>
      <c r="H306" s="140">
        <v>0.0</v>
      </c>
      <c r="I306" s="140">
        <v>0.0</v>
      </c>
      <c r="J306" s="140">
        <v>0.0</v>
      </c>
      <c r="K306" s="140">
        <v>0.0</v>
      </c>
      <c r="L306" s="141" t="str">
        <f t="shared" si="3"/>
        <v>#VALUE!</v>
      </c>
      <c r="M306" s="142" t="str">
        <f>IF(AND(payfreq="Annually",pmt_timing="End",$B306&lt;=term),$L306/(1+Adj_Rate)^($B306),IF(AND(payfreq="Semiannually",pmt_timing="End",$B306&lt;=term),$L306/(1+Adj_Rate/2)^($B306),IF(AND(payfreq="Quarterly",pmt_timing="End",$B306&lt;=term),$L306/(1+Adj_Rate/4)^($B306),IF(AND(payfreq="Monthly",pmt_timing="End",$B306&lt;=term),$L306/(1+Adj_Rate/12)^($B306),""))))</f>
        <v>#VALUE!</v>
      </c>
      <c r="N306" s="142" t="str">
        <f>IF(AND(payfreq="Annually",pmt_timing="Beginning",$B306&lt;=term),$L306/(1+Adj_Rate)^($B306),IF(AND(payfreq="Semiannually",pmt_timing="Beginning",$B306&lt;=term),$L306/(1+Adj_Rate/2)^($B306),IF(AND(payfreq="Quarterly",pmt_timing="Beginning",$B306&lt;=term),$L306/(1+Adj_Rate/4)^($B306),IF(AND(payfreq="Monthly",pmt_timing="Beginning",$B306&lt;=term),$L306/(1+Adj_Rate/12)^($B306),""))))</f>
        <v>#VALUE!</v>
      </c>
      <c r="O306" s="77"/>
      <c r="P306" s="138" t="str">
        <f t="shared" si="19"/>
        <v>#NAME?</v>
      </c>
      <c r="Q306" s="143" t="str">
        <f>IF(P306="","",IF(P306=term,"Last Period",IF(P306="total","",IF(payfreq="Annually",DATE(YEAR(Q305)+1,MONTH(Q305),DAY(Q305)),IF(payfreq="Semiannually",DATE(YEAR(Q305),MONTH(Q305)+6,DAY(Q305)),IF(payfreq="Quarterly",DATE(YEAR(Q305),MONTH(Q305)+3,DAY(Q305)),IF(payfreq="Monthly",DATE(YEAR(Q305),MONTH(Q305)+1,DAY(Q305)))))))))</f>
        <v>#NAME?</v>
      </c>
      <c r="R306" s="145" t="str">
        <f t="shared" si="13"/>
        <v>#NAME?</v>
      </c>
      <c r="S306" s="142" t="str">
        <f t="shared" si="14"/>
        <v>#NAME?</v>
      </c>
      <c r="T306" s="145" t="str">
        <f>IF(payfreq="Annually",IF(P306="","",IF(P306="Total",SUM($T$19:T305),Adj_Rate*$R306)),IF(payfreq="Semiannually",IF(P306="","",IF(P306="Total",SUM($T$19:T305),Adj_Rate/2*$R306)),IF(payfreq="Quarterly",IF(P306="","",IF(P306="Total",SUM($T$19:T305),Adj_Rate/4*$R306)),IF(payfreq="Monthly",IF(P306="","",IF(P306="Total",SUM($T$19:T305),Adj_Rate/12*$R306)),""))))</f>
        <v>#VALUE!</v>
      </c>
      <c r="U306" s="142" t="str">
        <f t="shared" si="15"/>
        <v>#NAME?</v>
      </c>
      <c r="V306" s="145" t="str">
        <f t="shared" si="16"/>
        <v>#NAME?</v>
      </c>
      <c r="X306" s="77"/>
    </row>
    <row r="307" ht="15.75" customHeight="1">
      <c r="B307" s="144">
        <v>288.0</v>
      </c>
      <c r="C307" s="139" t="str">
        <f t="shared" si="12"/>
        <v>#NAME?</v>
      </c>
      <c r="D307" s="140" t="str">
        <f>+IF(AND(B307&lt;$G$7),VLOOKUP($B$1,Inventory!$A$1:$AZ$500,33,FALSE),IF(AND(B307=$G$7,pmt_timing="End"),VLOOKUP($B$1,Inventory!$A$1:$AZ$500,33,FALSE),0))</f>
        <v>#VALUE!</v>
      </c>
      <c r="E307" s="140">
        <v>0.0</v>
      </c>
      <c r="F307" s="140">
        <v>0.0</v>
      </c>
      <c r="G307" s="140">
        <v>0.0</v>
      </c>
      <c r="H307" s="140">
        <v>0.0</v>
      </c>
      <c r="I307" s="140">
        <v>0.0</v>
      </c>
      <c r="J307" s="140">
        <v>0.0</v>
      </c>
      <c r="K307" s="140">
        <v>0.0</v>
      </c>
      <c r="L307" s="141" t="str">
        <f t="shared" si="3"/>
        <v>#VALUE!</v>
      </c>
      <c r="M307" s="142" t="str">
        <f>IF(AND(payfreq="Annually",pmt_timing="End",$B307&lt;=term),$L307/(1+Adj_Rate)^($B307),IF(AND(payfreq="Semiannually",pmt_timing="End",$B307&lt;=term),$L307/(1+Adj_Rate/2)^($B307),IF(AND(payfreq="Quarterly",pmt_timing="End",$B307&lt;=term),$L307/(1+Adj_Rate/4)^($B307),IF(AND(payfreq="Monthly",pmt_timing="End",$B307&lt;=term),$L307/(1+Adj_Rate/12)^($B307),""))))</f>
        <v>#VALUE!</v>
      </c>
      <c r="N307" s="142" t="str">
        <f>IF(AND(payfreq="Annually",pmt_timing="Beginning",$B307&lt;=term),$L307/(1+Adj_Rate)^($B307),IF(AND(payfreq="Semiannually",pmt_timing="Beginning",$B307&lt;=term),$L307/(1+Adj_Rate/2)^($B307),IF(AND(payfreq="Quarterly",pmt_timing="Beginning",$B307&lt;=term),$L307/(1+Adj_Rate/4)^($B307),IF(AND(payfreq="Monthly",pmt_timing="Beginning",$B307&lt;=term),$L307/(1+Adj_Rate/12)^($B307),""))))</f>
        <v>#VALUE!</v>
      </c>
      <c r="O307" s="77"/>
      <c r="P307" s="138" t="str">
        <f t="shared" si="19"/>
        <v>#NAME?</v>
      </c>
      <c r="Q307" s="143" t="str">
        <f>IF(P307="","",IF(P307=term,"Last Period",IF(P307="total","",IF(payfreq="Annually",DATE(YEAR(Q306)+1,MONTH(Q306),DAY(Q306)),IF(payfreq="Semiannually",DATE(YEAR(Q306),MONTH(Q306)+6,DAY(Q306)),IF(payfreq="Quarterly",DATE(YEAR(Q306),MONTH(Q306)+3,DAY(Q306)),IF(payfreq="Monthly",DATE(YEAR(Q306),MONTH(Q306)+1,DAY(Q306)))))))))</f>
        <v>#NAME?</v>
      </c>
      <c r="R307" s="145" t="str">
        <f t="shared" si="13"/>
        <v>#NAME?</v>
      </c>
      <c r="S307" s="142" t="str">
        <f t="shared" si="14"/>
        <v>#NAME?</v>
      </c>
      <c r="T307" s="145" t="str">
        <f>IF(payfreq="Annually",IF(P307="","",IF(P307="Total",SUM($T$19:T306),Adj_Rate*$R307)),IF(payfreq="Semiannually",IF(P307="","",IF(P307="Total",SUM($T$19:T306),Adj_Rate/2*$R307)),IF(payfreq="Quarterly",IF(P307="","",IF(P307="Total",SUM($T$19:T306),Adj_Rate/4*$R307)),IF(payfreq="Monthly",IF(P307="","",IF(P307="Total",SUM($T$19:T306),Adj_Rate/12*$R307)),""))))</f>
        <v>#VALUE!</v>
      </c>
      <c r="U307" s="142" t="str">
        <f t="shared" si="15"/>
        <v>#NAME?</v>
      </c>
      <c r="V307" s="145" t="str">
        <f t="shared" si="16"/>
        <v>#NAME?</v>
      </c>
      <c r="X307" s="77"/>
    </row>
    <row r="308" ht="15.75" customHeight="1">
      <c r="B308" s="144">
        <v>289.0</v>
      </c>
      <c r="C308" s="139" t="str">
        <f t="shared" si="12"/>
        <v>#NAME?</v>
      </c>
      <c r="D308" s="140" t="str">
        <f>+IF(AND(B308&lt;$G$7),VLOOKUP($B$1,Inventory!$A$1:$AZ$500,33,FALSE),IF(AND(B308=$G$7,pmt_timing="End"),VLOOKUP($B$1,Inventory!$A$1:$AZ$500,33,FALSE),0))</f>
        <v>#VALUE!</v>
      </c>
      <c r="E308" s="140">
        <v>0.0</v>
      </c>
      <c r="F308" s="140">
        <v>0.0</v>
      </c>
      <c r="G308" s="140">
        <v>0.0</v>
      </c>
      <c r="H308" s="140">
        <v>0.0</v>
      </c>
      <c r="I308" s="140">
        <v>0.0</v>
      </c>
      <c r="J308" s="140">
        <v>0.0</v>
      </c>
      <c r="K308" s="140">
        <v>0.0</v>
      </c>
      <c r="L308" s="141" t="str">
        <f t="shared" si="3"/>
        <v>#VALUE!</v>
      </c>
      <c r="M308" s="142" t="str">
        <f>IF(AND(payfreq="Annually",pmt_timing="End",$B308&lt;=term),$L308/(1+Adj_Rate)^($B308),IF(AND(payfreq="Semiannually",pmt_timing="End",$B308&lt;=term),$L308/(1+Adj_Rate/2)^($B308),IF(AND(payfreq="Quarterly",pmt_timing="End",$B308&lt;=term),$L308/(1+Adj_Rate/4)^($B308),IF(AND(payfreq="Monthly",pmt_timing="End",$B308&lt;=term),$L308/(1+Adj_Rate/12)^($B308),""))))</f>
        <v>#VALUE!</v>
      </c>
      <c r="N308" s="142" t="str">
        <f>IF(AND(payfreq="Annually",pmt_timing="Beginning",$B308&lt;=term),$L308/(1+Adj_Rate)^($B308),IF(AND(payfreq="Semiannually",pmt_timing="Beginning",$B308&lt;=term),$L308/(1+Adj_Rate/2)^($B308),IF(AND(payfreq="Quarterly",pmt_timing="Beginning",$B308&lt;=term),$L308/(1+Adj_Rate/4)^($B308),IF(AND(payfreq="Monthly",pmt_timing="Beginning",$B308&lt;=term),$L308/(1+Adj_Rate/12)^($B308),""))))</f>
        <v>#VALUE!</v>
      </c>
      <c r="O308" s="77"/>
      <c r="P308" s="138" t="str">
        <f t="shared" si="19"/>
        <v>#NAME?</v>
      </c>
      <c r="Q308" s="143" t="str">
        <f>IF(P308="","",IF(P308=term,"Last Period",IF(P308="total","",IF(payfreq="Annually",DATE(YEAR(Q307)+1,MONTH(Q307),DAY(Q307)),IF(payfreq="Semiannually",DATE(YEAR(Q307),MONTH(Q307)+6,DAY(Q307)),IF(payfreq="Quarterly",DATE(YEAR(Q307),MONTH(Q307)+3,DAY(Q307)),IF(payfreq="Monthly",DATE(YEAR(Q307),MONTH(Q307)+1,DAY(Q307)))))))))</f>
        <v>#NAME?</v>
      </c>
      <c r="R308" s="145" t="str">
        <f t="shared" si="13"/>
        <v>#NAME?</v>
      </c>
      <c r="S308" s="142" t="str">
        <f t="shared" si="14"/>
        <v>#NAME?</v>
      </c>
      <c r="T308" s="145" t="str">
        <f>IF(payfreq="Annually",IF(P308="","",IF(P308="Total",SUM($T$19:T307),Adj_Rate*$R308)),IF(payfreq="Semiannually",IF(P308="","",IF(P308="Total",SUM($T$19:T307),Adj_Rate/2*$R308)),IF(payfreq="Quarterly",IF(P308="","",IF(P308="Total",SUM($T$19:T307),Adj_Rate/4*$R308)),IF(payfreq="Monthly",IF(P308="","",IF(P308="Total",SUM($T$19:T307),Adj_Rate/12*$R308)),""))))</f>
        <v>#VALUE!</v>
      </c>
      <c r="U308" s="142" t="str">
        <f t="shared" si="15"/>
        <v>#NAME?</v>
      </c>
      <c r="V308" s="145" t="str">
        <f t="shared" si="16"/>
        <v>#NAME?</v>
      </c>
      <c r="X308" s="77"/>
    </row>
    <row r="309" ht="15.75" customHeight="1">
      <c r="B309" s="144">
        <v>290.0</v>
      </c>
      <c r="C309" s="139" t="str">
        <f t="shared" si="12"/>
        <v>#NAME?</v>
      </c>
      <c r="D309" s="140" t="str">
        <f>+IF(AND(B309&lt;$G$7),VLOOKUP($B$1,Inventory!$A$1:$AZ$500,33,FALSE),IF(AND(B309=$G$7,pmt_timing="End"),VLOOKUP($B$1,Inventory!$A$1:$AZ$500,33,FALSE),0))</f>
        <v>#VALUE!</v>
      </c>
      <c r="E309" s="140">
        <v>0.0</v>
      </c>
      <c r="F309" s="140">
        <v>0.0</v>
      </c>
      <c r="G309" s="140">
        <v>0.0</v>
      </c>
      <c r="H309" s="140">
        <v>0.0</v>
      </c>
      <c r="I309" s="140">
        <v>0.0</v>
      </c>
      <c r="J309" s="140">
        <v>0.0</v>
      </c>
      <c r="K309" s="140">
        <v>0.0</v>
      </c>
      <c r="L309" s="141" t="str">
        <f t="shared" si="3"/>
        <v>#VALUE!</v>
      </c>
      <c r="M309" s="142" t="str">
        <f>IF(AND(payfreq="Annually",pmt_timing="End",$B309&lt;=term),$L309/(1+Adj_Rate)^($B309),IF(AND(payfreq="Semiannually",pmt_timing="End",$B309&lt;=term),$L309/(1+Adj_Rate/2)^($B309),IF(AND(payfreq="Quarterly",pmt_timing="End",$B309&lt;=term),$L309/(1+Adj_Rate/4)^($B309),IF(AND(payfreq="Monthly",pmt_timing="End",$B309&lt;=term),$L309/(1+Adj_Rate/12)^($B309),""))))</f>
        <v>#VALUE!</v>
      </c>
      <c r="N309" s="142" t="str">
        <f>IF(AND(payfreq="Annually",pmt_timing="Beginning",$B309&lt;=term),$L309/(1+Adj_Rate)^($B309),IF(AND(payfreq="Semiannually",pmt_timing="Beginning",$B309&lt;=term),$L309/(1+Adj_Rate/2)^($B309),IF(AND(payfreq="Quarterly",pmt_timing="Beginning",$B309&lt;=term),$L309/(1+Adj_Rate/4)^($B309),IF(AND(payfreq="Monthly",pmt_timing="Beginning",$B309&lt;=term),$L309/(1+Adj_Rate/12)^($B309),""))))</f>
        <v>#VALUE!</v>
      </c>
      <c r="O309" s="77"/>
      <c r="P309" s="138" t="str">
        <f t="shared" si="19"/>
        <v>#NAME?</v>
      </c>
      <c r="Q309" s="143" t="str">
        <f>IF(P309="","",IF(P309=term,"Last Period",IF(P309="total","",IF(payfreq="Annually",DATE(YEAR(Q308)+1,MONTH(Q308),DAY(Q308)),IF(payfreq="Semiannually",DATE(YEAR(Q308),MONTH(Q308)+6,DAY(Q308)),IF(payfreq="Quarterly",DATE(YEAR(Q308),MONTH(Q308)+3,DAY(Q308)),IF(payfreq="Monthly",DATE(YEAR(Q308),MONTH(Q308)+1,DAY(Q308)))))))))</f>
        <v>#NAME?</v>
      </c>
      <c r="R309" s="145" t="str">
        <f t="shared" si="13"/>
        <v>#NAME?</v>
      </c>
      <c r="S309" s="142" t="str">
        <f t="shared" si="14"/>
        <v>#NAME?</v>
      </c>
      <c r="T309" s="145" t="str">
        <f>IF(payfreq="Annually",IF(P309="","",IF(P309="Total",SUM($T$19:T308),Adj_Rate*$R309)),IF(payfreq="Semiannually",IF(P309="","",IF(P309="Total",SUM($T$19:T308),Adj_Rate/2*$R309)),IF(payfreq="Quarterly",IF(P309="","",IF(P309="Total",SUM($T$19:T308),Adj_Rate/4*$R309)),IF(payfreq="Monthly",IF(P309="","",IF(P309="Total",SUM($T$19:T308),Adj_Rate/12*$R309)),""))))</f>
        <v>#VALUE!</v>
      </c>
      <c r="U309" s="142" t="str">
        <f t="shared" si="15"/>
        <v>#NAME?</v>
      </c>
      <c r="V309" s="145" t="str">
        <f t="shared" si="16"/>
        <v>#NAME?</v>
      </c>
      <c r="X309" s="77"/>
    </row>
    <row r="310" ht="15.75" customHeight="1">
      <c r="B310" s="144">
        <v>291.0</v>
      </c>
      <c r="C310" s="139" t="str">
        <f t="shared" si="12"/>
        <v>#NAME?</v>
      </c>
      <c r="D310" s="140" t="str">
        <f>+IF(AND(B310&lt;$G$7),VLOOKUP($B$1,Inventory!$A$1:$AZ$500,33,FALSE),IF(AND(B310=$G$7,pmt_timing="End"),VLOOKUP($B$1,Inventory!$A$1:$AZ$500,33,FALSE),0))</f>
        <v>#VALUE!</v>
      </c>
      <c r="E310" s="140">
        <v>0.0</v>
      </c>
      <c r="F310" s="140">
        <v>0.0</v>
      </c>
      <c r="G310" s="140">
        <v>0.0</v>
      </c>
      <c r="H310" s="140">
        <v>0.0</v>
      </c>
      <c r="I310" s="140">
        <v>0.0</v>
      </c>
      <c r="J310" s="140">
        <v>0.0</v>
      </c>
      <c r="K310" s="140">
        <v>0.0</v>
      </c>
      <c r="L310" s="141" t="str">
        <f t="shared" si="3"/>
        <v>#VALUE!</v>
      </c>
      <c r="M310" s="142" t="str">
        <f>IF(AND(payfreq="Annually",pmt_timing="End",$B310&lt;=term),$L310/(1+Adj_Rate)^($B310),IF(AND(payfreq="Semiannually",pmt_timing="End",$B310&lt;=term),$L310/(1+Adj_Rate/2)^($B310),IF(AND(payfreq="Quarterly",pmt_timing="End",$B310&lt;=term),$L310/(1+Adj_Rate/4)^($B310),IF(AND(payfreq="Monthly",pmt_timing="End",$B310&lt;=term),$L310/(1+Adj_Rate/12)^($B310),""))))</f>
        <v>#VALUE!</v>
      </c>
      <c r="N310" s="142" t="str">
        <f>IF(AND(payfreq="Annually",pmt_timing="Beginning",$B310&lt;=term),$L310/(1+Adj_Rate)^($B310),IF(AND(payfreq="Semiannually",pmt_timing="Beginning",$B310&lt;=term),$L310/(1+Adj_Rate/2)^($B310),IF(AND(payfreq="Quarterly",pmt_timing="Beginning",$B310&lt;=term),$L310/(1+Adj_Rate/4)^($B310),IF(AND(payfreq="Monthly",pmt_timing="Beginning",$B310&lt;=term),$L310/(1+Adj_Rate/12)^($B310),""))))</f>
        <v>#VALUE!</v>
      </c>
      <c r="O310" s="77"/>
      <c r="P310" s="138" t="str">
        <f t="shared" si="19"/>
        <v>#NAME?</v>
      </c>
      <c r="Q310" s="143" t="str">
        <f>IF(P310="","",IF(P310=term,"Last Period",IF(P310="total","",IF(payfreq="Annually",DATE(YEAR(Q309)+1,MONTH(Q309),DAY(Q309)),IF(payfreq="Semiannually",DATE(YEAR(Q309),MONTH(Q309)+6,DAY(Q309)),IF(payfreq="Quarterly",DATE(YEAR(Q309),MONTH(Q309)+3,DAY(Q309)),IF(payfreq="Monthly",DATE(YEAR(Q309),MONTH(Q309)+1,DAY(Q309)))))))))</f>
        <v>#NAME?</v>
      </c>
      <c r="R310" s="145" t="str">
        <f t="shared" si="13"/>
        <v>#NAME?</v>
      </c>
      <c r="S310" s="142" t="str">
        <f t="shared" si="14"/>
        <v>#NAME?</v>
      </c>
      <c r="T310" s="145" t="str">
        <f>IF(payfreq="Annually",IF(P310="","",IF(P310="Total",SUM($T$19:T309),Adj_Rate*$R310)),IF(payfreq="Semiannually",IF(P310="","",IF(P310="Total",SUM($T$19:T309),Adj_Rate/2*$R310)),IF(payfreq="Quarterly",IF(P310="","",IF(P310="Total",SUM($T$19:T309),Adj_Rate/4*$R310)),IF(payfreq="Monthly",IF(P310="","",IF(P310="Total",SUM($T$19:T309),Adj_Rate/12*$R310)),""))))</f>
        <v>#VALUE!</v>
      </c>
      <c r="U310" s="142" t="str">
        <f t="shared" si="15"/>
        <v>#NAME?</v>
      </c>
      <c r="V310" s="145" t="str">
        <f t="shared" si="16"/>
        <v>#NAME?</v>
      </c>
      <c r="X310" s="77"/>
    </row>
    <row r="311" ht="15.75" customHeight="1">
      <c r="B311" s="144">
        <v>292.0</v>
      </c>
      <c r="C311" s="139" t="str">
        <f t="shared" si="12"/>
        <v>#NAME?</v>
      </c>
      <c r="D311" s="140" t="str">
        <f>+IF(AND(B311&lt;$G$7),VLOOKUP($B$1,Inventory!$A$1:$AZ$500,33,FALSE),IF(AND(B311=$G$7,pmt_timing="End"),VLOOKUP($B$1,Inventory!$A$1:$AZ$500,33,FALSE),0))</f>
        <v>#VALUE!</v>
      </c>
      <c r="E311" s="140">
        <v>0.0</v>
      </c>
      <c r="F311" s="140">
        <v>0.0</v>
      </c>
      <c r="G311" s="140">
        <v>0.0</v>
      </c>
      <c r="H311" s="140">
        <v>0.0</v>
      </c>
      <c r="I311" s="140">
        <v>0.0</v>
      </c>
      <c r="J311" s="140">
        <v>0.0</v>
      </c>
      <c r="K311" s="140">
        <v>0.0</v>
      </c>
      <c r="L311" s="141" t="str">
        <f t="shared" si="3"/>
        <v>#VALUE!</v>
      </c>
      <c r="M311" s="142" t="str">
        <f>IF(AND(payfreq="Annually",pmt_timing="End",$B311&lt;=term),$L311/(1+Adj_Rate)^($B311),IF(AND(payfreq="Semiannually",pmt_timing="End",$B311&lt;=term),$L311/(1+Adj_Rate/2)^($B311),IF(AND(payfreq="Quarterly",pmt_timing="End",$B311&lt;=term),$L311/(1+Adj_Rate/4)^($B311),IF(AND(payfreq="Monthly",pmt_timing="End",$B311&lt;=term),$L311/(1+Adj_Rate/12)^($B311),""))))</f>
        <v>#VALUE!</v>
      </c>
      <c r="N311" s="142" t="str">
        <f>IF(AND(payfreq="Annually",pmt_timing="Beginning",$B311&lt;=term),$L311/(1+Adj_Rate)^($B311),IF(AND(payfreq="Semiannually",pmt_timing="Beginning",$B311&lt;=term),$L311/(1+Adj_Rate/2)^($B311),IF(AND(payfreq="Quarterly",pmt_timing="Beginning",$B311&lt;=term),$L311/(1+Adj_Rate/4)^($B311),IF(AND(payfreq="Monthly",pmt_timing="Beginning",$B311&lt;=term),$L311/(1+Adj_Rate/12)^($B311),""))))</f>
        <v>#VALUE!</v>
      </c>
      <c r="O311" s="77"/>
      <c r="P311" s="138" t="str">
        <f t="shared" si="19"/>
        <v>#NAME?</v>
      </c>
      <c r="Q311" s="143" t="str">
        <f>IF(P311="","",IF(P311=term,"Last Period",IF(P311="total","",IF(payfreq="Annually",DATE(YEAR(Q310)+1,MONTH(Q310),DAY(Q310)),IF(payfreq="Semiannually",DATE(YEAR(Q310),MONTH(Q310)+6,DAY(Q310)),IF(payfreq="Quarterly",DATE(YEAR(Q310),MONTH(Q310)+3,DAY(Q310)),IF(payfreq="Monthly",DATE(YEAR(Q310),MONTH(Q310)+1,DAY(Q310)))))))))</f>
        <v>#NAME?</v>
      </c>
      <c r="R311" s="145" t="str">
        <f t="shared" si="13"/>
        <v>#NAME?</v>
      </c>
      <c r="S311" s="142" t="str">
        <f t="shared" si="14"/>
        <v>#NAME?</v>
      </c>
      <c r="T311" s="145" t="str">
        <f>IF(payfreq="Annually",IF(P311="","",IF(P311="Total",SUM($T$19:T310),Adj_Rate*$R311)),IF(payfreq="Semiannually",IF(P311="","",IF(P311="Total",SUM($T$19:T310),Adj_Rate/2*$R311)),IF(payfreq="Quarterly",IF(P311="","",IF(P311="Total",SUM($T$19:T310),Adj_Rate/4*$R311)),IF(payfreq="Monthly",IF(P311="","",IF(P311="Total",SUM($T$19:T310),Adj_Rate/12*$R311)),""))))</f>
        <v>#VALUE!</v>
      </c>
      <c r="U311" s="142" t="str">
        <f t="shared" si="15"/>
        <v>#NAME?</v>
      </c>
      <c r="V311" s="145" t="str">
        <f t="shared" si="16"/>
        <v>#NAME?</v>
      </c>
      <c r="X311" s="77"/>
    </row>
    <row r="312" ht="15.75" customHeight="1">
      <c r="B312" s="144">
        <v>293.0</v>
      </c>
      <c r="C312" s="139" t="str">
        <f t="shared" si="12"/>
        <v>#NAME?</v>
      </c>
      <c r="D312" s="140" t="str">
        <f>+IF(AND(B312&lt;$G$7),VLOOKUP($B$1,Inventory!$A$1:$AZ$500,33,FALSE),IF(AND(B312=$G$7,pmt_timing="End"),VLOOKUP($B$1,Inventory!$A$1:$AZ$500,33,FALSE),0))</f>
        <v>#VALUE!</v>
      </c>
      <c r="E312" s="140">
        <v>0.0</v>
      </c>
      <c r="F312" s="140">
        <v>0.0</v>
      </c>
      <c r="G312" s="140">
        <v>0.0</v>
      </c>
      <c r="H312" s="140">
        <v>0.0</v>
      </c>
      <c r="I312" s="140">
        <v>0.0</v>
      </c>
      <c r="J312" s="140">
        <v>0.0</v>
      </c>
      <c r="K312" s="140">
        <v>0.0</v>
      </c>
      <c r="L312" s="141" t="str">
        <f t="shared" si="3"/>
        <v>#VALUE!</v>
      </c>
      <c r="M312" s="142" t="str">
        <f>IF(AND(payfreq="Annually",pmt_timing="End",$B312&lt;=term),$L312/(1+Adj_Rate)^($B312),IF(AND(payfreq="Semiannually",pmt_timing="End",$B312&lt;=term),$L312/(1+Adj_Rate/2)^($B312),IF(AND(payfreq="Quarterly",pmt_timing="End",$B312&lt;=term),$L312/(1+Adj_Rate/4)^($B312),IF(AND(payfreq="Monthly",pmt_timing="End",$B312&lt;=term),$L312/(1+Adj_Rate/12)^($B312),""))))</f>
        <v>#VALUE!</v>
      </c>
      <c r="N312" s="142" t="str">
        <f>IF(AND(payfreq="Annually",pmt_timing="Beginning",$B312&lt;=term),$L312/(1+Adj_Rate)^($B312),IF(AND(payfreq="Semiannually",pmt_timing="Beginning",$B312&lt;=term),$L312/(1+Adj_Rate/2)^($B312),IF(AND(payfreq="Quarterly",pmt_timing="Beginning",$B312&lt;=term),$L312/(1+Adj_Rate/4)^($B312),IF(AND(payfreq="Monthly",pmt_timing="Beginning",$B312&lt;=term),$L312/(1+Adj_Rate/12)^($B312),""))))</f>
        <v>#VALUE!</v>
      </c>
      <c r="O312" s="77"/>
      <c r="P312" s="138" t="str">
        <f t="shared" si="19"/>
        <v>#NAME?</v>
      </c>
      <c r="Q312" s="143" t="str">
        <f>IF(P312="","",IF(P312=term,"Last Period",IF(P312="total","",IF(payfreq="Annually",DATE(YEAR(Q311)+1,MONTH(Q311),DAY(Q311)),IF(payfreq="Semiannually",DATE(YEAR(Q311),MONTH(Q311)+6,DAY(Q311)),IF(payfreq="Quarterly",DATE(YEAR(Q311),MONTH(Q311)+3,DAY(Q311)),IF(payfreq="Monthly",DATE(YEAR(Q311),MONTH(Q311)+1,DAY(Q311)))))))))</f>
        <v>#NAME?</v>
      </c>
      <c r="R312" s="145" t="str">
        <f t="shared" si="13"/>
        <v>#NAME?</v>
      </c>
      <c r="S312" s="142" t="str">
        <f t="shared" si="14"/>
        <v>#NAME?</v>
      </c>
      <c r="T312" s="145" t="str">
        <f>IF(payfreq="Annually",IF(P312="","",IF(P312="Total",SUM($T$19:T311),Adj_Rate*$R312)),IF(payfreq="Semiannually",IF(P312="","",IF(P312="Total",SUM($T$19:T311),Adj_Rate/2*$R312)),IF(payfreq="Quarterly",IF(P312="","",IF(P312="Total",SUM($T$19:T311),Adj_Rate/4*$R312)),IF(payfreq="Monthly",IF(P312="","",IF(P312="Total",SUM($T$19:T311),Adj_Rate/12*$R312)),""))))</f>
        <v>#VALUE!</v>
      </c>
      <c r="U312" s="142" t="str">
        <f t="shared" si="15"/>
        <v>#NAME?</v>
      </c>
      <c r="V312" s="145" t="str">
        <f t="shared" si="16"/>
        <v>#NAME?</v>
      </c>
      <c r="X312" s="77"/>
    </row>
    <row r="313" ht="15.75" customHeight="1">
      <c r="B313" s="144">
        <v>294.0</v>
      </c>
      <c r="C313" s="139" t="str">
        <f t="shared" si="12"/>
        <v>#NAME?</v>
      </c>
      <c r="D313" s="140" t="str">
        <f>+IF(AND(B313&lt;$G$7),VLOOKUP($B$1,Inventory!$A$1:$AZ$500,33,FALSE),IF(AND(B313=$G$7,pmt_timing="End"),VLOOKUP($B$1,Inventory!$A$1:$AZ$500,33,FALSE),0))</f>
        <v>#VALUE!</v>
      </c>
      <c r="E313" s="140">
        <v>0.0</v>
      </c>
      <c r="F313" s="140">
        <v>0.0</v>
      </c>
      <c r="G313" s="140">
        <v>0.0</v>
      </c>
      <c r="H313" s="140">
        <v>0.0</v>
      </c>
      <c r="I313" s="140">
        <v>0.0</v>
      </c>
      <c r="J313" s="140">
        <v>0.0</v>
      </c>
      <c r="K313" s="140">
        <v>0.0</v>
      </c>
      <c r="L313" s="141" t="str">
        <f t="shared" si="3"/>
        <v>#VALUE!</v>
      </c>
      <c r="M313" s="142" t="str">
        <f>IF(AND(payfreq="Annually",pmt_timing="End",$B313&lt;=term),$L313/(1+Adj_Rate)^($B313),IF(AND(payfreq="Semiannually",pmt_timing="End",$B313&lt;=term),$L313/(1+Adj_Rate/2)^($B313),IF(AND(payfreq="Quarterly",pmt_timing="End",$B313&lt;=term),$L313/(1+Adj_Rate/4)^($B313),IF(AND(payfreq="Monthly",pmt_timing="End",$B313&lt;=term),$L313/(1+Adj_Rate/12)^($B313),""))))</f>
        <v>#VALUE!</v>
      </c>
      <c r="N313" s="142" t="str">
        <f>IF(AND(payfreq="Annually",pmt_timing="Beginning",$B313&lt;=term),$L313/(1+Adj_Rate)^($B313),IF(AND(payfreq="Semiannually",pmt_timing="Beginning",$B313&lt;=term),$L313/(1+Adj_Rate/2)^($B313),IF(AND(payfreq="Quarterly",pmt_timing="Beginning",$B313&lt;=term),$L313/(1+Adj_Rate/4)^($B313),IF(AND(payfreq="Monthly",pmt_timing="Beginning",$B313&lt;=term),$L313/(1+Adj_Rate/12)^($B313),""))))</f>
        <v>#VALUE!</v>
      </c>
      <c r="O313" s="77"/>
      <c r="P313" s="138" t="str">
        <f t="shared" si="19"/>
        <v>#NAME?</v>
      </c>
      <c r="Q313" s="143" t="str">
        <f>IF(P313="","",IF(P313=term,"Last Period",IF(P313="total","",IF(payfreq="Annually",DATE(YEAR(Q312)+1,MONTH(Q312),DAY(Q312)),IF(payfreq="Semiannually",DATE(YEAR(Q312),MONTH(Q312)+6,DAY(Q312)),IF(payfreq="Quarterly",DATE(YEAR(Q312),MONTH(Q312)+3,DAY(Q312)),IF(payfreq="Monthly",DATE(YEAR(Q312),MONTH(Q312)+1,DAY(Q312)))))))))</f>
        <v>#NAME?</v>
      </c>
      <c r="R313" s="145" t="str">
        <f t="shared" si="13"/>
        <v>#NAME?</v>
      </c>
      <c r="S313" s="142" t="str">
        <f t="shared" si="14"/>
        <v>#NAME?</v>
      </c>
      <c r="T313" s="145" t="str">
        <f>IF(payfreq="Annually",IF(P313="","",IF(P313="Total",SUM($T$19:T312),Adj_Rate*$R313)),IF(payfreq="Semiannually",IF(P313="","",IF(P313="Total",SUM($T$19:T312),Adj_Rate/2*$R313)),IF(payfreq="Quarterly",IF(P313="","",IF(P313="Total",SUM($T$19:T312),Adj_Rate/4*$R313)),IF(payfreq="Monthly",IF(P313="","",IF(P313="Total",SUM($T$19:T312),Adj_Rate/12*$R313)),""))))</f>
        <v>#VALUE!</v>
      </c>
      <c r="U313" s="142" t="str">
        <f t="shared" si="15"/>
        <v>#NAME?</v>
      </c>
      <c r="V313" s="145" t="str">
        <f t="shared" si="16"/>
        <v>#NAME?</v>
      </c>
      <c r="X313" s="77"/>
    </row>
    <row r="314" ht="15.75" customHeight="1">
      <c r="B314" s="144">
        <v>295.0</v>
      </c>
      <c r="C314" s="139" t="str">
        <f t="shared" si="12"/>
        <v>#NAME?</v>
      </c>
      <c r="D314" s="140" t="str">
        <f>+IF(AND(B314&lt;$G$7),VLOOKUP($B$1,Inventory!$A$1:$AZ$500,33,FALSE),IF(AND(B314=$G$7,pmt_timing="End"),VLOOKUP($B$1,Inventory!$A$1:$AZ$500,33,FALSE),0))</f>
        <v>#VALUE!</v>
      </c>
      <c r="E314" s="140">
        <v>0.0</v>
      </c>
      <c r="F314" s="140">
        <v>0.0</v>
      </c>
      <c r="G314" s="140">
        <v>0.0</v>
      </c>
      <c r="H314" s="140">
        <v>0.0</v>
      </c>
      <c r="I314" s="140">
        <v>0.0</v>
      </c>
      <c r="J314" s="140">
        <v>0.0</v>
      </c>
      <c r="K314" s="140">
        <v>0.0</v>
      </c>
      <c r="L314" s="141" t="str">
        <f t="shared" si="3"/>
        <v>#VALUE!</v>
      </c>
      <c r="M314" s="142" t="str">
        <f>IF(AND(payfreq="Annually",pmt_timing="End",$B314&lt;=term),$L314/(1+Adj_Rate)^($B314),IF(AND(payfreq="Semiannually",pmt_timing="End",$B314&lt;=term),$L314/(1+Adj_Rate/2)^($B314),IF(AND(payfreq="Quarterly",pmt_timing="End",$B314&lt;=term),$L314/(1+Adj_Rate/4)^($B314),IF(AND(payfreq="Monthly",pmt_timing="End",$B314&lt;=term),$L314/(1+Adj_Rate/12)^($B314),""))))</f>
        <v>#VALUE!</v>
      </c>
      <c r="N314" s="142" t="str">
        <f>IF(AND(payfreq="Annually",pmt_timing="Beginning",$B314&lt;=term),$L314/(1+Adj_Rate)^($B314),IF(AND(payfreq="Semiannually",pmt_timing="Beginning",$B314&lt;=term),$L314/(1+Adj_Rate/2)^($B314),IF(AND(payfreq="Quarterly",pmt_timing="Beginning",$B314&lt;=term),$L314/(1+Adj_Rate/4)^($B314),IF(AND(payfreq="Monthly",pmt_timing="Beginning",$B314&lt;=term),$L314/(1+Adj_Rate/12)^($B314),""))))</f>
        <v>#VALUE!</v>
      </c>
      <c r="O314" s="77"/>
      <c r="P314" s="138" t="str">
        <f t="shared" si="19"/>
        <v>#NAME?</v>
      </c>
      <c r="Q314" s="143" t="str">
        <f>IF(P314="","",IF(P314=term,"Last Period",IF(P314="total","",IF(payfreq="Annually",DATE(YEAR(Q313)+1,MONTH(Q313),DAY(Q313)),IF(payfreq="Semiannually",DATE(YEAR(Q313),MONTH(Q313)+6,DAY(Q313)),IF(payfreq="Quarterly",DATE(YEAR(Q313),MONTH(Q313)+3,DAY(Q313)),IF(payfreq="Monthly",DATE(YEAR(Q313),MONTH(Q313)+1,DAY(Q313)))))))))</f>
        <v>#NAME?</v>
      </c>
      <c r="R314" s="145" t="str">
        <f t="shared" si="13"/>
        <v>#NAME?</v>
      </c>
      <c r="S314" s="142" t="str">
        <f t="shared" si="14"/>
        <v>#NAME?</v>
      </c>
      <c r="T314" s="145" t="str">
        <f>IF(payfreq="Annually",IF(P314="","",IF(P314="Total",SUM($T$19:T313),Adj_Rate*$R314)),IF(payfreq="Semiannually",IF(P314="","",IF(P314="Total",SUM($T$19:T313),Adj_Rate/2*$R314)),IF(payfreq="Quarterly",IF(P314="","",IF(P314="Total",SUM($T$19:T313),Adj_Rate/4*$R314)),IF(payfreq="Monthly",IF(P314="","",IF(P314="Total",SUM($T$19:T313),Adj_Rate/12*$R314)),""))))</f>
        <v>#VALUE!</v>
      </c>
      <c r="U314" s="142" t="str">
        <f t="shared" si="15"/>
        <v>#NAME?</v>
      </c>
      <c r="V314" s="145" t="str">
        <f t="shared" si="16"/>
        <v>#NAME?</v>
      </c>
      <c r="X314" s="77"/>
    </row>
    <row r="315" ht="15.75" customHeight="1">
      <c r="B315" s="144">
        <v>296.0</v>
      </c>
      <c r="C315" s="139" t="str">
        <f t="shared" si="12"/>
        <v>#NAME?</v>
      </c>
      <c r="D315" s="140" t="str">
        <f>+IF(AND(B315&lt;$G$7),VLOOKUP($B$1,Inventory!$A$1:$AZ$500,33,FALSE),IF(AND(B315=$G$7,pmt_timing="End"),VLOOKUP($B$1,Inventory!$A$1:$AZ$500,33,FALSE),0))</f>
        <v>#VALUE!</v>
      </c>
      <c r="E315" s="140">
        <v>0.0</v>
      </c>
      <c r="F315" s="140">
        <v>0.0</v>
      </c>
      <c r="G315" s="140">
        <v>0.0</v>
      </c>
      <c r="H315" s="140">
        <v>0.0</v>
      </c>
      <c r="I315" s="140">
        <v>0.0</v>
      </c>
      <c r="J315" s="140">
        <v>0.0</v>
      </c>
      <c r="K315" s="140">
        <v>0.0</v>
      </c>
      <c r="L315" s="141" t="str">
        <f t="shared" si="3"/>
        <v>#VALUE!</v>
      </c>
      <c r="M315" s="142" t="str">
        <f>IF(AND(payfreq="Annually",pmt_timing="End",$B315&lt;=term),$L315/(1+Adj_Rate)^($B315),IF(AND(payfreq="Semiannually",pmt_timing="End",$B315&lt;=term),$L315/(1+Adj_Rate/2)^($B315),IF(AND(payfreq="Quarterly",pmt_timing="End",$B315&lt;=term),$L315/(1+Adj_Rate/4)^($B315),IF(AND(payfreq="Monthly",pmt_timing="End",$B315&lt;=term),$L315/(1+Adj_Rate/12)^($B315),""))))</f>
        <v>#VALUE!</v>
      </c>
      <c r="N315" s="142" t="str">
        <f>IF(AND(payfreq="Annually",pmt_timing="Beginning",$B315&lt;=term),$L315/(1+Adj_Rate)^($B315),IF(AND(payfreq="Semiannually",pmt_timing="Beginning",$B315&lt;=term),$L315/(1+Adj_Rate/2)^($B315),IF(AND(payfreq="Quarterly",pmt_timing="Beginning",$B315&lt;=term),$L315/(1+Adj_Rate/4)^($B315),IF(AND(payfreq="Monthly",pmt_timing="Beginning",$B315&lt;=term),$L315/(1+Adj_Rate/12)^($B315),""))))</f>
        <v>#VALUE!</v>
      </c>
      <c r="O315" s="77"/>
      <c r="P315" s="138" t="str">
        <f t="shared" si="19"/>
        <v>#NAME?</v>
      </c>
      <c r="Q315" s="143" t="str">
        <f>IF(P315="","",IF(P315=term,"Last Period",IF(P315="total","",IF(payfreq="Annually",DATE(YEAR(Q314)+1,MONTH(Q314),DAY(Q314)),IF(payfreq="Semiannually",DATE(YEAR(Q314),MONTH(Q314)+6,DAY(Q314)),IF(payfreq="Quarterly",DATE(YEAR(Q314),MONTH(Q314)+3,DAY(Q314)),IF(payfreq="Monthly",DATE(YEAR(Q314),MONTH(Q314)+1,DAY(Q314)))))))))</f>
        <v>#NAME?</v>
      </c>
      <c r="R315" s="145" t="str">
        <f t="shared" si="13"/>
        <v>#NAME?</v>
      </c>
      <c r="S315" s="142" t="str">
        <f t="shared" si="14"/>
        <v>#NAME?</v>
      </c>
      <c r="T315" s="145" t="str">
        <f>IF(payfreq="Annually",IF(P315="","",IF(P315="Total",SUM($T$19:T314),Adj_Rate*$R315)),IF(payfreq="Semiannually",IF(P315="","",IF(P315="Total",SUM($T$19:T314),Adj_Rate/2*$R315)),IF(payfreq="Quarterly",IF(P315="","",IF(P315="Total",SUM($T$19:T314),Adj_Rate/4*$R315)),IF(payfreq="Monthly",IF(P315="","",IF(P315="Total",SUM($T$19:T314),Adj_Rate/12*$R315)),""))))</f>
        <v>#VALUE!</v>
      </c>
      <c r="U315" s="142" t="str">
        <f t="shared" si="15"/>
        <v>#NAME?</v>
      </c>
      <c r="V315" s="145" t="str">
        <f t="shared" si="16"/>
        <v>#NAME?</v>
      </c>
      <c r="X315" s="77"/>
    </row>
    <row r="316" ht="15.75" customHeight="1">
      <c r="B316" s="144">
        <v>297.0</v>
      </c>
      <c r="C316" s="139" t="str">
        <f t="shared" si="12"/>
        <v>#NAME?</v>
      </c>
      <c r="D316" s="140" t="str">
        <f>+IF(AND(B316&lt;$G$7),VLOOKUP($B$1,Inventory!$A$1:$AZ$500,33,FALSE),IF(AND(B316=$G$7,pmt_timing="End"),VLOOKUP($B$1,Inventory!$A$1:$AZ$500,33,FALSE),0))</f>
        <v>#VALUE!</v>
      </c>
      <c r="E316" s="140">
        <v>0.0</v>
      </c>
      <c r="F316" s="140">
        <v>0.0</v>
      </c>
      <c r="G316" s="140">
        <v>0.0</v>
      </c>
      <c r="H316" s="140">
        <v>0.0</v>
      </c>
      <c r="I316" s="140">
        <v>0.0</v>
      </c>
      <c r="J316" s="140">
        <v>0.0</v>
      </c>
      <c r="K316" s="140">
        <v>0.0</v>
      </c>
      <c r="L316" s="141" t="str">
        <f t="shared" si="3"/>
        <v>#VALUE!</v>
      </c>
      <c r="M316" s="142" t="str">
        <f>IF(AND(payfreq="Annually",pmt_timing="End",$B316&lt;=term),$L316/(1+Adj_Rate)^($B316),IF(AND(payfreq="Semiannually",pmt_timing="End",$B316&lt;=term),$L316/(1+Adj_Rate/2)^($B316),IF(AND(payfreq="Quarterly",pmt_timing="End",$B316&lt;=term),$L316/(1+Adj_Rate/4)^($B316),IF(AND(payfreq="Monthly",pmt_timing="End",$B316&lt;=term),$L316/(1+Adj_Rate/12)^($B316),""))))</f>
        <v>#VALUE!</v>
      </c>
      <c r="N316" s="142" t="str">
        <f>IF(AND(payfreq="Annually",pmt_timing="Beginning",$B316&lt;=term),$L316/(1+Adj_Rate)^($B316),IF(AND(payfreq="Semiannually",pmt_timing="Beginning",$B316&lt;=term),$L316/(1+Adj_Rate/2)^($B316),IF(AND(payfreq="Quarterly",pmt_timing="Beginning",$B316&lt;=term),$L316/(1+Adj_Rate/4)^($B316),IF(AND(payfreq="Monthly",pmt_timing="Beginning",$B316&lt;=term),$L316/(1+Adj_Rate/12)^($B316),""))))</f>
        <v>#VALUE!</v>
      </c>
      <c r="O316" s="77"/>
      <c r="P316" s="138" t="str">
        <f t="shared" si="19"/>
        <v>#NAME?</v>
      </c>
      <c r="Q316" s="143" t="str">
        <f>IF(P316="","",IF(P316=term,"Last Period",IF(P316="total","",IF(payfreq="Annually",DATE(YEAR(Q315)+1,MONTH(Q315),DAY(Q315)),IF(payfreq="Semiannually",DATE(YEAR(Q315),MONTH(Q315)+6,DAY(Q315)),IF(payfreq="Quarterly",DATE(YEAR(Q315),MONTH(Q315)+3,DAY(Q315)),IF(payfreq="Monthly",DATE(YEAR(Q315),MONTH(Q315)+1,DAY(Q315)))))))))</f>
        <v>#NAME?</v>
      </c>
      <c r="R316" s="145" t="str">
        <f t="shared" si="13"/>
        <v>#NAME?</v>
      </c>
      <c r="S316" s="142" t="str">
        <f t="shared" si="14"/>
        <v>#NAME?</v>
      </c>
      <c r="T316" s="145" t="str">
        <f>IF(payfreq="Annually",IF(P316="","",IF(P316="Total",SUM($T$19:T315),Adj_Rate*$R316)),IF(payfreq="Semiannually",IF(P316="","",IF(P316="Total",SUM($T$19:T315),Adj_Rate/2*$R316)),IF(payfreq="Quarterly",IF(P316="","",IF(P316="Total",SUM($T$19:T315),Adj_Rate/4*$R316)),IF(payfreq="Monthly",IF(P316="","",IF(P316="Total",SUM($T$19:T315),Adj_Rate/12*$R316)),""))))</f>
        <v>#VALUE!</v>
      </c>
      <c r="U316" s="142" t="str">
        <f t="shared" si="15"/>
        <v>#NAME?</v>
      </c>
      <c r="V316" s="145" t="str">
        <f t="shared" si="16"/>
        <v>#NAME?</v>
      </c>
      <c r="X316" s="77"/>
    </row>
    <row r="317" ht="15.75" customHeight="1">
      <c r="B317" s="144">
        <v>298.0</v>
      </c>
      <c r="C317" s="139" t="str">
        <f t="shared" si="12"/>
        <v>#NAME?</v>
      </c>
      <c r="D317" s="140" t="str">
        <f>+IF(AND(B317&lt;$G$7),VLOOKUP($B$1,Inventory!$A$1:$AZ$500,33,FALSE),IF(AND(B317=$G$7,pmt_timing="End"),VLOOKUP($B$1,Inventory!$A$1:$AZ$500,33,FALSE),0))</f>
        <v>#VALUE!</v>
      </c>
      <c r="E317" s="140">
        <v>0.0</v>
      </c>
      <c r="F317" s="140">
        <v>0.0</v>
      </c>
      <c r="G317" s="140">
        <v>0.0</v>
      </c>
      <c r="H317" s="140">
        <v>0.0</v>
      </c>
      <c r="I317" s="140">
        <v>0.0</v>
      </c>
      <c r="J317" s="140">
        <v>0.0</v>
      </c>
      <c r="K317" s="140">
        <v>0.0</v>
      </c>
      <c r="L317" s="141" t="str">
        <f t="shared" si="3"/>
        <v>#VALUE!</v>
      </c>
      <c r="M317" s="142" t="str">
        <f>IF(AND(payfreq="Annually",pmt_timing="End",$B317&lt;=term),$L317/(1+Adj_Rate)^($B317),IF(AND(payfreq="Semiannually",pmt_timing="End",$B317&lt;=term),$L317/(1+Adj_Rate/2)^($B317),IF(AND(payfreq="Quarterly",pmt_timing="End",$B317&lt;=term),$L317/(1+Adj_Rate/4)^($B317),IF(AND(payfreq="Monthly",pmt_timing="End",$B317&lt;=term),$L317/(1+Adj_Rate/12)^($B317),""))))</f>
        <v>#VALUE!</v>
      </c>
      <c r="N317" s="142" t="str">
        <f>IF(AND(payfreq="Annually",pmt_timing="Beginning",$B317&lt;=term),$L317/(1+Adj_Rate)^($B317),IF(AND(payfreq="Semiannually",pmt_timing="Beginning",$B317&lt;=term),$L317/(1+Adj_Rate/2)^($B317),IF(AND(payfreq="Quarterly",pmt_timing="Beginning",$B317&lt;=term),$L317/(1+Adj_Rate/4)^($B317),IF(AND(payfreq="Monthly",pmt_timing="Beginning",$B317&lt;=term),$L317/(1+Adj_Rate/12)^($B317),""))))</f>
        <v>#VALUE!</v>
      </c>
      <c r="O317" s="77"/>
      <c r="P317" s="138" t="str">
        <f t="shared" si="19"/>
        <v>#NAME?</v>
      </c>
      <c r="Q317" s="143" t="str">
        <f>IF(P317="","",IF(P317=term,"Last Period",IF(P317="total","",IF(payfreq="Annually",DATE(YEAR(Q316)+1,MONTH(Q316),DAY(Q316)),IF(payfreq="Semiannually",DATE(YEAR(Q316),MONTH(Q316)+6,DAY(Q316)),IF(payfreq="Quarterly",DATE(YEAR(Q316),MONTH(Q316)+3,DAY(Q316)),IF(payfreq="Monthly",DATE(YEAR(Q316),MONTH(Q316)+1,DAY(Q316)))))))))</f>
        <v>#NAME?</v>
      </c>
      <c r="R317" s="145" t="str">
        <f t="shared" si="13"/>
        <v>#NAME?</v>
      </c>
      <c r="S317" s="142" t="str">
        <f t="shared" si="14"/>
        <v>#NAME?</v>
      </c>
      <c r="T317" s="145" t="str">
        <f>IF(payfreq="Annually",IF(P317="","",IF(P317="Total",SUM($T$19:T316),Adj_Rate*$R317)),IF(payfreq="Semiannually",IF(P317="","",IF(P317="Total",SUM($T$19:T316),Adj_Rate/2*$R317)),IF(payfreq="Quarterly",IF(P317="","",IF(P317="Total",SUM($T$19:T316),Adj_Rate/4*$R317)),IF(payfreq="Monthly",IF(P317="","",IF(P317="Total",SUM($T$19:T316),Adj_Rate/12*$R317)),""))))</f>
        <v>#VALUE!</v>
      </c>
      <c r="U317" s="142" t="str">
        <f t="shared" si="15"/>
        <v>#NAME?</v>
      </c>
      <c r="V317" s="145" t="str">
        <f t="shared" si="16"/>
        <v>#NAME?</v>
      </c>
      <c r="X317" s="77"/>
    </row>
    <row r="318" ht="15.75" customHeight="1">
      <c r="B318" s="144">
        <v>299.0</v>
      </c>
      <c r="C318" s="139" t="str">
        <f t="shared" si="12"/>
        <v>#NAME?</v>
      </c>
      <c r="D318" s="140" t="str">
        <f>+IF(AND(B318&lt;$G$7),VLOOKUP($B$1,Inventory!$A$1:$AZ$500,33,FALSE),IF(AND(B318=$G$7,pmt_timing="End"),VLOOKUP($B$1,Inventory!$A$1:$AZ$500,33,FALSE),0))</f>
        <v>#VALUE!</v>
      </c>
      <c r="E318" s="140">
        <v>0.0</v>
      </c>
      <c r="F318" s="140">
        <v>0.0</v>
      </c>
      <c r="G318" s="140">
        <v>0.0</v>
      </c>
      <c r="H318" s="140">
        <v>0.0</v>
      </c>
      <c r="I318" s="140">
        <v>0.0</v>
      </c>
      <c r="J318" s="140">
        <v>0.0</v>
      </c>
      <c r="K318" s="140">
        <v>0.0</v>
      </c>
      <c r="L318" s="141" t="str">
        <f t="shared" si="3"/>
        <v>#VALUE!</v>
      </c>
      <c r="M318" s="142" t="str">
        <f>IF(AND(payfreq="Annually",pmt_timing="End",$B318&lt;=term),$L318/(1+Adj_Rate)^($B318),IF(AND(payfreq="Semiannually",pmt_timing="End",$B318&lt;=term),$L318/(1+Adj_Rate/2)^($B318),IF(AND(payfreq="Quarterly",pmt_timing="End",$B318&lt;=term),$L318/(1+Adj_Rate/4)^($B318),IF(AND(payfreq="Monthly",pmt_timing="End",$B318&lt;=term),$L318/(1+Adj_Rate/12)^($B318),""))))</f>
        <v>#VALUE!</v>
      </c>
      <c r="N318" s="142" t="str">
        <f>IF(AND(payfreq="Annually",pmt_timing="Beginning",$B318&lt;=term),$L318/(1+Adj_Rate)^($B318),IF(AND(payfreq="Semiannually",pmt_timing="Beginning",$B318&lt;=term),$L318/(1+Adj_Rate/2)^($B318),IF(AND(payfreq="Quarterly",pmt_timing="Beginning",$B318&lt;=term),$L318/(1+Adj_Rate/4)^($B318),IF(AND(payfreq="Monthly",pmt_timing="Beginning",$B318&lt;=term),$L318/(1+Adj_Rate/12)^($B318),""))))</f>
        <v>#VALUE!</v>
      </c>
      <c r="O318" s="77"/>
      <c r="P318" s="138" t="str">
        <f t="shared" si="19"/>
        <v>#NAME?</v>
      </c>
      <c r="Q318" s="143" t="str">
        <f>IF(P318="","",IF(P318=term,"Last Period",IF(P318="total","",IF(payfreq="Annually",DATE(YEAR(Q317)+1,MONTH(Q317),DAY(Q317)),IF(payfreq="Semiannually",DATE(YEAR(Q317),MONTH(Q317)+6,DAY(Q317)),IF(payfreq="Quarterly",DATE(YEAR(Q317),MONTH(Q317)+3,DAY(Q317)),IF(payfreq="Monthly",DATE(YEAR(Q317),MONTH(Q317)+1,DAY(Q317)))))))))</f>
        <v>#NAME?</v>
      </c>
      <c r="R318" s="145" t="str">
        <f t="shared" si="13"/>
        <v>#NAME?</v>
      </c>
      <c r="S318" s="142" t="str">
        <f t="shared" si="14"/>
        <v>#NAME?</v>
      </c>
      <c r="T318" s="145" t="str">
        <f>IF(payfreq="Annually",IF(P318="","",IF(P318="Total",SUM($T$19:T317),Adj_Rate*$R318)),IF(payfreq="Semiannually",IF(P318="","",IF(P318="Total",SUM($T$19:T317),Adj_Rate/2*$R318)),IF(payfreq="Quarterly",IF(P318="","",IF(P318="Total",SUM($T$19:T317),Adj_Rate/4*$R318)),IF(payfreq="Monthly",IF(P318="","",IF(P318="Total",SUM($T$19:T317),Adj_Rate/12*$R318)),""))))</f>
        <v>#VALUE!</v>
      </c>
      <c r="U318" s="142" t="str">
        <f t="shared" si="15"/>
        <v>#NAME?</v>
      </c>
      <c r="V318" s="145" t="str">
        <f t="shared" si="16"/>
        <v>#NAME?</v>
      </c>
      <c r="X318" s="77"/>
    </row>
    <row r="319" ht="15.75" customHeight="1">
      <c r="B319" s="144">
        <v>300.0</v>
      </c>
      <c r="C319" s="139" t="str">
        <f t="shared" si="12"/>
        <v>#NAME?</v>
      </c>
      <c r="D319" s="140" t="str">
        <f>+IF(AND(B319&lt;$G$7),VLOOKUP($B$1,Inventory!$A$1:$AZ$500,33,FALSE),IF(AND(B319=$G$7,pmt_timing="End"),VLOOKUP($B$1,Inventory!$A$1:$AZ$500,33,FALSE),0))</f>
        <v>#VALUE!</v>
      </c>
      <c r="E319" s="140">
        <v>0.0</v>
      </c>
      <c r="F319" s="140">
        <v>0.0</v>
      </c>
      <c r="G319" s="140">
        <v>0.0</v>
      </c>
      <c r="H319" s="140">
        <v>0.0</v>
      </c>
      <c r="I319" s="140">
        <v>0.0</v>
      </c>
      <c r="J319" s="140">
        <v>0.0</v>
      </c>
      <c r="K319" s="140">
        <v>0.0</v>
      </c>
      <c r="L319" s="141" t="str">
        <f t="shared" si="3"/>
        <v>#VALUE!</v>
      </c>
      <c r="M319" s="142" t="str">
        <f>IF(AND(payfreq="Annually",pmt_timing="End",$B319&lt;=term),$L319/(1+Adj_Rate)^($B319),IF(AND(payfreq="Semiannually",pmt_timing="End",$B319&lt;=term),$L319/(1+Adj_Rate/2)^($B319),IF(AND(payfreq="Quarterly",pmt_timing="End",$B319&lt;=term),$L319/(1+Adj_Rate/4)^($B319),IF(AND(payfreq="Monthly",pmt_timing="End",$B319&lt;=term),$L319/(1+Adj_Rate/12)^($B319),""))))</f>
        <v>#VALUE!</v>
      </c>
      <c r="N319" s="142" t="str">
        <f>IF(AND(payfreq="Annually",pmt_timing="Beginning",$B319&lt;=term),$L319/(1+Adj_Rate)^($B319),IF(AND(payfreq="Semiannually",pmt_timing="Beginning",$B319&lt;=term),$L319/(1+Adj_Rate/2)^($B319),IF(AND(payfreq="Quarterly",pmt_timing="Beginning",$B319&lt;=term),$L319/(1+Adj_Rate/4)^($B319),IF(AND(payfreq="Monthly",pmt_timing="Beginning",$B319&lt;=term),$L319/(1+Adj_Rate/12)^($B319),""))))</f>
        <v>#VALUE!</v>
      </c>
      <c r="O319" s="77"/>
      <c r="P319" s="138" t="str">
        <f t="shared" si="19"/>
        <v>#NAME?</v>
      </c>
      <c r="Q319" s="143" t="str">
        <f>IF(P319="","",IF(P319=term,"Last Period",IF(P319="total","",IF(payfreq="Annually",DATE(YEAR(Q318)+1,MONTH(Q318),DAY(Q318)),IF(payfreq="Semiannually",DATE(YEAR(Q318),MONTH(Q318)+6,DAY(Q318)),IF(payfreq="Quarterly",DATE(YEAR(Q318),MONTH(Q318)+3,DAY(Q318)),IF(payfreq="Monthly",DATE(YEAR(Q318),MONTH(Q318)+1,DAY(Q318)))))))))</f>
        <v>#NAME?</v>
      </c>
      <c r="R319" s="145" t="str">
        <f t="shared" si="13"/>
        <v>#NAME?</v>
      </c>
      <c r="S319" s="142" t="str">
        <f t="shared" si="14"/>
        <v>#NAME?</v>
      </c>
      <c r="T319" s="145" t="str">
        <f>IF(payfreq="Annually",IF(P319="","",IF(P319="Total",SUM($T$19:T318),Adj_Rate*$R319)),IF(payfreq="Semiannually",IF(P319="","",IF(P319="Total",SUM($T$19:T318),Adj_Rate/2*$R319)),IF(payfreq="Quarterly",IF(P319="","",IF(P319="Total",SUM($T$19:T318),Adj_Rate/4*$R319)),IF(payfreq="Monthly",IF(P319="","",IF(P319="Total",SUM($T$19:T318),Adj_Rate/12*$R319)),""))))</f>
        <v>#VALUE!</v>
      </c>
      <c r="U319" s="142" t="str">
        <f t="shared" si="15"/>
        <v>#NAME?</v>
      </c>
      <c r="V319" s="145" t="str">
        <f t="shared" si="16"/>
        <v>#NAME?</v>
      </c>
      <c r="X319" s="77"/>
    </row>
    <row r="320" ht="15.75" customHeight="1">
      <c r="B320" s="144">
        <v>301.0</v>
      </c>
      <c r="C320" s="139" t="str">
        <f t="shared" si="12"/>
        <v>#NAME?</v>
      </c>
      <c r="D320" s="140" t="str">
        <f>+IF(AND(B320&lt;$G$7),VLOOKUP($B$1,Inventory!$A$1:$AZ$500,33,FALSE),IF(AND(B320=$G$7,pmt_timing="End"),VLOOKUP($B$1,Inventory!$A$1:$AZ$500,33,FALSE),0))</f>
        <v>#VALUE!</v>
      </c>
      <c r="E320" s="140">
        <v>0.0</v>
      </c>
      <c r="F320" s="140">
        <v>0.0</v>
      </c>
      <c r="G320" s="140">
        <v>0.0</v>
      </c>
      <c r="H320" s="140">
        <v>0.0</v>
      </c>
      <c r="I320" s="140">
        <v>0.0</v>
      </c>
      <c r="J320" s="140">
        <v>0.0</v>
      </c>
      <c r="K320" s="140">
        <v>0.0</v>
      </c>
      <c r="L320" s="141" t="str">
        <f t="shared" si="3"/>
        <v>#VALUE!</v>
      </c>
      <c r="M320" s="142" t="str">
        <f>IF(AND(payfreq="Annually",pmt_timing="End",$B320&lt;=term),$L320/(1+Adj_Rate)^($B320),IF(AND(payfreq="Semiannually",pmt_timing="End",$B320&lt;=term),$L320/(1+Adj_Rate/2)^($B320),IF(AND(payfreq="Quarterly",pmt_timing="End",$B320&lt;=term),$L320/(1+Adj_Rate/4)^($B320),IF(AND(payfreq="Monthly",pmt_timing="End",$B320&lt;=term),$L320/(1+Adj_Rate/12)^($B320),""))))</f>
        <v>#VALUE!</v>
      </c>
      <c r="N320" s="142" t="str">
        <f>IF(AND(payfreq="Annually",pmt_timing="Beginning",$B320&lt;=term),$L320/(1+Adj_Rate)^($B320),IF(AND(payfreq="Semiannually",pmt_timing="Beginning",$B320&lt;=term),$L320/(1+Adj_Rate/2)^($B320),IF(AND(payfreq="Quarterly",pmt_timing="Beginning",$B320&lt;=term),$L320/(1+Adj_Rate/4)^($B320),IF(AND(payfreq="Monthly",pmt_timing="Beginning",$B320&lt;=term),$L320/(1+Adj_Rate/12)^($B320),""))))</f>
        <v>#VALUE!</v>
      </c>
      <c r="O320" s="77"/>
      <c r="P320" s="138" t="str">
        <f t="shared" si="19"/>
        <v>#NAME?</v>
      </c>
      <c r="Q320" s="143" t="str">
        <f>IF(P320="","",IF(P320=term,"Last Period",IF(P320="total","",IF(payfreq="Annually",DATE(YEAR(Q319)+1,MONTH(Q319),DAY(Q319)),IF(payfreq="Semiannually",DATE(YEAR(Q319),MONTH(Q319)+6,DAY(Q319)),IF(payfreq="Quarterly",DATE(YEAR(Q319),MONTH(Q319)+3,DAY(Q319)),IF(payfreq="Monthly",DATE(YEAR(Q319),MONTH(Q319)+1,DAY(Q319)))))))))</f>
        <v>#NAME?</v>
      </c>
      <c r="R320" s="145" t="str">
        <f t="shared" si="13"/>
        <v>#NAME?</v>
      </c>
      <c r="S320" s="142" t="str">
        <f t="shared" si="14"/>
        <v>#NAME?</v>
      </c>
      <c r="T320" s="145" t="str">
        <f>IF(payfreq="Annually",IF(P320="","",IF(P320="Total",SUM($T$19:T319),Adj_Rate*$R320)),IF(payfreq="Semiannually",IF(P320="","",IF(P320="Total",SUM($T$19:T319),Adj_Rate/2*$R320)),IF(payfreq="Quarterly",IF(P320="","",IF(P320="Total",SUM($T$19:T319),Adj_Rate/4*$R320)),IF(payfreq="Monthly",IF(P320="","",IF(P320="Total",SUM($T$19:T319),Adj_Rate/12*$R320)),""))))</f>
        <v>#VALUE!</v>
      </c>
      <c r="U320" s="142" t="str">
        <f t="shared" si="15"/>
        <v>#NAME?</v>
      </c>
      <c r="V320" s="145" t="str">
        <f t="shared" si="16"/>
        <v>#NAME?</v>
      </c>
      <c r="X320" s="77"/>
    </row>
    <row r="321" ht="15.75" customHeight="1">
      <c r="B321" s="144">
        <v>302.0</v>
      </c>
      <c r="C321" s="139" t="str">
        <f t="shared" si="12"/>
        <v>#NAME?</v>
      </c>
      <c r="D321" s="140" t="str">
        <f>+IF(AND(B321&lt;$G$7),VLOOKUP($B$1,Inventory!$A$1:$AZ$500,33,FALSE),IF(AND(B321=$G$7,pmt_timing="End"),VLOOKUP($B$1,Inventory!$A$1:$AZ$500,33,FALSE),0))</f>
        <v>#VALUE!</v>
      </c>
      <c r="E321" s="140">
        <v>0.0</v>
      </c>
      <c r="F321" s="140">
        <v>0.0</v>
      </c>
      <c r="G321" s="140">
        <v>0.0</v>
      </c>
      <c r="H321" s="140">
        <v>0.0</v>
      </c>
      <c r="I321" s="140">
        <v>0.0</v>
      </c>
      <c r="J321" s="140">
        <v>0.0</v>
      </c>
      <c r="K321" s="140">
        <v>0.0</v>
      </c>
      <c r="L321" s="141" t="str">
        <f t="shared" si="3"/>
        <v>#VALUE!</v>
      </c>
      <c r="M321" s="142" t="str">
        <f>IF(AND(payfreq="Annually",pmt_timing="End",$B321&lt;=term),$L321/(1+Adj_Rate)^($B321),IF(AND(payfreq="Semiannually",pmt_timing="End",$B321&lt;=term),$L321/(1+Adj_Rate/2)^($B321),IF(AND(payfreq="Quarterly",pmt_timing="End",$B321&lt;=term),$L321/(1+Adj_Rate/4)^($B321),IF(AND(payfreq="Monthly",pmt_timing="End",$B321&lt;=term),$L321/(1+Adj_Rate/12)^($B321),""))))</f>
        <v>#VALUE!</v>
      </c>
      <c r="N321" s="142" t="str">
        <f>IF(AND(payfreq="Annually",pmt_timing="Beginning",$B321&lt;=term),$L321/(1+Adj_Rate)^($B321),IF(AND(payfreq="Semiannually",pmt_timing="Beginning",$B321&lt;=term),$L321/(1+Adj_Rate/2)^($B321),IF(AND(payfreq="Quarterly",pmt_timing="Beginning",$B321&lt;=term),$L321/(1+Adj_Rate/4)^($B321),IF(AND(payfreq="Monthly",pmt_timing="Beginning",$B321&lt;=term),$L321/(1+Adj_Rate/12)^($B321),""))))</f>
        <v>#VALUE!</v>
      </c>
      <c r="O321" s="77"/>
      <c r="P321" s="138" t="str">
        <f t="shared" si="19"/>
        <v>#NAME?</v>
      </c>
      <c r="Q321" s="143" t="str">
        <f>IF(P321="","",IF(P321=term,"Last Period",IF(P321="total","",IF(payfreq="Annually",DATE(YEAR(Q320)+1,MONTH(Q320),DAY(Q320)),IF(payfreq="Semiannually",DATE(YEAR(Q320),MONTH(Q320)+6,DAY(Q320)),IF(payfreq="Quarterly",DATE(YEAR(Q320),MONTH(Q320)+3,DAY(Q320)),IF(payfreq="Monthly",DATE(YEAR(Q320),MONTH(Q320)+1,DAY(Q320)))))))))</f>
        <v>#NAME?</v>
      </c>
      <c r="R321" s="145" t="str">
        <f t="shared" si="13"/>
        <v>#NAME?</v>
      </c>
      <c r="S321" s="142" t="str">
        <f t="shared" si="14"/>
        <v>#NAME?</v>
      </c>
      <c r="T321" s="145" t="str">
        <f>IF(payfreq="Annually",IF(P321="","",IF(P321="Total",SUM($T$19:T320),Adj_Rate*$R321)),IF(payfreq="Semiannually",IF(P321="","",IF(P321="Total",SUM($T$19:T320),Adj_Rate/2*$R321)),IF(payfreq="Quarterly",IF(P321="","",IF(P321="Total",SUM($T$19:T320),Adj_Rate/4*$R321)),IF(payfreq="Monthly",IF(P321="","",IF(P321="Total",SUM($T$19:T320),Adj_Rate/12*$R321)),""))))</f>
        <v>#VALUE!</v>
      </c>
      <c r="U321" s="142" t="str">
        <f t="shared" si="15"/>
        <v>#NAME?</v>
      </c>
      <c r="V321" s="145" t="str">
        <f t="shared" si="16"/>
        <v>#NAME?</v>
      </c>
      <c r="X321" s="77"/>
    </row>
    <row r="322" ht="15.75" customHeight="1">
      <c r="B322" s="144">
        <v>303.0</v>
      </c>
      <c r="C322" s="139" t="str">
        <f t="shared" si="12"/>
        <v>#NAME?</v>
      </c>
      <c r="D322" s="140" t="str">
        <f>+IF(AND(B322&lt;$G$7),VLOOKUP($B$1,Inventory!$A$1:$AZ$500,33,FALSE),IF(AND(B322=$G$7,pmt_timing="End"),VLOOKUP($B$1,Inventory!$A$1:$AZ$500,33,FALSE),0))</f>
        <v>#VALUE!</v>
      </c>
      <c r="E322" s="140">
        <v>0.0</v>
      </c>
      <c r="F322" s="140">
        <v>0.0</v>
      </c>
      <c r="G322" s="140">
        <v>0.0</v>
      </c>
      <c r="H322" s="140">
        <v>0.0</v>
      </c>
      <c r="I322" s="140">
        <v>0.0</v>
      </c>
      <c r="J322" s="140">
        <v>0.0</v>
      </c>
      <c r="K322" s="140">
        <v>0.0</v>
      </c>
      <c r="L322" s="141" t="str">
        <f t="shared" si="3"/>
        <v>#VALUE!</v>
      </c>
      <c r="M322" s="142" t="str">
        <f>IF(AND(payfreq="Annually",pmt_timing="End",$B322&lt;=term),$L322/(1+Adj_Rate)^($B322),IF(AND(payfreq="Semiannually",pmt_timing="End",$B322&lt;=term),$L322/(1+Adj_Rate/2)^($B322),IF(AND(payfreq="Quarterly",pmt_timing="End",$B322&lt;=term),$L322/(1+Adj_Rate/4)^($B322),IF(AND(payfreq="Monthly",pmt_timing="End",$B322&lt;=term),$L322/(1+Adj_Rate/12)^($B322),""))))</f>
        <v>#VALUE!</v>
      </c>
      <c r="N322" s="142" t="str">
        <f>IF(AND(payfreq="Annually",pmt_timing="Beginning",$B322&lt;=term),$L322/(1+Adj_Rate)^($B322),IF(AND(payfreq="Semiannually",pmt_timing="Beginning",$B322&lt;=term),$L322/(1+Adj_Rate/2)^($B322),IF(AND(payfreq="Quarterly",pmt_timing="Beginning",$B322&lt;=term),$L322/(1+Adj_Rate/4)^($B322),IF(AND(payfreq="Monthly",pmt_timing="Beginning",$B322&lt;=term),$L322/(1+Adj_Rate/12)^($B322),""))))</f>
        <v>#VALUE!</v>
      </c>
      <c r="O322" s="77"/>
      <c r="P322" s="138" t="str">
        <f t="shared" si="19"/>
        <v>#NAME?</v>
      </c>
      <c r="Q322" s="143" t="str">
        <f>IF(P322="","",IF(P322=term,"Last Period",IF(P322="total","",IF(payfreq="Annually",DATE(YEAR(Q321)+1,MONTH(Q321),DAY(Q321)),IF(payfreq="Semiannually",DATE(YEAR(Q321),MONTH(Q321)+6,DAY(Q321)),IF(payfreq="Quarterly",DATE(YEAR(Q321),MONTH(Q321)+3,DAY(Q321)),IF(payfreq="Monthly",DATE(YEAR(Q321),MONTH(Q321)+1,DAY(Q321)))))))))</f>
        <v>#NAME?</v>
      </c>
      <c r="R322" s="145" t="str">
        <f t="shared" si="13"/>
        <v>#NAME?</v>
      </c>
      <c r="S322" s="142" t="str">
        <f t="shared" si="14"/>
        <v>#NAME?</v>
      </c>
      <c r="T322" s="145" t="str">
        <f>IF(payfreq="Annually",IF(P322="","",IF(P322="Total",SUM($T$19:T321),Adj_Rate*$R322)),IF(payfreq="Semiannually",IF(P322="","",IF(P322="Total",SUM($T$19:T321),Adj_Rate/2*$R322)),IF(payfreq="Quarterly",IF(P322="","",IF(P322="Total",SUM($T$19:T321),Adj_Rate/4*$R322)),IF(payfreq="Monthly",IF(P322="","",IF(P322="Total",SUM($T$19:T321),Adj_Rate/12*$R322)),""))))</f>
        <v>#VALUE!</v>
      </c>
      <c r="U322" s="142" t="str">
        <f t="shared" si="15"/>
        <v>#NAME?</v>
      </c>
      <c r="V322" s="145" t="str">
        <f t="shared" si="16"/>
        <v>#NAME?</v>
      </c>
      <c r="X322" s="77"/>
    </row>
    <row r="323" ht="15.75" customHeight="1">
      <c r="B323" s="144">
        <v>304.0</v>
      </c>
      <c r="C323" s="139" t="str">
        <f t="shared" si="12"/>
        <v>#NAME?</v>
      </c>
      <c r="D323" s="140" t="str">
        <f>+IF(AND(B323&lt;$G$7),VLOOKUP($B$1,Inventory!$A$1:$AZ$500,33,FALSE),IF(AND(B323=$G$7,pmt_timing="End"),VLOOKUP($B$1,Inventory!$A$1:$AZ$500,33,FALSE),0))</f>
        <v>#VALUE!</v>
      </c>
      <c r="E323" s="140">
        <v>0.0</v>
      </c>
      <c r="F323" s="140">
        <v>0.0</v>
      </c>
      <c r="G323" s="140">
        <v>0.0</v>
      </c>
      <c r="H323" s="140">
        <v>0.0</v>
      </c>
      <c r="I323" s="140">
        <v>0.0</v>
      </c>
      <c r="J323" s="140">
        <v>0.0</v>
      </c>
      <c r="K323" s="140">
        <v>0.0</v>
      </c>
      <c r="L323" s="141" t="str">
        <f t="shared" si="3"/>
        <v>#VALUE!</v>
      </c>
      <c r="M323" s="142" t="str">
        <f>IF(AND(payfreq="Annually",pmt_timing="End",$B323&lt;=term),$L323/(1+Adj_Rate)^($B323),IF(AND(payfreq="Semiannually",pmt_timing="End",$B323&lt;=term),$L323/(1+Adj_Rate/2)^($B323),IF(AND(payfreq="Quarterly",pmt_timing="End",$B323&lt;=term),$L323/(1+Adj_Rate/4)^($B323),IF(AND(payfreq="Monthly",pmt_timing="End",$B323&lt;=term),$L323/(1+Adj_Rate/12)^($B323),""))))</f>
        <v>#VALUE!</v>
      </c>
      <c r="N323" s="142" t="str">
        <f>IF(AND(payfreq="Annually",pmt_timing="Beginning",$B323&lt;=term),$L323/(1+Adj_Rate)^($B323),IF(AND(payfreq="Semiannually",pmt_timing="Beginning",$B323&lt;=term),$L323/(1+Adj_Rate/2)^($B323),IF(AND(payfreq="Quarterly",pmt_timing="Beginning",$B323&lt;=term),$L323/(1+Adj_Rate/4)^($B323),IF(AND(payfreq="Monthly",pmt_timing="Beginning",$B323&lt;=term),$L323/(1+Adj_Rate/12)^($B323),""))))</f>
        <v>#VALUE!</v>
      </c>
      <c r="O323" s="77"/>
      <c r="P323" s="138" t="str">
        <f t="shared" si="19"/>
        <v>#NAME?</v>
      </c>
      <c r="Q323" s="143" t="str">
        <f>IF(P323="","",IF(P323=term,"Last Period",IF(P323="total","",IF(payfreq="Annually",DATE(YEAR(Q322)+1,MONTH(Q322),DAY(Q322)),IF(payfreq="Semiannually",DATE(YEAR(Q322),MONTH(Q322)+6,DAY(Q322)),IF(payfreq="Quarterly",DATE(YEAR(Q322),MONTH(Q322)+3,DAY(Q322)),IF(payfreq="Monthly",DATE(YEAR(Q322),MONTH(Q322)+1,DAY(Q322)))))))))</f>
        <v>#NAME?</v>
      </c>
      <c r="R323" s="145" t="str">
        <f t="shared" si="13"/>
        <v>#NAME?</v>
      </c>
      <c r="S323" s="142" t="str">
        <f t="shared" si="14"/>
        <v>#NAME?</v>
      </c>
      <c r="T323" s="145" t="str">
        <f>IF(payfreq="Annually",IF(P323="","",IF(P323="Total",SUM($T$19:T322),Adj_Rate*$R323)),IF(payfreq="Semiannually",IF(P323="","",IF(P323="Total",SUM($T$19:T322),Adj_Rate/2*$R323)),IF(payfreq="Quarterly",IF(P323="","",IF(P323="Total",SUM($T$19:T322),Adj_Rate/4*$R323)),IF(payfreq="Monthly",IF(P323="","",IF(P323="Total",SUM($T$19:T322),Adj_Rate/12*$R323)),""))))</f>
        <v>#VALUE!</v>
      </c>
      <c r="U323" s="142" t="str">
        <f t="shared" si="15"/>
        <v>#NAME?</v>
      </c>
      <c r="V323" s="145" t="str">
        <f t="shared" si="16"/>
        <v>#NAME?</v>
      </c>
      <c r="X323" s="77"/>
    </row>
    <row r="324" ht="15.75" customHeight="1">
      <c r="B324" s="144">
        <v>305.0</v>
      </c>
      <c r="C324" s="139" t="str">
        <f t="shared" si="12"/>
        <v>#NAME?</v>
      </c>
      <c r="D324" s="140" t="str">
        <f>+IF(AND(B324&lt;$G$7),VLOOKUP($B$1,Inventory!$A$1:$AZ$500,33,FALSE),IF(AND(B324=$G$7,pmt_timing="End"),VLOOKUP($B$1,Inventory!$A$1:$AZ$500,33,FALSE),0))</f>
        <v>#VALUE!</v>
      </c>
      <c r="E324" s="140">
        <v>0.0</v>
      </c>
      <c r="F324" s="140">
        <v>0.0</v>
      </c>
      <c r="G324" s="140">
        <v>0.0</v>
      </c>
      <c r="H324" s="140">
        <v>0.0</v>
      </c>
      <c r="I324" s="140">
        <v>0.0</v>
      </c>
      <c r="J324" s="140">
        <v>0.0</v>
      </c>
      <c r="K324" s="140">
        <v>0.0</v>
      </c>
      <c r="L324" s="141" t="str">
        <f t="shared" si="3"/>
        <v>#VALUE!</v>
      </c>
      <c r="M324" s="142" t="str">
        <f>IF(AND(payfreq="Annually",pmt_timing="End",$B324&lt;=term),$L324/(1+Adj_Rate)^($B324),IF(AND(payfreq="Semiannually",pmt_timing="End",$B324&lt;=term),$L324/(1+Adj_Rate/2)^($B324),IF(AND(payfreq="Quarterly",pmt_timing="End",$B324&lt;=term),$L324/(1+Adj_Rate/4)^($B324),IF(AND(payfreq="Monthly",pmt_timing="End",$B324&lt;=term),$L324/(1+Adj_Rate/12)^($B324),""))))</f>
        <v>#VALUE!</v>
      </c>
      <c r="N324" s="142" t="str">
        <f>IF(AND(payfreq="Annually",pmt_timing="Beginning",$B324&lt;=term),$L324/(1+Adj_Rate)^($B324),IF(AND(payfreq="Semiannually",pmt_timing="Beginning",$B324&lt;=term),$L324/(1+Adj_Rate/2)^($B324),IF(AND(payfreq="Quarterly",pmt_timing="Beginning",$B324&lt;=term),$L324/(1+Adj_Rate/4)^($B324),IF(AND(payfreq="Monthly",pmt_timing="Beginning",$B324&lt;=term),$L324/(1+Adj_Rate/12)^($B324),""))))</f>
        <v>#VALUE!</v>
      </c>
      <c r="O324" s="77"/>
      <c r="P324" s="138" t="str">
        <f t="shared" si="19"/>
        <v>#NAME?</v>
      </c>
      <c r="Q324" s="143" t="str">
        <f>IF(P324="","",IF(P324=term,"Last Period",IF(P324="total","",IF(payfreq="Annually",DATE(YEAR(Q323)+1,MONTH(Q323),DAY(Q323)),IF(payfreq="Semiannually",DATE(YEAR(Q323),MONTH(Q323)+6,DAY(Q323)),IF(payfreq="Quarterly",DATE(YEAR(Q323),MONTH(Q323)+3,DAY(Q323)),IF(payfreq="Monthly",DATE(YEAR(Q323),MONTH(Q323)+1,DAY(Q323)))))))))</f>
        <v>#NAME?</v>
      </c>
      <c r="R324" s="145" t="str">
        <f t="shared" si="13"/>
        <v>#NAME?</v>
      </c>
      <c r="S324" s="142" t="str">
        <f t="shared" si="14"/>
        <v>#NAME?</v>
      </c>
      <c r="T324" s="145" t="str">
        <f>IF(payfreq="Annually",IF(P324="","",IF(P324="Total",SUM($T$19:T323),Adj_Rate*$R324)),IF(payfreq="Semiannually",IF(P324="","",IF(P324="Total",SUM($T$19:T323),Adj_Rate/2*$R324)),IF(payfreq="Quarterly",IF(P324="","",IF(P324="Total",SUM($T$19:T323),Adj_Rate/4*$R324)),IF(payfreq="Monthly",IF(P324="","",IF(P324="Total",SUM($T$19:T323),Adj_Rate/12*$R324)),""))))</f>
        <v>#VALUE!</v>
      </c>
      <c r="U324" s="142" t="str">
        <f t="shared" si="15"/>
        <v>#NAME?</v>
      </c>
      <c r="V324" s="145" t="str">
        <f t="shared" si="16"/>
        <v>#NAME?</v>
      </c>
      <c r="X324" s="77"/>
    </row>
    <row r="325" ht="15.75" customHeight="1">
      <c r="B325" s="144">
        <v>306.0</v>
      </c>
      <c r="C325" s="139" t="str">
        <f t="shared" si="12"/>
        <v>#NAME?</v>
      </c>
      <c r="D325" s="140" t="str">
        <f>+IF(AND(B325&lt;$G$7),VLOOKUP($B$1,Inventory!$A$1:$AZ$500,33,FALSE),IF(AND(B325=$G$7,pmt_timing="End"),VLOOKUP($B$1,Inventory!$A$1:$AZ$500,33,FALSE),0))</f>
        <v>#VALUE!</v>
      </c>
      <c r="E325" s="140">
        <v>0.0</v>
      </c>
      <c r="F325" s="140">
        <v>0.0</v>
      </c>
      <c r="G325" s="140">
        <v>0.0</v>
      </c>
      <c r="H325" s="140">
        <v>0.0</v>
      </c>
      <c r="I325" s="140">
        <v>0.0</v>
      </c>
      <c r="J325" s="140">
        <v>0.0</v>
      </c>
      <c r="K325" s="140">
        <v>0.0</v>
      </c>
      <c r="L325" s="141" t="str">
        <f t="shared" si="3"/>
        <v>#VALUE!</v>
      </c>
      <c r="M325" s="142" t="str">
        <f>IF(AND(payfreq="Annually",pmt_timing="End",$B325&lt;=term),$L325/(1+Adj_Rate)^($B325),IF(AND(payfreq="Semiannually",pmt_timing="End",$B325&lt;=term),$L325/(1+Adj_Rate/2)^($B325),IF(AND(payfreq="Quarterly",pmt_timing="End",$B325&lt;=term),$L325/(1+Adj_Rate/4)^($B325),IF(AND(payfreq="Monthly",pmt_timing="End",$B325&lt;=term),$L325/(1+Adj_Rate/12)^($B325),""))))</f>
        <v>#VALUE!</v>
      </c>
      <c r="N325" s="142" t="str">
        <f>IF(AND(payfreq="Annually",pmt_timing="Beginning",$B325&lt;=term),$L325/(1+Adj_Rate)^($B325),IF(AND(payfreq="Semiannually",pmt_timing="Beginning",$B325&lt;=term),$L325/(1+Adj_Rate/2)^($B325),IF(AND(payfreq="Quarterly",pmt_timing="Beginning",$B325&lt;=term),$L325/(1+Adj_Rate/4)^($B325),IF(AND(payfreq="Monthly",pmt_timing="Beginning",$B325&lt;=term),$L325/(1+Adj_Rate/12)^($B325),""))))</f>
        <v>#VALUE!</v>
      </c>
      <c r="O325" s="77"/>
      <c r="P325" s="138" t="str">
        <f t="shared" si="19"/>
        <v>#NAME?</v>
      </c>
      <c r="Q325" s="143" t="str">
        <f>IF(P325="","",IF(P325=term,"Last Period",IF(P325="total","",IF(payfreq="Annually",DATE(YEAR(Q324)+1,MONTH(Q324),DAY(Q324)),IF(payfreq="Semiannually",DATE(YEAR(Q324),MONTH(Q324)+6,DAY(Q324)),IF(payfreq="Quarterly",DATE(YEAR(Q324),MONTH(Q324)+3,DAY(Q324)),IF(payfreq="Monthly",DATE(YEAR(Q324),MONTH(Q324)+1,DAY(Q324)))))))))</f>
        <v>#NAME?</v>
      </c>
      <c r="R325" s="145" t="str">
        <f t="shared" si="13"/>
        <v>#NAME?</v>
      </c>
      <c r="S325" s="142" t="str">
        <f t="shared" si="14"/>
        <v>#NAME?</v>
      </c>
      <c r="T325" s="145" t="str">
        <f>IF(payfreq="Annually",IF(P325="","",IF(P325="Total",SUM($T$19:T324),Adj_Rate*$R325)),IF(payfreq="Semiannually",IF(P325="","",IF(P325="Total",SUM($T$19:T324),Adj_Rate/2*$R325)),IF(payfreq="Quarterly",IF(P325="","",IF(P325="Total",SUM($T$19:T324),Adj_Rate/4*$R325)),IF(payfreq="Monthly",IF(P325="","",IF(P325="Total",SUM($T$19:T324),Adj_Rate/12*$R325)),""))))</f>
        <v>#VALUE!</v>
      </c>
      <c r="U325" s="142" t="str">
        <f t="shared" si="15"/>
        <v>#NAME?</v>
      </c>
      <c r="V325" s="145" t="str">
        <f t="shared" si="16"/>
        <v>#NAME?</v>
      </c>
      <c r="X325" s="77"/>
    </row>
    <row r="326" ht="15.75" customHeight="1">
      <c r="B326" s="144">
        <v>307.0</v>
      </c>
      <c r="C326" s="139" t="str">
        <f t="shared" si="12"/>
        <v>#NAME?</v>
      </c>
      <c r="D326" s="140" t="str">
        <f>+IF(AND(B326&lt;$G$7),VLOOKUP($B$1,Inventory!$A$1:$AZ$500,33,FALSE),IF(AND(B326=$G$7,pmt_timing="End"),VLOOKUP($B$1,Inventory!$A$1:$AZ$500,33,FALSE),0))</f>
        <v>#VALUE!</v>
      </c>
      <c r="E326" s="140">
        <v>0.0</v>
      </c>
      <c r="F326" s="140">
        <v>0.0</v>
      </c>
      <c r="G326" s="140">
        <v>0.0</v>
      </c>
      <c r="H326" s="140">
        <v>0.0</v>
      </c>
      <c r="I326" s="140">
        <v>0.0</v>
      </c>
      <c r="J326" s="140">
        <v>0.0</v>
      </c>
      <c r="K326" s="140">
        <v>0.0</v>
      </c>
      <c r="L326" s="141" t="str">
        <f t="shared" si="3"/>
        <v>#VALUE!</v>
      </c>
      <c r="M326" s="142" t="str">
        <f>IF(AND(payfreq="Annually",pmt_timing="End",$B326&lt;=term),$L326/(1+Adj_Rate)^($B326),IF(AND(payfreq="Semiannually",pmt_timing="End",$B326&lt;=term),$L326/(1+Adj_Rate/2)^($B326),IF(AND(payfreq="Quarterly",pmt_timing="End",$B326&lt;=term),$L326/(1+Adj_Rate/4)^($B326),IF(AND(payfreq="Monthly",pmt_timing="End",$B326&lt;=term),$L326/(1+Adj_Rate/12)^($B326),""))))</f>
        <v>#VALUE!</v>
      </c>
      <c r="N326" s="142" t="str">
        <f>IF(AND(payfreq="Annually",pmt_timing="Beginning",$B326&lt;=term),$L326/(1+Adj_Rate)^($B326),IF(AND(payfreq="Semiannually",pmt_timing="Beginning",$B326&lt;=term),$L326/(1+Adj_Rate/2)^($B326),IF(AND(payfreq="Quarterly",pmt_timing="Beginning",$B326&lt;=term),$L326/(1+Adj_Rate/4)^($B326),IF(AND(payfreq="Monthly",pmt_timing="Beginning",$B326&lt;=term),$L326/(1+Adj_Rate/12)^($B326),""))))</f>
        <v>#VALUE!</v>
      </c>
      <c r="O326" s="77"/>
      <c r="P326" s="138" t="str">
        <f t="shared" si="19"/>
        <v>#NAME?</v>
      </c>
      <c r="Q326" s="143" t="str">
        <f>IF(P326="","",IF(P326=term,"Last Period",IF(P326="total","",IF(payfreq="Annually",DATE(YEAR(Q325)+1,MONTH(Q325),DAY(Q325)),IF(payfreq="Semiannually",DATE(YEAR(Q325),MONTH(Q325)+6,DAY(Q325)),IF(payfreq="Quarterly",DATE(YEAR(Q325),MONTH(Q325)+3,DAY(Q325)),IF(payfreq="Monthly",DATE(YEAR(Q325),MONTH(Q325)+1,DAY(Q325)))))))))</f>
        <v>#NAME?</v>
      </c>
      <c r="R326" s="145" t="str">
        <f t="shared" si="13"/>
        <v>#NAME?</v>
      </c>
      <c r="S326" s="142" t="str">
        <f t="shared" si="14"/>
        <v>#NAME?</v>
      </c>
      <c r="T326" s="145" t="str">
        <f>IF(payfreq="Annually",IF(P326="","",IF(P326="Total",SUM($T$19:T325),Adj_Rate*$R326)),IF(payfreq="Semiannually",IF(P326="","",IF(P326="Total",SUM($T$19:T325),Adj_Rate/2*$R326)),IF(payfreq="Quarterly",IF(P326="","",IF(P326="Total",SUM($T$19:T325),Adj_Rate/4*$R326)),IF(payfreq="Monthly",IF(P326="","",IF(P326="Total",SUM($T$19:T325),Adj_Rate/12*$R326)),""))))</f>
        <v>#VALUE!</v>
      </c>
      <c r="U326" s="142" t="str">
        <f t="shared" si="15"/>
        <v>#NAME?</v>
      </c>
      <c r="V326" s="145" t="str">
        <f t="shared" si="16"/>
        <v>#NAME?</v>
      </c>
      <c r="X326" s="77"/>
    </row>
    <row r="327" ht="15.75" customHeight="1">
      <c r="B327" s="144">
        <v>308.0</v>
      </c>
      <c r="C327" s="139" t="str">
        <f t="shared" si="12"/>
        <v>#NAME?</v>
      </c>
      <c r="D327" s="140" t="str">
        <f>+IF(AND(B327&lt;$G$7),VLOOKUP($B$1,Inventory!$A$1:$AZ$500,33,FALSE),IF(AND(B327=$G$7,pmt_timing="End"),VLOOKUP($B$1,Inventory!$A$1:$AZ$500,33,FALSE),0))</f>
        <v>#VALUE!</v>
      </c>
      <c r="E327" s="140">
        <v>0.0</v>
      </c>
      <c r="F327" s="140">
        <v>0.0</v>
      </c>
      <c r="G327" s="140">
        <v>0.0</v>
      </c>
      <c r="H327" s="140">
        <v>0.0</v>
      </c>
      <c r="I327" s="140">
        <v>0.0</v>
      </c>
      <c r="J327" s="140">
        <v>0.0</v>
      </c>
      <c r="K327" s="140">
        <v>0.0</v>
      </c>
      <c r="L327" s="141" t="str">
        <f t="shared" si="3"/>
        <v>#VALUE!</v>
      </c>
      <c r="M327" s="142" t="str">
        <f>IF(AND(payfreq="Annually",pmt_timing="End",$B327&lt;=term),$L327/(1+Adj_Rate)^($B327),IF(AND(payfreq="Semiannually",pmt_timing="End",$B327&lt;=term),$L327/(1+Adj_Rate/2)^($B327),IF(AND(payfreq="Quarterly",pmt_timing="End",$B327&lt;=term),$L327/(1+Adj_Rate/4)^($B327),IF(AND(payfreq="Monthly",pmt_timing="End",$B327&lt;=term),$L327/(1+Adj_Rate/12)^($B327),""))))</f>
        <v>#VALUE!</v>
      </c>
      <c r="N327" s="142" t="str">
        <f>IF(AND(payfreq="Annually",pmt_timing="Beginning",$B327&lt;=term),$L327/(1+Adj_Rate)^($B327),IF(AND(payfreq="Semiannually",pmt_timing="Beginning",$B327&lt;=term),$L327/(1+Adj_Rate/2)^($B327),IF(AND(payfreq="Quarterly",pmt_timing="Beginning",$B327&lt;=term),$L327/(1+Adj_Rate/4)^($B327),IF(AND(payfreq="Monthly",pmt_timing="Beginning",$B327&lt;=term),$L327/(1+Adj_Rate/12)^($B327),""))))</f>
        <v>#VALUE!</v>
      </c>
      <c r="O327" s="77"/>
      <c r="P327" s="138" t="str">
        <f t="shared" si="19"/>
        <v>#NAME?</v>
      </c>
      <c r="Q327" s="143" t="str">
        <f>IF(P327="","",IF(P327=term,"Last Period",IF(P327="total","",IF(payfreq="Annually",DATE(YEAR(Q326)+1,MONTH(Q326),DAY(Q326)),IF(payfreq="Semiannually",DATE(YEAR(Q326),MONTH(Q326)+6,DAY(Q326)),IF(payfreq="Quarterly",DATE(YEAR(Q326),MONTH(Q326)+3,DAY(Q326)),IF(payfreq="Monthly",DATE(YEAR(Q326),MONTH(Q326)+1,DAY(Q326)))))))))</f>
        <v>#NAME?</v>
      </c>
      <c r="R327" s="145" t="str">
        <f t="shared" si="13"/>
        <v>#NAME?</v>
      </c>
      <c r="S327" s="142" t="str">
        <f t="shared" si="14"/>
        <v>#NAME?</v>
      </c>
      <c r="T327" s="145" t="str">
        <f>IF(payfreq="Annually",IF(P327="","",IF(P327="Total",SUM($T$19:T326),Adj_Rate*$R327)),IF(payfreq="Semiannually",IF(P327="","",IF(P327="Total",SUM($T$19:T326),Adj_Rate/2*$R327)),IF(payfreq="Quarterly",IF(P327="","",IF(P327="Total",SUM($T$19:T326),Adj_Rate/4*$R327)),IF(payfreq="Monthly",IF(P327="","",IF(P327="Total",SUM($T$19:T326),Adj_Rate/12*$R327)),""))))</f>
        <v>#VALUE!</v>
      </c>
      <c r="U327" s="142" t="str">
        <f t="shared" si="15"/>
        <v>#NAME?</v>
      </c>
      <c r="V327" s="145" t="str">
        <f t="shared" si="16"/>
        <v>#NAME?</v>
      </c>
      <c r="X327" s="77"/>
    </row>
    <row r="328" ht="15.75" customHeight="1">
      <c r="B328" s="144">
        <v>309.0</v>
      </c>
      <c r="C328" s="139" t="str">
        <f t="shared" si="12"/>
        <v>#NAME?</v>
      </c>
      <c r="D328" s="140" t="str">
        <f>+IF(AND(B328&lt;$G$7),VLOOKUP($B$1,Inventory!$A$1:$AZ$500,33,FALSE),IF(AND(B328=$G$7,pmt_timing="End"),VLOOKUP($B$1,Inventory!$A$1:$AZ$500,33,FALSE),0))</f>
        <v>#VALUE!</v>
      </c>
      <c r="E328" s="140">
        <v>0.0</v>
      </c>
      <c r="F328" s="140">
        <v>0.0</v>
      </c>
      <c r="G328" s="140">
        <v>0.0</v>
      </c>
      <c r="H328" s="140">
        <v>0.0</v>
      </c>
      <c r="I328" s="140">
        <v>0.0</v>
      </c>
      <c r="J328" s="140">
        <v>0.0</v>
      </c>
      <c r="K328" s="140">
        <v>0.0</v>
      </c>
      <c r="L328" s="141" t="str">
        <f t="shared" si="3"/>
        <v>#VALUE!</v>
      </c>
      <c r="M328" s="142" t="str">
        <f>IF(AND(payfreq="Annually",pmt_timing="End",$B328&lt;=term),$L328/(1+Adj_Rate)^($B328),IF(AND(payfreq="Semiannually",pmt_timing="End",$B328&lt;=term),$L328/(1+Adj_Rate/2)^($B328),IF(AND(payfreq="Quarterly",pmt_timing="End",$B328&lt;=term),$L328/(1+Adj_Rate/4)^($B328),IF(AND(payfreq="Monthly",pmt_timing="End",$B328&lt;=term),$L328/(1+Adj_Rate/12)^($B328),""))))</f>
        <v>#VALUE!</v>
      </c>
      <c r="N328" s="142" t="str">
        <f>IF(AND(payfreq="Annually",pmt_timing="Beginning",$B328&lt;=term),$L328/(1+Adj_Rate)^($B328),IF(AND(payfreq="Semiannually",pmt_timing="Beginning",$B328&lt;=term),$L328/(1+Adj_Rate/2)^($B328),IF(AND(payfreq="Quarterly",pmt_timing="Beginning",$B328&lt;=term),$L328/(1+Adj_Rate/4)^($B328),IF(AND(payfreq="Monthly",pmt_timing="Beginning",$B328&lt;=term),$L328/(1+Adj_Rate/12)^($B328),""))))</f>
        <v>#VALUE!</v>
      </c>
      <c r="O328" s="77"/>
      <c r="P328" s="138" t="str">
        <f t="shared" si="19"/>
        <v>#NAME?</v>
      </c>
      <c r="Q328" s="143" t="str">
        <f>IF(P328="","",IF(P328=term,"Last Period",IF(P328="total","",IF(payfreq="Annually",DATE(YEAR(Q327)+1,MONTH(Q327),DAY(Q327)),IF(payfreq="Semiannually",DATE(YEAR(Q327),MONTH(Q327)+6,DAY(Q327)),IF(payfreq="Quarterly",DATE(YEAR(Q327),MONTH(Q327)+3,DAY(Q327)),IF(payfreq="Monthly",DATE(YEAR(Q327),MONTH(Q327)+1,DAY(Q327)))))))))</f>
        <v>#NAME?</v>
      </c>
      <c r="R328" s="145" t="str">
        <f t="shared" si="13"/>
        <v>#NAME?</v>
      </c>
      <c r="S328" s="142" t="str">
        <f t="shared" si="14"/>
        <v>#NAME?</v>
      </c>
      <c r="T328" s="145" t="str">
        <f>IF(payfreq="Annually",IF(P328="","",IF(P328="Total",SUM($T$19:T327),Adj_Rate*$R328)),IF(payfreq="Semiannually",IF(P328="","",IF(P328="Total",SUM($T$19:T327),Adj_Rate/2*$R328)),IF(payfreq="Quarterly",IF(P328="","",IF(P328="Total",SUM($T$19:T327),Adj_Rate/4*$R328)),IF(payfreq="Monthly",IF(P328="","",IF(P328="Total",SUM($T$19:T327),Adj_Rate/12*$R328)),""))))</f>
        <v>#VALUE!</v>
      </c>
      <c r="U328" s="142" t="str">
        <f t="shared" si="15"/>
        <v>#NAME?</v>
      </c>
      <c r="V328" s="145" t="str">
        <f t="shared" si="16"/>
        <v>#NAME?</v>
      </c>
      <c r="X328" s="77"/>
    </row>
    <row r="329" ht="15.75" customHeight="1">
      <c r="B329" s="144">
        <v>310.0</v>
      </c>
      <c r="C329" s="139" t="str">
        <f t="shared" si="12"/>
        <v>#NAME?</v>
      </c>
      <c r="D329" s="140" t="str">
        <f>+IF(AND(B329&lt;$G$7),VLOOKUP($B$1,Inventory!$A$1:$AZ$500,33,FALSE),IF(AND(B329=$G$7,pmt_timing="End"),VLOOKUP($B$1,Inventory!$A$1:$AZ$500,33,FALSE),0))</f>
        <v>#VALUE!</v>
      </c>
      <c r="E329" s="140">
        <v>0.0</v>
      </c>
      <c r="F329" s="140">
        <v>0.0</v>
      </c>
      <c r="G329" s="140">
        <v>0.0</v>
      </c>
      <c r="H329" s="140">
        <v>0.0</v>
      </c>
      <c r="I329" s="140">
        <v>0.0</v>
      </c>
      <c r="J329" s="140">
        <v>0.0</v>
      </c>
      <c r="K329" s="140">
        <v>0.0</v>
      </c>
      <c r="L329" s="141" t="str">
        <f t="shared" si="3"/>
        <v>#VALUE!</v>
      </c>
      <c r="M329" s="142" t="str">
        <f>IF(AND(payfreq="Annually",pmt_timing="End",$B329&lt;=term),$L329/(1+Adj_Rate)^($B329),IF(AND(payfreq="Semiannually",pmt_timing="End",$B329&lt;=term),$L329/(1+Adj_Rate/2)^($B329),IF(AND(payfreq="Quarterly",pmt_timing="End",$B329&lt;=term),$L329/(1+Adj_Rate/4)^($B329),IF(AND(payfreq="Monthly",pmt_timing="End",$B329&lt;=term),$L329/(1+Adj_Rate/12)^($B329),""))))</f>
        <v>#VALUE!</v>
      </c>
      <c r="N329" s="142" t="str">
        <f>IF(AND(payfreq="Annually",pmt_timing="Beginning",$B329&lt;=term),$L329/(1+Adj_Rate)^($B329),IF(AND(payfreq="Semiannually",pmt_timing="Beginning",$B329&lt;=term),$L329/(1+Adj_Rate/2)^($B329),IF(AND(payfreq="Quarterly",pmt_timing="Beginning",$B329&lt;=term),$L329/(1+Adj_Rate/4)^($B329),IF(AND(payfreq="Monthly",pmt_timing="Beginning",$B329&lt;=term),$L329/(1+Adj_Rate/12)^($B329),""))))</f>
        <v>#VALUE!</v>
      </c>
      <c r="O329" s="77"/>
      <c r="P329" s="138" t="str">
        <f t="shared" si="19"/>
        <v>#NAME?</v>
      </c>
      <c r="Q329" s="143" t="str">
        <f>IF(P329="","",IF(P329=term,"Last Period",IF(P329="total","",IF(payfreq="Annually",DATE(YEAR(Q328)+1,MONTH(Q328),DAY(Q328)),IF(payfreq="Semiannually",DATE(YEAR(Q328),MONTH(Q328)+6,DAY(Q328)),IF(payfreq="Quarterly",DATE(YEAR(Q328),MONTH(Q328)+3,DAY(Q328)),IF(payfreq="Monthly",DATE(YEAR(Q328),MONTH(Q328)+1,DAY(Q328)))))))))</f>
        <v>#NAME?</v>
      </c>
      <c r="R329" s="145" t="str">
        <f t="shared" si="13"/>
        <v>#NAME?</v>
      </c>
      <c r="S329" s="142" t="str">
        <f t="shared" si="14"/>
        <v>#NAME?</v>
      </c>
      <c r="T329" s="145" t="str">
        <f>IF(payfreq="Annually",IF(P329="","",IF(P329="Total",SUM($T$19:T328),Adj_Rate*$R329)),IF(payfreq="Semiannually",IF(P329="","",IF(P329="Total",SUM($T$19:T328),Adj_Rate/2*$R329)),IF(payfreq="Quarterly",IF(P329="","",IF(P329="Total",SUM($T$19:T328),Adj_Rate/4*$R329)),IF(payfreq="Monthly",IF(P329="","",IF(P329="Total",SUM($T$19:T328),Adj_Rate/12*$R329)),""))))</f>
        <v>#VALUE!</v>
      </c>
      <c r="U329" s="142" t="str">
        <f t="shared" si="15"/>
        <v>#NAME?</v>
      </c>
      <c r="V329" s="145" t="str">
        <f t="shared" si="16"/>
        <v>#NAME?</v>
      </c>
      <c r="X329" s="77"/>
    </row>
    <row r="330" ht="15.75" customHeight="1">
      <c r="B330" s="144">
        <v>311.0</v>
      </c>
      <c r="C330" s="139" t="str">
        <f t="shared" si="12"/>
        <v>#NAME?</v>
      </c>
      <c r="D330" s="140" t="str">
        <f>+IF(AND(B330&lt;$G$7),VLOOKUP($B$1,Inventory!$A$1:$AZ$500,33,FALSE),IF(AND(B330=$G$7,pmt_timing="End"),VLOOKUP($B$1,Inventory!$A$1:$AZ$500,33,FALSE),0))</f>
        <v>#VALUE!</v>
      </c>
      <c r="E330" s="140">
        <v>0.0</v>
      </c>
      <c r="F330" s="140">
        <v>0.0</v>
      </c>
      <c r="G330" s="140">
        <v>0.0</v>
      </c>
      <c r="H330" s="140">
        <v>0.0</v>
      </c>
      <c r="I330" s="140">
        <v>0.0</v>
      </c>
      <c r="J330" s="140">
        <v>0.0</v>
      </c>
      <c r="K330" s="140">
        <v>0.0</v>
      </c>
      <c r="L330" s="141" t="str">
        <f t="shared" si="3"/>
        <v>#VALUE!</v>
      </c>
      <c r="M330" s="142" t="str">
        <f>IF(AND(payfreq="Annually",pmt_timing="End",$B330&lt;=term),$L330/(1+Adj_Rate)^($B330),IF(AND(payfreq="Semiannually",pmt_timing="End",$B330&lt;=term),$L330/(1+Adj_Rate/2)^($B330),IF(AND(payfreq="Quarterly",pmt_timing="End",$B330&lt;=term),$L330/(1+Adj_Rate/4)^($B330),IF(AND(payfreq="Monthly",pmt_timing="End",$B330&lt;=term),$L330/(1+Adj_Rate/12)^($B330),""))))</f>
        <v>#VALUE!</v>
      </c>
      <c r="N330" s="142" t="str">
        <f>IF(AND(payfreq="Annually",pmt_timing="Beginning",$B330&lt;=term),$L330/(1+Adj_Rate)^($B330),IF(AND(payfreq="Semiannually",pmt_timing="Beginning",$B330&lt;=term),$L330/(1+Adj_Rate/2)^($B330),IF(AND(payfreq="Quarterly",pmt_timing="Beginning",$B330&lt;=term),$L330/(1+Adj_Rate/4)^($B330),IF(AND(payfreq="Monthly",pmt_timing="Beginning",$B330&lt;=term),$L330/(1+Adj_Rate/12)^($B330),""))))</f>
        <v>#VALUE!</v>
      </c>
      <c r="O330" s="77"/>
      <c r="P330" s="138" t="str">
        <f t="shared" si="19"/>
        <v>#NAME?</v>
      </c>
      <c r="Q330" s="143" t="str">
        <f>IF(P330="","",IF(P330=term,"Last Period",IF(P330="total","",IF(payfreq="Annually",DATE(YEAR(Q329)+1,MONTH(Q329),DAY(Q329)),IF(payfreq="Semiannually",DATE(YEAR(Q329),MONTH(Q329)+6,DAY(Q329)),IF(payfreq="Quarterly",DATE(YEAR(Q329),MONTH(Q329)+3,DAY(Q329)),IF(payfreq="Monthly",DATE(YEAR(Q329),MONTH(Q329)+1,DAY(Q329)))))))))</f>
        <v>#NAME?</v>
      </c>
      <c r="R330" s="145" t="str">
        <f t="shared" si="13"/>
        <v>#NAME?</v>
      </c>
      <c r="S330" s="142" t="str">
        <f t="shared" si="14"/>
        <v>#NAME?</v>
      </c>
      <c r="T330" s="145" t="str">
        <f>IF(payfreq="Annually",IF(P330="","",IF(P330="Total",SUM($T$19:T329),Adj_Rate*$R330)),IF(payfreq="Semiannually",IF(P330="","",IF(P330="Total",SUM($T$19:T329),Adj_Rate/2*$R330)),IF(payfreq="Quarterly",IF(P330="","",IF(P330="Total",SUM($T$19:T329),Adj_Rate/4*$R330)),IF(payfreq="Monthly",IF(P330="","",IF(P330="Total",SUM($T$19:T329),Adj_Rate/12*$R330)),""))))</f>
        <v>#VALUE!</v>
      </c>
      <c r="U330" s="142" t="str">
        <f t="shared" si="15"/>
        <v>#NAME?</v>
      </c>
      <c r="V330" s="145" t="str">
        <f t="shared" si="16"/>
        <v>#NAME?</v>
      </c>
      <c r="X330" s="77"/>
    </row>
    <row r="331" ht="15.75" customHeight="1">
      <c r="B331" s="144">
        <v>312.0</v>
      </c>
      <c r="C331" s="139" t="str">
        <f t="shared" si="12"/>
        <v>#NAME?</v>
      </c>
      <c r="D331" s="140" t="str">
        <f>+IF(AND(B331&lt;$G$7),VLOOKUP($B$1,Inventory!$A$1:$AZ$500,33,FALSE),IF(AND(B331=$G$7,pmt_timing="End"),VLOOKUP($B$1,Inventory!$A$1:$AZ$500,33,FALSE),0))</f>
        <v>#VALUE!</v>
      </c>
      <c r="E331" s="140">
        <v>0.0</v>
      </c>
      <c r="F331" s="140">
        <v>0.0</v>
      </c>
      <c r="G331" s="140">
        <v>0.0</v>
      </c>
      <c r="H331" s="140">
        <v>0.0</v>
      </c>
      <c r="I331" s="140">
        <v>0.0</v>
      </c>
      <c r="J331" s="140">
        <v>0.0</v>
      </c>
      <c r="K331" s="140">
        <v>0.0</v>
      </c>
      <c r="L331" s="141" t="str">
        <f t="shared" si="3"/>
        <v>#VALUE!</v>
      </c>
      <c r="M331" s="142" t="str">
        <f>IF(AND(payfreq="Annually",pmt_timing="End",$B331&lt;=term),$L331/(1+Adj_Rate)^($B331),IF(AND(payfreq="Semiannually",pmt_timing="End",$B331&lt;=term),$L331/(1+Adj_Rate/2)^($B331),IF(AND(payfreq="Quarterly",pmt_timing="End",$B331&lt;=term),$L331/(1+Adj_Rate/4)^($B331),IF(AND(payfreq="Monthly",pmt_timing="End",$B331&lt;=term),$L331/(1+Adj_Rate/12)^($B331),""))))</f>
        <v>#VALUE!</v>
      </c>
      <c r="N331" s="142" t="str">
        <f>IF(AND(payfreq="Annually",pmt_timing="Beginning",$B331&lt;=term),$L331/(1+Adj_Rate)^($B331),IF(AND(payfreq="Semiannually",pmt_timing="Beginning",$B331&lt;=term),$L331/(1+Adj_Rate/2)^($B331),IF(AND(payfreq="Quarterly",pmt_timing="Beginning",$B331&lt;=term),$L331/(1+Adj_Rate/4)^($B331),IF(AND(payfreq="Monthly",pmt_timing="Beginning",$B331&lt;=term),$L331/(1+Adj_Rate/12)^($B331),""))))</f>
        <v>#VALUE!</v>
      </c>
      <c r="O331" s="77"/>
      <c r="P331" s="138" t="str">
        <f t="shared" si="19"/>
        <v>#NAME?</v>
      </c>
      <c r="Q331" s="143" t="str">
        <f>IF(P331="","",IF(P331=term,"Last Period",IF(P331="total","",IF(payfreq="Annually",DATE(YEAR(Q330)+1,MONTH(Q330),DAY(Q330)),IF(payfreq="Semiannually",DATE(YEAR(Q330),MONTH(Q330)+6,DAY(Q330)),IF(payfreq="Quarterly",DATE(YEAR(Q330),MONTH(Q330)+3,DAY(Q330)),IF(payfreq="Monthly",DATE(YEAR(Q330),MONTH(Q330)+1,DAY(Q330)))))))))</f>
        <v>#NAME?</v>
      </c>
      <c r="R331" s="145" t="str">
        <f t="shared" si="13"/>
        <v>#NAME?</v>
      </c>
      <c r="S331" s="142" t="str">
        <f t="shared" si="14"/>
        <v>#NAME?</v>
      </c>
      <c r="T331" s="145" t="str">
        <f>IF(payfreq="Annually",IF(P331="","",IF(P331="Total",SUM($T$19:T330),Adj_Rate*$R331)),IF(payfreq="Semiannually",IF(P331="","",IF(P331="Total",SUM($T$19:T330),Adj_Rate/2*$R331)),IF(payfreq="Quarterly",IF(P331="","",IF(P331="Total",SUM($T$19:T330),Adj_Rate/4*$R331)),IF(payfreq="Monthly",IF(P331="","",IF(P331="Total",SUM($T$19:T330),Adj_Rate/12*$R331)),""))))</f>
        <v>#VALUE!</v>
      </c>
      <c r="U331" s="142" t="str">
        <f t="shared" si="15"/>
        <v>#NAME?</v>
      </c>
      <c r="V331" s="145" t="str">
        <f t="shared" si="16"/>
        <v>#NAME?</v>
      </c>
      <c r="X331" s="77"/>
    </row>
    <row r="332" ht="15.75" customHeight="1">
      <c r="B332" s="144">
        <v>313.0</v>
      </c>
      <c r="C332" s="139" t="str">
        <f t="shared" si="12"/>
        <v>#NAME?</v>
      </c>
      <c r="D332" s="140" t="str">
        <f>+IF(AND(B332&lt;$G$7),VLOOKUP($B$1,Inventory!$A$1:$AZ$500,33,FALSE),IF(AND(B332=$G$7,pmt_timing="End"),VLOOKUP($B$1,Inventory!$A$1:$AZ$500,33,FALSE),0))</f>
        <v>#VALUE!</v>
      </c>
      <c r="E332" s="140">
        <v>0.0</v>
      </c>
      <c r="F332" s="140">
        <v>0.0</v>
      </c>
      <c r="G332" s="140">
        <v>0.0</v>
      </c>
      <c r="H332" s="140">
        <v>0.0</v>
      </c>
      <c r="I332" s="140">
        <v>0.0</v>
      </c>
      <c r="J332" s="140">
        <v>0.0</v>
      </c>
      <c r="K332" s="140">
        <v>0.0</v>
      </c>
      <c r="L332" s="141" t="str">
        <f t="shared" si="3"/>
        <v>#VALUE!</v>
      </c>
      <c r="M332" s="142" t="str">
        <f>IF(AND(payfreq="Annually",pmt_timing="End",$B332&lt;=term),$L332/(1+Adj_Rate)^($B332),IF(AND(payfreq="Semiannually",pmt_timing="End",$B332&lt;=term),$L332/(1+Adj_Rate/2)^($B332),IF(AND(payfreq="Quarterly",pmt_timing="End",$B332&lt;=term),$L332/(1+Adj_Rate/4)^($B332),IF(AND(payfreq="Monthly",pmt_timing="End",$B332&lt;=term),$L332/(1+Adj_Rate/12)^($B332),""))))</f>
        <v>#VALUE!</v>
      </c>
      <c r="N332" s="142" t="str">
        <f>IF(AND(payfreq="Annually",pmt_timing="Beginning",$B332&lt;=term),$L332/(1+Adj_Rate)^($B332),IF(AND(payfreq="Semiannually",pmt_timing="Beginning",$B332&lt;=term),$L332/(1+Adj_Rate/2)^($B332),IF(AND(payfreq="Quarterly",pmt_timing="Beginning",$B332&lt;=term),$L332/(1+Adj_Rate/4)^($B332),IF(AND(payfreq="Monthly",pmt_timing="Beginning",$B332&lt;=term),$L332/(1+Adj_Rate/12)^($B332),""))))</f>
        <v>#VALUE!</v>
      </c>
      <c r="O332" s="77"/>
      <c r="P332" s="138" t="str">
        <f t="shared" si="19"/>
        <v>#NAME?</v>
      </c>
      <c r="Q332" s="143" t="str">
        <f>IF(P332="","",IF(P332=term,"Last Period",IF(P332="total","",IF(payfreq="Annually",DATE(YEAR(Q331)+1,MONTH(Q331),DAY(Q331)),IF(payfreq="Semiannually",DATE(YEAR(Q331),MONTH(Q331)+6,DAY(Q331)),IF(payfreq="Quarterly",DATE(YEAR(Q331),MONTH(Q331)+3,DAY(Q331)),IF(payfreq="Monthly",DATE(YEAR(Q331),MONTH(Q331)+1,DAY(Q331)))))))))</f>
        <v>#NAME?</v>
      </c>
      <c r="R332" s="145" t="str">
        <f t="shared" si="13"/>
        <v>#NAME?</v>
      </c>
      <c r="S332" s="142" t="str">
        <f t="shared" si="14"/>
        <v>#NAME?</v>
      </c>
      <c r="T332" s="145" t="str">
        <f>IF(payfreq="Annually",IF(P332="","",IF(P332="Total",SUM($T$19:T331),Adj_Rate*$R332)),IF(payfreq="Semiannually",IF(P332="","",IF(P332="Total",SUM($T$19:T331),Adj_Rate/2*$R332)),IF(payfreq="Quarterly",IF(P332="","",IF(P332="Total",SUM($T$19:T331),Adj_Rate/4*$R332)),IF(payfreq="Monthly",IF(P332="","",IF(P332="Total",SUM($T$19:T331),Adj_Rate/12*$R332)),""))))</f>
        <v>#VALUE!</v>
      </c>
      <c r="U332" s="142" t="str">
        <f t="shared" si="15"/>
        <v>#NAME?</v>
      </c>
      <c r="V332" s="145" t="str">
        <f t="shared" si="16"/>
        <v>#NAME?</v>
      </c>
      <c r="X332" s="77"/>
    </row>
    <row r="333" ht="15.75" customHeight="1">
      <c r="B333" s="144">
        <v>314.0</v>
      </c>
      <c r="C333" s="139" t="str">
        <f t="shared" si="12"/>
        <v>#NAME?</v>
      </c>
      <c r="D333" s="140" t="str">
        <f>+IF(AND(B333&lt;$G$7),VLOOKUP($B$1,Inventory!$A$1:$AZ$500,33,FALSE),IF(AND(B333=$G$7,pmt_timing="End"),VLOOKUP($B$1,Inventory!$A$1:$AZ$500,33,FALSE),0))</f>
        <v>#VALUE!</v>
      </c>
      <c r="E333" s="140">
        <v>0.0</v>
      </c>
      <c r="F333" s="140">
        <v>0.0</v>
      </c>
      <c r="G333" s="140">
        <v>0.0</v>
      </c>
      <c r="H333" s="140">
        <v>0.0</v>
      </c>
      <c r="I333" s="140">
        <v>0.0</v>
      </c>
      <c r="J333" s="140">
        <v>0.0</v>
      </c>
      <c r="K333" s="140">
        <v>0.0</v>
      </c>
      <c r="L333" s="141" t="str">
        <f t="shared" si="3"/>
        <v>#VALUE!</v>
      </c>
      <c r="M333" s="142" t="str">
        <f>IF(AND(payfreq="Annually",pmt_timing="End",$B333&lt;=term),$L333/(1+Adj_Rate)^($B333),IF(AND(payfreq="Semiannually",pmt_timing="End",$B333&lt;=term),$L333/(1+Adj_Rate/2)^($B333),IF(AND(payfreq="Quarterly",pmt_timing="End",$B333&lt;=term),$L333/(1+Adj_Rate/4)^($B333),IF(AND(payfreq="Monthly",pmt_timing="End",$B333&lt;=term),$L333/(1+Adj_Rate/12)^($B333),""))))</f>
        <v>#VALUE!</v>
      </c>
      <c r="N333" s="142" t="str">
        <f>IF(AND(payfreq="Annually",pmt_timing="Beginning",$B333&lt;=term),$L333/(1+Adj_Rate)^($B333),IF(AND(payfreq="Semiannually",pmt_timing="Beginning",$B333&lt;=term),$L333/(1+Adj_Rate/2)^($B333),IF(AND(payfreq="Quarterly",pmt_timing="Beginning",$B333&lt;=term),$L333/(1+Adj_Rate/4)^($B333),IF(AND(payfreq="Monthly",pmt_timing="Beginning",$B333&lt;=term),$L333/(1+Adj_Rate/12)^($B333),""))))</f>
        <v>#VALUE!</v>
      </c>
      <c r="O333" s="77"/>
      <c r="P333" s="138" t="str">
        <f t="shared" si="19"/>
        <v>#NAME?</v>
      </c>
      <c r="Q333" s="143" t="str">
        <f>IF(P333="","",IF(P333=term,"Last Period",IF(P333="total","",IF(payfreq="Annually",DATE(YEAR(Q332)+1,MONTH(Q332),DAY(Q332)),IF(payfreq="Semiannually",DATE(YEAR(Q332),MONTH(Q332)+6,DAY(Q332)),IF(payfreq="Quarterly",DATE(YEAR(Q332),MONTH(Q332)+3,DAY(Q332)),IF(payfreq="Monthly",DATE(YEAR(Q332),MONTH(Q332)+1,DAY(Q332)))))))))</f>
        <v>#NAME?</v>
      </c>
      <c r="R333" s="145" t="str">
        <f t="shared" si="13"/>
        <v>#NAME?</v>
      </c>
      <c r="S333" s="142" t="str">
        <f t="shared" si="14"/>
        <v>#NAME?</v>
      </c>
      <c r="T333" s="145" t="str">
        <f>IF(payfreq="Annually",IF(P333="","",IF(P333="Total",SUM($T$19:T332),Adj_Rate*$R333)),IF(payfreq="Semiannually",IF(P333="","",IF(P333="Total",SUM($T$19:T332),Adj_Rate/2*$R333)),IF(payfreq="Quarterly",IF(P333="","",IF(P333="Total",SUM($T$19:T332),Adj_Rate/4*$R333)),IF(payfreq="Monthly",IF(P333="","",IF(P333="Total",SUM($T$19:T332),Adj_Rate/12*$R333)),""))))</f>
        <v>#VALUE!</v>
      </c>
      <c r="U333" s="142" t="str">
        <f t="shared" si="15"/>
        <v>#NAME?</v>
      </c>
      <c r="V333" s="145" t="str">
        <f t="shared" si="16"/>
        <v>#NAME?</v>
      </c>
      <c r="X333" s="77"/>
    </row>
    <row r="334" ht="15.75" customHeight="1">
      <c r="B334" s="144">
        <v>315.0</v>
      </c>
      <c r="C334" s="139" t="str">
        <f t="shared" si="12"/>
        <v>#NAME?</v>
      </c>
      <c r="D334" s="140" t="str">
        <f>+IF(AND(B334&lt;$G$7),VLOOKUP($B$1,Inventory!$A$1:$AZ$500,33,FALSE),IF(AND(B334=$G$7,pmt_timing="End"),VLOOKUP($B$1,Inventory!$A$1:$AZ$500,33,FALSE),0))</f>
        <v>#VALUE!</v>
      </c>
      <c r="E334" s="140">
        <v>0.0</v>
      </c>
      <c r="F334" s="140">
        <v>0.0</v>
      </c>
      <c r="G334" s="140">
        <v>0.0</v>
      </c>
      <c r="H334" s="140">
        <v>0.0</v>
      </c>
      <c r="I334" s="140">
        <v>0.0</v>
      </c>
      <c r="J334" s="140">
        <v>0.0</v>
      </c>
      <c r="K334" s="140">
        <v>0.0</v>
      </c>
      <c r="L334" s="141" t="str">
        <f t="shared" si="3"/>
        <v>#VALUE!</v>
      </c>
      <c r="M334" s="142" t="str">
        <f>IF(AND(payfreq="Annually",pmt_timing="End",$B334&lt;=term),$L334/(1+Adj_Rate)^($B334),IF(AND(payfreq="Semiannually",pmt_timing="End",$B334&lt;=term),$L334/(1+Adj_Rate/2)^($B334),IF(AND(payfreq="Quarterly",pmt_timing="End",$B334&lt;=term),$L334/(1+Adj_Rate/4)^($B334),IF(AND(payfreq="Monthly",pmt_timing="End",$B334&lt;=term),$L334/(1+Adj_Rate/12)^($B334),""))))</f>
        <v>#VALUE!</v>
      </c>
      <c r="N334" s="142" t="str">
        <f>IF(AND(payfreq="Annually",pmt_timing="Beginning",$B334&lt;=term),$L334/(1+Adj_Rate)^($B334),IF(AND(payfreq="Semiannually",pmt_timing="Beginning",$B334&lt;=term),$L334/(1+Adj_Rate/2)^($B334),IF(AND(payfreq="Quarterly",pmt_timing="Beginning",$B334&lt;=term),$L334/(1+Adj_Rate/4)^($B334),IF(AND(payfreq="Monthly",pmt_timing="Beginning",$B334&lt;=term),$L334/(1+Adj_Rate/12)^($B334),""))))</f>
        <v>#VALUE!</v>
      </c>
      <c r="O334" s="77"/>
      <c r="P334" s="138" t="str">
        <f t="shared" si="19"/>
        <v>#NAME?</v>
      </c>
      <c r="Q334" s="143" t="str">
        <f>IF(P334="","",IF(P334=term,"Last Period",IF(P334="total","",IF(payfreq="Annually",DATE(YEAR(Q333)+1,MONTH(Q333),DAY(Q333)),IF(payfreq="Semiannually",DATE(YEAR(Q333),MONTH(Q333)+6,DAY(Q333)),IF(payfreq="Quarterly",DATE(YEAR(Q333),MONTH(Q333)+3,DAY(Q333)),IF(payfreq="Monthly",DATE(YEAR(Q333),MONTH(Q333)+1,DAY(Q333)))))))))</f>
        <v>#NAME?</v>
      </c>
      <c r="R334" s="145" t="str">
        <f t="shared" si="13"/>
        <v>#NAME?</v>
      </c>
      <c r="S334" s="142" t="str">
        <f t="shared" si="14"/>
        <v>#NAME?</v>
      </c>
      <c r="T334" s="145" t="str">
        <f>IF(payfreq="Annually",IF(P334="","",IF(P334="Total",SUM($T$19:T333),Adj_Rate*$R334)),IF(payfreq="Semiannually",IF(P334="","",IF(P334="Total",SUM($T$19:T333),Adj_Rate/2*$R334)),IF(payfreq="Quarterly",IF(P334="","",IF(P334="Total",SUM($T$19:T333),Adj_Rate/4*$R334)),IF(payfreq="Monthly",IF(P334="","",IF(P334="Total",SUM($T$19:T333),Adj_Rate/12*$R334)),""))))</f>
        <v>#VALUE!</v>
      </c>
      <c r="U334" s="142" t="str">
        <f t="shared" si="15"/>
        <v>#NAME?</v>
      </c>
      <c r="V334" s="145" t="str">
        <f t="shared" si="16"/>
        <v>#NAME?</v>
      </c>
      <c r="X334" s="77"/>
    </row>
    <row r="335" ht="15.75" customHeight="1">
      <c r="B335" s="144">
        <v>316.0</v>
      </c>
      <c r="C335" s="139" t="str">
        <f t="shared" si="12"/>
        <v>#NAME?</v>
      </c>
      <c r="D335" s="140" t="str">
        <f>+IF(AND(B335&lt;$G$7),VLOOKUP($B$1,Inventory!$A$1:$AZ$500,33,FALSE),IF(AND(B335=$G$7,pmt_timing="End"),VLOOKUP($B$1,Inventory!$A$1:$AZ$500,33,FALSE),0))</f>
        <v>#VALUE!</v>
      </c>
      <c r="E335" s="140">
        <v>0.0</v>
      </c>
      <c r="F335" s="140">
        <v>0.0</v>
      </c>
      <c r="G335" s="140">
        <v>0.0</v>
      </c>
      <c r="H335" s="140">
        <v>0.0</v>
      </c>
      <c r="I335" s="140">
        <v>0.0</v>
      </c>
      <c r="J335" s="140">
        <v>0.0</v>
      </c>
      <c r="K335" s="140">
        <v>0.0</v>
      </c>
      <c r="L335" s="141" t="str">
        <f t="shared" si="3"/>
        <v>#VALUE!</v>
      </c>
      <c r="M335" s="142" t="str">
        <f>IF(AND(payfreq="Annually",pmt_timing="End",$B335&lt;=term),$L335/(1+Adj_Rate)^($B335),IF(AND(payfreq="Semiannually",pmt_timing="End",$B335&lt;=term),$L335/(1+Adj_Rate/2)^($B335),IF(AND(payfreq="Quarterly",pmt_timing="End",$B335&lt;=term),$L335/(1+Adj_Rate/4)^($B335),IF(AND(payfreq="Monthly",pmt_timing="End",$B335&lt;=term),$L335/(1+Adj_Rate/12)^($B335),""))))</f>
        <v>#VALUE!</v>
      </c>
      <c r="N335" s="142" t="str">
        <f>IF(AND(payfreq="Annually",pmt_timing="Beginning",$B335&lt;=term),$L335/(1+Adj_Rate)^($B335),IF(AND(payfreq="Semiannually",pmt_timing="Beginning",$B335&lt;=term),$L335/(1+Adj_Rate/2)^($B335),IF(AND(payfreq="Quarterly",pmt_timing="Beginning",$B335&lt;=term),$L335/(1+Adj_Rate/4)^($B335),IF(AND(payfreq="Monthly",pmt_timing="Beginning",$B335&lt;=term),$L335/(1+Adj_Rate/12)^($B335),""))))</f>
        <v>#VALUE!</v>
      </c>
      <c r="O335" s="77"/>
      <c r="P335" s="138" t="str">
        <f t="shared" si="19"/>
        <v>#NAME?</v>
      </c>
      <c r="Q335" s="143" t="str">
        <f>IF(P335="","",IF(P335=term,"Last Period",IF(P335="total","",IF(payfreq="Annually",DATE(YEAR(Q334)+1,MONTH(Q334),DAY(Q334)),IF(payfreq="Semiannually",DATE(YEAR(Q334),MONTH(Q334)+6,DAY(Q334)),IF(payfreq="Quarterly",DATE(YEAR(Q334),MONTH(Q334)+3,DAY(Q334)),IF(payfreq="Monthly",DATE(YEAR(Q334),MONTH(Q334)+1,DAY(Q334)))))))))</f>
        <v>#NAME?</v>
      </c>
      <c r="R335" s="145" t="str">
        <f t="shared" si="13"/>
        <v>#NAME?</v>
      </c>
      <c r="S335" s="142" t="str">
        <f t="shared" si="14"/>
        <v>#NAME?</v>
      </c>
      <c r="T335" s="145" t="str">
        <f>IF(payfreq="Annually",IF(P335="","",IF(P335="Total",SUM($T$19:T334),Adj_Rate*$R335)),IF(payfreq="Semiannually",IF(P335="","",IF(P335="Total",SUM($T$19:T334),Adj_Rate/2*$R335)),IF(payfreq="Quarterly",IF(P335="","",IF(P335="Total",SUM($T$19:T334),Adj_Rate/4*$R335)),IF(payfreq="Monthly",IF(P335="","",IF(P335="Total",SUM($T$19:T334),Adj_Rate/12*$R335)),""))))</f>
        <v>#VALUE!</v>
      </c>
      <c r="U335" s="142" t="str">
        <f t="shared" si="15"/>
        <v>#NAME?</v>
      </c>
      <c r="V335" s="145" t="str">
        <f t="shared" si="16"/>
        <v>#NAME?</v>
      </c>
      <c r="X335" s="77"/>
    </row>
    <row r="336" ht="15.75" customHeight="1">
      <c r="B336" s="144">
        <v>317.0</v>
      </c>
      <c r="C336" s="139" t="str">
        <f t="shared" si="12"/>
        <v>#NAME?</v>
      </c>
      <c r="D336" s="140" t="str">
        <f>+IF(AND(B336&lt;$G$7),VLOOKUP($B$1,Inventory!$A$1:$AZ$500,33,FALSE),IF(AND(B336=$G$7,pmt_timing="End"),VLOOKUP($B$1,Inventory!$A$1:$AZ$500,33,FALSE),0))</f>
        <v>#VALUE!</v>
      </c>
      <c r="E336" s="140">
        <v>0.0</v>
      </c>
      <c r="F336" s="140">
        <v>0.0</v>
      </c>
      <c r="G336" s="140">
        <v>0.0</v>
      </c>
      <c r="H336" s="140">
        <v>0.0</v>
      </c>
      <c r="I336" s="140">
        <v>0.0</v>
      </c>
      <c r="J336" s="140">
        <v>0.0</v>
      </c>
      <c r="K336" s="140">
        <v>0.0</v>
      </c>
      <c r="L336" s="141" t="str">
        <f t="shared" si="3"/>
        <v>#VALUE!</v>
      </c>
      <c r="M336" s="142" t="str">
        <f>IF(AND(payfreq="Annually",pmt_timing="End",$B336&lt;=term),$L336/(1+Adj_Rate)^($B336),IF(AND(payfreq="Semiannually",pmt_timing="End",$B336&lt;=term),$L336/(1+Adj_Rate/2)^($B336),IF(AND(payfreq="Quarterly",pmt_timing="End",$B336&lt;=term),$L336/(1+Adj_Rate/4)^($B336),IF(AND(payfreq="Monthly",pmt_timing="End",$B336&lt;=term),$L336/(1+Adj_Rate/12)^($B336),""))))</f>
        <v>#VALUE!</v>
      </c>
      <c r="N336" s="142" t="str">
        <f>IF(AND(payfreq="Annually",pmt_timing="Beginning",$B336&lt;=term),$L336/(1+Adj_Rate)^($B336),IF(AND(payfreq="Semiannually",pmt_timing="Beginning",$B336&lt;=term),$L336/(1+Adj_Rate/2)^($B336),IF(AND(payfreq="Quarterly",pmt_timing="Beginning",$B336&lt;=term),$L336/(1+Adj_Rate/4)^($B336),IF(AND(payfreq="Monthly",pmt_timing="Beginning",$B336&lt;=term),$L336/(1+Adj_Rate/12)^($B336),""))))</f>
        <v>#VALUE!</v>
      </c>
      <c r="O336" s="77"/>
      <c r="P336" s="138" t="str">
        <f t="shared" si="19"/>
        <v>#NAME?</v>
      </c>
      <c r="Q336" s="143" t="str">
        <f>IF(P336="","",IF(P336=term,"Last Period",IF(P336="total","",IF(payfreq="Annually",DATE(YEAR(Q335)+1,MONTH(Q335),DAY(Q335)),IF(payfreq="Semiannually",DATE(YEAR(Q335),MONTH(Q335)+6,DAY(Q335)),IF(payfreq="Quarterly",DATE(YEAR(Q335),MONTH(Q335)+3,DAY(Q335)),IF(payfreq="Monthly",DATE(YEAR(Q335),MONTH(Q335)+1,DAY(Q335)))))))))</f>
        <v>#NAME?</v>
      </c>
      <c r="R336" s="145" t="str">
        <f t="shared" si="13"/>
        <v>#NAME?</v>
      </c>
      <c r="S336" s="142" t="str">
        <f t="shared" si="14"/>
        <v>#NAME?</v>
      </c>
      <c r="T336" s="145" t="str">
        <f>IF(payfreq="Annually",IF(P336="","",IF(P336="Total",SUM($T$19:T335),Adj_Rate*$R336)),IF(payfreq="Semiannually",IF(P336="","",IF(P336="Total",SUM($T$19:T335),Adj_Rate/2*$R336)),IF(payfreq="Quarterly",IF(P336="","",IF(P336="Total",SUM($T$19:T335),Adj_Rate/4*$R336)),IF(payfreq="Monthly",IF(P336="","",IF(P336="Total",SUM($T$19:T335),Adj_Rate/12*$R336)),""))))</f>
        <v>#VALUE!</v>
      </c>
      <c r="U336" s="142" t="str">
        <f t="shared" si="15"/>
        <v>#NAME?</v>
      </c>
      <c r="V336" s="145" t="str">
        <f t="shared" si="16"/>
        <v>#NAME?</v>
      </c>
      <c r="X336" s="77"/>
    </row>
    <row r="337" ht="15.75" customHeight="1">
      <c r="B337" s="144">
        <v>318.0</v>
      </c>
      <c r="C337" s="139" t="str">
        <f t="shared" si="12"/>
        <v>#NAME?</v>
      </c>
      <c r="D337" s="140" t="str">
        <f>+IF(AND(B337&lt;$G$7),VLOOKUP($B$1,Inventory!$A$1:$AZ$500,33,FALSE),IF(AND(B337=$G$7,pmt_timing="End"),VLOOKUP($B$1,Inventory!$A$1:$AZ$500,33,FALSE),0))</f>
        <v>#VALUE!</v>
      </c>
      <c r="E337" s="140">
        <v>0.0</v>
      </c>
      <c r="F337" s="140">
        <v>0.0</v>
      </c>
      <c r="G337" s="140">
        <v>0.0</v>
      </c>
      <c r="H337" s="140">
        <v>0.0</v>
      </c>
      <c r="I337" s="140">
        <v>0.0</v>
      </c>
      <c r="J337" s="140">
        <v>0.0</v>
      </c>
      <c r="K337" s="140">
        <v>0.0</v>
      </c>
      <c r="L337" s="141" t="str">
        <f t="shared" si="3"/>
        <v>#VALUE!</v>
      </c>
      <c r="M337" s="142" t="str">
        <f>IF(AND(payfreq="Annually",pmt_timing="End",$B337&lt;=term),$L337/(1+Adj_Rate)^($B337),IF(AND(payfreq="Semiannually",pmt_timing="End",$B337&lt;=term),$L337/(1+Adj_Rate/2)^($B337),IF(AND(payfreq="Quarterly",pmt_timing="End",$B337&lt;=term),$L337/(1+Adj_Rate/4)^($B337),IF(AND(payfreq="Monthly",pmt_timing="End",$B337&lt;=term),$L337/(1+Adj_Rate/12)^($B337),""))))</f>
        <v>#VALUE!</v>
      </c>
      <c r="N337" s="142" t="str">
        <f>IF(AND(payfreq="Annually",pmt_timing="Beginning",$B337&lt;=term),$L337/(1+Adj_Rate)^($B337),IF(AND(payfreq="Semiannually",pmt_timing="Beginning",$B337&lt;=term),$L337/(1+Adj_Rate/2)^($B337),IF(AND(payfreq="Quarterly",pmt_timing="Beginning",$B337&lt;=term),$L337/(1+Adj_Rate/4)^($B337),IF(AND(payfreq="Monthly",pmt_timing="Beginning",$B337&lt;=term),$L337/(1+Adj_Rate/12)^($B337),""))))</f>
        <v>#VALUE!</v>
      </c>
      <c r="O337" s="77"/>
      <c r="P337" s="138" t="str">
        <f t="shared" si="19"/>
        <v>#NAME?</v>
      </c>
      <c r="Q337" s="143" t="str">
        <f>IF(P337="","",IF(P337=term,"Last Period",IF(P337="total","",IF(payfreq="Annually",DATE(YEAR(Q336)+1,MONTH(Q336),DAY(Q336)),IF(payfreq="Semiannually",DATE(YEAR(Q336),MONTH(Q336)+6,DAY(Q336)),IF(payfreq="Quarterly",DATE(YEAR(Q336),MONTH(Q336)+3,DAY(Q336)),IF(payfreq="Monthly",DATE(YEAR(Q336),MONTH(Q336)+1,DAY(Q336)))))))))</f>
        <v>#NAME?</v>
      </c>
      <c r="R337" s="145" t="str">
        <f t="shared" si="13"/>
        <v>#NAME?</v>
      </c>
      <c r="S337" s="142" t="str">
        <f t="shared" si="14"/>
        <v>#NAME?</v>
      </c>
      <c r="T337" s="145" t="str">
        <f>IF(payfreq="Annually",IF(P337="","",IF(P337="Total",SUM($T$19:T336),Adj_Rate*$R337)),IF(payfreq="Semiannually",IF(P337="","",IF(P337="Total",SUM($T$19:T336),Adj_Rate/2*$R337)),IF(payfreq="Quarterly",IF(P337="","",IF(P337="Total",SUM($T$19:T336),Adj_Rate/4*$R337)),IF(payfreq="Monthly",IF(P337="","",IF(P337="Total",SUM($T$19:T336),Adj_Rate/12*$R337)),""))))</f>
        <v>#VALUE!</v>
      </c>
      <c r="U337" s="142" t="str">
        <f t="shared" si="15"/>
        <v>#NAME?</v>
      </c>
      <c r="V337" s="145" t="str">
        <f t="shared" si="16"/>
        <v>#NAME?</v>
      </c>
      <c r="X337" s="77"/>
    </row>
    <row r="338" ht="15.75" customHeight="1">
      <c r="B338" s="144" t="str">
        <f t="shared" ref="B338:B605" si="72">IF(B337&lt;term,B337+1,"")</f>
        <v>#NAME?</v>
      </c>
      <c r="C338" s="139" t="str">
        <f t="shared" si="12"/>
        <v>#NAME?</v>
      </c>
      <c r="D338" s="140" t="str">
        <f>+IF(AND(B338&lt;$G$7),VLOOKUP($B$1,Inventory!$A$1:$AZ$500,33,FALSE),IF(AND(B338=$G$7,pmt_timing="End"),VLOOKUP($B$1,Inventory!$A$1:$AZ$500,33,FALSE),0))</f>
        <v>#NAME?</v>
      </c>
      <c r="E338" s="140">
        <v>0.0</v>
      </c>
      <c r="F338" s="140">
        <v>0.0</v>
      </c>
      <c r="G338" s="140">
        <v>0.0</v>
      </c>
      <c r="H338" s="140">
        <v>0.0</v>
      </c>
      <c r="I338" s="140">
        <v>0.0</v>
      </c>
      <c r="J338" s="140">
        <v>0.0</v>
      </c>
      <c r="K338" s="140">
        <v>0.0</v>
      </c>
      <c r="L338" s="141" t="str">
        <f t="shared" si="3"/>
        <v>#NAME?</v>
      </c>
      <c r="M338" s="142" t="str">
        <f>IF(pmt_timing="End",IF($B338&gt;term, "",$L338/(1+Adj_Rate/12)^B338),"")</f>
        <v>#VALUE!</v>
      </c>
      <c r="N338" s="142" t="str">
        <f>IF(AND(payfreq="A",pmt_timing="Beginning",$B338&lt;=term),$L338/(1+Adj_Rate)^($B338),IF(AND(payfreq="S",pmt_timing="Beginning",$B338&lt;=term),$L338/(1+Adj_Rate/2)^($B338),IF(AND(payfreq="Q",pmt_timing="Beginning",$B338&lt;=term),$L338/(1+Adj_Rate/4)^($B338),IF(AND(payfreq="M",pmt_timing="Beginning",$B338&lt;=term),$L338/(1+Adj_Rate/12)^($B338),""))))</f>
        <v>#VALUE!</v>
      </c>
      <c r="O338" s="77"/>
      <c r="P338" s="138" t="str">
        <f t="shared" si="19"/>
        <v>#NAME?</v>
      </c>
      <c r="Q338" s="143" t="str">
        <f>IF(P338="","",IF(P338=term,"Last Period",IF(P338="total","",IF(payfreq="Annually",DATE(YEAR(Q337)+1,MONTH(Q337),DAY(Q337)),IF(payfreq="Semiannually",DATE(YEAR(Q337),MONTH(Q337)+6,DAY(Q337)),IF(payfreq="Quarterly",DATE(YEAR(Q337),MONTH(Q337)+3,DAY(Q337)),IF(payfreq="Monthly",DATE(YEAR(Q337),MONTH(Q337)+1,DAY(Q337)))))))))</f>
        <v>#NAME?</v>
      </c>
      <c r="R338" s="145" t="str">
        <f t="shared" si="13"/>
        <v>#NAME?</v>
      </c>
      <c r="S338" s="142" t="str">
        <f t="shared" si="14"/>
        <v>#NAME?</v>
      </c>
      <c r="T338" s="145" t="str">
        <f>IF(payfreq="Annually",IF(P338="","",IF(P338="Total",SUM($T$19:T337),Adj_Rate*$R338)),IF(payfreq="Semiannually",IF(P338="","",IF(P338="Total",SUM($T$19:T337),Adj_Rate/2*$R338)),IF(payfreq="Quarterly",IF(P338="","",IF(P338="Total",SUM($T$19:T337),Adj_Rate/4*$R338)),IF(payfreq="Monthly",IF(P338="","",IF(P338="Total",SUM($T$19:T337),Adj_Rate/12*$R338)),""))))</f>
        <v>#VALUE!</v>
      </c>
      <c r="U338" s="142" t="str">
        <f t="shared" si="15"/>
        <v>#NAME?</v>
      </c>
      <c r="V338" s="145" t="str">
        <f t="shared" si="16"/>
        <v>#NAME?</v>
      </c>
      <c r="X338" s="77"/>
    </row>
    <row r="339" ht="15.75" customHeight="1">
      <c r="B339" s="144" t="str">
        <f t="shared" si="72"/>
        <v>#NAME?</v>
      </c>
      <c r="C339" s="139" t="str">
        <f t="shared" si="12"/>
        <v>#NAME?</v>
      </c>
      <c r="D339" s="140" t="str">
        <f>+IF(AND(B339&lt;$G$7),VLOOKUP($B$1,Inventory!$A$1:$AZ$500,33,FALSE),IF(AND(B339=$G$7,pmt_timing="End"),VLOOKUP($B$1,Inventory!$A$1:$AZ$500,33,FALSE),0))</f>
        <v>#NAME?</v>
      </c>
      <c r="E339" s="140">
        <v>0.0</v>
      </c>
      <c r="F339" s="140">
        <v>0.0</v>
      </c>
      <c r="G339" s="140">
        <v>0.0</v>
      </c>
      <c r="H339" s="140">
        <v>0.0</v>
      </c>
      <c r="I339" s="140">
        <v>0.0</v>
      </c>
      <c r="J339" s="140">
        <v>0.0</v>
      </c>
      <c r="K339" s="140">
        <v>0.0</v>
      </c>
      <c r="L339" s="141" t="str">
        <f t="shared" si="3"/>
        <v>#NAME?</v>
      </c>
      <c r="M339" s="142" t="str">
        <f>IF(pmt_timing="End",IF($B339&gt;term, "",$L339/(1+Adj_Rate/12)^B339),"")</f>
        <v>#VALUE!</v>
      </c>
      <c r="N339" s="142" t="str">
        <f>IF(AND(payfreq="A",pmt_timing="Beginning",$B339&lt;=term),$L339/(1+Adj_Rate)^($B339),IF(AND(payfreq="S",pmt_timing="Beginning",$B339&lt;=term),$L339/(1+Adj_Rate/2)^($B339),IF(AND(payfreq="Q",pmt_timing="Beginning",$B339&lt;=term),$L339/(1+Adj_Rate/4)^($B339),IF(AND(payfreq="M",pmt_timing="Beginning",$B339&lt;=term),$L339/(1+Adj_Rate/12)^($B339),""))))</f>
        <v>#VALUE!</v>
      </c>
      <c r="O339" s="77"/>
      <c r="P339" s="138" t="str">
        <f t="shared" si="19"/>
        <v>#NAME?</v>
      </c>
      <c r="Q339" s="143" t="str">
        <f>IF(P339="","",IF(P339=term,"Last Period",IF(P339="total","",IF(payfreq="Annually",DATE(YEAR(Q338)+1,MONTH(Q338),DAY(Q338)),IF(payfreq="Semiannually",DATE(YEAR(Q338),MONTH(Q338)+6,DAY(Q338)),IF(payfreq="Quarterly",DATE(YEAR(Q338),MONTH(Q338)+3,DAY(Q338)),IF(payfreq="Monthly",DATE(YEAR(Q338),MONTH(Q338)+1,DAY(Q338)))))))))</f>
        <v>#NAME?</v>
      </c>
      <c r="R339" s="145" t="str">
        <f t="shared" si="13"/>
        <v>#NAME?</v>
      </c>
      <c r="S339" s="142" t="str">
        <f t="shared" si="14"/>
        <v>#NAME?</v>
      </c>
      <c r="T339" s="145" t="str">
        <f>IF(payfreq="Annually",IF(P339="","",IF(P339="Total",SUM($T$19:T338),Adj_Rate*$R339)),IF(payfreq="Semiannually",IF(P339="","",IF(P339="Total",SUM($T$19:T338),Adj_Rate/2*$R339)),IF(payfreq="Quarterly",IF(P339="","",IF(P339="Total",SUM($T$19:T338),Adj_Rate/4*$R339)),IF(payfreq="Monthly",IF(P339="","",IF(P339="Total",SUM($T$19:T338),Adj_Rate/12*$R339)),""))))</f>
        <v>#VALUE!</v>
      </c>
      <c r="U339" s="142" t="str">
        <f t="shared" si="15"/>
        <v>#NAME?</v>
      </c>
      <c r="V339" s="145" t="str">
        <f t="shared" si="16"/>
        <v>#NAME?</v>
      </c>
      <c r="X339" s="77"/>
    </row>
    <row r="340" ht="15.75" customHeight="1">
      <c r="B340" s="144" t="str">
        <f t="shared" si="72"/>
        <v>#NAME?</v>
      </c>
      <c r="C340" s="139" t="str">
        <f t="shared" si="12"/>
        <v>#NAME?</v>
      </c>
      <c r="D340" s="140" t="str">
        <f>+IF(AND(B340&lt;$G$7),VLOOKUP($B$1,Inventory!$A$1:$AZ$500,33,FALSE),IF(AND(B340=$G$7,pmt_timing="End"),VLOOKUP($B$1,Inventory!$A$1:$AZ$500,33,FALSE),0))</f>
        <v>#NAME?</v>
      </c>
      <c r="E340" s="140">
        <v>0.0</v>
      </c>
      <c r="F340" s="140">
        <v>0.0</v>
      </c>
      <c r="G340" s="140">
        <v>0.0</v>
      </c>
      <c r="H340" s="140">
        <v>0.0</v>
      </c>
      <c r="I340" s="140">
        <v>0.0</v>
      </c>
      <c r="J340" s="140">
        <v>0.0</v>
      </c>
      <c r="K340" s="140">
        <v>0.0</v>
      </c>
      <c r="L340" s="141" t="str">
        <f t="shared" si="3"/>
        <v>#NAME?</v>
      </c>
      <c r="M340" s="142" t="str">
        <f>IF(pmt_timing="End",IF($B340&gt;term, "",$L340/(1+Adj_Rate/12)^B340),"")</f>
        <v>#VALUE!</v>
      </c>
      <c r="N340" s="142" t="str">
        <f>IF(AND(payfreq="A",pmt_timing="Beginning",$B340&lt;=term),$L340/(1+Adj_Rate)^($B340),IF(AND(payfreq="S",pmt_timing="Beginning",$B340&lt;=term),$L340/(1+Adj_Rate/2)^($B340),IF(AND(payfreq="Q",pmt_timing="Beginning",$B340&lt;=term),$L340/(1+Adj_Rate/4)^($B340),IF(AND(payfreq="M",pmt_timing="Beginning",$B340&lt;=term),$L340/(1+Adj_Rate/12)^($B340),""))))</f>
        <v>#VALUE!</v>
      </c>
      <c r="O340" s="77"/>
      <c r="P340" s="138" t="str">
        <f t="shared" si="19"/>
        <v>#NAME?</v>
      </c>
      <c r="Q340" s="143" t="str">
        <f>IF(P340="","",IF(P340=term,"Last Period",IF(P340="total","",IF(payfreq="Annually",DATE(YEAR(Q339)+1,MONTH(Q339),DAY(Q339)),IF(payfreq="Semiannually",DATE(YEAR(Q339),MONTH(Q339)+6,DAY(Q339)),IF(payfreq="Quarterly",DATE(YEAR(Q339),MONTH(Q339)+3,DAY(Q339)),IF(payfreq="Monthly",DATE(YEAR(Q339),MONTH(Q339)+1,DAY(Q339)))))))))</f>
        <v>#NAME?</v>
      </c>
      <c r="R340" s="145" t="str">
        <f t="shared" si="13"/>
        <v>#NAME?</v>
      </c>
      <c r="S340" s="142" t="str">
        <f t="shared" si="14"/>
        <v>#NAME?</v>
      </c>
      <c r="T340" s="145" t="str">
        <f>IF(payfreq="Annually",IF(P340="","",IF(P340="Total",SUM($T$19:T339),Adj_Rate*$R340)),IF(payfreq="Semiannually",IF(P340="","",IF(P340="Total",SUM($T$19:T339),Adj_Rate/2*$R340)),IF(payfreq="Quarterly",IF(P340="","",IF(P340="Total",SUM($T$19:T339),Adj_Rate/4*$R340)),IF(payfreq="Monthly",IF(P340="","",IF(P340="Total",SUM($T$19:T339),Adj_Rate/12*$R340)),""))))</f>
        <v>#VALUE!</v>
      </c>
      <c r="U340" s="142" t="str">
        <f t="shared" si="15"/>
        <v>#NAME?</v>
      </c>
      <c r="V340" s="145" t="str">
        <f t="shared" si="16"/>
        <v>#NAME?</v>
      </c>
      <c r="X340" s="77"/>
    </row>
    <row r="341" ht="15.75" customHeight="1">
      <c r="B341" s="144" t="str">
        <f t="shared" si="72"/>
        <v>#NAME?</v>
      </c>
      <c r="C341" s="139" t="str">
        <f t="shared" si="12"/>
        <v>#NAME?</v>
      </c>
      <c r="D341" s="140" t="str">
        <f>+IF(AND(B341&lt;$G$7),VLOOKUP($B$1,Inventory!$A$1:$AZ$500,33,FALSE),IF(AND(B341=$G$7,pmt_timing="End"),VLOOKUP($B$1,Inventory!$A$1:$AZ$500,33,FALSE),0))</f>
        <v>#NAME?</v>
      </c>
      <c r="E341" s="140">
        <v>0.0</v>
      </c>
      <c r="F341" s="140">
        <v>0.0</v>
      </c>
      <c r="G341" s="140">
        <v>0.0</v>
      </c>
      <c r="H341" s="140">
        <v>0.0</v>
      </c>
      <c r="I341" s="140">
        <v>0.0</v>
      </c>
      <c r="J341" s="140">
        <v>0.0</v>
      </c>
      <c r="K341" s="140">
        <v>0.0</v>
      </c>
      <c r="L341" s="141" t="str">
        <f t="shared" si="3"/>
        <v>#NAME?</v>
      </c>
      <c r="M341" s="142" t="str">
        <f>IF(pmt_timing="End",IF($B341&gt;term, "",$L341/(1+Adj_Rate/12)^B341),"")</f>
        <v>#VALUE!</v>
      </c>
      <c r="N341" s="142" t="str">
        <f>IF(AND(payfreq="A",pmt_timing="Beginning",$B341&lt;=term),$L341/(1+Adj_Rate)^($B341),IF(AND(payfreq="S",pmt_timing="Beginning",$B341&lt;=term),$L341/(1+Adj_Rate/2)^($B341),IF(AND(payfreq="Q",pmt_timing="Beginning",$B341&lt;=term),$L341/(1+Adj_Rate/4)^($B341),IF(AND(payfreq="M",pmt_timing="Beginning",$B341&lt;=term),$L341/(1+Adj_Rate/12)^($B341),""))))</f>
        <v>#VALUE!</v>
      </c>
      <c r="O341" s="77"/>
      <c r="P341" s="138" t="str">
        <f t="shared" si="19"/>
        <v>#NAME?</v>
      </c>
      <c r="Q341" s="143" t="str">
        <f>IF(P341="","",IF(P341=term,"Last Period",IF(P341="total","",IF(payfreq="Annually",DATE(YEAR(Q340)+1,MONTH(Q340),DAY(Q340)),IF(payfreq="Semiannually",DATE(YEAR(Q340),MONTH(Q340)+6,DAY(Q340)),IF(payfreq="Quarterly",DATE(YEAR(Q340),MONTH(Q340)+3,DAY(Q340)),IF(payfreq="Monthly",DATE(YEAR(Q340),MONTH(Q340)+1,DAY(Q340)))))))))</f>
        <v>#NAME?</v>
      </c>
      <c r="R341" s="145" t="str">
        <f t="shared" si="13"/>
        <v>#NAME?</v>
      </c>
      <c r="S341" s="142" t="str">
        <f t="shared" si="14"/>
        <v>#NAME?</v>
      </c>
      <c r="T341" s="145" t="str">
        <f>IF(payfreq="Annually",IF(P341="","",IF(P341="Total",SUM($T$19:T340),Adj_Rate*$R341)),IF(payfreq="Semiannually",IF(P341="","",IF(P341="Total",SUM($T$19:T340),Adj_Rate/2*$R341)),IF(payfreq="Quarterly",IF(P341="","",IF(P341="Total",SUM($T$19:T340),Adj_Rate/4*$R341)),IF(payfreq="Monthly",IF(P341="","",IF(P341="Total",SUM($T$19:T340),Adj_Rate/12*$R341)),""))))</f>
        <v>#VALUE!</v>
      </c>
      <c r="U341" s="142" t="str">
        <f t="shared" si="15"/>
        <v>#NAME?</v>
      </c>
      <c r="V341" s="145" t="str">
        <f t="shared" si="16"/>
        <v>#NAME?</v>
      </c>
      <c r="X341" s="77"/>
    </row>
    <row r="342" ht="15.75" customHeight="1">
      <c r="B342" s="144" t="str">
        <f t="shared" si="72"/>
        <v>#NAME?</v>
      </c>
      <c r="C342" s="139" t="str">
        <f t="shared" si="12"/>
        <v>#NAME?</v>
      </c>
      <c r="D342" s="140" t="str">
        <f>+IF(AND(B342&lt;$G$7),VLOOKUP($B$1,Inventory!$A$1:$AZ$500,33,FALSE),IF(AND(B342=$G$7,pmt_timing="End"),VLOOKUP($B$1,Inventory!$A$1:$AZ$500,33,FALSE),0))</f>
        <v>#NAME?</v>
      </c>
      <c r="E342" s="140">
        <v>0.0</v>
      </c>
      <c r="F342" s="140">
        <v>0.0</v>
      </c>
      <c r="G342" s="140">
        <v>0.0</v>
      </c>
      <c r="H342" s="140">
        <v>0.0</v>
      </c>
      <c r="I342" s="140">
        <v>0.0</v>
      </c>
      <c r="J342" s="140">
        <v>0.0</v>
      </c>
      <c r="K342" s="140">
        <v>0.0</v>
      </c>
      <c r="L342" s="141" t="str">
        <f t="shared" si="3"/>
        <v>#NAME?</v>
      </c>
      <c r="M342" s="142" t="str">
        <f>IF(pmt_timing="End",IF($B342&gt;term, "",$L342/(1+Adj_Rate/12)^B342),"")</f>
        <v>#VALUE!</v>
      </c>
      <c r="N342" s="142" t="str">
        <f>IF(AND(payfreq="A",pmt_timing="Beginning",$B342&lt;=term),$L342/(1+Adj_Rate)^($B342),IF(AND(payfreq="S",pmt_timing="Beginning",$B342&lt;=term),$L342/(1+Adj_Rate/2)^($B342),IF(AND(payfreq="Q",pmt_timing="Beginning",$B342&lt;=term),$L342/(1+Adj_Rate/4)^($B342),IF(AND(payfreq="M",pmt_timing="Beginning",$B342&lt;=term),$L342/(1+Adj_Rate/12)^($B342),""))))</f>
        <v>#VALUE!</v>
      </c>
      <c r="O342" s="77"/>
      <c r="P342" s="138" t="str">
        <f t="shared" si="19"/>
        <v>#NAME?</v>
      </c>
      <c r="Q342" s="143" t="str">
        <f>IF(P342="","",IF(P342=term,"Last Period",IF(P342="total","",IF(payfreq="Annually",DATE(YEAR(Q341)+1,MONTH(Q341),DAY(Q341)),IF(payfreq="Semiannually",DATE(YEAR(Q341),MONTH(Q341)+6,DAY(Q341)),IF(payfreq="Quarterly",DATE(YEAR(Q341),MONTH(Q341)+3,DAY(Q341)),IF(payfreq="Monthly",DATE(YEAR(Q341),MONTH(Q341)+1,DAY(Q341)))))))))</f>
        <v>#NAME?</v>
      </c>
      <c r="R342" s="145" t="str">
        <f t="shared" si="13"/>
        <v>#NAME?</v>
      </c>
      <c r="S342" s="142" t="str">
        <f t="shared" si="14"/>
        <v>#NAME?</v>
      </c>
      <c r="T342" s="145" t="str">
        <f>IF(payfreq="Annually",IF(P342="","",IF(P342="Total",SUM($T$19:T341),Adj_Rate*$R342)),IF(payfreq="Semiannually",IF(P342="","",IF(P342="Total",SUM($T$19:T341),Adj_Rate/2*$R342)),IF(payfreq="Quarterly",IF(P342="","",IF(P342="Total",SUM($T$19:T341),Adj_Rate/4*$R342)),IF(payfreq="Monthly",IF(P342="","",IF(P342="Total",SUM($T$19:T341),Adj_Rate/12*$R342)),""))))</f>
        <v>#VALUE!</v>
      </c>
      <c r="U342" s="142" t="str">
        <f t="shared" si="15"/>
        <v>#NAME?</v>
      </c>
      <c r="V342" s="145" t="str">
        <f t="shared" si="16"/>
        <v>#NAME?</v>
      </c>
      <c r="X342" s="77"/>
    </row>
    <row r="343" ht="15.75" customHeight="1">
      <c r="B343" s="144" t="str">
        <f t="shared" si="72"/>
        <v>#NAME?</v>
      </c>
      <c r="C343" s="139" t="str">
        <f t="shared" si="12"/>
        <v>#NAME?</v>
      </c>
      <c r="D343" s="140" t="str">
        <f>+IF(AND(B343&lt;$G$7),VLOOKUP($B$1,Inventory!$A$1:$AZ$500,33,FALSE),IF(AND(B343=$G$7,pmt_timing="End"),VLOOKUP($B$1,Inventory!$A$1:$AZ$500,33,FALSE),0))</f>
        <v>#NAME?</v>
      </c>
      <c r="E343" s="140">
        <v>0.0</v>
      </c>
      <c r="F343" s="140">
        <v>0.0</v>
      </c>
      <c r="G343" s="140">
        <v>0.0</v>
      </c>
      <c r="H343" s="140">
        <v>0.0</v>
      </c>
      <c r="I343" s="140">
        <v>0.0</v>
      </c>
      <c r="J343" s="140">
        <v>0.0</v>
      </c>
      <c r="K343" s="140">
        <v>0.0</v>
      </c>
      <c r="L343" s="141" t="str">
        <f t="shared" si="3"/>
        <v>#NAME?</v>
      </c>
      <c r="M343" s="142" t="str">
        <f>IF(pmt_timing="End",IF($B343&gt;term, "",$L343/(1+Adj_Rate/12)^B343),"")</f>
        <v>#VALUE!</v>
      </c>
      <c r="N343" s="142" t="str">
        <f>IF(AND(payfreq="A",pmt_timing="Beginning",$B343&lt;=term),$L343/(1+Adj_Rate)^($B343),IF(AND(payfreq="S",pmt_timing="Beginning",$B343&lt;=term),$L343/(1+Adj_Rate/2)^($B343),IF(AND(payfreq="Q",pmt_timing="Beginning",$B343&lt;=term),$L343/(1+Adj_Rate/4)^($B343),IF(AND(payfreq="M",pmt_timing="Beginning",$B343&lt;=term),$L343/(1+Adj_Rate/12)^($B343),""))))</f>
        <v>#VALUE!</v>
      </c>
      <c r="O343" s="77"/>
      <c r="P343" s="138" t="str">
        <f t="shared" si="19"/>
        <v>#NAME?</v>
      </c>
      <c r="Q343" s="143" t="str">
        <f>IF(P343="","",IF(P343=term,"Last Period",IF(P343="total","",IF(payfreq="Annually",DATE(YEAR(Q342)+1,MONTH(Q342),DAY(Q342)),IF(payfreq="Semiannually",DATE(YEAR(Q342),MONTH(Q342)+6,DAY(Q342)),IF(payfreq="Quarterly",DATE(YEAR(Q342),MONTH(Q342)+3,DAY(Q342)),IF(payfreq="Monthly",DATE(YEAR(Q342),MONTH(Q342)+1,DAY(Q342)))))))))</f>
        <v>#NAME?</v>
      </c>
      <c r="R343" s="145" t="str">
        <f t="shared" si="13"/>
        <v>#NAME?</v>
      </c>
      <c r="S343" s="142" t="str">
        <f t="shared" si="14"/>
        <v>#NAME?</v>
      </c>
      <c r="T343" s="145" t="str">
        <f>IF(payfreq="Annually",IF(P343="","",IF(P343="Total",SUM($T$19:T342),Adj_Rate*$R343)),IF(payfreq="Semiannually",IF(P343="","",IF(P343="Total",SUM($T$19:T342),Adj_Rate/2*$R343)),IF(payfreq="Quarterly",IF(P343="","",IF(P343="Total",SUM($T$19:T342),Adj_Rate/4*$R343)),IF(payfreq="Monthly",IF(P343="","",IF(P343="Total",SUM($T$19:T342),Adj_Rate/12*$R343)),""))))</f>
        <v>#VALUE!</v>
      </c>
      <c r="U343" s="142" t="str">
        <f t="shared" si="15"/>
        <v>#NAME?</v>
      </c>
      <c r="V343" s="145" t="str">
        <f t="shared" si="16"/>
        <v>#NAME?</v>
      </c>
      <c r="X343" s="77"/>
    </row>
    <row r="344" ht="15.75" customHeight="1">
      <c r="B344" s="144" t="str">
        <f t="shared" si="72"/>
        <v>#NAME?</v>
      </c>
      <c r="C344" s="139" t="str">
        <f t="shared" si="12"/>
        <v>#NAME?</v>
      </c>
      <c r="D344" s="140" t="str">
        <f>+IF(AND(B344&lt;$G$7),VLOOKUP($B$1,Inventory!$A$1:$AZ$500,33,FALSE),IF(AND(B344=$G$7,pmt_timing="End"),VLOOKUP($B$1,Inventory!$A$1:$AZ$500,33,FALSE),0))</f>
        <v>#NAME?</v>
      </c>
      <c r="E344" s="140">
        <v>0.0</v>
      </c>
      <c r="F344" s="140">
        <v>0.0</v>
      </c>
      <c r="G344" s="140">
        <v>0.0</v>
      </c>
      <c r="H344" s="140">
        <v>0.0</v>
      </c>
      <c r="I344" s="140">
        <v>0.0</v>
      </c>
      <c r="J344" s="140">
        <v>0.0</v>
      </c>
      <c r="K344" s="140">
        <v>0.0</v>
      </c>
      <c r="L344" s="141" t="str">
        <f t="shared" si="3"/>
        <v>#NAME?</v>
      </c>
      <c r="M344" s="142" t="str">
        <f>IF(pmt_timing="End",IF($B344&gt;term, "",$L344/(1+Adj_Rate/12)^B344),"")</f>
        <v>#VALUE!</v>
      </c>
      <c r="N344" s="142" t="str">
        <f>IF(AND(payfreq="A",pmt_timing="Beginning",$B344&lt;=term),$L344/(1+Adj_Rate)^($B344),IF(AND(payfreq="S",pmt_timing="Beginning",$B344&lt;=term),$L344/(1+Adj_Rate/2)^($B344),IF(AND(payfreq="Q",pmt_timing="Beginning",$B344&lt;=term),$L344/(1+Adj_Rate/4)^($B344),IF(AND(payfreq="M",pmt_timing="Beginning",$B344&lt;=term),$L344/(1+Adj_Rate/12)^($B344),""))))</f>
        <v>#VALUE!</v>
      </c>
      <c r="O344" s="77"/>
      <c r="P344" s="138" t="str">
        <f t="shared" si="19"/>
        <v>#NAME?</v>
      </c>
      <c r="Q344" s="143" t="str">
        <f>IF(P344="","",IF(P344=term,"Last Period",IF(P344="total","",IF(payfreq="Annually",DATE(YEAR(Q343)+1,MONTH(Q343),DAY(Q343)),IF(payfreq="Semiannually",DATE(YEAR(Q343),MONTH(Q343)+6,DAY(Q343)),IF(payfreq="Quarterly",DATE(YEAR(Q343),MONTH(Q343)+3,DAY(Q343)),IF(payfreq="Monthly",DATE(YEAR(Q343),MONTH(Q343)+1,DAY(Q343)))))))))</f>
        <v>#NAME?</v>
      </c>
      <c r="R344" s="145" t="str">
        <f t="shared" si="13"/>
        <v>#NAME?</v>
      </c>
      <c r="S344" s="142" t="str">
        <f t="shared" si="14"/>
        <v>#NAME?</v>
      </c>
      <c r="T344" s="145" t="str">
        <f>IF(payfreq="Annually",IF(P344="","",IF(P344="Total",SUM($T$19:T343),Adj_Rate*$R344)),IF(payfreq="Semiannually",IF(P344="","",IF(P344="Total",SUM($T$19:T343),Adj_Rate/2*$R344)),IF(payfreq="Quarterly",IF(P344="","",IF(P344="Total",SUM($T$19:T343),Adj_Rate/4*$R344)),IF(payfreq="Monthly",IF(P344="","",IF(P344="Total",SUM($T$19:T343),Adj_Rate/12*$R344)),""))))</f>
        <v>#VALUE!</v>
      </c>
      <c r="U344" s="142" t="str">
        <f t="shared" si="15"/>
        <v>#NAME?</v>
      </c>
      <c r="V344" s="145" t="str">
        <f t="shared" si="16"/>
        <v>#NAME?</v>
      </c>
      <c r="X344" s="77"/>
    </row>
    <row r="345" ht="15.75" customHeight="1">
      <c r="B345" s="144" t="str">
        <f t="shared" si="72"/>
        <v>#NAME?</v>
      </c>
      <c r="C345" s="139" t="str">
        <f t="shared" si="12"/>
        <v>#NAME?</v>
      </c>
      <c r="D345" s="140" t="str">
        <f>+IF(AND(B345&lt;$G$7),VLOOKUP($B$1,Inventory!$A$1:$AZ$500,33,FALSE),IF(AND(B345=$G$7,pmt_timing="End"),VLOOKUP($B$1,Inventory!$A$1:$AZ$500,33,FALSE),0))</f>
        <v>#NAME?</v>
      </c>
      <c r="E345" s="140">
        <v>0.0</v>
      </c>
      <c r="F345" s="140">
        <v>0.0</v>
      </c>
      <c r="G345" s="140">
        <v>0.0</v>
      </c>
      <c r="H345" s="140">
        <v>0.0</v>
      </c>
      <c r="I345" s="140">
        <v>0.0</v>
      </c>
      <c r="J345" s="140">
        <v>0.0</v>
      </c>
      <c r="K345" s="140">
        <v>0.0</v>
      </c>
      <c r="L345" s="141" t="str">
        <f t="shared" si="3"/>
        <v>#NAME?</v>
      </c>
      <c r="M345" s="142" t="str">
        <f>IF(pmt_timing="End",IF($B345&gt;term, "",$L345/(1+Adj_Rate/12)^B345),"")</f>
        <v>#VALUE!</v>
      </c>
      <c r="N345" s="142" t="str">
        <f>IF(AND(payfreq="A",pmt_timing="Beginning",$B345&lt;=term),$L345/(1+Adj_Rate)^($B345),IF(AND(payfreq="S",pmt_timing="Beginning",$B345&lt;=term),$L345/(1+Adj_Rate/2)^($B345),IF(AND(payfreq="Q",pmt_timing="Beginning",$B345&lt;=term),$L345/(1+Adj_Rate/4)^($B345),IF(AND(payfreq="M",pmt_timing="Beginning",$B345&lt;=term),$L345/(1+Adj_Rate/12)^($B345),""))))</f>
        <v>#VALUE!</v>
      </c>
      <c r="O345" s="77"/>
      <c r="P345" s="138" t="str">
        <f t="shared" si="19"/>
        <v>#NAME?</v>
      </c>
      <c r="Q345" s="143" t="str">
        <f>IF(P345="","",IF(P345=term,"Last Period",IF(P345="total","",IF(payfreq="Annually",DATE(YEAR(Q344)+1,MONTH(Q344),DAY(Q344)),IF(payfreq="Semiannually",DATE(YEAR(Q344),MONTH(Q344)+6,DAY(Q344)),IF(payfreq="Quarterly",DATE(YEAR(Q344),MONTH(Q344)+3,DAY(Q344)),IF(payfreq="Monthly",DATE(YEAR(Q344),MONTH(Q344)+1,DAY(Q344)))))))))</f>
        <v>#NAME?</v>
      </c>
      <c r="R345" s="145" t="str">
        <f t="shared" si="13"/>
        <v>#NAME?</v>
      </c>
      <c r="S345" s="142" t="str">
        <f t="shared" si="14"/>
        <v>#NAME?</v>
      </c>
      <c r="T345" s="145" t="str">
        <f>IF(payfreq="Annually",IF(P345="","",IF(P345="Total",SUM($T$19:T344),Adj_Rate*$R345)),IF(payfreq="Semiannually",IF(P345="","",IF(P345="Total",SUM($T$19:T344),Adj_Rate/2*$R345)),IF(payfreq="Quarterly",IF(P345="","",IF(P345="Total",SUM($T$19:T344),Adj_Rate/4*$R345)),IF(payfreq="Monthly",IF(P345="","",IF(P345="Total",SUM($T$19:T344),Adj_Rate/12*$R345)),""))))</f>
        <v>#VALUE!</v>
      </c>
      <c r="U345" s="142" t="str">
        <f t="shared" si="15"/>
        <v>#NAME?</v>
      </c>
      <c r="V345" s="145" t="str">
        <f t="shared" si="16"/>
        <v>#NAME?</v>
      </c>
      <c r="X345" s="77"/>
    </row>
    <row r="346" ht="15.75" customHeight="1">
      <c r="B346" s="144" t="str">
        <f t="shared" si="72"/>
        <v>#NAME?</v>
      </c>
      <c r="C346" s="139" t="str">
        <f t="shared" si="12"/>
        <v>#NAME?</v>
      </c>
      <c r="D346" s="140" t="str">
        <f>+IF(AND(B346&lt;$G$7),VLOOKUP($B$1,Inventory!$A$1:$AZ$500,33,FALSE),IF(AND(B346=$G$7,pmt_timing="End"),VLOOKUP($B$1,Inventory!$A$1:$AZ$500,33,FALSE),0))</f>
        <v>#NAME?</v>
      </c>
      <c r="E346" s="140">
        <v>0.0</v>
      </c>
      <c r="F346" s="140">
        <v>0.0</v>
      </c>
      <c r="G346" s="140">
        <v>0.0</v>
      </c>
      <c r="H346" s="140">
        <v>0.0</v>
      </c>
      <c r="I346" s="140">
        <v>0.0</v>
      </c>
      <c r="J346" s="140">
        <v>0.0</v>
      </c>
      <c r="K346" s="140">
        <v>0.0</v>
      </c>
      <c r="L346" s="141" t="str">
        <f t="shared" si="3"/>
        <v>#NAME?</v>
      </c>
      <c r="M346" s="142" t="str">
        <f>IF(pmt_timing="End",IF($B346&gt;term, "",$L346/(1+Adj_Rate/12)^B346),"")</f>
        <v>#VALUE!</v>
      </c>
      <c r="N346" s="142" t="str">
        <f>IF(AND(payfreq="A",pmt_timing="Beginning",$B346&lt;=term),$L346/(1+Adj_Rate)^($B346),IF(AND(payfreq="S",pmt_timing="Beginning",$B346&lt;=term),$L346/(1+Adj_Rate/2)^($B346),IF(AND(payfreq="Q",pmt_timing="Beginning",$B346&lt;=term),$L346/(1+Adj_Rate/4)^($B346),IF(AND(payfreq="M",pmt_timing="Beginning",$B346&lt;=term),$L346/(1+Adj_Rate/12)^($B346),""))))</f>
        <v>#VALUE!</v>
      </c>
      <c r="O346" s="77"/>
      <c r="P346" s="138" t="str">
        <f t="shared" si="19"/>
        <v>#NAME?</v>
      </c>
      <c r="Q346" s="143" t="str">
        <f>IF(P346="","",IF(P346=term,"Last Period",IF(P346="total","",IF(payfreq="Annually",DATE(YEAR(Q345)+1,MONTH(Q345),DAY(Q345)),IF(payfreq="Semiannually",DATE(YEAR(Q345),MONTH(Q345)+6,DAY(Q345)),IF(payfreq="Quarterly",DATE(YEAR(Q345),MONTH(Q345)+3,DAY(Q345)),IF(payfreq="Monthly",DATE(YEAR(Q345),MONTH(Q345)+1,DAY(Q345)))))))))</f>
        <v>#NAME?</v>
      </c>
      <c r="R346" s="145" t="str">
        <f t="shared" si="13"/>
        <v>#NAME?</v>
      </c>
      <c r="S346" s="142" t="str">
        <f t="shared" si="14"/>
        <v>#NAME?</v>
      </c>
      <c r="T346" s="145" t="str">
        <f>IF(payfreq="Annually",IF(P346="","",IF(P346="Total",SUM($T$19:T345),Adj_Rate*$R346)),IF(payfreq="Semiannually",IF(P346="","",IF(P346="Total",SUM($T$19:T345),Adj_Rate/2*$R346)),IF(payfreq="Quarterly",IF(P346="","",IF(P346="Total",SUM($T$19:T345),Adj_Rate/4*$R346)),IF(payfreq="Monthly",IF(P346="","",IF(P346="Total",SUM($T$19:T345),Adj_Rate/12*$R346)),""))))</f>
        <v>#VALUE!</v>
      </c>
      <c r="U346" s="142" t="str">
        <f t="shared" si="15"/>
        <v>#NAME?</v>
      </c>
      <c r="V346" s="145" t="str">
        <f t="shared" si="16"/>
        <v>#NAME?</v>
      </c>
      <c r="X346" s="77"/>
    </row>
    <row r="347" ht="15.75" customHeight="1">
      <c r="B347" s="144" t="str">
        <f t="shared" si="72"/>
        <v>#NAME?</v>
      </c>
      <c r="C347" s="139" t="str">
        <f t="shared" si="12"/>
        <v>#NAME?</v>
      </c>
      <c r="D347" s="140" t="str">
        <f>+IF(AND(B347&lt;$G$7),VLOOKUP($B$1,Inventory!$A$1:$AZ$500,33,FALSE),IF(AND(B347=$G$7,pmt_timing="End"),VLOOKUP($B$1,Inventory!$A$1:$AZ$500,33,FALSE),0))</f>
        <v>#NAME?</v>
      </c>
      <c r="E347" s="140">
        <v>0.0</v>
      </c>
      <c r="F347" s="140">
        <v>0.0</v>
      </c>
      <c r="G347" s="140">
        <v>0.0</v>
      </c>
      <c r="H347" s="140">
        <v>0.0</v>
      </c>
      <c r="I347" s="140">
        <v>0.0</v>
      </c>
      <c r="J347" s="140">
        <v>0.0</v>
      </c>
      <c r="K347" s="140">
        <v>0.0</v>
      </c>
      <c r="L347" s="141" t="str">
        <f t="shared" si="3"/>
        <v>#NAME?</v>
      </c>
      <c r="M347" s="142" t="str">
        <f>IF(pmt_timing="End",IF($B347&gt;term, "",$L347/(1+Adj_Rate/12)^B347),"")</f>
        <v>#VALUE!</v>
      </c>
      <c r="N347" s="142" t="str">
        <f>IF(AND(payfreq="A",pmt_timing="Beginning",$B347&lt;=term),$L347/(1+Adj_Rate)^($B347),IF(AND(payfreq="S",pmt_timing="Beginning",$B347&lt;=term),$L347/(1+Adj_Rate/2)^($B347),IF(AND(payfreq="Q",pmt_timing="Beginning",$B347&lt;=term),$L347/(1+Adj_Rate/4)^($B347),IF(AND(payfreq="M",pmt_timing="Beginning",$B347&lt;=term),$L347/(1+Adj_Rate/12)^($B347),""))))</f>
        <v>#VALUE!</v>
      </c>
      <c r="O347" s="77"/>
      <c r="P347" s="138" t="str">
        <f t="shared" si="19"/>
        <v>#NAME?</v>
      </c>
      <c r="Q347" s="143" t="str">
        <f>IF(P347="","",IF(P347=term,"Last Period",IF(P347="total","",IF(payfreq="Annually",DATE(YEAR(Q346)+1,MONTH(Q346),DAY(Q346)),IF(payfreq="Semiannually",DATE(YEAR(Q346),MONTH(Q346)+6,DAY(Q346)),IF(payfreq="Quarterly",DATE(YEAR(Q346),MONTH(Q346)+3,DAY(Q346)),IF(payfreq="Monthly",DATE(YEAR(Q346),MONTH(Q346)+1,DAY(Q346)))))))))</f>
        <v>#NAME?</v>
      </c>
      <c r="R347" s="145" t="str">
        <f t="shared" si="13"/>
        <v>#NAME?</v>
      </c>
      <c r="S347" s="142" t="str">
        <f t="shared" si="14"/>
        <v>#NAME?</v>
      </c>
      <c r="T347" s="145" t="str">
        <f>IF(payfreq="Annually",IF(P347="","",IF(P347="Total",SUM($T$19:T346),Adj_Rate*$R347)),IF(payfreq="Semiannually",IF(P347="","",IF(P347="Total",SUM($T$19:T346),Adj_Rate/2*$R347)),IF(payfreq="Quarterly",IF(P347="","",IF(P347="Total",SUM($T$19:T346),Adj_Rate/4*$R347)),IF(payfreq="Monthly",IF(P347="","",IF(P347="Total",SUM($T$19:T346),Adj_Rate/12*$R347)),""))))</f>
        <v>#VALUE!</v>
      </c>
      <c r="U347" s="142" t="str">
        <f t="shared" si="15"/>
        <v>#NAME?</v>
      </c>
      <c r="V347" s="145" t="str">
        <f t="shared" si="16"/>
        <v>#NAME?</v>
      </c>
      <c r="X347" s="77"/>
    </row>
    <row r="348" ht="15.75" customHeight="1">
      <c r="B348" s="144" t="str">
        <f t="shared" si="72"/>
        <v>#NAME?</v>
      </c>
      <c r="C348" s="139" t="str">
        <f t="shared" si="12"/>
        <v>#NAME?</v>
      </c>
      <c r="D348" s="140" t="str">
        <f>+IF(AND(B348&lt;$G$7),VLOOKUP($B$1,Inventory!$A$1:$AZ$500,33,FALSE),IF(AND(B348=$G$7,pmt_timing="End"),VLOOKUP($B$1,Inventory!$A$1:$AZ$500,33,FALSE),0))</f>
        <v>#NAME?</v>
      </c>
      <c r="E348" s="140">
        <v>0.0</v>
      </c>
      <c r="F348" s="140">
        <v>0.0</v>
      </c>
      <c r="G348" s="140">
        <v>0.0</v>
      </c>
      <c r="H348" s="140">
        <v>0.0</v>
      </c>
      <c r="I348" s="140">
        <v>0.0</v>
      </c>
      <c r="J348" s="140">
        <v>0.0</v>
      </c>
      <c r="K348" s="140">
        <v>0.0</v>
      </c>
      <c r="L348" s="141" t="str">
        <f t="shared" si="3"/>
        <v>#NAME?</v>
      </c>
      <c r="M348" s="142" t="str">
        <f>IF(pmt_timing="End",IF($B348&gt;term, "",$L348/(1+Adj_Rate/12)^B348),"")</f>
        <v>#VALUE!</v>
      </c>
      <c r="N348" s="142" t="str">
        <f>IF(AND(payfreq="A",pmt_timing="Beginning",$B348&lt;=term),$L348/(1+Adj_Rate)^($B348),IF(AND(payfreq="S",pmt_timing="Beginning",$B348&lt;=term),$L348/(1+Adj_Rate/2)^($B348),IF(AND(payfreq="Q",pmt_timing="Beginning",$B348&lt;=term),$L348/(1+Adj_Rate/4)^($B348),IF(AND(payfreq="M",pmt_timing="Beginning",$B348&lt;=term),$L348/(1+Adj_Rate/12)^($B348),""))))</f>
        <v>#VALUE!</v>
      </c>
      <c r="O348" s="77"/>
      <c r="P348" s="138" t="str">
        <f t="shared" si="19"/>
        <v>#NAME?</v>
      </c>
      <c r="Q348" s="143" t="str">
        <f>IF(P348="","",IF(P348=term,"Last Period",IF(P348="total","",IF(payfreq="Annually",DATE(YEAR(Q347)+1,MONTH(Q347),DAY(Q347)),IF(payfreq="Semiannually",DATE(YEAR(Q347),MONTH(Q347)+6,DAY(Q347)),IF(payfreq="Quarterly",DATE(YEAR(Q347),MONTH(Q347)+3,DAY(Q347)),IF(payfreq="Monthly",DATE(YEAR(Q347),MONTH(Q347)+1,DAY(Q347)))))))))</f>
        <v>#NAME?</v>
      </c>
      <c r="R348" s="145" t="str">
        <f t="shared" si="13"/>
        <v>#NAME?</v>
      </c>
      <c r="S348" s="142" t="str">
        <f t="shared" si="14"/>
        <v>#NAME?</v>
      </c>
      <c r="T348" s="145" t="str">
        <f>IF(payfreq="Annually",IF(P348="","",IF(P348="Total",SUM($T$19:T347),Adj_Rate*$R348)),IF(payfreq="Semiannually",IF(P348="","",IF(P348="Total",SUM($T$19:T347),Adj_Rate/2*$R348)),IF(payfreq="Quarterly",IF(P348="","",IF(P348="Total",SUM($T$19:T347),Adj_Rate/4*$R348)),IF(payfreq="Monthly",IF(P348="","",IF(P348="Total",SUM($T$19:T347),Adj_Rate/12*$R348)),""))))</f>
        <v>#VALUE!</v>
      </c>
      <c r="U348" s="142" t="str">
        <f t="shared" si="15"/>
        <v>#NAME?</v>
      </c>
      <c r="V348" s="145" t="str">
        <f t="shared" si="16"/>
        <v>#NAME?</v>
      </c>
      <c r="X348" s="77"/>
    </row>
    <row r="349" ht="15.75" customHeight="1">
      <c r="B349" s="144" t="str">
        <f t="shared" si="72"/>
        <v>#NAME?</v>
      </c>
      <c r="C349" s="139" t="str">
        <f t="shared" si="12"/>
        <v>#NAME?</v>
      </c>
      <c r="D349" s="140" t="str">
        <f>+IF(AND(B349&lt;$G$7),VLOOKUP($B$1,Inventory!$A$1:$AZ$500,33,FALSE),IF(AND(B349=$G$7,pmt_timing="End"),VLOOKUP($B$1,Inventory!$A$1:$AZ$500,33,FALSE),0))</f>
        <v>#NAME?</v>
      </c>
      <c r="E349" s="140">
        <v>0.0</v>
      </c>
      <c r="F349" s="140">
        <v>0.0</v>
      </c>
      <c r="G349" s="140">
        <v>0.0</v>
      </c>
      <c r="H349" s="140">
        <v>0.0</v>
      </c>
      <c r="I349" s="140">
        <v>0.0</v>
      </c>
      <c r="J349" s="140">
        <v>0.0</v>
      </c>
      <c r="K349" s="140">
        <v>0.0</v>
      </c>
      <c r="L349" s="141" t="str">
        <f t="shared" si="3"/>
        <v>#NAME?</v>
      </c>
      <c r="M349" s="142" t="str">
        <f>IF(pmt_timing="End",IF($B349&gt;term, "",$L349/(1+Adj_Rate/12)^B349),"")</f>
        <v>#VALUE!</v>
      </c>
      <c r="N349" s="142" t="str">
        <f>IF(AND(payfreq="A",pmt_timing="Beginning",$B349&lt;=term),$L349/(1+Adj_Rate)^($B349),IF(AND(payfreq="S",pmt_timing="Beginning",$B349&lt;=term),$L349/(1+Adj_Rate/2)^($B349),IF(AND(payfreq="Q",pmt_timing="Beginning",$B349&lt;=term),$L349/(1+Adj_Rate/4)^($B349),IF(AND(payfreq="M",pmt_timing="Beginning",$B349&lt;=term),$L349/(1+Adj_Rate/12)^($B349),""))))</f>
        <v>#VALUE!</v>
      </c>
      <c r="O349" s="77"/>
      <c r="P349" s="138" t="str">
        <f t="shared" si="19"/>
        <v>#NAME?</v>
      </c>
      <c r="Q349" s="143" t="str">
        <f>IF(P349="","",IF(P349=term,"Last Period",IF(P349="total","",IF(payfreq="Annually",DATE(YEAR(Q348)+1,MONTH(Q348),DAY(Q348)),IF(payfreq="Semiannually",DATE(YEAR(Q348),MONTH(Q348)+6,DAY(Q348)),IF(payfreq="Quarterly",DATE(YEAR(Q348),MONTH(Q348)+3,DAY(Q348)),IF(payfreq="Monthly",DATE(YEAR(Q348),MONTH(Q348)+1,DAY(Q348)))))))))</f>
        <v>#NAME?</v>
      </c>
      <c r="R349" s="145" t="str">
        <f t="shared" si="13"/>
        <v>#NAME?</v>
      </c>
      <c r="S349" s="142" t="str">
        <f t="shared" si="14"/>
        <v>#NAME?</v>
      </c>
      <c r="T349" s="145" t="str">
        <f>IF(payfreq="Annually",IF(P349="","",IF(P349="Total",SUM($T$19:T348),Adj_Rate*$R349)),IF(payfreq="Semiannually",IF(P349="","",IF(P349="Total",SUM($T$19:T348),Adj_Rate/2*$R349)),IF(payfreq="Quarterly",IF(P349="","",IF(P349="Total",SUM($T$19:T348),Adj_Rate/4*$R349)),IF(payfreq="Monthly",IF(P349="","",IF(P349="Total",SUM($T$19:T348),Adj_Rate/12*$R349)),""))))</f>
        <v>#VALUE!</v>
      </c>
      <c r="U349" s="142" t="str">
        <f t="shared" si="15"/>
        <v>#NAME?</v>
      </c>
      <c r="V349" s="145" t="str">
        <f t="shared" si="16"/>
        <v>#NAME?</v>
      </c>
      <c r="X349" s="77"/>
    </row>
    <row r="350" ht="15.75" customHeight="1">
      <c r="B350" s="144" t="str">
        <f t="shared" si="72"/>
        <v>#NAME?</v>
      </c>
      <c r="C350" s="139" t="str">
        <f t="shared" si="12"/>
        <v>#NAME?</v>
      </c>
      <c r="D350" s="140" t="str">
        <f>+IF(AND(B350&lt;$G$7),VLOOKUP($B$1,Inventory!$A$1:$AZ$500,33,FALSE),IF(AND(B350=$G$7,pmt_timing="End"),VLOOKUP($B$1,Inventory!$A$1:$AZ$500,33,FALSE),0))</f>
        <v>#NAME?</v>
      </c>
      <c r="E350" s="140">
        <v>0.0</v>
      </c>
      <c r="F350" s="140">
        <v>0.0</v>
      </c>
      <c r="G350" s="140">
        <v>0.0</v>
      </c>
      <c r="H350" s="140">
        <v>0.0</v>
      </c>
      <c r="I350" s="140">
        <v>0.0</v>
      </c>
      <c r="J350" s="140">
        <v>0.0</v>
      </c>
      <c r="K350" s="140">
        <v>0.0</v>
      </c>
      <c r="L350" s="141" t="str">
        <f t="shared" si="3"/>
        <v>#NAME?</v>
      </c>
      <c r="M350" s="142" t="str">
        <f>IF(pmt_timing="End",IF($B350&gt;term, "",$L350/(1+Adj_Rate/12)^B350),"")</f>
        <v>#VALUE!</v>
      </c>
      <c r="N350" s="142" t="str">
        <f>IF(AND(payfreq="A",pmt_timing="Beginning",$B350&lt;=term),$L350/(1+Adj_Rate)^($B350),IF(AND(payfreq="S",pmt_timing="Beginning",$B350&lt;=term),$L350/(1+Adj_Rate/2)^($B350),IF(AND(payfreq="Q",pmt_timing="Beginning",$B350&lt;=term),$L350/(1+Adj_Rate/4)^($B350),IF(AND(payfreq="M",pmt_timing="Beginning",$B350&lt;=term),$L350/(1+Adj_Rate/12)^($B350),""))))</f>
        <v>#VALUE!</v>
      </c>
      <c r="O350" s="77"/>
      <c r="P350" s="138" t="str">
        <f t="shared" si="19"/>
        <v>#NAME?</v>
      </c>
      <c r="Q350" s="143" t="str">
        <f>IF(P350="","",IF(P350=term,"Last Period",IF(P350="total","",IF(payfreq="Annually",DATE(YEAR(Q349)+1,MONTH(Q349),DAY(Q349)),IF(payfreq="Semiannually",DATE(YEAR(Q349),MONTH(Q349)+6,DAY(Q349)),IF(payfreq="Quarterly",DATE(YEAR(Q349),MONTH(Q349)+3,DAY(Q349)),IF(payfreq="Monthly",DATE(YEAR(Q349),MONTH(Q349)+1,DAY(Q349)))))))))</f>
        <v>#NAME?</v>
      </c>
      <c r="R350" s="145" t="str">
        <f t="shared" si="13"/>
        <v>#NAME?</v>
      </c>
      <c r="S350" s="142" t="str">
        <f t="shared" si="14"/>
        <v>#NAME?</v>
      </c>
      <c r="T350" s="145" t="str">
        <f>IF(payfreq="Annually",IF(P350="","",IF(P350="Total",SUM($T$19:T349),Adj_Rate*$R350)),IF(payfreq="Semiannually",IF(P350="","",IF(P350="Total",SUM($T$19:T349),Adj_Rate/2*$R350)),IF(payfreq="Quarterly",IF(P350="","",IF(P350="Total",SUM($T$19:T349),Adj_Rate/4*$R350)),IF(payfreq="Monthly",IF(P350="","",IF(P350="Total",SUM($T$19:T349),Adj_Rate/12*$R350)),""))))</f>
        <v>#VALUE!</v>
      </c>
      <c r="U350" s="142" t="str">
        <f t="shared" si="15"/>
        <v>#NAME?</v>
      </c>
      <c r="V350" s="145" t="str">
        <f t="shared" si="16"/>
        <v>#NAME?</v>
      </c>
      <c r="X350" s="77"/>
    </row>
    <row r="351" ht="15.75" customHeight="1">
      <c r="B351" s="144" t="str">
        <f t="shared" si="72"/>
        <v>#NAME?</v>
      </c>
      <c r="C351" s="139" t="str">
        <f t="shared" si="12"/>
        <v>#NAME?</v>
      </c>
      <c r="D351" s="140" t="str">
        <f>+IF(AND(B351&lt;$G$7),VLOOKUP($B$1,Inventory!$A$1:$AZ$500,33,FALSE),IF(AND(B351=$G$7,pmt_timing="End"),VLOOKUP($B$1,Inventory!$A$1:$AZ$500,33,FALSE),0))</f>
        <v>#NAME?</v>
      </c>
      <c r="E351" s="140">
        <v>0.0</v>
      </c>
      <c r="F351" s="140">
        <v>0.0</v>
      </c>
      <c r="G351" s="140">
        <v>0.0</v>
      </c>
      <c r="H351" s="140">
        <v>0.0</v>
      </c>
      <c r="I351" s="140">
        <v>0.0</v>
      </c>
      <c r="J351" s="140">
        <v>0.0</v>
      </c>
      <c r="K351" s="140">
        <v>0.0</v>
      </c>
      <c r="L351" s="141" t="str">
        <f t="shared" si="3"/>
        <v>#NAME?</v>
      </c>
      <c r="M351" s="142" t="str">
        <f>IF(pmt_timing="End",IF($B351&gt;term, "",$L351/(1+Adj_Rate/12)^B351),"")</f>
        <v>#VALUE!</v>
      </c>
      <c r="N351" s="142" t="str">
        <f>IF(AND(payfreq="A",pmt_timing="Beginning",$B351&lt;=term),$L351/(1+Adj_Rate)^($B351),IF(AND(payfreq="S",pmt_timing="Beginning",$B351&lt;=term),$L351/(1+Adj_Rate/2)^($B351),IF(AND(payfreq="Q",pmt_timing="Beginning",$B351&lt;=term),$L351/(1+Adj_Rate/4)^($B351),IF(AND(payfreq="M",pmt_timing="Beginning",$B351&lt;=term),$L351/(1+Adj_Rate/12)^($B351),""))))</f>
        <v>#VALUE!</v>
      </c>
      <c r="O351" s="77"/>
      <c r="P351" s="138" t="str">
        <f t="shared" si="19"/>
        <v>#NAME?</v>
      </c>
      <c r="Q351" s="143" t="str">
        <f>IF(P351="","",IF(P351=term,"Last Period",IF(P351="total","",IF(payfreq="Annually",DATE(YEAR(Q350)+1,MONTH(Q350),DAY(Q350)),IF(payfreq="Semiannually",DATE(YEAR(Q350),MONTH(Q350)+6,DAY(Q350)),IF(payfreq="Quarterly",DATE(YEAR(Q350),MONTH(Q350)+3,DAY(Q350)),IF(payfreq="Monthly",DATE(YEAR(Q350),MONTH(Q350)+1,DAY(Q350)))))))))</f>
        <v>#NAME?</v>
      </c>
      <c r="R351" s="145" t="str">
        <f t="shared" si="13"/>
        <v>#NAME?</v>
      </c>
      <c r="S351" s="142" t="str">
        <f t="shared" si="14"/>
        <v>#NAME?</v>
      </c>
      <c r="T351" s="145" t="str">
        <f>IF(payfreq="Annually",IF(P351="","",IF(P351="Total",SUM($T$19:T350),Adj_Rate*$R351)),IF(payfreq="Semiannually",IF(P351="","",IF(P351="Total",SUM($T$19:T350),Adj_Rate/2*$R351)),IF(payfreq="Quarterly",IF(P351="","",IF(P351="Total",SUM($T$19:T350),Adj_Rate/4*$R351)),IF(payfreq="Monthly",IF(P351="","",IF(P351="Total",SUM($T$19:T350),Adj_Rate/12*$R351)),""))))</f>
        <v>#VALUE!</v>
      </c>
      <c r="U351" s="142" t="str">
        <f t="shared" si="15"/>
        <v>#NAME?</v>
      </c>
      <c r="V351" s="145" t="str">
        <f t="shared" si="16"/>
        <v>#NAME?</v>
      </c>
      <c r="X351" s="77"/>
    </row>
    <row r="352" ht="15.75" customHeight="1">
      <c r="B352" s="144" t="str">
        <f t="shared" si="72"/>
        <v>#NAME?</v>
      </c>
      <c r="C352" s="139" t="str">
        <f t="shared" si="12"/>
        <v>#NAME?</v>
      </c>
      <c r="D352" s="140" t="str">
        <f>+IF(AND(B352&lt;$G$7),VLOOKUP($B$1,Inventory!$A$1:$AZ$500,33,FALSE),IF(AND(B352=$G$7,pmt_timing="End"),VLOOKUP($B$1,Inventory!$A$1:$AZ$500,33,FALSE),0))</f>
        <v>#NAME?</v>
      </c>
      <c r="E352" s="140">
        <v>0.0</v>
      </c>
      <c r="F352" s="140">
        <v>0.0</v>
      </c>
      <c r="G352" s="140">
        <v>0.0</v>
      </c>
      <c r="H352" s="140">
        <v>0.0</v>
      </c>
      <c r="I352" s="140">
        <v>0.0</v>
      </c>
      <c r="J352" s="140">
        <v>0.0</v>
      </c>
      <c r="K352" s="140">
        <v>0.0</v>
      </c>
      <c r="L352" s="141" t="str">
        <f t="shared" si="3"/>
        <v>#NAME?</v>
      </c>
      <c r="M352" s="142" t="str">
        <f>IF(pmt_timing="End",IF($B352&gt;term, "",$L352/(1+Adj_Rate/12)^B352),"")</f>
        <v>#VALUE!</v>
      </c>
      <c r="N352" s="142" t="str">
        <f>IF(AND(payfreq="A",pmt_timing="Beginning",$B352&lt;=term),$L352/(1+Adj_Rate)^($B352),IF(AND(payfreq="S",pmt_timing="Beginning",$B352&lt;=term),$L352/(1+Adj_Rate/2)^($B352),IF(AND(payfreq="Q",pmt_timing="Beginning",$B352&lt;=term),$L352/(1+Adj_Rate/4)^($B352),IF(AND(payfreq="M",pmt_timing="Beginning",$B352&lt;=term),$L352/(1+Adj_Rate/12)^($B352),""))))</f>
        <v>#VALUE!</v>
      </c>
      <c r="O352" s="77"/>
      <c r="P352" s="138" t="str">
        <f t="shared" si="19"/>
        <v>#NAME?</v>
      </c>
      <c r="Q352" s="143" t="str">
        <f>IF(P352="","",IF(P352=term,"Last Period",IF(P352="total","",IF(payfreq="Annually",DATE(YEAR(Q351)+1,MONTH(Q351),DAY(Q351)),IF(payfreq="Semiannually",DATE(YEAR(Q351),MONTH(Q351)+6,DAY(Q351)),IF(payfreq="Quarterly",DATE(YEAR(Q351),MONTH(Q351)+3,DAY(Q351)),IF(payfreq="Monthly",DATE(YEAR(Q351),MONTH(Q351)+1,DAY(Q351)))))))))</f>
        <v>#NAME?</v>
      </c>
      <c r="R352" s="145" t="str">
        <f t="shared" si="13"/>
        <v>#NAME?</v>
      </c>
      <c r="S352" s="142" t="str">
        <f t="shared" si="14"/>
        <v>#NAME?</v>
      </c>
      <c r="T352" s="145" t="str">
        <f>IF(payfreq="Annually",IF(P352="","",IF(P352="Total",SUM($T$19:T351),Adj_Rate*$R352)),IF(payfreq="Semiannually",IF(P352="","",IF(P352="Total",SUM($T$19:T351),Adj_Rate/2*$R352)),IF(payfreq="Quarterly",IF(P352="","",IF(P352="Total",SUM($T$19:T351),Adj_Rate/4*$R352)),IF(payfreq="Monthly",IF(P352="","",IF(P352="Total",SUM($T$19:T351),Adj_Rate/12*$R352)),""))))</f>
        <v>#VALUE!</v>
      </c>
      <c r="U352" s="142" t="str">
        <f t="shared" si="15"/>
        <v>#NAME?</v>
      </c>
      <c r="V352" s="145" t="str">
        <f t="shared" si="16"/>
        <v>#NAME?</v>
      </c>
      <c r="X352" s="77"/>
    </row>
    <row r="353" ht="15.75" customHeight="1">
      <c r="B353" s="144" t="str">
        <f t="shared" si="72"/>
        <v>#NAME?</v>
      </c>
      <c r="C353" s="139" t="str">
        <f t="shared" si="12"/>
        <v>#NAME?</v>
      </c>
      <c r="D353" s="140" t="str">
        <f>+IF(AND(B353&lt;$G$7),VLOOKUP($B$1,Inventory!$A$1:$AZ$500,33,FALSE),IF(AND(B353=$G$7,pmt_timing="End"),VLOOKUP($B$1,Inventory!$A$1:$AZ$500,33,FALSE),0))</f>
        <v>#NAME?</v>
      </c>
      <c r="E353" s="140">
        <v>0.0</v>
      </c>
      <c r="F353" s="140">
        <v>0.0</v>
      </c>
      <c r="G353" s="140">
        <v>0.0</v>
      </c>
      <c r="H353" s="140">
        <v>0.0</v>
      </c>
      <c r="I353" s="140">
        <v>0.0</v>
      </c>
      <c r="J353" s="140">
        <v>0.0</v>
      </c>
      <c r="K353" s="140">
        <v>0.0</v>
      </c>
      <c r="L353" s="141" t="str">
        <f t="shared" si="3"/>
        <v>#NAME?</v>
      </c>
      <c r="M353" s="142" t="str">
        <f>IF(pmt_timing="End",IF($B353&gt;term, "",$L353/(1+Adj_Rate/12)^B353),"")</f>
        <v>#VALUE!</v>
      </c>
      <c r="N353" s="142" t="str">
        <f>IF(AND(payfreq="A",pmt_timing="Beginning",$B353&lt;=term),$L353/(1+Adj_Rate)^($B353),IF(AND(payfreq="S",pmt_timing="Beginning",$B353&lt;=term),$L353/(1+Adj_Rate/2)^($B353),IF(AND(payfreq="Q",pmt_timing="Beginning",$B353&lt;=term),$L353/(1+Adj_Rate/4)^($B353),IF(AND(payfreq="M",pmt_timing="Beginning",$B353&lt;=term),$L353/(1+Adj_Rate/12)^($B353),""))))</f>
        <v>#VALUE!</v>
      </c>
      <c r="O353" s="77"/>
      <c r="P353" s="138" t="str">
        <f t="shared" si="19"/>
        <v>#NAME?</v>
      </c>
      <c r="Q353" s="143" t="str">
        <f>IF(P353="","",IF(P353=term,"Last Period",IF(P353="total","",IF(payfreq="Annually",DATE(YEAR(Q352)+1,MONTH(Q352),DAY(Q352)),IF(payfreq="Semiannually",DATE(YEAR(Q352),MONTH(Q352)+6,DAY(Q352)),IF(payfreq="Quarterly",DATE(YEAR(Q352),MONTH(Q352)+3,DAY(Q352)),IF(payfreq="Monthly",DATE(YEAR(Q352),MONTH(Q352)+1,DAY(Q352)))))))))</f>
        <v>#NAME?</v>
      </c>
      <c r="R353" s="145" t="str">
        <f t="shared" si="13"/>
        <v>#NAME?</v>
      </c>
      <c r="S353" s="142" t="str">
        <f t="shared" si="14"/>
        <v>#NAME?</v>
      </c>
      <c r="T353" s="145" t="str">
        <f>IF(payfreq="Annually",IF(P353="","",IF(P353="Total",SUM($T$19:T352),Adj_Rate*$R353)),IF(payfreq="Semiannually",IF(P353="","",IF(P353="Total",SUM($T$19:T352),Adj_Rate/2*$R353)),IF(payfreq="Quarterly",IF(P353="","",IF(P353="Total",SUM($T$19:T352),Adj_Rate/4*$R353)),IF(payfreq="Monthly",IF(P353="","",IF(P353="Total",SUM($T$19:T352),Adj_Rate/12*$R353)),""))))</f>
        <v>#VALUE!</v>
      </c>
      <c r="U353" s="142" t="str">
        <f t="shared" si="15"/>
        <v>#NAME?</v>
      </c>
      <c r="V353" s="145" t="str">
        <f t="shared" si="16"/>
        <v>#NAME?</v>
      </c>
      <c r="X353" s="77"/>
    </row>
    <row r="354" ht="15.75" customHeight="1">
      <c r="B354" s="144" t="str">
        <f t="shared" si="72"/>
        <v>#NAME?</v>
      </c>
      <c r="C354" s="139" t="str">
        <f t="shared" si="12"/>
        <v>#NAME?</v>
      </c>
      <c r="D354" s="140" t="str">
        <f>+IF(AND(B354&lt;$G$7),VLOOKUP($B$1,Inventory!$A$1:$AZ$500,33,FALSE),IF(AND(B354=$G$7,pmt_timing="End"),VLOOKUP($B$1,Inventory!$A$1:$AZ$500,33,FALSE),0))</f>
        <v>#NAME?</v>
      </c>
      <c r="E354" s="140">
        <v>0.0</v>
      </c>
      <c r="F354" s="140">
        <v>0.0</v>
      </c>
      <c r="G354" s="140">
        <v>0.0</v>
      </c>
      <c r="H354" s="140">
        <v>0.0</v>
      </c>
      <c r="I354" s="140">
        <v>0.0</v>
      </c>
      <c r="J354" s="140">
        <v>0.0</v>
      </c>
      <c r="K354" s="140">
        <v>0.0</v>
      </c>
      <c r="L354" s="141" t="str">
        <f t="shared" si="3"/>
        <v>#NAME?</v>
      </c>
      <c r="M354" s="142" t="str">
        <f>IF(pmt_timing="End",IF($B354&gt;term, "",$L354/(1+Adj_Rate/12)^B354),"")</f>
        <v>#VALUE!</v>
      </c>
      <c r="N354" s="142" t="str">
        <f>IF(AND(payfreq="A",pmt_timing="Beginning",$B354&lt;=term),$L354/(1+Adj_Rate)^($B354),IF(AND(payfreq="S",pmt_timing="Beginning",$B354&lt;=term),$L354/(1+Adj_Rate/2)^($B354),IF(AND(payfreq="Q",pmt_timing="Beginning",$B354&lt;=term),$L354/(1+Adj_Rate/4)^($B354),IF(AND(payfreq="M",pmt_timing="Beginning",$B354&lt;=term),$L354/(1+Adj_Rate/12)^($B354),""))))</f>
        <v>#VALUE!</v>
      </c>
      <c r="O354" s="77"/>
      <c r="P354" s="138" t="str">
        <f t="shared" si="19"/>
        <v>#NAME?</v>
      </c>
      <c r="Q354" s="143" t="str">
        <f>IF(P354="","",IF(P354=term,"Last Period",IF(P354="total","",IF(payfreq="Annually",DATE(YEAR(Q353)+1,MONTH(Q353),DAY(Q353)),IF(payfreq="Semiannually",DATE(YEAR(Q353),MONTH(Q353)+6,DAY(Q353)),IF(payfreq="Quarterly",DATE(YEAR(Q353),MONTH(Q353)+3,DAY(Q353)),IF(payfreq="Monthly",DATE(YEAR(Q353),MONTH(Q353)+1,DAY(Q353)))))))))</f>
        <v>#NAME?</v>
      </c>
      <c r="R354" s="145" t="str">
        <f t="shared" si="13"/>
        <v>#NAME?</v>
      </c>
      <c r="S354" s="142" t="str">
        <f t="shared" si="14"/>
        <v>#NAME?</v>
      </c>
      <c r="T354" s="145" t="str">
        <f>IF(payfreq="Annually",IF(P354="","",IF(P354="Total",SUM($T$19:T353),Adj_Rate*$R354)),IF(payfreq="Semiannually",IF(P354="","",IF(P354="Total",SUM($T$19:T353),Adj_Rate/2*$R354)),IF(payfreq="Quarterly",IF(P354="","",IF(P354="Total",SUM($T$19:T353),Adj_Rate/4*$R354)),IF(payfreq="Monthly",IF(P354="","",IF(P354="Total",SUM($T$19:T353),Adj_Rate/12*$R354)),""))))</f>
        <v>#VALUE!</v>
      </c>
      <c r="U354" s="142" t="str">
        <f t="shared" si="15"/>
        <v>#NAME?</v>
      </c>
      <c r="V354" s="145" t="str">
        <f t="shared" si="16"/>
        <v>#NAME?</v>
      </c>
      <c r="X354" s="77"/>
    </row>
    <row r="355" ht="15.75" customHeight="1">
      <c r="B355" s="144" t="str">
        <f t="shared" si="72"/>
        <v>#NAME?</v>
      </c>
      <c r="C355" s="139" t="str">
        <f t="shared" si="12"/>
        <v>#NAME?</v>
      </c>
      <c r="D355" s="140" t="str">
        <f>+IF(AND(B355&lt;$G$7),VLOOKUP($B$1,Inventory!$A$1:$AZ$500,33,FALSE),IF(AND(B355=$G$7,pmt_timing="End"),VLOOKUP($B$1,Inventory!$A$1:$AZ$500,33,FALSE),0))</f>
        <v>#NAME?</v>
      </c>
      <c r="E355" s="140">
        <v>0.0</v>
      </c>
      <c r="F355" s="140">
        <v>0.0</v>
      </c>
      <c r="G355" s="140">
        <v>0.0</v>
      </c>
      <c r="H355" s="140">
        <v>0.0</v>
      </c>
      <c r="I355" s="140">
        <v>0.0</v>
      </c>
      <c r="J355" s="140">
        <v>0.0</v>
      </c>
      <c r="K355" s="140">
        <v>0.0</v>
      </c>
      <c r="L355" s="141" t="str">
        <f t="shared" si="3"/>
        <v>#NAME?</v>
      </c>
      <c r="M355" s="142" t="str">
        <f>IF(pmt_timing="End",IF($B355&gt;term, "",$L355/(1+Adj_Rate/12)^B355),"")</f>
        <v>#VALUE!</v>
      </c>
      <c r="N355" s="142" t="str">
        <f>IF(AND(payfreq="A",pmt_timing="Beginning",$B355&lt;=term),$L355/(1+Adj_Rate)^($B355),IF(AND(payfreq="S",pmt_timing="Beginning",$B355&lt;=term),$L355/(1+Adj_Rate/2)^($B355),IF(AND(payfreq="Q",pmt_timing="Beginning",$B355&lt;=term),$L355/(1+Adj_Rate/4)^($B355),IF(AND(payfreq="M",pmt_timing="Beginning",$B355&lt;=term),$L355/(1+Adj_Rate/12)^($B355),""))))</f>
        <v>#VALUE!</v>
      </c>
      <c r="O355" s="77"/>
      <c r="P355" s="138" t="str">
        <f t="shared" si="19"/>
        <v>#NAME?</v>
      </c>
      <c r="Q355" s="143" t="str">
        <f>IF(P355="","",IF(P355=term,"Last Period",IF(P355="total","",IF(payfreq="Annually",DATE(YEAR(Q354)+1,MONTH(Q354),DAY(Q354)),IF(payfreq="Semiannually",DATE(YEAR(Q354),MONTH(Q354)+6,DAY(Q354)),IF(payfreq="Quarterly",DATE(YEAR(Q354),MONTH(Q354)+3,DAY(Q354)),IF(payfreq="Monthly",DATE(YEAR(Q354),MONTH(Q354)+1,DAY(Q354)))))))))</f>
        <v>#NAME?</v>
      </c>
      <c r="R355" s="145" t="str">
        <f t="shared" si="13"/>
        <v>#NAME?</v>
      </c>
      <c r="S355" s="142" t="str">
        <f t="shared" si="14"/>
        <v>#NAME?</v>
      </c>
      <c r="T355" s="145" t="str">
        <f>IF(payfreq="Annually",IF(P355="","",IF(P355="Total",SUM($T$19:T354),Adj_Rate*$R355)),IF(payfreq="Semiannually",IF(P355="","",IF(P355="Total",SUM($T$19:T354),Adj_Rate/2*$R355)),IF(payfreq="Quarterly",IF(P355="","",IF(P355="Total",SUM($T$19:T354),Adj_Rate/4*$R355)),IF(payfreq="Monthly",IF(P355="","",IF(P355="Total",SUM($T$19:T354),Adj_Rate/12*$R355)),""))))</f>
        <v>#VALUE!</v>
      </c>
      <c r="U355" s="142" t="str">
        <f t="shared" si="15"/>
        <v>#NAME?</v>
      </c>
      <c r="V355" s="145" t="str">
        <f t="shared" si="16"/>
        <v>#NAME?</v>
      </c>
      <c r="X355" s="77"/>
    </row>
    <row r="356" ht="15.75" customHeight="1">
      <c r="B356" s="144" t="str">
        <f t="shared" si="72"/>
        <v>#NAME?</v>
      </c>
      <c r="C356" s="139" t="str">
        <f t="shared" si="12"/>
        <v>#NAME?</v>
      </c>
      <c r="D356" s="140" t="str">
        <f>+IF(AND(B356&lt;$G$7),VLOOKUP($B$1,Inventory!$A$1:$AZ$500,33,FALSE),IF(AND(B356=$G$7,pmt_timing="End"),VLOOKUP($B$1,Inventory!$A$1:$AZ$500,33,FALSE),0))</f>
        <v>#NAME?</v>
      </c>
      <c r="E356" s="140">
        <v>0.0</v>
      </c>
      <c r="F356" s="140">
        <v>0.0</v>
      </c>
      <c r="G356" s="140">
        <v>0.0</v>
      </c>
      <c r="H356" s="140">
        <v>0.0</v>
      </c>
      <c r="I356" s="140">
        <v>0.0</v>
      </c>
      <c r="J356" s="140">
        <v>0.0</v>
      </c>
      <c r="K356" s="140">
        <v>0.0</v>
      </c>
      <c r="L356" s="141" t="str">
        <f t="shared" si="3"/>
        <v>#NAME?</v>
      </c>
      <c r="M356" s="142" t="str">
        <f>IF(pmt_timing="End",IF($B356&gt;term, "",$L356/(1+Adj_Rate/12)^B356),"")</f>
        <v>#VALUE!</v>
      </c>
      <c r="N356" s="142" t="str">
        <f>IF(AND(payfreq="A",pmt_timing="Beginning",$B356&lt;=term),$L356/(1+Adj_Rate)^($B356),IF(AND(payfreq="S",pmt_timing="Beginning",$B356&lt;=term),$L356/(1+Adj_Rate/2)^($B356),IF(AND(payfreq="Q",pmt_timing="Beginning",$B356&lt;=term),$L356/(1+Adj_Rate/4)^($B356),IF(AND(payfreq="M",pmt_timing="Beginning",$B356&lt;=term),$L356/(1+Adj_Rate/12)^($B356),""))))</f>
        <v>#VALUE!</v>
      </c>
      <c r="O356" s="77"/>
      <c r="P356" s="138" t="str">
        <f t="shared" si="19"/>
        <v>#NAME?</v>
      </c>
      <c r="Q356" s="143" t="str">
        <f>IF(P356="","",IF(P356=term,"Last Period",IF(P356="total","",IF(payfreq="Annually",DATE(YEAR(Q355)+1,MONTH(Q355),DAY(Q355)),IF(payfreq="Semiannually",DATE(YEAR(Q355),MONTH(Q355)+6,DAY(Q355)),IF(payfreq="Quarterly",DATE(YEAR(Q355),MONTH(Q355)+3,DAY(Q355)),IF(payfreq="Monthly",DATE(YEAR(Q355),MONTH(Q355)+1,DAY(Q355)))))))))</f>
        <v>#NAME?</v>
      </c>
      <c r="R356" s="145" t="str">
        <f t="shared" si="13"/>
        <v>#NAME?</v>
      </c>
      <c r="S356" s="142" t="str">
        <f t="shared" si="14"/>
        <v>#NAME?</v>
      </c>
      <c r="T356" s="145" t="str">
        <f>IF(payfreq="Annually",IF(P356="","",IF(P356="Total",SUM($T$19:T355),Adj_Rate*$R356)),IF(payfreq="Semiannually",IF(P356="","",IF(P356="Total",SUM($T$19:T355),Adj_Rate/2*$R356)),IF(payfreq="Quarterly",IF(P356="","",IF(P356="Total",SUM($T$19:T355),Adj_Rate/4*$R356)),IF(payfreq="Monthly",IF(P356="","",IF(P356="Total",SUM($T$19:T355),Adj_Rate/12*$R356)),""))))</f>
        <v>#VALUE!</v>
      </c>
      <c r="U356" s="142" t="str">
        <f t="shared" si="15"/>
        <v>#NAME?</v>
      </c>
      <c r="V356" s="145" t="str">
        <f t="shared" si="16"/>
        <v>#NAME?</v>
      </c>
      <c r="X356" s="77"/>
    </row>
    <row r="357" ht="15.75" customHeight="1">
      <c r="B357" s="144" t="str">
        <f t="shared" si="72"/>
        <v>#NAME?</v>
      </c>
      <c r="C357" s="139" t="str">
        <f t="shared" si="12"/>
        <v>#NAME?</v>
      </c>
      <c r="D357" s="140" t="str">
        <f>+IF(AND(B357&lt;$G$7),VLOOKUP($B$1,Inventory!$A$1:$AZ$500,33,FALSE),IF(AND(B357=$G$7,pmt_timing="End"),VLOOKUP($B$1,Inventory!$A$1:$AZ$500,33,FALSE),0))</f>
        <v>#NAME?</v>
      </c>
      <c r="E357" s="140">
        <v>0.0</v>
      </c>
      <c r="F357" s="140">
        <v>0.0</v>
      </c>
      <c r="G357" s="140">
        <v>0.0</v>
      </c>
      <c r="H357" s="140">
        <v>0.0</v>
      </c>
      <c r="I357" s="140">
        <v>0.0</v>
      </c>
      <c r="J357" s="140">
        <v>0.0</v>
      </c>
      <c r="K357" s="140">
        <v>0.0</v>
      </c>
      <c r="L357" s="141" t="str">
        <f t="shared" si="3"/>
        <v>#NAME?</v>
      </c>
      <c r="M357" s="142" t="str">
        <f>IF(pmt_timing="End",IF($B357&gt;term, "",$L357/(1+Adj_Rate/12)^B357),"")</f>
        <v>#VALUE!</v>
      </c>
      <c r="N357" s="142" t="str">
        <f>IF(AND(payfreq="A",pmt_timing="Beginning",$B357&lt;=term),$L357/(1+Adj_Rate)^($B357),IF(AND(payfreq="S",pmt_timing="Beginning",$B357&lt;=term),$L357/(1+Adj_Rate/2)^($B357),IF(AND(payfreq="Q",pmt_timing="Beginning",$B357&lt;=term),$L357/(1+Adj_Rate/4)^($B357),IF(AND(payfreq="M",pmt_timing="Beginning",$B357&lt;=term),$L357/(1+Adj_Rate/12)^($B357),""))))</f>
        <v>#VALUE!</v>
      </c>
      <c r="O357" s="77"/>
      <c r="P357" s="138" t="str">
        <f t="shared" si="19"/>
        <v>#NAME?</v>
      </c>
      <c r="Q357" s="143" t="str">
        <f>IF(P357="","",IF(P357=term,"Last Period",IF(P357="total","",IF(payfreq="Annually",DATE(YEAR(Q356)+1,MONTH(Q356),DAY(Q356)),IF(payfreq="Semiannually",DATE(YEAR(Q356),MONTH(Q356)+6,DAY(Q356)),IF(payfreq="Quarterly",DATE(YEAR(Q356),MONTH(Q356)+3,DAY(Q356)),IF(payfreq="Monthly",DATE(YEAR(Q356),MONTH(Q356)+1,DAY(Q356)))))))))</f>
        <v>#NAME?</v>
      </c>
      <c r="R357" s="145" t="str">
        <f t="shared" si="13"/>
        <v>#NAME?</v>
      </c>
      <c r="S357" s="142" t="str">
        <f t="shared" si="14"/>
        <v>#NAME?</v>
      </c>
      <c r="T357" s="145" t="str">
        <f>IF(payfreq="Annually",IF(P357="","",IF(P357="Total",SUM($T$19:T356),Adj_Rate*$R357)),IF(payfreq="Semiannually",IF(P357="","",IF(P357="Total",SUM($T$19:T356),Adj_Rate/2*$R357)),IF(payfreq="Quarterly",IF(P357="","",IF(P357="Total",SUM($T$19:T356),Adj_Rate/4*$R357)),IF(payfreq="Monthly",IF(P357="","",IF(P357="Total",SUM($T$19:T356),Adj_Rate/12*$R357)),""))))</f>
        <v>#VALUE!</v>
      </c>
      <c r="U357" s="142" t="str">
        <f t="shared" si="15"/>
        <v>#NAME?</v>
      </c>
      <c r="V357" s="145" t="str">
        <f t="shared" si="16"/>
        <v>#NAME?</v>
      </c>
      <c r="X357" s="77"/>
    </row>
    <row r="358" ht="15.75" customHeight="1">
      <c r="B358" s="144" t="str">
        <f t="shared" si="72"/>
        <v>#NAME?</v>
      </c>
      <c r="C358" s="139" t="str">
        <f t="shared" si="12"/>
        <v>#NAME?</v>
      </c>
      <c r="D358" s="140" t="str">
        <f>+IF(AND(B358&lt;$G$7),VLOOKUP($B$1,Inventory!$A$1:$AZ$500,33,FALSE),IF(AND(B358=$G$7,pmt_timing="End"),VLOOKUP($B$1,Inventory!$A$1:$AZ$500,33,FALSE),0))</f>
        <v>#NAME?</v>
      </c>
      <c r="E358" s="140">
        <v>0.0</v>
      </c>
      <c r="F358" s="140">
        <v>0.0</v>
      </c>
      <c r="G358" s="140">
        <v>0.0</v>
      </c>
      <c r="H358" s="140">
        <v>0.0</v>
      </c>
      <c r="I358" s="140">
        <v>0.0</v>
      </c>
      <c r="J358" s="140">
        <v>0.0</v>
      </c>
      <c r="K358" s="140">
        <v>0.0</v>
      </c>
      <c r="L358" s="141" t="str">
        <f t="shared" si="3"/>
        <v>#NAME?</v>
      </c>
      <c r="M358" s="142" t="str">
        <f>IF(pmt_timing="End",IF($B358&gt;term, "",$L358/(1+Adj_Rate/12)^B358),"")</f>
        <v>#VALUE!</v>
      </c>
      <c r="N358" s="142" t="str">
        <f>IF(AND(payfreq="A",pmt_timing="Beginning",$B358&lt;=term),$L358/(1+Adj_Rate)^($B358),IF(AND(payfreq="S",pmt_timing="Beginning",$B358&lt;=term),$L358/(1+Adj_Rate/2)^($B358),IF(AND(payfreq="Q",pmt_timing="Beginning",$B358&lt;=term),$L358/(1+Adj_Rate/4)^($B358),IF(AND(payfreq="M",pmt_timing="Beginning",$B358&lt;=term),$L358/(1+Adj_Rate/12)^($B358),""))))</f>
        <v>#VALUE!</v>
      </c>
      <c r="O358" s="77"/>
      <c r="P358" s="138" t="str">
        <f t="shared" si="19"/>
        <v>#NAME?</v>
      </c>
      <c r="Q358" s="143" t="str">
        <f>IF(P358="","",IF(P358=term,"Last Period",IF(P358="total","",IF(payfreq="Annually",DATE(YEAR(Q357)+1,MONTH(Q357),DAY(Q357)),IF(payfreq="Semiannually",DATE(YEAR(Q357),MONTH(Q357)+6,DAY(Q357)),IF(payfreq="Quarterly",DATE(YEAR(Q357),MONTH(Q357)+3,DAY(Q357)),IF(payfreq="Monthly",DATE(YEAR(Q357),MONTH(Q357)+1,DAY(Q357)))))))))</f>
        <v>#NAME?</v>
      </c>
      <c r="R358" s="145" t="str">
        <f t="shared" si="13"/>
        <v>#NAME?</v>
      </c>
      <c r="S358" s="142" t="str">
        <f t="shared" si="14"/>
        <v>#NAME?</v>
      </c>
      <c r="T358" s="145" t="str">
        <f>IF(payfreq="Annually",IF(P358="","",IF(P358="Total",SUM($T$19:T357),Adj_Rate*$R358)),IF(payfreq="Semiannually",IF(P358="","",IF(P358="Total",SUM($T$19:T357),Adj_Rate/2*$R358)),IF(payfreq="Quarterly",IF(P358="","",IF(P358="Total",SUM($T$19:T357),Adj_Rate/4*$R358)),IF(payfreq="Monthly",IF(P358="","",IF(P358="Total",SUM($T$19:T357),Adj_Rate/12*$R358)),""))))</f>
        <v>#VALUE!</v>
      </c>
      <c r="U358" s="142" t="str">
        <f t="shared" si="15"/>
        <v>#NAME?</v>
      </c>
      <c r="V358" s="145" t="str">
        <f t="shared" si="16"/>
        <v>#NAME?</v>
      </c>
      <c r="X358" s="77"/>
    </row>
    <row r="359" ht="15.75" customHeight="1">
      <c r="B359" s="144" t="str">
        <f t="shared" si="72"/>
        <v>#NAME?</v>
      </c>
      <c r="C359" s="139" t="str">
        <f t="shared" si="12"/>
        <v>#NAME?</v>
      </c>
      <c r="D359" s="140" t="str">
        <f>+IF(AND(B359&lt;$G$7),VLOOKUP($B$1,Inventory!$A$1:$AZ$500,33,FALSE),IF(AND(B359=$G$7,pmt_timing="End"),VLOOKUP($B$1,Inventory!$A$1:$AZ$500,33,FALSE),0))</f>
        <v>#NAME?</v>
      </c>
      <c r="E359" s="140">
        <v>0.0</v>
      </c>
      <c r="F359" s="140">
        <v>0.0</v>
      </c>
      <c r="G359" s="140">
        <v>0.0</v>
      </c>
      <c r="H359" s="140">
        <v>0.0</v>
      </c>
      <c r="I359" s="140">
        <v>0.0</v>
      </c>
      <c r="J359" s="140">
        <v>0.0</v>
      </c>
      <c r="K359" s="140">
        <v>0.0</v>
      </c>
      <c r="L359" s="141" t="str">
        <f t="shared" si="3"/>
        <v>#NAME?</v>
      </c>
      <c r="M359" s="142" t="str">
        <f>IF(pmt_timing="End",IF($B359&gt;term, "",$L359/(1+Adj_Rate/12)^B359),"")</f>
        <v>#VALUE!</v>
      </c>
      <c r="N359" s="142" t="str">
        <f>IF(AND(payfreq="A",pmt_timing="Beginning",$B359&lt;=term),$L359/(1+Adj_Rate)^($B359),IF(AND(payfreq="S",pmt_timing="Beginning",$B359&lt;=term),$L359/(1+Adj_Rate/2)^($B359),IF(AND(payfreq="Q",pmt_timing="Beginning",$B359&lt;=term),$L359/(1+Adj_Rate/4)^($B359),IF(AND(payfreq="M",pmt_timing="Beginning",$B359&lt;=term),$L359/(1+Adj_Rate/12)^($B359),""))))</f>
        <v>#VALUE!</v>
      </c>
      <c r="O359" s="77"/>
      <c r="P359" s="138" t="str">
        <f t="shared" si="19"/>
        <v>#NAME?</v>
      </c>
      <c r="Q359" s="143" t="str">
        <f>IF(P359="","",IF(P359=term,"Last Period",IF(P359="total","",IF(payfreq="Annually",DATE(YEAR(Q358)+1,MONTH(Q358),DAY(Q358)),IF(payfreq="Semiannually",DATE(YEAR(Q358),MONTH(Q358)+6,DAY(Q358)),IF(payfreq="Quarterly",DATE(YEAR(Q358),MONTH(Q358)+3,DAY(Q358)),IF(payfreq="Monthly",DATE(YEAR(Q358),MONTH(Q358)+1,DAY(Q358)))))))))</f>
        <v>#NAME?</v>
      </c>
      <c r="R359" s="145" t="str">
        <f t="shared" si="13"/>
        <v>#NAME?</v>
      </c>
      <c r="S359" s="142" t="str">
        <f t="shared" si="14"/>
        <v>#NAME?</v>
      </c>
      <c r="T359" s="145" t="str">
        <f>IF(payfreq="Annually",IF(P359="","",IF(P359="Total",SUM($T$19:T358),Adj_Rate*$R359)),IF(payfreq="Semiannually",IF(P359="","",IF(P359="Total",SUM($T$19:T358),Adj_Rate/2*$R359)),IF(payfreq="Quarterly",IF(P359="","",IF(P359="Total",SUM($T$19:T358),Adj_Rate/4*$R359)),IF(payfreq="Monthly",IF(P359="","",IF(P359="Total",SUM($T$19:T358),Adj_Rate/12*$R359)),""))))</f>
        <v>#VALUE!</v>
      </c>
      <c r="U359" s="142" t="str">
        <f t="shared" si="15"/>
        <v>#NAME?</v>
      </c>
      <c r="V359" s="145" t="str">
        <f t="shared" si="16"/>
        <v>#NAME?</v>
      </c>
      <c r="X359" s="77"/>
    </row>
    <row r="360" ht="15.75" customHeight="1">
      <c r="B360" s="144" t="str">
        <f t="shared" si="72"/>
        <v>#NAME?</v>
      </c>
      <c r="C360" s="139" t="str">
        <f t="shared" si="12"/>
        <v>#NAME?</v>
      </c>
      <c r="D360" s="140" t="str">
        <f>+IF(AND(B360&lt;$G$7),VLOOKUP($B$1,Inventory!$A$1:$AZ$500,33,FALSE),IF(AND(B360=$G$7,pmt_timing="End"),VLOOKUP($B$1,Inventory!$A$1:$AZ$500,33,FALSE),0))</f>
        <v>#NAME?</v>
      </c>
      <c r="E360" s="140">
        <v>0.0</v>
      </c>
      <c r="F360" s="140">
        <v>0.0</v>
      </c>
      <c r="G360" s="140">
        <v>0.0</v>
      </c>
      <c r="H360" s="140">
        <v>0.0</v>
      </c>
      <c r="I360" s="140">
        <v>0.0</v>
      </c>
      <c r="J360" s="140">
        <v>0.0</v>
      </c>
      <c r="K360" s="140">
        <v>0.0</v>
      </c>
      <c r="L360" s="141" t="str">
        <f t="shared" si="3"/>
        <v>#NAME?</v>
      </c>
      <c r="M360" s="142" t="str">
        <f>IF(pmt_timing="End",IF($B360&gt;term, "",$L360/(1+Adj_Rate/12)^B360),"")</f>
        <v>#VALUE!</v>
      </c>
      <c r="N360" s="142" t="str">
        <f>IF(AND(payfreq="A",pmt_timing="Beginning",$B360&lt;=term),$L360/(1+Adj_Rate)^($B360),IF(AND(payfreq="S",pmt_timing="Beginning",$B360&lt;=term),$L360/(1+Adj_Rate/2)^($B360),IF(AND(payfreq="Q",pmt_timing="Beginning",$B360&lt;=term),$L360/(1+Adj_Rate/4)^($B360),IF(AND(payfreq="M",pmt_timing="Beginning",$B360&lt;=term),$L360/(1+Adj_Rate/12)^($B360),""))))</f>
        <v>#VALUE!</v>
      </c>
      <c r="O360" s="77"/>
      <c r="P360" s="138" t="str">
        <f t="shared" si="19"/>
        <v>#NAME?</v>
      </c>
      <c r="Q360" s="143" t="str">
        <f>IF(P360="","",IF(P360=term,"Last Period",IF(P360="total","",IF(payfreq="Annually",DATE(YEAR(Q359)+1,MONTH(Q359),DAY(Q359)),IF(payfreq="Semiannually",DATE(YEAR(Q359),MONTH(Q359)+6,DAY(Q359)),IF(payfreq="Quarterly",DATE(YEAR(Q359),MONTH(Q359)+3,DAY(Q359)),IF(payfreq="Monthly",DATE(YEAR(Q359),MONTH(Q359)+1,DAY(Q359)))))))))</f>
        <v>#NAME?</v>
      </c>
      <c r="R360" s="145" t="str">
        <f t="shared" si="13"/>
        <v>#NAME?</v>
      </c>
      <c r="S360" s="142" t="str">
        <f t="shared" si="14"/>
        <v>#NAME?</v>
      </c>
      <c r="T360" s="145" t="str">
        <f>IF(payfreq="Annually",IF(P360="","",IF(P360="Total",SUM($T$19:T359),Adj_Rate*$R360)),IF(payfreq="Semiannually",IF(P360="","",IF(P360="Total",SUM($T$19:T359),Adj_Rate/2*$R360)),IF(payfreq="Quarterly",IF(P360="","",IF(P360="Total",SUM($T$19:T359),Adj_Rate/4*$R360)),IF(payfreq="Monthly",IF(P360="","",IF(P360="Total",SUM($T$19:T359),Adj_Rate/12*$R360)),""))))</f>
        <v>#VALUE!</v>
      </c>
      <c r="U360" s="142" t="str">
        <f t="shared" si="15"/>
        <v>#NAME?</v>
      </c>
      <c r="V360" s="145" t="str">
        <f t="shared" si="16"/>
        <v>#NAME?</v>
      </c>
      <c r="X360" s="77"/>
    </row>
    <row r="361" ht="15.75" customHeight="1">
      <c r="B361" s="144" t="str">
        <f t="shared" si="72"/>
        <v>#NAME?</v>
      </c>
      <c r="C361" s="139" t="str">
        <f t="shared" si="12"/>
        <v>#NAME?</v>
      </c>
      <c r="D361" s="140" t="str">
        <f>+IF(AND(B361&lt;$G$7),VLOOKUP($B$1,Inventory!$A$1:$AZ$500,33,FALSE),IF(AND(B361=$G$7,pmt_timing="End"),VLOOKUP($B$1,Inventory!$A$1:$AZ$500,33,FALSE),0))</f>
        <v>#NAME?</v>
      </c>
      <c r="E361" s="140">
        <v>0.0</v>
      </c>
      <c r="F361" s="140">
        <v>0.0</v>
      </c>
      <c r="G361" s="140">
        <v>0.0</v>
      </c>
      <c r="H361" s="140">
        <v>0.0</v>
      </c>
      <c r="I361" s="140">
        <v>0.0</v>
      </c>
      <c r="J361" s="140">
        <v>0.0</v>
      </c>
      <c r="K361" s="140">
        <v>0.0</v>
      </c>
      <c r="L361" s="141" t="str">
        <f t="shared" si="3"/>
        <v>#NAME?</v>
      </c>
      <c r="M361" s="142" t="str">
        <f>IF(pmt_timing="End",IF($B361&gt;term, "",$L361/(1+Adj_Rate/12)^B361),"")</f>
        <v>#VALUE!</v>
      </c>
      <c r="N361" s="142" t="str">
        <f>IF(AND(payfreq="A",pmt_timing="Beginning",$B361&lt;=term),$L361/(1+Adj_Rate)^($B361),IF(AND(payfreq="S",pmt_timing="Beginning",$B361&lt;=term),$L361/(1+Adj_Rate/2)^($B361),IF(AND(payfreq="Q",pmt_timing="Beginning",$B361&lt;=term),$L361/(1+Adj_Rate/4)^($B361),IF(AND(payfreq="M",pmt_timing="Beginning",$B361&lt;=term),$L361/(1+Adj_Rate/12)^($B361),""))))</f>
        <v>#VALUE!</v>
      </c>
      <c r="O361" s="77"/>
      <c r="P361" s="138" t="str">
        <f t="shared" si="19"/>
        <v>#NAME?</v>
      </c>
      <c r="Q361" s="143" t="str">
        <f>IF(P361="","",IF(P361=term,"Last Period",IF(P361="total","",IF(payfreq="Annually",DATE(YEAR(Q360)+1,MONTH(Q360),DAY(Q360)),IF(payfreq="Semiannually",DATE(YEAR(Q360),MONTH(Q360)+6,DAY(Q360)),IF(payfreq="Quarterly",DATE(YEAR(Q360),MONTH(Q360)+3,DAY(Q360)),IF(payfreq="Monthly",DATE(YEAR(Q360),MONTH(Q360)+1,DAY(Q360)))))))))</f>
        <v>#NAME?</v>
      </c>
      <c r="R361" s="145" t="str">
        <f t="shared" si="13"/>
        <v>#NAME?</v>
      </c>
      <c r="S361" s="142" t="str">
        <f t="shared" si="14"/>
        <v>#NAME?</v>
      </c>
      <c r="T361" s="145" t="str">
        <f>IF(payfreq="Annually",IF(P361="","",IF(P361="Total",SUM($T$19:T360),Adj_Rate*$R361)),IF(payfreq="Semiannually",IF(P361="","",IF(P361="Total",SUM($T$19:T360),Adj_Rate/2*$R361)),IF(payfreq="Quarterly",IF(P361="","",IF(P361="Total",SUM($T$19:T360),Adj_Rate/4*$R361)),IF(payfreq="Monthly",IF(P361="","",IF(P361="Total",SUM($T$19:T360),Adj_Rate/12*$R361)),""))))</f>
        <v>#VALUE!</v>
      </c>
      <c r="U361" s="142" t="str">
        <f t="shared" si="15"/>
        <v>#NAME?</v>
      </c>
      <c r="V361" s="145" t="str">
        <f t="shared" si="16"/>
        <v>#NAME?</v>
      </c>
      <c r="X361" s="77"/>
    </row>
    <row r="362" ht="15.75" customHeight="1">
      <c r="B362" s="144" t="str">
        <f t="shared" si="72"/>
        <v>#NAME?</v>
      </c>
      <c r="C362" s="139" t="str">
        <f t="shared" si="12"/>
        <v>#NAME?</v>
      </c>
      <c r="D362" s="140" t="str">
        <f>+IF(AND(B362&lt;$G$7),VLOOKUP($B$1,Inventory!$A$1:$AZ$500,33,FALSE),IF(AND(B362=$G$7,pmt_timing="End"),VLOOKUP($B$1,Inventory!$A$1:$AZ$500,33,FALSE),0))</f>
        <v>#NAME?</v>
      </c>
      <c r="E362" s="140">
        <v>0.0</v>
      </c>
      <c r="F362" s="140">
        <v>0.0</v>
      </c>
      <c r="G362" s="140">
        <v>0.0</v>
      </c>
      <c r="H362" s="140">
        <v>0.0</v>
      </c>
      <c r="I362" s="140">
        <v>0.0</v>
      </c>
      <c r="J362" s="140">
        <v>0.0</v>
      </c>
      <c r="K362" s="140">
        <v>0.0</v>
      </c>
      <c r="L362" s="141" t="str">
        <f t="shared" si="3"/>
        <v>#NAME?</v>
      </c>
      <c r="M362" s="142" t="str">
        <f>IF(pmt_timing="End",IF($B362&gt;term, "",$L362/(1+Adj_Rate/12)^B362),"")</f>
        <v>#VALUE!</v>
      </c>
      <c r="N362" s="142" t="str">
        <f>IF(AND(payfreq="A",pmt_timing="Beginning",$B362&lt;=term),$L362/(1+Adj_Rate)^($B362),IF(AND(payfreq="S",pmt_timing="Beginning",$B362&lt;=term),$L362/(1+Adj_Rate/2)^($B362),IF(AND(payfreq="Q",pmt_timing="Beginning",$B362&lt;=term),$L362/(1+Adj_Rate/4)^($B362),IF(AND(payfreq="M",pmt_timing="Beginning",$B362&lt;=term),$L362/(1+Adj_Rate/12)^($B362),""))))</f>
        <v>#VALUE!</v>
      </c>
      <c r="O362" s="77"/>
      <c r="P362" s="138" t="str">
        <f t="shared" si="19"/>
        <v>#NAME?</v>
      </c>
      <c r="Q362" s="143" t="str">
        <f>IF(P362="","",IF(P362=term,"Last Period",IF(P362="total","",IF(payfreq="Annually",DATE(YEAR(Q361)+1,MONTH(Q361),DAY(Q361)),IF(payfreq="Semiannually",DATE(YEAR(Q361),MONTH(Q361)+6,DAY(Q361)),IF(payfreq="Quarterly",DATE(YEAR(Q361),MONTH(Q361)+3,DAY(Q361)),IF(payfreq="Monthly",DATE(YEAR(Q361),MONTH(Q361)+1,DAY(Q361)))))))))</f>
        <v>#NAME?</v>
      </c>
      <c r="R362" s="145" t="str">
        <f t="shared" si="13"/>
        <v>#NAME?</v>
      </c>
      <c r="S362" s="142" t="str">
        <f t="shared" si="14"/>
        <v>#NAME?</v>
      </c>
      <c r="T362" s="145" t="str">
        <f>IF(payfreq="Annually",IF(P362="","",IF(P362="Total",SUM($T$19:T361),Adj_Rate*$R362)),IF(payfreq="Semiannually",IF(P362="","",IF(P362="Total",SUM($T$19:T361),Adj_Rate/2*$R362)),IF(payfreq="Quarterly",IF(P362="","",IF(P362="Total",SUM($T$19:T361),Adj_Rate/4*$R362)),IF(payfreq="Monthly",IF(P362="","",IF(P362="Total",SUM($T$19:T361),Adj_Rate/12*$R362)),""))))</f>
        <v>#VALUE!</v>
      </c>
      <c r="U362" s="142" t="str">
        <f t="shared" si="15"/>
        <v>#NAME?</v>
      </c>
      <c r="V362" s="145" t="str">
        <f t="shared" si="16"/>
        <v>#NAME?</v>
      </c>
      <c r="X362" s="77"/>
    </row>
    <row r="363" ht="15.75" customHeight="1">
      <c r="B363" s="144" t="str">
        <f t="shared" si="72"/>
        <v>#NAME?</v>
      </c>
      <c r="C363" s="139" t="str">
        <f t="shared" si="12"/>
        <v>#NAME?</v>
      </c>
      <c r="D363" s="140" t="str">
        <f>+IF(AND(B363&lt;$G$7),VLOOKUP($B$1,Inventory!$A$1:$AZ$500,33,FALSE),IF(AND(B363=$G$7,pmt_timing="End"),VLOOKUP($B$1,Inventory!$A$1:$AZ$500,33,FALSE),0))</f>
        <v>#NAME?</v>
      </c>
      <c r="E363" s="140">
        <v>0.0</v>
      </c>
      <c r="F363" s="140">
        <v>0.0</v>
      </c>
      <c r="G363" s="140">
        <v>0.0</v>
      </c>
      <c r="H363" s="140">
        <v>0.0</v>
      </c>
      <c r="I363" s="140">
        <v>0.0</v>
      </c>
      <c r="J363" s="140">
        <v>0.0</v>
      </c>
      <c r="K363" s="140">
        <v>0.0</v>
      </c>
      <c r="L363" s="141" t="str">
        <f t="shared" si="3"/>
        <v>#NAME?</v>
      </c>
      <c r="M363" s="142" t="str">
        <f>IF(pmt_timing="End",IF($B363&gt;term, "",$L363/(1+Adj_Rate/12)^B363),"")</f>
        <v>#VALUE!</v>
      </c>
      <c r="N363" s="142" t="str">
        <f>IF(AND(payfreq="A",pmt_timing="Beginning",$B363&lt;=term),$L363/(1+Adj_Rate)^($B363),IF(AND(payfreq="S",pmt_timing="Beginning",$B363&lt;=term),$L363/(1+Adj_Rate/2)^($B363),IF(AND(payfreq="Q",pmt_timing="Beginning",$B363&lt;=term),$L363/(1+Adj_Rate/4)^($B363),IF(AND(payfreq="M",pmt_timing="Beginning",$B363&lt;=term),$L363/(1+Adj_Rate/12)^($B363),""))))</f>
        <v>#VALUE!</v>
      </c>
      <c r="O363" s="77"/>
      <c r="P363" s="138" t="str">
        <f t="shared" si="19"/>
        <v>#NAME?</v>
      </c>
      <c r="Q363" s="143" t="str">
        <f>IF(P363="","",IF(P363=term,"Last Period",IF(P363="total","",IF(payfreq="Annually",DATE(YEAR(Q362)+1,MONTH(Q362),DAY(Q362)),IF(payfreq="Semiannually",DATE(YEAR(Q362),MONTH(Q362)+6,DAY(Q362)),IF(payfreq="Quarterly",DATE(YEAR(Q362),MONTH(Q362)+3,DAY(Q362)),IF(payfreq="Monthly",DATE(YEAR(Q362),MONTH(Q362)+1,DAY(Q362)))))))))</f>
        <v>#NAME?</v>
      </c>
      <c r="R363" s="145" t="str">
        <f t="shared" si="13"/>
        <v>#NAME?</v>
      </c>
      <c r="S363" s="142" t="str">
        <f t="shared" si="14"/>
        <v>#NAME?</v>
      </c>
      <c r="T363" s="145" t="str">
        <f>IF(payfreq="Annually",IF(P363="","",IF(P363="Total",SUM($T$19:T362),Adj_Rate*$R363)),IF(payfreq="Semiannually",IF(P363="","",IF(P363="Total",SUM($T$19:T362),Adj_Rate/2*$R363)),IF(payfreq="Quarterly",IF(P363="","",IF(P363="Total",SUM($T$19:T362),Adj_Rate/4*$R363)),IF(payfreq="Monthly",IF(P363="","",IF(P363="Total",SUM($T$19:T362),Adj_Rate/12*$R363)),""))))</f>
        <v>#VALUE!</v>
      </c>
      <c r="U363" s="142" t="str">
        <f t="shared" si="15"/>
        <v>#NAME?</v>
      </c>
      <c r="V363" s="145" t="str">
        <f t="shared" si="16"/>
        <v>#NAME?</v>
      </c>
      <c r="X363" s="77"/>
    </row>
    <row r="364" ht="15.75" customHeight="1">
      <c r="B364" s="144" t="str">
        <f t="shared" si="72"/>
        <v>#NAME?</v>
      </c>
      <c r="C364" s="139" t="str">
        <f t="shared" si="12"/>
        <v>#NAME?</v>
      </c>
      <c r="D364" s="140" t="str">
        <f>+IF(AND(B364&lt;$G$7),VLOOKUP($B$1,Inventory!$A$1:$AZ$500,33,FALSE),IF(AND(B364=$G$7,pmt_timing="End"),VLOOKUP($B$1,Inventory!$A$1:$AZ$500,33,FALSE),0))</f>
        <v>#NAME?</v>
      </c>
      <c r="E364" s="140">
        <v>0.0</v>
      </c>
      <c r="F364" s="140">
        <v>0.0</v>
      </c>
      <c r="G364" s="140">
        <v>0.0</v>
      </c>
      <c r="H364" s="140">
        <v>0.0</v>
      </c>
      <c r="I364" s="140">
        <v>0.0</v>
      </c>
      <c r="J364" s="140">
        <v>0.0</v>
      </c>
      <c r="K364" s="140">
        <v>0.0</v>
      </c>
      <c r="L364" s="141" t="str">
        <f t="shared" si="3"/>
        <v>#NAME?</v>
      </c>
      <c r="M364" s="142" t="str">
        <f>IF(pmt_timing="End",IF($B364&gt;term, "",$L364/(1+Adj_Rate/12)^B364),"")</f>
        <v>#VALUE!</v>
      </c>
      <c r="N364" s="142" t="str">
        <f>IF(AND(payfreq="A",pmt_timing="Beginning",$B364&lt;=term),$L364/(1+Adj_Rate)^($B364),IF(AND(payfreq="S",pmt_timing="Beginning",$B364&lt;=term),$L364/(1+Adj_Rate/2)^($B364),IF(AND(payfreq="Q",pmt_timing="Beginning",$B364&lt;=term),$L364/(1+Adj_Rate/4)^($B364),IF(AND(payfreq="M",pmt_timing="Beginning",$B364&lt;=term),$L364/(1+Adj_Rate/12)^($B364),""))))</f>
        <v>#VALUE!</v>
      </c>
      <c r="O364" s="77"/>
      <c r="P364" s="138" t="str">
        <f t="shared" si="19"/>
        <v>#NAME?</v>
      </c>
      <c r="Q364" s="143" t="str">
        <f>IF(P364="","",IF(P364=term,"Last Period",IF(P364="total","",IF(payfreq="Annually",DATE(YEAR(Q363)+1,MONTH(Q363),DAY(Q363)),IF(payfreq="Semiannually",DATE(YEAR(Q363),MONTH(Q363)+6,DAY(Q363)),IF(payfreq="Quarterly",DATE(YEAR(Q363),MONTH(Q363)+3,DAY(Q363)),IF(payfreq="Monthly",DATE(YEAR(Q363),MONTH(Q363)+1,DAY(Q363)))))))))</f>
        <v>#NAME?</v>
      </c>
      <c r="R364" s="145" t="str">
        <f t="shared" si="13"/>
        <v>#NAME?</v>
      </c>
      <c r="S364" s="142" t="str">
        <f t="shared" si="14"/>
        <v>#NAME?</v>
      </c>
      <c r="T364" s="145" t="str">
        <f>IF(payfreq="Annually",IF(P364="","",IF(P364="Total",SUM($T$19:T363),Adj_Rate*$R364)),IF(payfreq="Semiannually",IF(P364="","",IF(P364="Total",SUM($T$19:T363),Adj_Rate/2*$R364)),IF(payfreq="Quarterly",IF(P364="","",IF(P364="Total",SUM($T$19:T363),Adj_Rate/4*$R364)),IF(payfreq="Monthly",IF(P364="","",IF(P364="Total",SUM($T$19:T363),Adj_Rate/12*$R364)),""))))</f>
        <v>#VALUE!</v>
      </c>
      <c r="U364" s="142" t="str">
        <f t="shared" si="15"/>
        <v>#NAME?</v>
      </c>
      <c r="V364" s="145" t="str">
        <f t="shared" si="16"/>
        <v>#NAME?</v>
      </c>
      <c r="X364" s="77"/>
    </row>
    <row r="365" ht="15.75" customHeight="1">
      <c r="B365" s="144" t="str">
        <f t="shared" si="72"/>
        <v>#NAME?</v>
      </c>
      <c r="C365" s="139" t="str">
        <f t="shared" si="12"/>
        <v>#NAME?</v>
      </c>
      <c r="D365" s="140" t="str">
        <f>+IF(AND(B365&lt;$G$7),VLOOKUP($B$1,Inventory!$A$1:$AZ$500,33,FALSE),IF(AND(B365=$G$7,pmt_timing="End"),VLOOKUP($B$1,Inventory!$A$1:$AZ$500,33,FALSE),0))</f>
        <v>#NAME?</v>
      </c>
      <c r="E365" s="140">
        <v>0.0</v>
      </c>
      <c r="F365" s="140">
        <v>0.0</v>
      </c>
      <c r="G365" s="140">
        <v>0.0</v>
      </c>
      <c r="H365" s="140">
        <v>0.0</v>
      </c>
      <c r="I365" s="140">
        <v>0.0</v>
      </c>
      <c r="J365" s="140">
        <v>0.0</v>
      </c>
      <c r="K365" s="140">
        <v>0.0</v>
      </c>
      <c r="L365" s="141" t="str">
        <f t="shared" si="3"/>
        <v>#NAME?</v>
      </c>
      <c r="M365" s="142" t="str">
        <f>IF(pmt_timing="End",IF($B365&gt;term, "",$L365/(1+Adj_Rate/12)^B365),"")</f>
        <v>#VALUE!</v>
      </c>
      <c r="N365" s="142" t="str">
        <f>IF(AND(payfreq="A",pmt_timing="Beginning",$B365&lt;=term),$L365/(1+Adj_Rate)^($B365),IF(AND(payfreq="S",pmt_timing="Beginning",$B365&lt;=term),$L365/(1+Adj_Rate/2)^($B365),IF(AND(payfreq="Q",pmt_timing="Beginning",$B365&lt;=term),$L365/(1+Adj_Rate/4)^($B365),IF(AND(payfreq="M",pmt_timing="Beginning",$B365&lt;=term),$L365/(1+Adj_Rate/12)^($B365),""))))</f>
        <v>#VALUE!</v>
      </c>
      <c r="O365" s="77"/>
      <c r="P365" s="138" t="str">
        <f t="shared" si="19"/>
        <v>#NAME?</v>
      </c>
      <c r="Q365" s="143" t="str">
        <f>IF(P365="","",IF(P365=term,"Last Period",IF(P365="total","",IF(payfreq="Annually",DATE(YEAR(Q364)+1,MONTH(Q364),DAY(Q364)),IF(payfreq="Semiannually",DATE(YEAR(Q364),MONTH(Q364)+6,DAY(Q364)),IF(payfreq="Quarterly",DATE(YEAR(Q364),MONTH(Q364)+3,DAY(Q364)),IF(payfreq="Monthly",DATE(YEAR(Q364),MONTH(Q364)+1,DAY(Q364)))))))))</f>
        <v>#NAME?</v>
      </c>
      <c r="R365" s="145" t="str">
        <f t="shared" si="13"/>
        <v>#NAME?</v>
      </c>
      <c r="S365" s="142" t="str">
        <f t="shared" si="14"/>
        <v>#NAME?</v>
      </c>
      <c r="T365" s="145" t="str">
        <f>IF(payfreq="Annually",IF(P365="","",IF(P365="Total",SUM($T$19:T364),Adj_Rate*$R365)),IF(payfreq="Semiannually",IF(P365="","",IF(P365="Total",SUM($T$19:T364),Adj_Rate/2*$R365)),IF(payfreq="Quarterly",IF(P365="","",IF(P365="Total",SUM($T$19:T364),Adj_Rate/4*$R365)),IF(payfreq="Monthly",IF(P365="","",IF(P365="Total",SUM($T$19:T364),Adj_Rate/12*$R365)),""))))</f>
        <v>#VALUE!</v>
      </c>
      <c r="U365" s="142" t="str">
        <f t="shared" si="15"/>
        <v>#NAME?</v>
      </c>
      <c r="V365" s="145" t="str">
        <f t="shared" si="16"/>
        <v>#NAME?</v>
      </c>
      <c r="X365" s="77"/>
    </row>
    <row r="366" ht="15.75" customHeight="1">
      <c r="B366" s="144" t="str">
        <f t="shared" si="72"/>
        <v>#NAME?</v>
      </c>
      <c r="C366" s="139" t="str">
        <f t="shared" si="12"/>
        <v>#NAME?</v>
      </c>
      <c r="D366" s="140" t="str">
        <f>+IF(AND(B366&lt;$G$7),VLOOKUP($B$1,Inventory!$A$1:$AZ$500,33,FALSE),IF(AND(B366=$G$7,pmt_timing="End"),VLOOKUP($B$1,Inventory!$A$1:$AZ$500,33,FALSE),0))</f>
        <v>#NAME?</v>
      </c>
      <c r="E366" s="140">
        <v>0.0</v>
      </c>
      <c r="F366" s="140">
        <v>0.0</v>
      </c>
      <c r="G366" s="140">
        <v>0.0</v>
      </c>
      <c r="H366" s="140">
        <v>0.0</v>
      </c>
      <c r="I366" s="140">
        <v>0.0</v>
      </c>
      <c r="J366" s="140">
        <v>0.0</v>
      </c>
      <c r="K366" s="140">
        <v>0.0</v>
      </c>
      <c r="L366" s="141" t="str">
        <f t="shared" si="3"/>
        <v>#NAME?</v>
      </c>
      <c r="M366" s="142" t="str">
        <f>IF(pmt_timing="End",IF($B366&gt;term, "",$L366/(1+Adj_Rate/12)^B366),"")</f>
        <v>#VALUE!</v>
      </c>
      <c r="N366" s="142" t="str">
        <f>IF(AND(payfreq="A",pmt_timing="Beginning",$B366&lt;=term),$L366/(1+Adj_Rate)^($B366),IF(AND(payfreq="S",pmt_timing="Beginning",$B366&lt;=term),$L366/(1+Adj_Rate/2)^($B366),IF(AND(payfreq="Q",pmt_timing="Beginning",$B366&lt;=term),$L366/(1+Adj_Rate/4)^($B366),IF(AND(payfreq="M",pmt_timing="Beginning",$B366&lt;=term),$L366/(1+Adj_Rate/12)^($B366),""))))</f>
        <v>#VALUE!</v>
      </c>
      <c r="O366" s="77"/>
      <c r="P366" s="138" t="str">
        <f t="shared" si="19"/>
        <v>#NAME?</v>
      </c>
      <c r="Q366" s="143" t="str">
        <f>IF(P366="","",IF(P366=term,"Last Period",IF(P366="total","",IF(payfreq="Annually",DATE(YEAR(Q365)+1,MONTH(Q365),DAY(Q365)),IF(payfreq="Semiannually",DATE(YEAR(Q365),MONTH(Q365)+6,DAY(Q365)),IF(payfreq="Quarterly",DATE(YEAR(Q365),MONTH(Q365)+3,DAY(Q365)),IF(payfreq="Monthly",DATE(YEAR(Q365),MONTH(Q365)+1,DAY(Q365)))))))))</f>
        <v>#NAME?</v>
      </c>
      <c r="R366" s="145" t="str">
        <f t="shared" si="13"/>
        <v>#NAME?</v>
      </c>
      <c r="S366" s="142" t="str">
        <f t="shared" si="14"/>
        <v>#NAME?</v>
      </c>
      <c r="T366" s="145" t="str">
        <f>IF(payfreq="Annually",IF(P366="","",IF(P366="Total",SUM($T$19:T365),Adj_Rate*$R366)),IF(payfreq="Semiannually",IF(P366="","",IF(P366="Total",SUM($T$19:T365),Adj_Rate/2*$R366)),IF(payfreq="Quarterly",IF(P366="","",IF(P366="Total",SUM($T$19:T365),Adj_Rate/4*$R366)),IF(payfreq="Monthly",IF(P366="","",IF(P366="Total",SUM($T$19:T365),Adj_Rate/12*$R366)),""))))</f>
        <v>#VALUE!</v>
      </c>
      <c r="U366" s="142" t="str">
        <f t="shared" si="15"/>
        <v>#NAME?</v>
      </c>
      <c r="V366" s="145" t="str">
        <f t="shared" si="16"/>
        <v>#NAME?</v>
      </c>
      <c r="X366" s="77"/>
    </row>
    <row r="367" ht="15.75" customHeight="1">
      <c r="B367" s="144" t="str">
        <f t="shared" si="72"/>
        <v>#NAME?</v>
      </c>
      <c r="C367" s="139" t="str">
        <f t="shared" si="12"/>
        <v>#NAME?</v>
      </c>
      <c r="D367" s="140" t="str">
        <f>+IF(AND(B367&lt;$G$7),VLOOKUP($B$1,Inventory!$A$1:$AZ$500,33,FALSE),IF(AND(B367=$G$7,pmt_timing="End"),VLOOKUP($B$1,Inventory!$A$1:$AZ$500,33,FALSE),0))</f>
        <v>#NAME?</v>
      </c>
      <c r="E367" s="140">
        <v>0.0</v>
      </c>
      <c r="F367" s="140">
        <v>0.0</v>
      </c>
      <c r="G367" s="140">
        <v>0.0</v>
      </c>
      <c r="H367" s="140">
        <v>0.0</v>
      </c>
      <c r="I367" s="140">
        <v>0.0</v>
      </c>
      <c r="J367" s="140">
        <v>0.0</v>
      </c>
      <c r="K367" s="140">
        <v>0.0</v>
      </c>
      <c r="L367" s="141" t="str">
        <f t="shared" si="3"/>
        <v>#NAME?</v>
      </c>
      <c r="M367" s="142" t="str">
        <f>IF(pmt_timing="End",IF($B367&gt;term, "",$L367/(1+Adj_Rate/12)^B367),"")</f>
        <v>#VALUE!</v>
      </c>
      <c r="N367" s="142" t="str">
        <f>IF(AND(payfreq="A",pmt_timing="Beginning",$B367&lt;=term),$L367/(1+Adj_Rate)^($B367),IF(AND(payfreq="S",pmt_timing="Beginning",$B367&lt;=term),$L367/(1+Adj_Rate/2)^($B367),IF(AND(payfreq="Q",pmt_timing="Beginning",$B367&lt;=term),$L367/(1+Adj_Rate/4)^($B367),IF(AND(payfreq="M",pmt_timing="Beginning",$B367&lt;=term),$L367/(1+Adj_Rate/12)^($B367),""))))</f>
        <v>#VALUE!</v>
      </c>
      <c r="O367" s="77"/>
      <c r="P367" s="138" t="str">
        <f t="shared" si="19"/>
        <v>#NAME?</v>
      </c>
      <c r="Q367" s="143" t="str">
        <f>IF(P367="","",IF(P367=term,"Last Period",IF(P367="total","",IF(payfreq="Annually",DATE(YEAR(Q366)+1,MONTH(Q366),DAY(Q366)),IF(payfreq="Semiannually",DATE(YEAR(Q366),MONTH(Q366)+6,DAY(Q366)),IF(payfreq="Quarterly",DATE(YEAR(Q366),MONTH(Q366)+3,DAY(Q366)),IF(payfreq="Monthly",DATE(YEAR(Q366),MONTH(Q366)+1,DAY(Q366)))))))))</f>
        <v>#NAME?</v>
      </c>
      <c r="R367" s="145" t="str">
        <f t="shared" si="13"/>
        <v>#NAME?</v>
      </c>
      <c r="S367" s="142" t="str">
        <f t="shared" si="14"/>
        <v>#NAME?</v>
      </c>
      <c r="T367" s="145" t="str">
        <f>IF(payfreq="Annually",IF(P367="","",IF(P367="Total",SUM($T$19:T366),Adj_Rate*$R367)),IF(payfreq="Semiannually",IF(P367="","",IF(P367="Total",SUM($T$19:T366),Adj_Rate/2*$R367)),IF(payfreq="Quarterly",IF(P367="","",IF(P367="Total",SUM($T$19:T366),Adj_Rate/4*$R367)),IF(payfreq="Monthly",IF(P367="","",IF(P367="Total",SUM($T$19:T366),Adj_Rate/12*$R367)),""))))</f>
        <v>#VALUE!</v>
      </c>
      <c r="U367" s="142" t="str">
        <f t="shared" si="15"/>
        <v>#NAME?</v>
      </c>
      <c r="V367" s="145" t="str">
        <f t="shared" si="16"/>
        <v>#NAME?</v>
      </c>
      <c r="X367" s="77"/>
    </row>
    <row r="368" ht="15.75" customHeight="1">
      <c r="B368" s="144" t="str">
        <f t="shared" si="72"/>
        <v>#NAME?</v>
      </c>
      <c r="C368" s="139" t="str">
        <f t="shared" si="12"/>
        <v>#NAME?</v>
      </c>
      <c r="D368" s="140" t="str">
        <f>+IF(AND(B368&lt;$G$7),VLOOKUP($B$1,Inventory!$A$1:$AZ$500,33,FALSE),IF(AND(B368=$G$7,pmt_timing="End"),VLOOKUP($B$1,Inventory!$A$1:$AZ$500,33,FALSE),0))</f>
        <v>#NAME?</v>
      </c>
      <c r="E368" s="140">
        <v>0.0</v>
      </c>
      <c r="F368" s="140">
        <v>0.0</v>
      </c>
      <c r="G368" s="140">
        <v>0.0</v>
      </c>
      <c r="H368" s="140">
        <v>0.0</v>
      </c>
      <c r="I368" s="140">
        <v>0.0</v>
      </c>
      <c r="J368" s="140">
        <v>0.0</v>
      </c>
      <c r="K368" s="140">
        <v>0.0</v>
      </c>
      <c r="L368" s="141" t="str">
        <f t="shared" si="3"/>
        <v>#NAME?</v>
      </c>
      <c r="M368" s="142" t="str">
        <f>IF(pmt_timing="End",IF($B368&gt;term, "",$L368/(1+Adj_Rate/12)^B368),"")</f>
        <v>#VALUE!</v>
      </c>
      <c r="N368" s="142" t="str">
        <f>IF(AND(payfreq="A",pmt_timing="Beginning",$B368&lt;=term),$L368/(1+Adj_Rate)^($B368),IF(AND(payfreq="S",pmt_timing="Beginning",$B368&lt;=term),$L368/(1+Adj_Rate/2)^($B368),IF(AND(payfreq="Q",pmt_timing="Beginning",$B368&lt;=term),$L368/(1+Adj_Rate/4)^($B368),IF(AND(payfreq="M",pmt_timing="Beginning",$B368&lt;=term),$L368/(1+Adj_Rate/12)^($B368),""))))</f>
        <v>#VALUE!</v>
      </c>
      <c r="O368" s="77"/>
      <c r="P368" s="138" t="str">
        <f t="shared" si="19"/>
        <v>#NAME?</v>
      </c>
      <c r="Q368" s="143" t="str">
        <f>IF(P368="","",IF(P368=term,"Last Period",IF(P368="total","",IF(payfreq="Annually",DATE(YEAR(Q367)+1,MONTH(Q367),DAY(Q367)),IF(payfreq="Semiannually",DATE(YEAR(Q367),MONTH(Q367)+6,DAY(Q367)),IF(payfreq="Quarterly",DATE(YEAR(Q367),MONTH(Q367)+3,DAY(Q367)),IF(payfreq="Monthly",DATE(YEAR(Q367),MONTH(Q367)+1,DAY(Q367)))))))))</f>
        <v>#NAME?</v>
      </c>
      <c r="R368" s="145" t="str">
        <f t="shared" si="13"/>
        <v>#NAME?</v>
      </c>
      <c r="S368" s="142" t="str">
        <f t="shared" si="14"/>
        <v>#NAME?</v>
      </c>
      <c r="T368" s="145" t="str">
        <f>IF(payfreq="Annually",IF(P368="","",IF(P368="Total",SUM($T$19:T367),Adj_Rate*$R368)),IF(payfreq="Semiannually",IF(P368="","",IF(P368="Total",SUM($T$19:T367),Adj_Rate/2*$R368)),IF(payfreq="Quarterly",IF(P368="","",IF(P368="Total",SUM($T$19:T367),Adj_Rate/4*$R368)),IF(payfreq="Monthly",IF(P368="","",IF(P368="Total",SUM($T$19:T367),Adj_Rate/12*$R368)),""))))</f>
        <v>#VALUE!</v>
      </c>
      <c r="U368" s="142" t="str">
        <f t="shared" si="15"/>
        <v>#NAME?</v>
      </c>
      <c r="V368" s="145" t="str">
        <f t="shared" si="16"/>
        <v>#NAME?</v>
      </c>
      <c r="X368" s="77"/>
    </row>
    <row r="369" ht="15.75" customHeight="1">
      <c r="B369" s="144" t="str">
        <f t="shared" si="72"/>
        <v>#NAME?</v>
      </c>
      <c r="C369" s="139" t="str">
        <f t="shared" si="12"/>
        <v>#NAME?</v>
      </c>
      <c r="D369" s="140" t="str">
        <f>+IF(AND(B369&lt;$G$7),VLOOKUP($B$1,Inventory!$A$1:$AZ$500,33,FALSE),IF(AND(B369=$G$7,pmt_timing="End"),VLOOKUP($B$1,Inventory!$A$1:$AZ$500,33,FALSE),0))</f>
        <v>#NAME?</v>
      </c>
      <c r="E369" s="140">
        <v>0.0</v>
      </c>
      <c r="F369" s="140">
        <v>0.0</v>
      </c>
      <c r="G369" s="140">
        <v>0.0</v>
      </c>
      <c r="H369" s="140">
        <v>0.0</v>
      </c>
      <c r="I369" s="140">
        <v>0.0</v>
      </c>
      <c r="J369" s="140">
        <v>0.0</v>
      </c>
      <c r="K369" s="140">
        <v>0.0</v>
      </c>
      <c r="L369" s="141" t="str">
        <f t="shared" si="3"/>
        <v>#NAME?</v>
      </c>
      <c r="M369" s="142" t="str">
        <f>IF(pmt_timing="End",IF($B369&gt;term, "",$L369/(1+Adj_Rate/12)^B369),"")</f>
        <v>#VALUE!</v>
      </c>
      <c r="N369" s="142" t="str">
        <f>IF(AND(payfreq="A",pmt_timing="Beginning",$B369&lt;=term),$L369/(1+Adj_Rate)^($B369),IF(AND(payfreq="S",pmt_timing="Beginning",$B369&lt;=term),$L369/(1+Adj_Rate/2)^($B369),IF(AND(payfreq="Q",pmt_timing="Beginning",$B369&lt;=term),$L369/(1+Adj_Rate/4)^($B369),IF(AND(payfreq="M",pmt_timing="Beginning",$B369&lt;=term),$L369/(1+Adj_Rate/12)^($B369),""))))</f>
        <v>#VALUE!</v>
      </c>
      <c r="O369" s="77"/>
      <c r="P369" s="138" t="str">
        <f t="shared" si="19"/>
        <v>#NAME?</v>
      </c>
      <c r="Q369" s="143" t="str">
        <f>IF(P369="","",IF(P369=term,"Last Period",IF(P369="total","",IF(payfreq="Annually",DATE(YEAR(Q368)+1,MONTH(Q368),DAY(Q368)),IF(payfreq="Semiannually",DATE(YEAR(Q368),MONTH(Q368)+6,DAY(Q368)),IF(payfreq="Quarterly",DATE(YEAR(Q368),MONTH(Q368)+3,DAY(Q368)),IF(payfreq="Monthly",DATE(YEAR(Q368),MONTH(Q368)+1,DAY(Q368)))))))))</f>
        <v>#NAME?</v>
      </c>
      <c r="R369" s="145" t="str">
        <f t="shared" si="13"/>
        <v>#NAME?</v>
      </c>
      <c r="S369" s="142" t="str">
        <f t="shared" si="14"/>
        <v>#NAME?</v>
      </c>
      <c r="T369" s="145" t="str">
        <f>IF(payfreq="Annually",IF(P369="","",IF(P369="Total",SUM($T$19:T368),Adj_Rate*$R369)),IF(payfreq="Semiannually",IF(P369="","",IF(P369="Total",SUM($T$19:T368),Adj_Rate/2*$R369)),IF(payfreq="Quarterly",IF(P369="","",IF(P369="Total",SUM($T$19:T368),Adj_Rate/4*$R369)),IF(payfreq="Monthly",IF(P369="","",IF(P369="Total",SUM($T$19:T368),Adj_Rate/12*$R369)),""))))</f>
        <v>#VALUE!</v>
      </c>
      <c r="U369" s="142" t="str">
        <f t="shared" si="15"/>
        <v>#NAME?</v>
      </c>
      <c r="V369" s="145" t="str">
        <f t="shared" si="16"/>
        <v>#NAME?</v>
      </c>
      <c r="X369" s="77"/>
    </row>
    <row r="370" ht="15.75" customHeight="1">
      <c r="B370" s="144" t="str">
        <f t="shared" si="72"/>
        <v>#NAME?</v>
      </c>
      <c r="C370" s="139" t="str">
        <f t="shared" si="12"/>
        <v>#NAME?</v>
      </c>
      <c r="D370" s="140" t="str">
        <f>+IF(AND(B370&lt;$G$7),VLOOKUP($B$1,Inventory!$A$1:$AZ$500,33,FALSE),IF(AND(B370=$G$7,pmt_timing="End"),VLOOKUP($B$1,Inventory!$A$1:$AZ$500,33,FALSE),0))</f>
        <v>#NAME?</v>
      </c>
      <c r="E370" s="140">
        <v>0.0</v>
      </c>
      <c r="F370" s="140">
        <v>0.0</v>
      </c>
      <c r="G370" s="140">
        <v>0.0</v>
      </c>
      <c r="H370" s="140">
        <v>0.0</v>
      </c>
      <c r="I370" s="140">
        <v>0.0</v>
      </c>
      <c r="J370" s="140">
        <v>0.0</v>
      </c>
      <c r="K370" s="140">
        <v>0.0</v>
      </c>
      <c r="L370" s="141" t="str">
        <f t="shared" si="3"/>
        <v>#NAME?</v>
      </c>
      <c r="M370" s="142" t="str">
        <f>IF(pmt_timing="End",IF($B370&gt;term, "",$L370/(1+Adj_Rate/12)^B370),"")</f>
        <v>#VALUE!</v>
      </c>
      <c r="N370" s="142" t="str">
        <f>IF(AND(payfreq="A",pmt_timing="Beginning",$B370&lt;=term),$L370/(1+Adj_Rate)^($B370),IF(AND(payfreq="S",pmt_timing="Beginning",$B370&lt;=term),$L370/(1+Adj_Rate/2)^($B370),IF(AND(payfreq="Q",pmt_timing="Beginning",$B370&lt;=term),$L370/(1+Adj_Rate/4)^($B370),IF(AND(payfreq="M",pmt_timing="Beginning",$B370&lt;=term),$L370/(1+Adj_Rate/12)^($B370),""))))</f>
        <v>#VALUE!</v>
      </c>
      <c r="O370" s="77"/>
      <c r="P370" s="138" t="str">
        <f t="shared" si="19"/>
        <v>#NAME?</v>
      </c>
      <c r="Q370" s="143" t="str">
        <f>IF(P370="","",IF(P370=term,"Last Period",IF(P370="total","",IF(payfreq="Annually",DATE(YEAR(Q369)+1,MONTH(Q369),DAY(Q369)),IF(payfreq="Semiannually",DATE(YEAR(Q369),MONTH(Q369)+6,DAY(Q369)),IF(payfreq="Quarterly",DATE(YEAR(Q369),MONTH(Q369)+3,DAY(Q369)),IF(payfreq="Monthly",DATE(YEAR(Q369),MONTH(Q369)+1,DAY(Q369)))))))))</f>
        <v>#NAME?</v>
      </c>
      <c r="R370" s="145" t="str">
        <f t="shared" si="13"/>
        <v>#NAME?</v>
      </c>
      <c r="S370" s="142" t="str">
        <f t="shared" si="14"/>
        <v>#NAME?</v>
      </c>
      <c r="T370" s="145" t="str">
        <f>IF(payfreq="Annually",IF(P370="","",IF(P370="Total",SUM($T$19:T369),Adj_Rate*$R370)),IF(payfreq="Semiannually",IF(P370="","",IF(P370="Total",SUM($T$19:T369),Adj_Rate/2*$R370)),IF(payfreq="Quarterly",IF(P370="","",IF(P370="Total",SUM($T$19:T369),Adj_Rate/4*$R370)),IF(payfreq="Monthly",IF(P370="","",IF(P370="Total",SUM($T$19:T369),Adj_Rate/12*$R370)),""))))</f>
        <v>#VALUE!</v>
      </c>
      <c r="U370" s="142" t="str">
        <f t="shared" si="15"/>
        <v>#NAME?</v>
      </c>
      <c r="V370" s="145" t="str">
        <f t="shared" si="16"/>
        <v>#NAME?</v>
      </c>
      <c r="X370" s="77"/>
    </row>
    <row r="371" ht="15.75" customHeight="1">
      <c r="B371" s="144" t="str">
        <f t="shared" si="72"/>
        <v>#NAME?</v>
      </c>
      <c r="C371" s="139" t="str">
        <f t="shared" si="12"/>
        <v>#NAME?</v>
      </c>
      <c r="D371" s="140" t="str">
        <f>+IF(AND(B371&lt;$G$7),VLOOKUP($B$1,Inventory!$A$1:$AZ$500,33,FALSE),IF(AND(B371=$G$7,pmt_timing="End"),VLOOKUP($B$1,Inventory!$A$1:$AZ$500,33,FALSE),0))</f>
        <v>#NAME?</v>
      </c>
      <c r="E371" s="140">
        <v>0.0</v>
      </c>
      <c r="F371" s="140">
        <v>0.0</v>
      </c>
      <c r="G371" s="140">
        <v>0.0</v>
      </c>
      <c r="H371" s="140">
        <v>0.0</v>
      </c>
      <c r="I371" s="140">
        <v>0.0</v>
      </c>
      <c r="J371" s="140">
        <v>0.0</v>
      </c>
      <c r="K371" s="140">
        <v>0.0</v>
      </c>
      <c r="L371" s="141" t="str">
        <f t="shared" si="3"/>
        <v>#NAME?</v>
      </c>
      <c r="M371" s="142" t="str">
        <f>IF(pmt_timing="End",IF($B371&gt;term, "",$L371/(1+Adj_Rate/12)^B371),"")</f>
        <v>#VALUE!</v>
      </c>
      <c r="N371" s="142" t="str">
        <f>IF(AND(payfreq="A",pmt_timing="Beginning",$B371&lt;=term),$L371/(1+Adj_Rate)^($B371),IF(AND(payfreq="S",pmt_timing="Beginning",$B371&lt;=term),$L371/(1+Adj_Rate/2)^($B371),IF(AND(payfreq="Q",pmt_timing="Beginning",$B371&lt;=term),$L371/(1+Adj_Rate/4)^($B371),IF(AND(payfreq="M",pmt_timing="Beginning",$B371&lt;=term),$L371/(1+Adj_Rate/12)^($B371),""))))</f>
        <v>#VALUE!</v>
      </c>
      <c r="O371" s="77"/>
      <c r="P371" s="138" t="str">
        <f t="shared" si="19"/>
        <v>#NAME?</v>
      </c>
      <c r="Q371" s="143" t="str">
        <f>IF(P371="","",IF(P371=term,"Last Period",IF(P371="total","",IF(payfreq="Annually",DATE(YEAR(Q370)+1,MONTH(Q370),DAY(Q370)),IF(payfreq="Semiannually",DATE(YEAR(Q370),MONTH(Q370)+6,DAY(Q370)),IF(payfreq="Quarterly",DATE(YEAR(Q370),MONTH(Q370)+3,DAY(Q370)),IF(payfreq="Monthly",DATE(YEAR(Q370),MONTH(Q370)+1,DAY(Q370)))))))))</f>
        <v>#NAME?</v>
      </c>
      <c r="R371" s="145" t="str">
        <f t="shared" si="13"/>
        <v>#NAME?</v>
      </c>
      <c r="S371" s="142" t="str">
        <f t="shared" si="14"/>
        <v>#NAME?</v>
      </c>
      <c r="T371" s="145" t="str">
        <f>IF(payfreq="Annually",IF(P371="","",IF(P371="Total",SUM($T$19:T370),Adj_Rate*$R371)),IF(payfreq="Semiannually",IF(P371="","",IF(P371="Total",SUM($T$19:T370),Adj_Rate/2*$R371)),IF(payfreq="Quarterly",IF(P371="","",IF(P371="Total",SUM($T$19:T370),Adj_Rate/4*$R371)),IF(payfreq="Monthly",IF(P371="","",IF(P371="Total",SUM($T$19:T370),Adj_Rate/12*$R371)),""))))</f>
        <v>#VALUE!</v>
      </c>
      <c r="U371" s="142" t="str">
        <f t="shared" si="15"/>
        <v>#NAME?</v>
      </c>
      <c r="V371" s="145" t="str">
        <f t="shared" si="16"/>
        <v>#NAME?</v>
      </c>
      <c r="X371" s="77"/>
    </row>
    <row r="372" ht="15.75" customHeight="1">
      <c r="B372" s="144" t="str">
        <f t="shared" si="72"/>
        <v>#NAME?</v>
      </c>
      <c r="C372" s="139" t="str">
        <f t="shared" si="12"/>
        <v>#NAME?</v>
      </c>
      <c r="D372" s="140" t="str">
        <f>+IF(AND(B372&lt;$G$7),VLOOKUP($B$1,Inventory!$A$1:$AZ$500,33,FALSE),IF(AND(B372=$G$7,pmt_timing="End"),VLOOKUP($B$1,Inventory!$A$1:$AZ$500,33,FALSE),0))</f>
        <v>#NAME?</v>
      </c>
      <c r="E372" s="140">
        <v>0.0</v>
      </c>
      <c r="F372" s="140">
        <v>0.0</v>
      </c>
      <c r="G372" s="140">
        <v>0.0</v>
      </c>
      <c r="H372" s="140">
        <v>0.0</v>
      </c>
      <c r="I372" s="140">
        <v>0.0</v>
      </c>
      <c r="J372" s="140">
        <v>0.0</v>
      </c>
      <c r="K372" s="140">
        <v>0.0</v>
      </c>
      <c r="L372" s="141" t="str">
        <f t="shared" si="3"/>
        <v>#NAME?</v>
      </c>
      <c r="M372" s="142" t="str">
        <f>IF(pmt_timing="End",IF($B372&gt;term, "",$L372/(1+Adj_Rate/12)^B372),"")</f>
        <v>#VALUE!</v>
      </c>
      <c r="N372" s="142" t="str">
        <f>IF(AND(payfreq="A",pmt_timing="Beginning",$B372&lt;=term),$L372/(1+Adj_Rate)^($B372),IF(AND(payfreq="S",pmt_timing="Beginning",$B372&lt;=term),$L372/(1+Adj_Rate/2)^($B372),IF(AND(payfreq="Q",pmt_timing="Beginning",$B372&lt;=term),$L372/(1+Adj_Rate/4)^($B372),IF(AND(payfreq="M",pmt_timing="Beginning",$B372&lt;=term),$L372/(1+Adj_Rate/12)^($B372),""))))</f>
        <v>#VALUE!</v>
      </c>
      <c r="O372" s="77"/>
      <c r="P372" s="138" t="str">
        <f t="shared" si="19"/>
        <v>#NAME?</v>
      </c>
      <c r="Q372" s="143" t="str">
        <f>IF(P372="","",IF(P372=term,"Last Period",IF(P372="total","",IF(payfreq="Annually",DATE(YEAR(Q371)+1,MONTH(Q371),DAY(Q371)),IF(payfreq="Semiannually",DATE(YEAR(Q371),MONTH(Q371)+6,DAY(Q371)),IF(payfreq="Quarterly",DATE(YEAR(Q371),MONTH(Q371)+3,DAY(Q371)),IF(payfreq="Monthly",DATE(YEAR(Q371),MONTH(Q371)+1,DAY(Q371)))))))))</f>
        <v>#NAME?</v>
      </c>
      <c r="R372" s="145" t="str">
        <f t="shared" si="13"/>
        <v>#NAME?</v>
      </c>
      <c r="S372" s="142" t="str">
        <f t="shared" si="14"/>
        <v>#NAME?</v>
      </c>
      <c r="T372" s="145" t="str">
        <f>IF(payfreq="Annually",IF(P372="","",IF(P372="Total",SUM($T$19:T371),Adj_Rate*$R372)),IF(payfreq="Semiannually",IF(P372="","",IF(P372="Total",SUM($T$19:T371),Adj_Rate/2*$R372)),IF(payfreq="Quarterly",IF(P372="","",IF(P372="Total",SUM($T$19:T371),Adj_Rate/4*$R372)),IF(payfreq="Monthly",IF(P372="","",IF(P372="Total",SUM($T$19:T371),Adj_Rate/12*$R372)),""))))</f>
        <v>#VALUE!</v>
      </c>
      <c r="U372" s="142" t="str">
        <f t="shared" si="15"/>
        <v>#NAME?</v>
      </c>
      <c r="V372" s="145" t="str">
        <f t="shared" si="16"/>
        <v>#NAME?</v>
      </c>
      <c r="X372" s="77"/>
    </row>
    <row r="373" ht="15.75" customHeight="1">
      <c r="B373" s="144" t="str">
        <f t="shared" si="72"/>
        <v>#NAME?</v>
      </c>
      <c r="C373" s="139" t="str">
        <f t="shared" si="12"/>
        <v>#NAME?</v>
      </c>
      <c r="D373" s="140" t="str">
        <f>+IF(AND(B373&lt;$G$7),VLOOKUP($B$1,Inventory!$A$1:$AZ$500,33,FALSE),IF(AND(B373=$G$7,pmt_timing="End"),VLOOKUP($B$1,Inventory!$A$1:$AZ$500,33,FALSE),0))</f>
        <v>#NAME?</v>
      </c>
      <c r="E373" s="140">
        <v>0.0</v>
      </c>
      <c r="F373" s="140">
        <v>0.0</v>
      </c>
      <c r="G373" s="140">
        <v>0.0</v>
      </c>
      <c r="H373" s="140">
        <v>0.0</v>
      </c>
      <c r="I373" s="140">
        <v>0.0</v>
      </c>
      <c r="J373" s="140">
        <v>0.0</v>
      </c>
      <c r="K373" s="140">
        <v>0.0</v>
      </c>
      <c r="L373" s="141" t="str">
        <f t="shared" si="3"/>
        <v>#NAME?</v>
      </c>
      <c r="M373" s="142" t="str">
        <f>IF(pmt_timing="End",IF($B373&gt;term, "",$L373/(1+Adj_Rate/12)^B373),"")</f>
        <v>#VALUE!</v>
      </c>
      <c r="N373" s="142" t="str">
        <f>IF(AND(payfreq="A",pmt_timing="Beginning",$B373&lt;=term),$L373/(1+Adj_Rate)^($B373),IF(AND(payfreq="S",pmt_timing="Beginning",$B373&lt;=term),$L373/(1+Adj_Rate/2)^($B373),IF(AND(payfreq="Q",pmt_timing="Beginning",$B373&lt;=term),$L373/(1+Adj_Rate/4)^($B373),IF(AND(payfreq="M",pmt_timing="Beginning",$B373&lt;=term),$L373/(1+Adj_Rate/12)^($B373),""))))</f>
        <v>#VALUE!</v>
      </c>
      <c r="O373" s="77"/>
      <c r="P373" s="138" t="str">
        <f t="shared" si="19"/>
        <v>#NAME?</v>
      </c>
      <c r="Q373" s="143" t="str">
        <f>IF(P373="","",IF(P373=term,"Last Period",IF(P373="total","",IF(payfreq="Annually",DATE(YEAR(Q372)+1,MONTH(Q372),DAY(Q372)),IF(payfreq="Semiannually",DATE(YEAR(Q372),MONTH(Q372)+6,DAY(Q372)),IF(payfreq="Quarterly",DATE(YEAR(Q372),MONTH(Q372)+3,DAY(Q372)),IF(payfreq="Monthly",DATE(YEAR(Q372),MONTH(Q372)+1,DAY(Q372)))))))))</f>
        <v>#NAME?</v>
      </c>
      <c r="R373" s="145" t="str">
        <f t="shared" si="13"/>
        <v>#NAME?</v>
      </c>
      <c r="S373" s="142" t="str">
        <f t="shared" si="14"/>
        <v>#NAME?</v>
      </c>
      <c r="T373" s="145" t="str">
        <f>IF(payfreq="Annually",IF(P373="","",IF(P373="Total",SUM($T$19:T372),Adj_Rate*$R373)),IF(payfreq="Semiannually",IF(P373="","",IF(P373="Total",SUM($T$19:T372),Adj_Rate/2*$R373)),IF(payfreq="Quarterly",IF(P373="","",IF(P373="Total",SUM($T$19:T372),Adj_Rate/4*$R373)),IF(payfreq="Monthly",IF(P373="","",IF(P373="Total",SUM($T$19:T372),Adj_Rate/12*$R373)),""))))</f>
        <v>#VALUE!</v>
      </c>
      <c r="U373" s="142" t="str">
        <f t="shared" si="15"/>
        <v>#NAME?</v>
      </c>
      <c r="V373" s="145" t="str">
        <f t="shared" si="16"/>
        <v>#NAME?</v>
      </c>
      <c r="X373" s="77"/>
    </row>
    <row r="374" ht="15.75" customHeight="1">
      <c r="B374" s="144" t="str">
        <f t="shared" si="72"/>
        <v>#NAME?</v>
      </c>
      <c r="C374" s="139" t="str">
        <f t="shared" si="12"/>
        <v>#NAME?</v>
      </c>
      <c r="D374" s="140" t="str">
        <f>+IF(AND(B374&lt;$G$7),VLOOKUP($B$1,Inventory!$A$1:$AZ$500,33,FALSE),IF(AND(B374=$G$7,pmt_timing="End"),VLOOKUP($B$1,Inventory!$A$1:$AZ$500,33,FALSE),0))</f>
        <v>#NAME?</v>
      </c>
      <c r="E374" s="140">
        <v>0.0</v>
      </c>
      <c r="F374" s="140">
        <v>0.0</v>
      </c>
      <c r="G374" s="140">
        <v>0.0</v>
      </c>
      <c r="H374" s="140">
        <v>0.0</v>
      </c>
      <c r="I374" s="140">
        <v>0.0</v>
      </c>
      <c r="J374" s="140">
        <v>0.0</v>
      </c>
      <c r="K374" s="140">
        <v>0.0</v>
      </c>
      <c r="L374" s="141" t="str">
        <f t="shared" si="3"/>
        <v>#NAME?</v>
      </c>
      <c r="M374" s="142" t="str">
        <f>IF(pmt_timing="End",IF($B374&gt;term, "",$L374/(1+Adj_Rate/12)^B374),"")</f>
        <v>#VALUE!</v>
      </c>
      <c r="N374" s="142" t="str">
        <f>IF(AND(payfreq="A",pmt_timing="Beginning",$B374&lt;=term),$L374/(1+Adj_Rate)^($B374),IF(AND(payfreq="S",pmt_timing="Beginning",$B374&lt;=term),$L374/(1+Adj_Rate/2)^($B374),IF(AND(payfreq="Q",pmt_timing="Beginning",$B374&lt;=term),$L374/(1+Adj_Rate/4)^($B374),IF(AND(payfreq="M",pmt_timing="Beginning",$B374&lt;=term),$L374/(1+Adj_Rate/12)^($B374),""))))</f>
        <v>#VALUE!</v>
      </c>
      <c r="O374" s="77"/>
      <c r="P374" s="138" t="str">
        <f t="shared" si="19"/>
        <v>#NAME?</v>
      </c>
      <c r="Q374" s="143" t="str">
        <f>IF(P374="","",IF(P374=term,"Last Period",IF(P374="total","",IF(payfreq="Annually",DATE(YEAR(Q373)+1,MONTH(Q373),DAY(Q373)),IF(payfreq="Semiannually",DATE(YEAR(Q373),MONTH(Q373)+6,DAY(Q373)),IF(payfreq="Quarterly",DATE(YEAR(Q373),MONTH(Q373)+3,DAY(Q373)),IF(payfreq="Monthly",DATE(YEAR(Q373),MONTH(Q373)+1,DAY(Q373)))))))))</f>
        <v>#NAME?</v>
      </c>
      <c r="R374" s="145" t="str">
        <f t="shared" si="13"/>
        <v>#NAME?</v>
      </c>
      <c r="S374" s="142" t="str">
        <f t="shared" si="14"/>
        <v>#NAME?</v>
      </c>
      <c r="T374" s="145" t="str">
        <f>IF(payfreq="Annually",IF(P374="","",IF(P374="Total",SUM($T$19:T373),Adj_Rate*$R374)),IF(payfreq="Semiannually",IF(P374="","",IF(P374="Total",SUM($T$19:T373),Adj_Rate/2*$R374)),IF(payfreq="Quarterly",IF(P374="","",IF(P374="Total",SUM($T$19:T373),Adj_Rate/4*$R374)),IF(payfreq="Monthly",IF(P374="","",IF(P374="Total",SUM($T$19:T373),Adj_Rate/12*$R374)),""))))</f>
        <v>#VALUE!</v>
      </c>
      <c r="U374" s="142" t="str">
        <f t="shared" si="15"/>
        <v>#NAME?</v>
      </c>
      <c r="V374" s="145" t="str">
        <f t="shared" si="16"/>
        <v>#NAME?</v>
      </c>
      <c r="X374" s="77"/>
    </row>
    <row r="375" ht="15.75" customHeight="1">
      <c r="B375" s="144" t="str">
        <f t="shared" si="72"/>
        <v>#NAME?</v>
      </c>
      <c r="C375" s="139" t="str">
        <f t="shared" si="12"/>
        <v>#NAME?</v>
      </c>
      <c r="D375" s="140" t="str">
        <f>+IF(AND(B375&lt;$G$7),VLOOKUP($B$1,Inventory!$A$1:$AZ$500,33,FALSE),IF(AND(B375=$G$7,pmt_timing="End"),VLOOKUP($B$1,Inventory!$A$1:$AZ$500,33,FALSE),0))</f>
        <v>#NAME?</v>
      </c>
      <c r="E375" s="140">
        <v>0.0</v>
      </c>
      <c r="F375" s="140">
        <v>0.0</v>
      </c>
      <c r="G375" s="140">
        <v>0.0</v>
      </c>
      <c r="H375" s="140">
        <v>0.0</v>
      </c>
      <c r="I375" s="140">
        <v>0.0</v>
      </c>
      <c r="J375" s="140">
        <v>0.0</v>
      </c>
      <c r="K375" s="140">
        <v>0.0</v>
      </c>
      <c r="L375" s="141" t="str">
        <f t="shared" si="3"/>
        <v>#NAME?</v>
      </c>
      <c r="M375" s="142" t="str">
        <f>IF(pmt_timing="End",IF($B375&gt;term, "",$L375/(1+Adj_Rate/12)^B375),"")</f>
        <v>#VALUE!</v>
      </c>
      <c r="N375" s="142" t="str">
        <f>IF(AND(payfreq="A",pmt_timing="Beginning",$B375&lt;=term),$L375/(1+Adj_Rate)^($B375),IF(AND(payfreq="S",pmt_timing="Beginning",$B375&lt;=term),$L375/(1+Adj_Rate/2)^($B375),IF(AND(payfreq="Q",pmt_timing="Beginning",$B375&lt;=term),$L375/(1+Adj_Rate/4)^($B375),IF(AND(payfreq="M",pmt_timing="Beginning",$B375&lt;=term),$L375/(1+Adj_Rate/12)^($B375),""))))</f>
        <v>#VALUE!</v>
      </c>
      <c r="O375" s="77"/>
      <c r="P375" s="138" t="str">
        <f t="shared" si="19"/>
        <v>#NAME?</v>
      </c>
      <c r="Q375" s="143" t="str">
        <f>IF(P375="","",IF(P375=term,"Last Period",IF(P375="total","",IF(payfreq="Annually",DATE(YEAR(Q374)+1,MONTH(Q374),DAY(Q374)),IF(payfreq="Semiannually",DATE(YEAR(Q374),MONTH(Q374)+6,DAY(Q374)),IF(payfreq="Quarterly",DATE(YEAR(Q374),MONTH(Q374)+3,DAY(Q374)),IF(payfreq="Monthly",DATE(YEAR(Q374),MONTH(Q374)+1,DAY(Q374)))))))))</f>
        <v>#NAME?</v>
      </c>
      <c r="R375" s="145" t="str">
        <f t="shared" si="13"/>
        <v>#NAME?</v>
      </c>
      <c r="S375" s="142" t="str">
        <f t="shared" si="14"/>
        <v>#NAME?</v>
      </c>
      <c r="T375" s="145" t="str">
        <f>IF(payfreq="Annually",IF(P375="","",IF(P375="Total",SUM($T$19:T374),Adj_Rate*$R375)),IF(payfreq="Semiannually",IF(P375="","",IF(P375="Total",SUM($T$19:T374),Adj_Rate/2*$R375)),IF(payfreq="Quarterly",IF(P375="","",IF(P375="Total",SUM($T$19:T374),Adj_Rate/4*$R375)),IF(payfreq="Monthly",IF(P375="","",IF(P375="Total",SUM($T$19:T374),Adj_Rate/12*$R375)),""))))</f>
        <v>#VALUE!</v>
      </c>
      <c r="U375" s="142" t="str">
        <f t="shared" si="15"/>
        <v>#NAME?</v>
      </c>
      <c r="V375" s="145" t="str">
        <f t="shared" si="16"/>
        <v>#NAME?</v>
      </c>
      <c r="X375" s="77"/>
    </row>
    <row r="376" ht="15.75" customHeight="1">
      <c r="B376" s="144" t="str">
        <f t="shared" si="72"/>
        <v>#NAME?</v>
      </c>
      <c r="C376" s="139" t="str">
        <f t="shared" si="12"/>
        <v>#NAME?</v>
      </c>
      <c r="D376" s="140" t="str">
        <f>+IF(AND(B376&lt;$G$7),VLOOKUP($B$1,Inventory!$A$1:$AZ$500,33,FALSE),IF(AND(B376=$G$7,pmt_timing="End"),VLOOKUP($B$1,Inventory!$A$1:$AZ$500,33,FALSE),0))</f>
        <v>#NAME?</v>
      </c>
      <c r="E376" s="140">
        <v>0.0</v>
      </c>
      <c r="F376" s="140">
        <v>0.0</v>
      </c>
      <c r="G376" s="140">
        <v>0.0</v>
      </c>
      <c r="H376" s="140">
        <v>0.0</v>
      </c>
      <c r="I376" s="140">
        <v>0.0</v>
      </c>
      <c r="J376" s="140">
        <v>0.0</v>
      </c>
      <c r="K376" s="140">
        <v>0.0</v>
      </c>
      <c r="L376" s="141" t="str">
        <f t="shared" si="3"/>
        <v>#NAME?</v>
      </c>
      <c r="M376" s="142" t="str">
        <f>IF(pmt_timing="End",IF($B376&gt;term, "",$L376/(1+Adj_Rate/12)^B376),"")</f>
        <v>#VALUE!</v>
      </c>
      <c r="N376" s="142" t="str">
        <f>IF(AND(payfreq="A",pmt_timing="Beginning",$B376&lt;=term),$L376/(1+Adj_Rate)^($B376),IF(AND(payfreq="S",pmt_timing="Beginning",$B376&lt;=term),$L376/(1+Adj_Rate/2)^($B376),IF(AND(payfreq="Q",pmt_timing="Beginning",$B376&lt;=term),$L376/(1+Adj_Rate/4)^($B376),IF(AND(payfreq="M",pmt_timing="Beginning",$B376&lt;=term),$L376/(1+Adj_Rate/12)^($B376),""))))</f>
        <v>#VALUE!</v>
      </c>
      <c r="O376" s="77"/>
      <c r="P376" s="138" t="str">
        <f t="shared" si="19"/>
        <v>#NAME?</v>
      </c>
      <c r="Q376" s="143" t="str">
        <f>IF(P376="","",IF(P376=term,"Last Period",IF(P376="total","",IF(payfreq="Annually",DATE(YEAR(Q375)+1,MONTH(Q375),DAY(Q375)),IF(payfreq="Semiannually",DATE(YEAR(Q375),MONTH(Q375)+6,DAY(Q375)),IF(payfreq="Quarterly",DATE(YEAR(Q375),MONTH(Q375)+3,DAY(Q375)),IF(payfreq="Monthly",DATE(YEAR(Q375),MONTH(Q375)+1,DAY(Q375)))))))))</f>
        <v>#NAME?</v>
      </c>
      <c r="R376" s="145" t="str">
        <f t="shared" si="13"/>
        <v>#NAME?</v>
      </c>
      <c r="S376" s="142" t="str">
        <f t="shared" si="14"/>
        <v>#NAME?</v>
      </c>
      <c r="T376" s="145" t="str">
        <f>IF(payfreq="Annually",IF(P376="","",IF(P376="Total",SUM($T$19:T375),Adj_Rate*$R376)),IF(payfreq="Semiannually",IF(P376="","",IF(P376="Total",SUM($T$19:T375),Adj_Rate/2*$R376)),IF(payfreq="Quarterly",IF(P376="","",IF(P376="Total",SUM($T$19:T375),Adj_Rate/4*$R376)),IF(payfreq="Monthly",IF(P376="","",IF(P376="Total",SUM($T$19:T375),Adj_Rate/12*$R376)),""))))</f>
        <v>#VALUE!</v>
      </c>
      <c r="U376" s="142" t="str">
        <f t="shared" si="15"/>
        <v>#NAME?</v>
      </c>
      <c r="V376" s="145" t="str">
        <f t="shared" si="16"/>
        <v>#NAME?</v>
      </c>
      <c r="X376" s="77"/>
    </row>
    <row r="377" ht="15.75" customHeight="1">
      <c r="B377" s="144" t="str">
        <f t="shared" si="72"/>
        <v>#NAME?</v>
      </c>
      <c r="C377" s="139" t="str">
        <f t="shared" si="12"/>
        <v>#NAME?</v>
      </c>
      <c r="D377" s="140" t="str">
        <f>+IF(AND(B377&lt;$G$7),VLOOKUP($B$1,Inventory!$A$1:$AZ$500,33,FALSE),IF(AND(B377=$G$7,pmt_timing="End"),VLOOKUP($B$1,Inventory!$A$1:$AZ$500,33,FALSE),0))</f>
        <v>#NAME?</v>
      </c>
      <c r="E377" s="140">
        <v>0.0</v>
      </c>
      <c r="F377" s="140">
        <v>0.0</v>
      </c>
      <c r="G377" s="140">
        <v>0.0</v>
      </c>
      <c r="H377" s="140">
        <v>0.0</v>
      </c>
      <c r="I377" s="140">
        <v>0.0</v>
      </c>
      <c r="J377" s="140">
        <v>0.0</v>
      </c>
      <c r="K377" s="140">
        <v>0.0</v>
      </c>
      <c r="L377" s="141" t="str">
        <f t="shared" si="3"/>
        <v>#NAME?</v>
      </c>
      <c r="M377" s="142" t="str">
        <f>IF(pmt_timing="End",IF($B377&gt;term, "",$L377/(1+Adj_Rate/12)^B377),"")</f>
        <v>#VALUE!</v>
      </c>
      <c r="N377" s="142" t="str">
        <f>IF(AND(payfreq="A",pmt_timing="Beginning",$B377&lt;=term),$L377/(1+Adj_Rate)^($B377),IF(AND(payfreq="S",pmt_timing="Beginning",$B377&lt;=term),$L377/(1+Adj_Rate/2)^($B377),IF(AND(payfreq="Q",pmt_timing="Beginning",$B377&lt;=term),$L377/(1+Adj_Rate/4)^($B377),IF(AND(payfreq="M",pmt_timing="Beginning",$B377&lt;=term),$L377/(1+Adj_Rate/12)^($B377),""))))</f>
        <v>#VALUE!</v>
      </c>
      <c r="O377" s="77"/>
      <c r="P377" s="138" t="str">
        <f t="shared" si="19"/>
        <v>#NAME?</v>
      </c>
      <c r="Q377" s="143" t="str">
        <f>IF(P377="","",IF(P377=term,"Last Period",IF(P377="total","",IF(payfreq="Annually",DATE(YEAR(Q376)+1,MONTH(Q376),DAY(Q376)),IF(payfreq="Semiannually",DATE(YEAR(Q376),MONTH(Q376)+6,DAY(Q376)),IF(payfreq="Quarterly",DATE(YEAR(Q376),MONTH(Q376)+3,DAY(Q376)),IF(payfreq="Monthly",DATE(YEAR(Q376),MONTH(Q376)+1,DAY(Q376)))))))))</f>
        <v>#NAME?</v>
      </c>
      <c r="R377" s="145" t="str">
        <f t="shared" si="13"/>
        <v>#NAME?</v>
      </c>
      <c r="S377" s="142" t="str">
        <f t="shared" si="14"/>
        <v>#NAME?</v>
      </c>
      <c r="T377" s="145" t="str">
        <f>IF(payfreq="Annually",IF(P377="","",IF(P377="Total",SUM($T$19:T376),Adj_Rate*$R377)),IF(payfreq="Semiannually",IF(P377="","",IF(P377="Total",SUM($T$19:T376),Adj_Rate/2*$R377)),IF(payfreq="Quarterly",IF(P377="","",IF(P377="Total",SUM($T$19:T376),Adj_Rate/4*$R377)),IF(payfreq="Monthly",IF(P377="","",IF(P377="Total",SUM($T$19:T376),Adj_Rate/12*$R377)),""))))</f>
        <v>#VALUE!</v>
      </c>
      <c r="U377" s="142" t="str">
        <f t="shared" si="15"/>
        <v>#NAME?</v>
      </c>
      <c r="V377" s="145" t="str">
        <f t="shared" si="16"/>
        <v>#NAME?</v>
      </c>
      <c r="X377" s="77"/>
    </row>
    <row r="378" ht="15.75" customHeight="1">
      <c r="B378" s="144" t="str">
        <f t="shared" si="72"/>
        <v>#NAME?</v>
      </c>
      <c r="C378" s="139" t="str">
        <f t="shared" si="12"/>
        <v>#NAME?</v>
      </c>
      <c r="D378" s="140" t="str">
        <f>+IF(AND(B378&lt;$G$7),VLOOKUP($B$1,Inventory!$A$1:$AZ$500,33,FALSE),IF(AND(B378=$G$7,pmt_timing="End"),VLOOKUP($B$1,Inventory!$A$1:$AZ$500,33,FALSE),0))</f>
        <v>#NAME?</v>
      </c>
      <c r="E378" s="140">
        <v>0.0</v>
      </c>
      <c r="F378" s="140">
        <v>0.0</v>
      </c>
      <c r="G378" s="140">
        <v>0.0</v>
      </c>
      <c r="H378" s="140">
        <v>0.0</v>
      </c>
      <c r="I378" s="140">
        <v>0.0</v>
      </c>
      <c r="J378" s="140">
        <v>0.0</v>
      </c>
      <c r="K378" s="140">
        <v>0.0</v>
      </c>
      <c r="L378" s="141" t="str">
        <f t="shared" si="3"/>
        <v>#NAME?</v>
      </c>
      <c r="M378" s="142" t="str">
        <f>IF(pmt_timing="End",IF($B378&gt;term, "",$L378/(1+Adj_Rate/12)^B378),"")</f>
        <v>#VALUE!</v>
      </c>
      <c r="N378" s="142" t="str">
        <f>IF(AND(payfreq="A",pmt_timing="Beginning",$B378&lt;=term),$L378/(1+Adj_Rate)^($B378),IF(AND(payfreq="S",pmt_timing="Beginning",$B378&lt;=term),$L378/(1+Adj_Rate/2)^($B378),IF(AND(payfreq="Q",pmt_timing="Beginning",$B378&lt;=term),$L378/(1+Adj_Rate/4)^($B378),IF(AND(payfreq="M",pmt_timing="Beginning",$B378&lt;=term),$L378/(1+Adj_Rate/12)^($B378),""))))</f>
        <v>#VALUE!</v>
      </c>
      <c r="O378" s="77"/>
      <c r="P378" s="138" t="str">
        <f t="shared" si="19"/>
        <v>#NAME?</v>
      </c>
      <c r="Q378" s="143" t="str">
        <f>IF(P378="","",IF(P378=term,"Last Period",IF(P378="total","",IF(payfreq="Annually",DATE(YEAR(Q377)+1,MONTH(Q377),DAY(Q377)),IF(payfreq="Semiannually",DATE(YEAR(Q377),MONTH(Q377)+6,DAY(Q377)),IF(payfreq="Quarterly",DATE(YEAR(Q377),MONTH(Q377)+3,DAY(Q377)),IF(payfreq="Monthly",DATE(YEAR(Q377),MONTH(Q377)+1,DAY(Q377)))))))))</f>
        <v>#NAME?</v>
      </c>
      <c r="R378" s="145" t="str">
        <f t="shared" si="13"/>
        <v>#NAME?</v>
      </c>
      <c r="S378" s="142" t="str">
        <f t="shared" si="14"/>
        <v>#NAME?</v>
      </c>
      <c r="T378" s="145" t="str">
        <f>IF(payfreq="Annually",IF(P378="","",IF(P378="Total",SUM($T$19:T377),Adj_Rate*$R378)),IF(payfreq="Semiannually",IF(P378="","",IF(P378="Total",SUM($T$19:T377),Adj_Rate/2*$R378)),IF(payfreq="Quarterly",IF(P378="","",IF(P378="Total",SUM($T$19:T377),Adj_Rate/4*$R378)),IF(payfreq="Monthly",IF(P378="","",IF(P378="Total",SUM($T$19:T377),Adj_Rate/12*$R378)),""))))</f>
        <v>#VALUE!</v>
      </c>
      <c r="U378" s="142" t="str">
        <f t="shared" si="15"/>
        <v>#NAME?</v>
      </c>
      <c r="V378" s="145" t="str">
        <f t="shared" si="16"/>
        <v>#NAME?</v>
      </c>
      <c r="X378" s="77"/>
    </row>
    <row r="379" ht="15.75" customHeight="1">
      <c r="B379" s="144" t="str">
        <f t="shared" si="72"/>
        <v>#NAME?</v>
      </c>
      <c r="C379" s="139" t="str">
        <f t="shared" si="12"/>
        <v>#NAME?</v>
      </c>
      <c r="D379" s="140" t="str">
        <f>+IF(AND(B379&lt;$G$7),VLOOKUP($B$1,Inventory!$A$1:$AZ$500,33,FALSE),IF(AND(B379=$G$7,pmt_timing="End"),VLOOKUP($B$1,Inventory!$A$1:$AZ$500,33,FALSE),0))</f>
        <v>#NAME?</v>
      </c>
      <c r="E379" s="140">
        <v>0.0</v>
      </c>
      <c r="F379" s="140">
        <v>0.0</v>
      </c>
      <c r="G379" s="140">
        <v>0.0</v>
      </c>
      <c r="H379" s="140">
        <v>0.0</v>
      </c>
      <c r="I379" s="140">
        <v>0.0</v>
      </c>
      <c r="J379" s="140">
        <v>0.0</v>
      </c>
      <c r="K379" s="140">
        <v>0.0</v>
      </c>
      <c r="L379" s="141" t="str">
        <f t="shared" si="3"/>
        <v>#NAME?</v>
      </c>
      <c r="M379" s="142" t="str">
        <f>IF(pmt_timing="End",IF($B379&gt;term, "",$L379/(1+Adj_Rate/12)^B379),"")</f>
        <v>#VALUE!</v>
      </c>
      <c r="N379" s="142" t="str">
        <f>IF(AND(payfreq="A",pmt_timing="Beginning",$B379&lt;=term),$L379/(1+Adj_Rate)^($B379),IF(AND(payfreq="S",pmt_timing="Beginning",$B379&lt;=term),$L379/(1+Adj_Rate/2)^($B379),IF(AND(payfreq="Q",pmt_timing="Beginning",$B379&lt;=term),$L379/(1+Adj_Rate/4)^($B379),IF(AND(payfreq="M",pmt_timing="Beginning",$B379&lt;=term),$L379/(1+Adj_Rate/12)^($B379),""))))</f>
        <v>#VALUE!</v>
      </c>
      <c r="O379" s="77"/>
      <c r="P379" s="138" t="str">
        <f t="shared" si="19"/>
        <v>#NAME?</v>
      </c>
      <c r="Q379" s="143" t="str">
        <f>IF(P379="","",IF(P379=term,"Last Period",IF(P379="total","",IF(payfreq="Annually",DATE(YEAR(Q378)+1,MONTH(Q378),DAY(Q378)),IF(payfreq="Semiannually",DATE(YEAR(Q378),MONTH(Q378)+6,DAY(Q378)),IF(payfreq="Quarterly",DATE(YEAR(Q378),MONTH(Q378)+3,DAY(Q378)),IF(payfreq="Monthly",DATE(YEAR(Q378),MONTH(Q378)+1,DAY(Q378)))))))))</f>
        <v>#NAME?</v>
      </c>
      <c r="R379" s="145" t="str">
        <f t="shared" si="13"/>
        <v>#NAME?</v>
      </c>
      <c r="S379" s="142" t="str">
        <f t="shared" si="14"/>
        <v>#NAME?</v>
      </c>
      <c r="T379" s="145" t="str">
        <f>IF(payfreq="Annually",IF(P379="","",IF(P379="Total",SUM($T$19:T378),Adj_Rate*$R379)),IF(payfreq="Semiannually",IF(P379="","",IF(P379="Total",SUM($T$19:T378),Adj_Rate/2*$R379)),IF(payfreq="Quarterly",IF(P379="","",IF(P379="Total",SUM($T$19:T378),Adj_Rate/4*$R379)),IF(payfreq="Monthly",IF(P379="","",IF(P379="Total",SUM($T$19:T378),Adj_Rate/12*$R379)),""))))</f>
        <v>#VALUE!</v>
      </c>
      <c r="U379" s="142" t="str">
        <f t="shared" si="15"/>
        <v>#NAME?</v>
      </c>
      <c r="V379" s="145" t="str">
        <f t="shared" si="16"/>
        <v>#NAME?</v>
      </c>
      <c r="X379" s="77"/>
    </row>
    <row r="380" ht="15.75" customHeight="1">
      <c r="B380" s="144" t="str">
        <f t="shared" si="72"/>
        <v>#NAME?</v>
      </c>
      <c r="C380" s="139" t="str">
        <f t="shared" si="12"/>
        <v>#NAME?</v>
      </c>
      <c r="D380" s="140" t="str">
        <f>+IF(AND(B380&lt;$G$7),VLOOKUP($B$1,Inventory!$A$1:$AZ$500,33,FALSE),IF(AND(B380=$G$7,pmt_timing="End"),VLOOKUP($B$1,Inventory!$A$1:$AZ$500,33,FALSE),0))</f>
        <v>#NAME?</v>
      </c>
      <c r="E380" s="140">
        <v>0.0</v>
      </c>
      <c r="F380" s="140">
        <v>0.0</v>
      </c>
      <c r="G380" s="140">
        <v>0.0</v>
      </c>
      <c r="H380" s="140">
        <v>0.0</v>
      </c>
      <c r="I380" s="140">
        <v>0.0</v>
      </c>
      <c r="J380" s="140">
        <v>0.0</v>
      </c>
      <c r="K380" s="140">
        <v>0.0</v>
      </c>
      <c r="L380" s="141" t="str">
        <f t="shared" si="3"/>
        <v>#NAME?</v>
      </c>
      <c r="M380" s="142" t="str">
        <f>IF(pmt_timing="End",IF($B380&gt;term, "",$L380/(1+Adj_Rate/12)^B380),"")</f>
        <v>#VALUE!</v>
      </c>
      <c r="N380" s="142" t="str">
        <f>IF(AND(payfreq="A",pmt_timing="Beginning",$B380&lt;=term),$L380/(1+Adj_Rate)^($B380),IF(AND(payfreq="S",pmt_timing="Beginning",$B380&lt;=term),$L380/(1+Adj_Rate/2)^($B380),IF(AND(payfreq="Q",pmt_timing="Beginning",$B380&lt;=term),$L380/(1+Adj_Rate/4)^($B380),IF(AND(payfreq="M",pmt_timing="Beginning",$B380&lt;=term),$L380/(1+Adj_Rate/12)^($B380),""))))</f>
        <v>#VALUE!</v>
      </c>
      <c r="O380" s="77"/>
      <c r="P380" s="138" t="str">
        <f t="shared" si="19"/>
        <v>#NAME?</v>
      </c>
      <c r="Q380" s="143" t="str">
        <f>IF(P380="","",IF(P380=term,"Last Period",IF(P380="total","",IF(payfreq="Annually",DATE(YEAR(Q379)+1,MONTH(Q379),DAY(Q379)),IF(payfreq="Semiannually",DATE(YEAR(Q379),MONTH(Q379)+6,DAY(Q379)),IF(payfreq="Quarterly",DATE(YEAR(Q379),MONTH(Q379)+3,DAY(Q379)),IF(payfreq="Monthly",DATE(YEAR(Q379),MONTH(Q379)+1,DAY(Q379)))))))))</f>
        <v>#NAME?</v>
      </c>
      <c r="R380" s="145" t="str">
        <f t="shared" si="13"/>
        <v>#NAME?</v>
      </c>
      <c r="S380" s="142" t="str">
        <f t="shared" si="14"/>
        <v>#NAME?</v>
      </c>
      <c r="T380" s="145" t="str">
        <f>IF(payfreq="Annually",IF(P380="","",IF(P380="Total",SUM($T$19:T379),Adj_Rate*$R380)),IF(payfreq="Semiannually",IF(P380="","",IF(P380="Total",SUM($T$19:T379),Adj_Rate/2*$R380)),IF(payfreq="Quarterly",IF(P380="","",IF(P380="Total",SUM($T$19:T379),Adj_Rate/4*$R380)),IF(payfreq="Monthly",IF(P380="","",IF(P380="Total",SUM($T$19:T379),Adj_Rate/12*$R380)),""))))</f>
        <v>#VALUE!</v>
      </c>
      <c r="U380" s="142" t="str">
        <f t="shared" si="15"/>
        <v>#NAME?</v>
      </c>
      <c r="V380" s="145" t="str">
        <f t="shared" si="16"/>
        <v>#NAME?</v>
      </c>
      <c r="X380" s="77"/>
    </row>
    <row r="381" ht="15.75" customHeight="1">
      <c r="B381" s="144" t="str">
        <f t="shared" si="72"/>
        <v>#NAME?</v>
      </c>
      <c r="C381" s="139" t="str">
        <f t="shared" si="12"/>
        <v>#NAME?</v>
      </c>
      <c r="D381" s="140" t="str">
        <f>+IF(AND(B381&lt;$G$7),VLOOKUP($B$1,Inventory!$A$1:$AZ$500,33,FALSE),IF(AND(B381=$G$7,pmt_timing="End"),VLOOKUP($B$1,Inventory!$A$1:$AZ$500,33,FALSE),0))</f>
        <v>#NAME?</v>
      </c>
      <c r="E381" s="140">
        <v>0.0</v>
      </c>
      <c r="F381" s="140">
        <v>0.0</v>
      </c>
      <c r="G381" s="140">
        <v>0.0</v>
      </c>
      <c r="H381" s="140">
        <v>0.0</v>
      </c>
      <c r="I381" s="140">
        <v>0.0</v>
      </c>
      <c r="J381" s="140">
        <v>0.0</v>
      </c>
      <c r="K381" s="140">
        <v>0.0</v>
      </c>
      <c r="L381" s="141" t="str">
        <f t="shared" si="3"/>
        <v>#NAME?</v>
      </c>
      <c r="M381" s="142" t="str">
        <f>IF(pmt_timing="End",IF($B381&gt;term, "",$L381/(1+Adj_Rate/12)^B381),"")</f>
        <v>#VALUE!</v>
      </c>
      <c r="N381" s="142" t="str">
        <f>IF(AND(payfreq="A",pmt_timing="Beginning",$B381&lt;=term),$L381/(1+Adj_Rate)^($B381),IF(AND(payfreq="S",pmt_timing="Beginning",$B381&lt;=term),$L381/(1+Adj_Rate/2)^($B381),IF(AND(payfreq="Q",pmt_timing="Beginning",$B381&lt;=term),$L381/(1+Adj_Rate/4)^($B381),IF(AND(payfreq="M",pmt_timing="Beginning",$B381&lt;=term),$L381/(1+Adj_Rate/12)^($B381),""))))</f>
        <v>#VALUE!</v>
      </c>
      <c r="O381" s="77"/>
      <c r="P381" s="138" t="str">
        <f t="shared" si="19"/>
        <v>#NAME?</v>
      </c>
      <c r="Q381" s="143" t="str">
        <f>IF(P381="","",IF(P381=term,"Last Period",IF(P381="total","",IF(payfreq="Annually",DATE(YEAR(Q380)+1,MONTH(Q380),DAY(Q380)),IF(payfreq="Semiannually",DATE(YEAR(Q380),MONTH(Q380)+6,DAY(Q380)),IF(payfreq="Quarterly",DATE(YEAR(Q380),MONTH(Q380)+3,DAY(Q380)),IF(payfreq="Monthly",DATE(YEAR(Q380),MONTH(Q380)+1,DAY(Q380)))))))))</f>
        <v>#NAME?</v>
      </c>
      <c r="R381" s="145" t="str">
        <f t="shared" si="13"/>
        <v>#NAME?</v>
      </c>
      <c r="S381" s="142" t="str">
        <f t="shared" si="14"/>
        <v>#NAME?</v>
      </c>
      <c r="T381" s="145" t="str">
        <f>IF(payfreq="Annually",IF(P381="","",IF(P381="Total",SUM($T$19:T380),Adj_Rate*$R381)),IF(payfreq="Semiannually",IF(P381="","",IF(P381="Total",SUM($T$19:T380),Adj_Rate/2*$R381)),IF(payfreq="Quarterly",IF(P381="","",IF(P381="Total",SUM($T$19:T380),Adj_Rate/4*$R381)),IF(payfreq="Monthly",IF(P381="","",IF(P381="Total",SUM($T$19:T380),Adj_Rate/12*$R381)),""))))</f>
        <v>#VALUE!</v>
      </c>
      <c r="U381" s="142" t="str">
        <f t="shared" si="15"/>
        <v>#NAME?</v>
      </c>
      <c r="V381" s="145" t="str">
        <f t="shared" si="16"/>
        <v>#NAME?</v>
      </c>
      <c r="X381" s="77"/>
    </row>
    <row r="382" ht="15.75" customHeight="1">
      <c r="B382" s="144" t="str">
        <f t="shared" si="72"/>
        <v>#NAME?</v>
      </c>
      <c r="C382" s="139" t="str">
        <f t="shared" si="12"/>
        <v>#NAME?</v>
      </c>
      <c r="D382" s="140" t="str">
        <f>+IF(AND(B382&lt;$G$7),VLOOKUP($B$1,Inventory!$A$1:$AZ$500,33,FALSE),IF(AND(B382=$G$7,pmt_timing="End"),VLOOKUP($B$1,Inventory!$A$1:$AZ$500,33,FALSE),0))</f>
        <v>#NAME?</v>
      </c>
      <c r="E382" s="140">
        <v>0.0</v>
      </c>
      <c r="F382" s="140">
        <v>0.0</v>
      </c>
      <c r="G382" s="140">
        <v>0.0</v>
      </c>
      <c r="H382" s="140">
        <v>0.0</v>
      </c>
      <c r="I382" s="140">
        <v>0.0</v>
      </c>
      <c r="J382" s="140">
        <v>0.0</v>
      </c>
      <c r="K382" s="140">
        <v>0.0</v>
      </c>
      <c r="L382" s="141" t="str">
        <f t="shared" si="3"/>
        <v>#NAME?</v>
      </c>
      <c r="M382" s="142" t="str">
        <f>IF(pmt_timing="End",IF($B382&gt;term, "",$L382/(1+Adj_Rate/12)^B382),"")</f>
        <v>#VALUE!</v>
      </c>
      <c r="N382" s="142" t="str">
        <f>IF(AND(payfreq="A",pmt_timing="Beginning",$B382&lt;=term),$L382/(1+Adj_Rate)^($B382),IF(AND(payfreq="S",pmt_timing="Beginning",$B382&lt;=term),$L382/(1+Adj_Rate/2)^($B382),IF(AND(payfreq="Q",pmt_timing="Beginning",$B382&lt;=term),$L382/(1+Adj_Rate/4)^($B382),IF(AND(payfreq="M",pmt_timing="Beginning",$B382&lt;=term),$L382/(1+Adj_Rate/12)^($B382),""))))</f>
        <v>#VALUE!</v>
      </c>
      <c r="O382" s="77"/>
      <c r="P382" s="138" t="str">
        <f t="shared" si="19"/>
        <v>#NAME?</v>
      </c>
      <c r="Q382" s="143" t="str">
        <f>IF(P382="","",IF(P382=term,"Last Period",IF(P382="total","",IF(payfreq="Annually",DATE(YEAR(Q381)+1,MONTH(Q381),DAY(Q381)),IF(payfreq="Semiannually",DATE(YEAR(Q381),MONTH(Q381)+6,DAY(Q381)),IF(payfreq="Quarterly",DATE(YEAR(Q381),MONTH(Q381)+3,DAY(Q381)),IF(payfreq="Monthly",DATE(YEAR(Q381),MONTH(Q381)+1,DAY(Q381)))))))))</f>
        <v>#NAME?</v>
      </c>
      <c r="R382" s="145" t="str">
        <f t="shared" si="13"/>
        <v>#NAME?</v>
      </c>
      <c r="S382" s="142" t="str">
        <f t="shared" si="14"/>
        <v>#NAME?</v>
      </c>
      <c r="T382" s="145" t="str">
        <f>IF(payfreq="Annually",IF(P382="","",IF(P382="Total",SUM($T$19:T381),Adj_Rate*$R382)),IF(payfreq="Semiannually",IF(P382="","",IF(P382="Total",SUM($T$19:T381),Adj_Rate/2*$R382)),IF(payfreq="Quarterly",IF(P382="","",IF(P382="Total",SUM($T$19:T381),Adj_Rate/4*$R382)),IF(payfreq="Monthly",IF(P382="","",IF(P382="Total",SUM($T$19:T381),Adj_Rate/12*$R382)),""))))</f>
        <v>#VALUE!</v>
      </c>
      <c r="U382" s="142" t="str">
        <f t="shared" si="15"/>
        <v>#NAME?</v>
      </c>
      <c r="V382" s="145" t="str">
        <f t="shared" si="16"/>
        <v>#NAME?</v>
      </c>
      <c r="X382" s="77"/>
    </row>
    <row r="383" ht="15.75" customHeight="1">
      <c r="B383" s="144" t="str">
        <f t="shared" si="72"/>
        <v>#NAME?</v>
      </c>
      <c r="C383" s="139" t="str">
        <f t="shared" si="12"/>
        <v>#NAME?</v>
      </c>
      <c r="D383" s="140" t="str">
        <f>+IF(AND(B383&lt;$G$7),VLOOKUP($B$1,Inventory!$A$1:$AZ$500,33,FALSE),IF(AND(B383=$G$7,pmt_timing="End"),VLOOKUP($B$1,Inventory!$A$1:$AZ$500,33,FALSE),0))</f>
        <v>#NAME?</v>
      </c>
      <c r="E383" s="140">
        <v>0.0</v>
      </c>
      <c r="F383" s="140">
        <v>0.0</v>
      </c>
      <c r="G383" s="140">
        <v>0.0</v>
      </c>
      <c r="H383" s="140">
        <v>0.0</v>
      </c>
      <c r="I383" s="140">
        <v>0.0</v>
      </c>
      <c r="J383" s="140">
        <v>0.0</v>
      </c>
      <c r="K383" s="140">
        <v>0.0</v>
      </c>
      <c r="L383" s="141" t="str">
        <f t="shared" si="3"/>
        <v>#NAME?</v>
      </c>
      <c r="M383" s="142" t="str">
        <f>IF(pmt_timing="End",IF($B383&gt;term, "",$L383/(1+Adj_Rate/12)^B383),"")</f>
        <v>#VALUE!</v>
      </c>
      <c r="N383" s="142" t="str">
        <f>IF(AND(payfreq="A",pmt_timing="Beginning",$B383&lt;=term),$L383/(1+Adj_Rate)^($B383),IF(AND(payfreq="S",pmt_timing="Beginning",$B383&lt;=term),$L383/(1+Adj_Rate/2)^($B383),IF(AND(payfreq="Q",pmt_timing="Beginning",$B383&lt;=term),$L383/(1+Adj_Rate/4)^($B383),IF(AND(payfreq="M",pmt_timing="Beginning",$B383&lt;=term),$L383/(1+Adj_Rate/12)^($B383),""))))</f>
        <v>#VALUE!</v>
      </c>
      <c r="O383" s="77"/>
      <c r="P383" s="138" t="str">
        <f t="shared" si="19"/>
        <v>#NAME?</v>
      </c>
      <c r="Q383" s="143" t="str">
        <f>IF(P383="","",IF(P383=term,"Last Period",IF(P383="total","",IF(payfreq="Annually",DATE(YEAR(Q382)+1,MONTH(Q382),DAY(Q382)),IF(payfreq="Semiannually",DATE(YEAR(Q382),MONTH(Q382)+6,DAY(Q382)),IF(payfreq="Quarterly",DATE(YEAR(Q382),MONTH(Q382)+3,DAY(Q382)),IF(payfreq="Monthly",DATE(YEAR(Q382),MONTH(Q382)+1,DAY(Q382)))))))))</f>
        <v>#NAME?</v>
      </c>
      <c r="R383" s="145" t="str">
        <f t="shared" si="13"/>
        <v>#NAME?</v>
      </c>
      <c r="S383" s="142" t="str">
        <f t="shared" si="14"/>
        <v>#NAME?</v>
      </c>
      <c r="T383" s="145" t="str">
        <f>IF(payfreq="Annually",IF(P383="","",IF(P383="Total",SUM($T$19:T382),Adj_Rate*$R383)),IF(payfreq="Semiannually",IF(P383="","",IF(P383="Total",SUM($T$19:T382),Adj_Rate/2*$R383)),IF(payfreq="Quarterly",IF(P383="","",IF(P383="Total",SUM($T$19:T382),Adj_Rate/4*$R383)),IF(payfreq="Monthly",IF(P383="","",IF(P383="Total",SUM($T$19:T382),Adj_Rate/12*$R383)),""))))</f>
        <v>#VALUE!</v>
      </c>
      <c r="U383" s="142" t="str">
        <f t="shared" si="15"/>
        <v>#NAME?</v>
      </c>
      <c r="V383" s="145" t="str">
        <f t="shared" si="16"/>
        <v>#NAME?</v>
      </c>
      <c r="X383" s="77"/>
    </row>
    <row r="384" ht="15.75" customHeight="1">
      <c r="B384" s="144" t="str">
        <f t="shared" si="72"/>
        <v>#NAME?</v>
      </c>
      <c r="C384" s="139" t="str">
        <f t="shared" si="12"/>
        <v>#NAME?</v>
      </c>
      <c r="D384" s="140" t="str">
        <f>+IF(AND(B384&lt;$G$7),VLOOKUP($B$1,Inventory!$A$1:$AZ$500,33,FALSE),IF(AND(B384=$G$7,pmt_timing="End"),VLOOKUP($B$1,Inventory!$A$1:$AZ$500,33,FALSE),0))</f>
        <v>#NAME?</v>
      </c>
      <c r="E384" s="140">
        <v>0.0</v>
      </c>
      <c r="F384" s="140">
        <v>0.0</v>
      </c>
      <c r="G384" s="140">
        <v>0.0</v>
      </c>
      <c r="H384" s="140">
        <v>0.0</v>
      </c>
      <c r="I384" s="140">
        <v>0.0</v>
      </c>
      <c r="J384" s="140">
        <v>0.0</v>
      </c>
      <c r="K384" s="140">
        <v>0.0</v>
      </c>
      <c r="L384" s="141" t="str">
        <f t="shared" si="3"/>
        <v>#NAME?</v>
      </c>
      <c r="M384" s="142" t="str">
        <f>IF(pmt_timing="End",IF($B384&gt;term, "",$L384/(1+Adj_Rate/12)^B384),"")</f>
        <v>#VALUE!</v>
      </c>
      <c r="N384" s="142" t="str">
        <f>IF(AND(payfreq="A",pmt_timing="Beginning",$B384&lt;=term),$L384/(1+Adj_Rate)^($B384),IF(AND(payfreq="S",pmt_timing="Beginning",$B384&lt;=term),$L384/(1+Adj_Rate/2)^($B384),IF(AND(payfreq="Q",pmt_timing="Beginning",$B384&lt;=term),$L384/(1+Adj_Rate/4)^($B384),IF(AND(payfreq="M",pmt_timing="Beginning",$B384&lt;=term),$L384/(1+Adj_Rate/12)^($B384),""))))</f>
        <v>#VALUE!</v>
      </c>
      <c r="O384" s="77"/>
      <c r="P384" s="138" t="str">
        <f t="shared" si="19"/>
        <v>#NAME?</v>
      </c>
      <c r="Q384" s="143" t="str">
        <f>IF(P384="","",IF(P384=term,"Last Period",IF(P384="total","",IF(payfreq="Annually",DATE(YEAR(Q383)+1,MONTH(Q383),DAY(Q383)),IF(payfreq="Semiannually",DATE(YEAR(Q383),MONTH(Q383)+6,DAY(Q383)),IF(payfreq="Quarterly",DATE(YEAR(Q383),MONTH(Q383)+3,DAY(Q383)),IF(payfreq="Monthly",DATE(YEAR(Q383),MONTH(Q383)+1,DAY(Q383)))))))))</f>
        <v>#NAME?</v>
      </c>
      <c r="R384" s="145" t="str">
        <f t="shared" si="13"/>
        <v>#NAME?</v>
      </c>
      <c r="S384" s="142" t="str">
        <f t="shared" si="14"/>
        <v>#NAME?</v>
      </c>
      <c r="T384" s="145" t="str">
        <f>IF(payfreq="Annually",IF(P384="","",IF(P384="Total",SUM($T$19:T383),Adj_Rate*$R384)),IF(payfreq="Semiannually",IF(P384="","",IF(P384="Total",SUM($T$19:T383),Adj_Rate/2*$R384)),IF(payfreq="Quarterly",IF(P384="","",IF(P384="Total",SUM($T$19:T383),Adj_Rate/4*$R384)),IF(payfreq="Monthly",IF(P384="","",IF(P384="Total",SUM($T$19:T383),Adj_Rate/12*$R384)),""))))</f>
        <v>#VALUE!</v>
      </c>
      <c r="U384" s="142" t="str">
        <f t="shared" si="15"/>
        <v>#NAME?</v>
      </c>
      <c r="V384" s="145" t="str">
        <f t="shared" si="16"/>
        <v>#NAME?</v>
      </c>
      <c r="X384" s="77"/>
    </row>
    <row r="385" ht="15.75" customHeight="1">
      <c r="B385" s="144" t="str">
        <f t="shared" si="72"/>
        <v>#NAME?</v>
      </c>
      <c r="C385" s="139" t="str">
        <f t="shared" si="12"/>
        <v>#NAME?</v>
      </c>
      <c r="D385" s="140" t="str">
        <f>+IF(AND(B385&lt;$G$7),VLOOKUP($B$1,Inventory!$A$1:$AZ$500,33,FALSE),IF(AND(B385=$G$7,pmt_timing="End"),VLOOKUP($B$1,Inventory!$A$1:$AZ$500,33,FALSE),0))</f>
        <v>#NAME?</v>
      </c>
      <c r="E385" s="140">
        <v>0.0</v>
      </c>
      <c r="F385" s="140">
        <v>0.0</v>
      </c>
      <c r="G385" s="140">
        <v>0.0</v>
      </c>
      <c r="H385" s="140">
        <v>0.0</v>
      </c>
      <c r="I385" s="140">
        <v>0.0</v>
      </c>
      <c r="J385" s="140">
        <v>0.0</v>
      </c>
      <c r="K385" s="140">
        <v>0.0</v>
      </c>
      <c r="L385" s="141" t="str">
        <f t="shared" si="3"/>
        <v>#NAME?</v>
      </c>
      <c r="M385" s="142" t="str">
        <f>IF(pmt_timing="End",IF($B385&gt;term, "",$L385/(1+Adj_Rate/12)^B385),"")</f>
        <v>#VALUE!</v>
      </c>
      <c r="N385" s="142" t="str">
        <f>IF(AND(payfreq="A",pmt_timing="Beginning",$B385&lt;=term),$L385/(1+Adj_Rate)^($B385),IF(AND(payfreq="S",pmt_timing="Beginning",$B385&lt;=term),$L385/(1+Adj_Rate/2)^($B385),IF(AND(payfreq="Q",pmt_timing="Beginning",$B385&lt;=term),$L385/(1+Adj_Rate/4)^($B385),IF(AND(payfreq="M",pmt_timing="Beginning",$B385&lt;=term),$L385/(1+Adj_Rate/12)^($B385),""))))</f>
        <v>#VALUE!</v>
      </c>
      <c r="O385" s="77"/>
      <c r="P385" s="138" t="str">
        <f t="shared" si="19"/>
        <v>#NAME?</v>
      </c>
      <c r="Q385" s="143" t="str">
        <f>IF(P385="","",IF(P385=term,"Last Period",IF(P385="total","",IF(payfreq="Annually",DATE(YEAR(Q384)+1,MONTH(Q384),DAY(Q384)),IF(payfreq="Semiannually",DATE(YEAR(Q384),MONTH(Q384)+6,DAY(Q384)),IF(payfreq="Quarterly",DATE(YEAR(Q384),MONTH(Q384)+3,DAY(Q384)),IF(payfreq="Monthly",DATE(YEAR(Q384),MONTH(Q384)+1,DAY(Q384)))))))))</f>
        <v>#NAME?</v>
      </c>
      <c r="R385" s="145" t="str">
        <f t="shared" si="13"/>
        <v>#NAME?</v>
      </c>
      <c r="S385" s="142" t="str">
        <f t="shared" si="14"/>
        <v>#NAME?</v>
      </c>
      <c r="T385" s="145" t="str">
        <f>IF(payfreq="Annually",IF(P385="","",IF(P385="Total",SUM($T$19:T384),Adj_Rate*$R385)),IF(payfreq="Semiannually",IF(P385="","",IF(P385="Total",SUM($T$19:T384),Adj_Rate/2*$R385)),IF(payfreq="Quarterly",IF(P385="","",IF(P385="Total",SUM($T$19:T384),Adj_Rate/4*$R385)),IF(payfreq="Monthly",IF(P385="","",IF(P385="Total",SUM($T$19:T384),Adj_Rate/12*$R385)),""))))</f>
        <v>#VALUE!</v>
      </c>
      <c r="U385" s="142" t="str">
        <f t="shared" si="15"/>
        <v>#NAME?</v>
      </c>
      <c r="V385" s="145" t="str">
        <f t="shared" si="16"/>
        <v>#NAME?</v>
      </c>
      <c r="X385" s="77"/>
    </row>
    <row r="386" ht="15.75" customHeight="1">
      <c r="B386" s="144" t="str">
        <f t="shared" si="72"/>
        <v>#NAME?</v>
      </c>
      <c r="C386" s="139" t="str">
        <f t="shared" si="12"/>
        <v>#NAME?</v>
      </c>
      <c r="D386" s="140" t="str">
        <f>+IF(AND(B386&lt;$G$7),VLOOKUP($B$1,Inventory!$A$1:$AZ$500,33,FALSE),IF(AND(B386=$G$7,pmt_timing="End"),VLOOKUP($B$1,Inventory!$A$1:$AZ$500,33,FALSE),0))</f>
        <v>#NAME?</v>
      </c>
      <c r="E386" s="140">
        <v>0.0</v>
      </c>
      <c r="F386" s="140">
        <v>0.0</v>
      </c>
      <c r="G386" s="140">
        <v>0.0</v>
      </c>
      <c r="H386" s="140">
        <v>0.0</v>
      </c>
      <c r="I386" s="140">
        <v>0.0</v>
      </c>
      <c r="J386" s="140">
        <v>0.0</v>
      </c>
      <c r="K386" s="140">
        <v>0.0</v>
      </c>
      <c r="L386" s="141" t="str">
        <f t="shared" si="3"/>
        <v>#NAME?</v>
      </c>
      <c r="M386" s="142" t="str">
        <f>IF(pmt_timing="End",IF($B386&gt;term, "",$L386/(1+Adj_Rate/12)^B386),"")</f>
        <v>#VALUE!</v>
      </c>
      <c r="N386" s="142" t="str">
        <f>IF(AND(payfreq="A",pmt_timing="Beginning",$B386&lt;=term),$L386/(1+Adj_Rate)^($B386),IF(AND(payfreq="S",pmt_timing="Beginning",$B386&lt;=term),$L386/(1+Adj_Rate/2)^($B386),IF(AND(payfreq="Q",pmt_timing="Beginning",$B386&lt;=term),$L386/(1+Adj_Rate/4)^($B386),IF(AND(payfreq="M",pmt_timing="Beginning",$B386&lt;=term),$L386/(1+Adj_Rate/12)^($B386),""))))</f>
        <v>#VALUE!</v>
      </c>
      <c r="O386" s="77"/>
      <c r="P386" s="138" t="str">
        <f t="shared" si="19"/>
        <v>#NAME?</v>
      </c>
      <c r="Q386" s="143" t="str">
        <f>IF(P386="","",IF(P386=term,"Last Period",IF(P386="total","",IF(payfreq="Annually",DATE(YEAR(Q385)+1,MONTH(Q385),DAY(Q385)),IF(payfreq="Semiannually",DATE(YEAR(Q385),MONTH(Q385)+6,DAY(Q385)),IF(payfreq="Quarterly",DATE(YEAR(Q385),MONTH(Q385)+3,DAY(Q385)),IF(payfreq="Monthly",DATE(YEAR(Q385),MONTH(Q385)+1,DAY(Q385)))))))))</f>
        <v>#NAME?</v>
      </c>
      <c r="R386" s="145" t="str">
        <f t="shared" si="13"/>
        <v>#NAME?</v>
      </c>
      <c r="S386" s="142" t="str">
        <f t="shared" si="14"/>
        <v>#NAME?</v>
      </c>
      <c r="T386" s="145" t="str">
        <f>IF(payfreq="Annually",IF(P386="","",IF(P386="Total",SUM($T$19:T385),Adj_Rate*$R386)),IF(payfreq="Semiannually",IF(P386="","",IF(P386="Total",SUM($T$19:T385),Adj_Rate/2*$R386)),IF(payfreq="Quarterly",IF(P386="","",IF(P386="Total",SUM($T$19:T385),Adj_Rate/4*$R386)),IF(payfreq="Monthly",IF(P386="","",IF(P386="Total",SUM($T$19:T385),Adj_Rate/12*$R386)),""))))</f>
        <v>#VALUE!</v>
      </c>
      <c r="U386" s="142" t="str">
        <f t="shared" si="15"/>
        <v>#NAME?</v>
      </c>
      <c r="V386" s="145" t="str">
        <f t="shared" si="16"/>
        <v>#NAME?</v>
      </c>
      <c r="X386" s="77"/>
    </row>
    <row r="387" ht="15.75" customHeight="1">
      <c r="B387" s="144" t="str">
        <f t="shared" si="72"/>
        <v>#NAME?</v>
      </c>
      <c r="C387" s="139" t="str">
        <f t="shared" si="12"/>
        <v>#NAME?</v>
      </c>
      <c r="D387" s="140" t="str">
        <f>+IF(AND(B387&lt;$G$7),VLOOKUP($B$1,Inventory!$A$1:$AZ$500,33,FALSE),IF(AND(B387=$G$7,pmt_timing="End"),VLOOKUP($B$1,Inventory!$A$1:$AZ$500,33,FALSE),0))</f>
        <v>#NAME?</v>
      </c>
      <c r="E387" s="140">
        <v>0.0</v>
      </c>
      <c r="F387" s="140">
        <v>0.0</v>
      </c>
      <c r="G387" s="140">
        <v>0.0</v>
      </c>
      <c r="H387" s="140">
        <v>0.0</v>
      </c>
      <c r="I387" s="140">
        <v>0.0</v>
      </c>
      <c r="J387" s="140">
        <v>0.0</v>
      </c>
      <c r="K387" s="140">
        <v>0.0</v>
      </c>
      <c r="L387" s="141" t="str">
        <f t="shared" si="3"/>
        <v>#NAME?</v>
      </c>
      <c r="M387" s="142" t="str">
        <f>IF(pmt_timing="End",IF($B387&gt;term, "",$L387/(1+Adj_Rate/12)^B387),"")</f>
        <v>#VALUE!</v>
      </c>
      <c r="N387" s="142" t="str">
        <f>IF(AND(payfreq="A",pmt_timing="Beginning",$B387&lt;=term),$L387/(1+Adj_Rate)^($B387),IF(AND(payfreq="S",pmt_timing="Beginning",$B387&lt;=term),$L387/(1+Adj_Rate/2)^($B387),IF(AND(payfreq="Q",pmt_timing="Beginning",$B387&lt;=term),$L387/(1+Adj_Rate/4)^($B387),IF(AND(payfreq="M",pmt_timing="Beginning",$B387&lt;=term),$L387/(1+Adj_Rate/12)^($B387),""))))</f>
        <v>#VALUE!</v>
      </c>
      <c r="O387" s="77"/>
      <c r="P387" s="138" t="str">
        <f t="shared" si="19"/>
        <v>#NAME?</v>
      </c>
      <c r="Q387" s="143" t="str">
        <f>IF(P387="","",IF(P387=term,"Last Period",IF(P387="total","",IF(payfreq="Annually",DATE(YEAR(Q386)+1,MONTH(Q386),DAY(Q386)),IF(payfreq="Semiannually",DATE(YEAR(Q386),MONTH(Q386)+6,DAY(Q386)),IF(payfreq="Quarterly",DATE(YEAR(Q386),MONTH(Q386)+3,DAY(Q386)),IF(payfreq="Monthly",DATE(YEAR(Q386),MONTH(Q386)+1,DAY(Q386)))))))))</f>
        <v>#NAME?</v>
      </c>
      <c r="R387" s="145" t="str">
        <f t="shared" si="13"/>
        <v>#NAME?</v>
      </c>
      <c r="S387" s="142" t="str">
        <f t="shared" si="14"/>
        <v>#NAME?</v>
      </c>
      <c r="T387" s="145" t="str">
        <f>IF(payfreq="Annually",IF(P387="","",IF(P387="Total",SUM($T$19:T386),Adj_Rate*$R387)),IF(payfreq="Semiannually",IF(P387="","",IF(P387="Total",SUM($T$19:T386),Adj_Rate/2*$R387)),IF(payfreq="Quarterly",IF(P387="","",IF(P387="Total",SUM($T$19:T386),Adj_Rate/4*$R387)),IF(payfreq="Monthly",IF(P387="","",IF(P387="Total",SUM($T$19:T386),Adj_Rate/12*$R387)),""))))</f>
        <v>#VALUE!</v>
      </c>
      <c r="U387" s="142" t="str">
        <f t="shared" si="15"/>
        <v>#NAME?</v>
      </c>
      <c r="V387" s="145" t="str">
        <f t="shared" si="16"/>
        <v>#NAME?</v>
      </c>
      <c r="X387" s="77"/>
    </row>
    <row r="388" ht="15.75" customHeight="1">
      <c r="B388" s="144" t="str">
        <f t="shared" si="72"/>
        <v>#NAME?</v>
      </c>
      <c r="C388" s="139" t="str">
        <f t="shared" si="12"/>
        <v>#NAME?</v>
      </c>
      <c r="D388" s="140" t="str">
        <f>+IF(AND(B388&lt;$G$7),VLOOKUP($B$1,Inventory!$A$1:$AZ$500,33,FALSE),IF(AND(B388=$G$7,pmt_timing="End"),VLOOKUP($B$1,Inventory!$A$1:$AZ$500,33,FALSE),0))</f>
        <v>#NAME?</v>
      </c>
      <c r="E388" s="140">
        <v>0.0</v>
      </c>
      <c r="F388" s="140">
        <v>0.0</v>
      </c>
      <c r="G388" s="140">
        <v>0.0</v>
      </c>
      <c r="H388" s="140">
        <v>0.0</v>
      </c>
      <c r="I388" s="140">
        <v>0.0</v>
      </c>
      <c r="J388" s="140">
        <v>0.0</v>
      </c>
      <c r="K388" s="140">
        <v>0.0</v>
      </c>
      <c r="L388" s="141" t="str">
        <f t="shared" si="3"/>
        <v>#NAME?</v>
      </c>
      <c r="M388" s="142" t="str">
        <f>IF(pmt_timing="End",IF($B388&gt;term, "",$L388/(1+Adj_Rate/12)^B388),"")</f>
        <v>#VALUE!</v>
      </c>
      <c r="N388" s="142" t="str">
        <f>IF(AND(payfreq="A",pmt_timing="Beginning",$B388&lt;=term),$L388/(1+Adj_Rate)^($B388),IF(AND(payfreq="S",pmt_timing="Beginning",$B388&lt;=term),$L388/(1+Adj_Rate/2)^($B388),IF(AND(payfreq="Q",pmt_timing="Beginning",$B388&lt;=term),$L388/(1+Adj_Rate/4)^($B388),IF(AND(payfreq="M",pmt_timing="Beginning",$B388&lt;=term),$L388/(1+Adj_Rate/12)^($B388),""))))</f>
        <v>#VALUE!</v>
      </c>
      <c r="O388" s="77"/>
      <c r="P388" s="138" t="str">
        <f t="shared" si="19"/>
        <v>#NAME?</v>
      </c>
      <c r="Q388" s="143" t="str">
        <f>IF(P388="","",IF(P388=term,"Last Period",IF(P388="total","",IF(payfreq="Annually",DATE(YEAR(Q387)+1,MONTH(Q387),DAY(Q387)),IF(payfreq="Semiannually",DATE(YEAR(Q387),MONTH(Q387)+6,DAY(Q387)),IF(payfreq="Quarterly",DATE(YEAR(Q387),MONTH(Q387)+3,DAY(Q387)),IF(payfreq="Monthly",DATE(YEAR(Q387),MONTH(Q387)+1,DAY(Q387)))))))))</f>
        <v>#NAME?</v>
      </c>
      <c r="R388" s="145" t="str">
        <f t="shared" si="13"/>
        <v>#NAME?</v>
      </c>
      <c r="S388" s="142" t="str">
        <f t="shared" si="14"/>
        <v>#NAME?</v>
      </c>
      <c r="T388" s="145" t="str">
        <f>IF(payfreq="Annually",IF(P388="","",IF(P388="Total",SUM($T$19:T387),Adj_Rate*$R388)),IF(payfreq="Semiannually",IF(P388="","",IF(P388="Total",SUM($T$19:T387),Adj_Rate/2*$R388)),IF(payfreq="Quarterly",IF(P388="","",IF(P388="Total",SUM($T$19:T387),Adj_Rate/4*$R388)),IF(payfreq="Monthly",IF(P388="","",IF(P388="Total",SUM($T$19:T387),Adj_Rate/12*$R388)),""))))</f>
        <v>#VALUE!</v>
      </c>
      <c r="U388" s="142" t="str">
        <f t="shared" si="15"/>
        <v>#NAME?</v>
      </c>
      <c r="V388" s="145" t="str">
        <f t="shared" si="16"/>
        <v>#NAME?</v>
      </c>
      <c r="X388" s="77"/>
    </row>
    <row r="389" ht="15.75" customHeight="1">
      <c r="B389" s="144" t="str">
        <f t="shared" si="72"/>
        <v>#NAME?</v>
      </c>
      <c r="C389" s="139" t="str">
        <f t="shared" si="12"/>
        <v>#NAME?</v>
      </c>
      <c r="D389" s="140" t="str">
        <f>+IF(AND(B389&lt;$G$7),VLOOKUP($B$1,Inventory!$A$1:$AZ$500,33,FALSE),IF(AND(B389=$G$7,pmt_timing="End"),VLOOKUP($B$1,Inventory!$A$1:$AZ$500,33,FALSE),0))</f>
        <v>#NAME?</v>
      </c>
      <c r="E389" s="140">
        <v>0.0</v>
      </c>
      <c r="F389" s="140">
        <v>0.0</v>
      </c>
      <c r="G389" s="140">
        <v>0.0</v>
      </c>
      <c r="H389" s="140">
        <v>0.0</v>
      </c>
      <c r="I389" s="140">
        <v>0.0</v>
      </c>
      <c r="J389" s="140">
        <v>0.0</v>
      </c>
      <c r="K389" s="140">
        <v>0.0</v>
      </c>
      <c r="L389" s="141" t="str">
        <f t="shared" si="3"/>
        <v>#NAME?</v>
      </c>
      <c r="M389" s="142" t="str">
        <f>IF(pmt_timing="End",IF($B389&gt;term, "",$L389/(1+Adj_Rate/12)^B389),"")</f>
        <v>#VALUE!</v>
      </c>
      <c r="N389" s="142" t="str">
        <f>IF(AND(payfreq="A",pmt_timing="Beginning",$B389&lt;=term),$L389/(1+Adj_Rate)^($B389),IF(AND(payfreq="S",pmt_timing="Beginning",$B389&lt;=term),$L389/(1+Adj_Rate/2)^($B389),IF(AND(payfreq="Q",pmt_timing="Beginning",$B389&lt;=term),$L389/(1+Adj_Rate/4)^($B389),IF(AND(payfreq="M",pmt_timing="Beginning",$B389&lt;=term),$L389/(1+Adj_Rate/12)^($B389),""))))</f>
        <v>#VALUE!</v>
      </c>
      <c r="O389" s="77"/>
      <c r="P389" s="138" t="str">
        <f t="shared" si="19"/>
        <v>#NAME?</v>
      </c>
      <c r="Q389" s="143" t="str">
        <f>IF(P389="","",IF(P389=term,"Last Period",IF(P389="total","",IF(payfreq="Annually",DATE(YEAR(Q388)+1,MONTH(Q388),DAY(Q388)),IF(payfreq="Semiannually",DATE(YEAR(Q388),MONTH(Q388)+6,DAY(Q388)),IF(payfreq="Quarterly",DATE(YEAR(Q388),MONTH(Q388)+3,DAY(Q388)),IF(payfreq="Monthly",DATE(YEAR(Q388),MONTH(Q388)+1,DAY(Q388)))))))))</f>
        <v>#NAME?</v>
      </c>
      <c r="R389" s="145" t="str">
        <f t="shared" si="13"/>
        <v>#NAME?</v>
      </c>
      <c r="S389" s="142" t="str">
        <f t="shared" si="14"/>
        <v>#NAME?</v>
      </c>
      <c r="T389" s="145" t="str">
        <f>IF(payfreq="Annually",IF(P389="","",IF(P389="Total",SUM($T$19:T388),Adj_Rate*$R389)),IF(payfreq="Semiannually",IF(P389="","",IF(P389="Total",SUM($T$19:T388),Adj_Rate/2*$R389)),IF(payfreq="Quarterly",IF(P389="","",IF(P389="Total",SUM($T$19:T388),Adj_Rate/4*$R389)),IF(payfreq="Monthly",IF(P389="","",IF(P389="Total",SUM($T$19:T388),Adj_Rate/12*$R389)),""))))</f>
        <v>#VALUE!</v>
      </c>
      <c r="U389" s="142" t="str">
        <f t="shared" si="15"/>
        <v>#NAME?</v>
      </c>
      <c r="V389" s="145" t="str">
        <f t="shared" si="16"/>
        <v>#NAME?</v>
      </c>
      <c r="X389" s="77"/>
    </row>
    <row r="390" ht="15.75" customHeight="1">
      <c r="B390" s="144" t="str">
        <f t="shared" si="72"/>
        <v>#NAME?</v>
      </c>
      <c r="C390" s="139" t="str">
        <f t="shared" si="12"/>
        <v>#NAME?</v>
      </c>
      <c r="D390" s="140" t="str">
        <f>+IF(AND(B390&lt;$G$7),VLOOKUP($B$1,Inventory!$A$1:$AZ$500,33,FALSE),IF(AND(B390=$G$7,pmt_timing="End"),VLOOKUP($B$1,Inventory!$A$1:$AZ$500,33,FALSE),0))</f>
        <v>#NAME?</v>
      </c>
      <c r="E390" s="140">
        <v>0.0</v>
      </c>
      <c r="F390" s="140">
        <v>0.0</v>
      </c>
      <c r="G390" s="140">
        <v>0.0</v>
      </c>
      <c r="H390" s="140">
        <v>0.0</v>
      </c>
      <c r="I390" s="140">
        <v>0.0</v>
      </c>
      <c r="J390" s="140">
        <v>0.0</v>
      </c>
      <c r="K390" s="140">
        <v>0.0</v>
      </c>
      <c r="L390" s="141" t="str">
        <f t="shared" si="3"/>
        <v>#NAME?</v>
      </c>
      <c r="M390" s="142" t="str">
        <f>IF(pmt_timing="End",IF($B390&gt;term, "",$L390/(1+Adj_Rate/12)^B390),"")</f>
        <v>#VALUE!</v>
      </c>
      <c r="N390" s="142" t="str">
        <f>IF(AND(payfreq="A",pmt_timing="Beginning",$B390&lt;=term),$L390/(1+Adj_Rate)^($B390),IF(AND(payfreq="S",pmt_timing="Beginning",$B390&lt;=term),$L390/(1+Adj_Rate/2)^($B390),IF(AND(payfreq="Q",pmt_timing="Beginning",$B390&lt;=term),$L390/(1+Adj_Rate/4)^($B390),IF(AND(payfreq="M",pmt_timing="Beginning",$B390&lt;=term),$L390/(1+Adj_Rate/12)^($B390),""))))</f>
        <v>#VALUE!</v>
      </c>
      <c r="O390" s="77"/>
      <c r="P390" s="138" t="str">
        <f t="shared" si="19"/>
        <v>#NAME?</v>
      </c>
      <c r="Q390" s="143" t="str">
        <f>IF(P390="","",IF(P390=term,"Last Period",IF(P390="total","",IF(payfreq="Annually",DATE(YEAR(Q389)+1,MONTH(Q389),DAY(Q389)),IF(payfreq="Semiannually",DATE(YEAR(Q389),MONTH(Q389)+6,DAY(Q389)),IF(payfreq="Quarterly",DATE(YEAR(Q389),MONTH(Q389)+3,DAY(Q389)),IF(payfreq="Monthly",DATE(YEAR(Q389),MONTH(Q389)+1,DAY(Q389)))))))))</f>
        <v>#NAME?</v>
      </c>
      <c r="R390" s="145" t="str">
        <f t="shared" si="13"/>
        <v>#NAME?</v>
      </c>
      <c r="S390" s="142" t="str">
        <f t="shared" si="14"/>
        <v>#NAME?</v>
      </c>
      <c r="T390" s="145" t="str">
        <f>IF(payfreq="Annually",IF(P390="","",IF(P390="Total",SUM($T$19:T389),Adj_Rate*$R390)),IF(payfreq="Semiannually",IF(P390="","",IF(P390="Total",SUM($T$19:T389),Adj_Rate/2*$R390)),IF(payfreq="Quarterly",IF(P390="","",IF(P390="Total",SUM($T$19:T389),Adj_Rate/4*$R390)),IF(payfreq="Monthly",IF(P390="","",IF(P390="Total",SUM($T$19:T389),Adj_Rate/12*$R390)),""))))</f>
        <v>#VALUE!</v>
      </c>
      <c r="U390" s="142" t="str">
        <f t="shared" si="15"/>
        <v>#NAME?</v>
      </c>
      <c r="V390" s="145" t="str">
        <f t="shared" si="16"/>
        <v>#NAME?</v>
      </c>
      <c r="X390" s="77"/>
    </row>
    <row r="391" ht="15.75" customHeight="1">
      <c r="B391" s="144" t="str">
        <f t="shared" si="72"/>
        <v>#NAME?</v>
      </c>
      <c r="C391" s="139" t="str">
        <f t="shared" si="12"/>
        <v>#NAME?</v>
      </c>
      <c r="D391" s="140" t="str">
        <f>+IF(AND(B391&lt;$G$7),VLOOKUP($B$1,Inventory!$A$1:$AZ$500,33,FALSE),IF(AND(B391=$G$7,pmt_timing="End"),VLOOKUP($B$1,Inventory!$A$1:$AZ$500,33,FALSE),0))</f>
        <v>#NAME?</v>
      </c>
      <c r="E391" s="140">
        <v>0.0</v>
      </c>
      <c r="F391" s="140">
        <v>0.0</v>
      </c>
      <c r="G391" s="140">
        <v>0.0</v>
      </c>
      <c r="H391" s="140">
        <v>0.0</v>
      </c>
      <c r="I391" s="140">
        <v>0.0</v>
      </c>
      <c r="J391" s="140">
        <v>0.0</v>
      </c>
      <c r="K391" s="140">
        <v>0.0</v>
      </c>
      <c r="L391" s="141" t="str">
        <f t="shared" si="3"/>
        <v>#NAME?</v>
      </c>
      <c r="M391" s="142" t="str">
        <f>IF(pmt_timing="End",IF($B391&gt;term, "",$L391/(1+Adj_Rate/12)^B391),"")</f>
        <v>#VALUE!</v>
      </c>
      <c r="N391" s="142" t="str">
        <f>IF(AND(payfreq="A",pmt_timing="Beginning",$B391&lt;=term),$L391/(1+Adj_Rate)^($B391),IF(AND(payfreq="S",pmt_timing="Beginning",$B391&lt;=term),$L391/(1+Adj_Rate/2)^($B391),IF(AND(payfreq="Q",pmt_timing="Beginning",$B391&lt;=term),$L391/(1+Adj_Rate/4)^($B391),IF(AND(payfreq="M",pmt_timing="Beginning",$B391&lt;=term),$L391/(1+Adj_Rate/12)^($B391),""))))</f>
        <v>#VALUE!</v>
      </c>
      <c r="O391" s="77"/>
      <c r="P391" s="138" t="str">
        <f t="shared" si="19"/>
        <v>#NAME?</v>
      </c>
      <c r="Q391" s="143" t="str">
        <f>IF(P391="","",IF(P391=term,"Last Period",IF(P391="total","",IF(payfreq="Annually",DATE(YEAR(Q390)+1,MONTH(Q390),DAY(Q390)),IF(payfreq="Semiannually",DATE(YEAR(Q390),MONTH(Q390)+6,DAY(Q390)),IF(payfreq="Quarterly",DATE(YEAR(Q390),MONTH(Q390)+3,DAY(Q390)),IF(payfreq="Monthly",DATE(YEAR(Q390),MONTH(Q390)+1,DAY(Q390)))))))))</f>
        <v>#NAME?</v>
      </c>
      <c r="R391" s="145" t="str">
        <f t="shared" si="13"/>
        <v>#NAME?</v>
      </c>
      <c r="S391" s="142" t="str">
        <f t="shared" si="14"/>
        <v>#NAME?</v>
      </c>
      <c r="T391" s="145" t="str">
        <f>IF(payfreq="Annually",IF(P391="","",IF(P391="Total",SUM($T$19:T390),Adj_Rate*$R391)),IF(payfreq="Semiannually",IF(P391="","",IF(P391="Total",SUM($T$19:T390),Adj_Rate/2*$R391)),IF(payfreq="Quarterly",IF(P391="","",IF(P391="Total",SUM($T$19:T390),Adj_Rate/4*$R391)),IF(payfreq="Monthly",IF(P391="","",IF(P391="Total",SUM($T$19:T390),Adj_Rate/12*$R391)),""))))</f>
        <v>#VALUE!</v>
      </c>
      <c r="U391" s="142" t="str">
        <f t="shared" si="15"/>
        <v>#NAME?</v>
      </c>
      <c r="V391" s="145" t="str">
        <f t="shared" si="16"/>
        <v>#NAME?</v>
      </c>
      <c r="X391" s="77"/>
    </row>
    <row r="392" ht="15.75" customHeight="1">
      <c r="B392" s="144" t="str">
        <f t="shared" si="72"/>
        <v>#NAME?</v>
      </c>
      <c r="C392" s="139" t="str">
        <f t="shared" si="12"/>
        <v>#NAME?</v>
      </c>
      <c r="D392" s="140" t="str">
        <f>+IF(AND(B392&lt;$G$7),VLOOKUP($B$1,Inventory!$A$1:$AZ$500,33,FALSE),IF(AND(B392=$G$7,pmt_timing="End"),VLOOKUP($B$1,Inventory!$A$1:$AZ$500,33,FALSE),0))</f>
        <v>#NAME?</v>
      </c>
      <c r="E392" s="140">
        <v>0.0</v>
      </c>
      <c r="F392" s="140">
        <v>0.0</v>
      </c>
      <c r="G392" s="140">
        <v>0.0</v>
      </c>
      <c r="H392" s="140">
        <v>0.0</v>
      </c>
      <c r="I392" s="140">
        <v>0.0</v>
      </c>
      <c r="J392" s="140">
        <v>0.0</v>
      </c>
      <c r="K392" s="140">
        <v>0.0</v>
      </c>
      <c r="L392" s="141" t="str">
        <f t="shared" si="3"/>
        <v>#NAME?</v>
      </c>
      <c r="M392" s="142" t="str">
        <f>IF(pmt_timing="End",IF($B392&gt;term, "",$L392/(1+Adj_Rate/12)^B392),"")</f>
        <v>#VALUE!</v>
      </c>
      <c r="N392" s="142" t="str">
        <f>IF(AND(payfreq="A",pmt_timing="Beginning",$B392&lt;=term),$L392/(1+Adj_Rate)^($B392),IF(AND(payfreq="S",pmt_timing="Beginning",$B392&lt;=term),$L392/(1+Adj_Rate/2)^($B392),IF(AND(payfreq="Q",pmt_timing="Beginning",$B392&lt;=term),$L392/(1+Adj_Rate/4)^($B392),IF(AND(payfreq="M",pmt_timing="Beginning",$B392&lt;=term),$L392/(1+Adj_Rate/12)^($B392),""))))</f>
        <v>#VALUE!</v>
      </c>
      <c r="O392" s="77"/>
      <c r="P392" s="138" t="str">
        <f t="shared" si="19"/>
        <v>#NAME?</v>
      </c>
      <c r="Q392" s="143" t="str">
        <f>IF(P392="","",IF(P392=term,"Last Period",IF(P392="total","",IF(payfreq="Annually",DATE(YEAR(Q391)+1,MONTH(Q391),DAY(Q391)),IF(payfreq="Semiannually",DATE(YEAR(Q391),MONTH(Q391)+6,DAY(Q391)),IF(payfreq="Quarterly",DATE(YEAR(Q391),MONTH(Q391)+3,DAY(Q391)),IF(payfreq="Monthly",DATE(YEAR(Q391),MONTH(Q391)+1,DAY(Q391)))))))))</f>
        <v>#NAME?</v>
      </c>
      <c r="R392" s="145" t="str">
        <f t="shared" si="13"/>
        <v>#NAME?</v>
      </c>
      <c r="S392" s="142" t="str">
        <f t="shared" si="14"/>
        <v>#NAME?</v>
      </c>
      <c r="T392" s="145" t="str">
        <f>IF(payfreq="Annually",IF(P392="","",IF(P392="Total",SUM($T$19:T391),Adj_Rate*$R392)),IF(payfreq="Semiannually",IF(P392="","",IF(P392="Total",SUM($T$19:T391),Adj_Rate/2*$R392)),IF(payfreq="Quarterly",IF(P392="","",IF(P392="Total",SUM($T$19:T391),Adj_Rate/4*$R392)),IF(payfreq="Monthly",IF(P392="","",IF(P392="Total",SUM($T$19:T391),Adj_Rate/12*$R392)),""))))</f>
        <v>#VALUE!</v>
      </c>
      <c r="U392" s="142" t="str">
        <f t="shared" si="15"/>
        <v>#NAME?</v>
      </c>
      <c r="V392" s="145" t="str">
        <f t="shared" si="16"/>
        <v>#NAME?</v>
      </c>
      <c r="X392" s="77"/>
    </row>
    <row r="393" ht="15.75" customHeight="1">
      <c r="B393" s="144" t="str">
        <f t="shared" si="72"/>
        <v>#NAME?</v>
      </c>
      <c r="C393" s="139" t="str">
        <f t="shared" si="12"/>
        <v>#NAME?</v>
      </c>
      <c r="D393" s="140" t="str">
        <f>+IF(AND(B393&lt;$G$7),VLOOKUP($B$1,Inventory!$A$1:$AZ$500,33,FALSE),IF(AND(B393=$G$7,pmt_timing="End"),VLOOKUP($B$1,Inventory!$A$1:$AZ$500,33,FALSE),0))</f>
        <v>#NAME?</v>
      </c>
      <c r="E393" s="140">
        <v>0.0</v>
      </c>
      <c r="F393" s="140">
        <v>0.0</v>
      </c>
      <c r="G393" s="140">
        <v>0.0</v>
      </c>
      <c r="H393" s="140">
        <v>0.0</v>
      </c>
      <c r="I393" s="140">
        <v>0.0</v>
      </c>
      <c r="J393" s="140">
        <v>0.0</v>
      </c>
      <c r="K393" s="140">
        <v>0.0</v>
      </c>
      <c r="L393" s="141" t="str">
        <f t="shared" si="3"/>
        <v>#NAME?</v>
      </c>
      <c r="M393" s="142" t="str">
        <f>IF(pmt_timing="End",IF($B393&gt;term, "",$L393/(1+Adj_Rate/12)^B393),"")</f>
        <v>#VALUE!</v>
      </c>
      <c r="N393" s="142" t="str">
        <f>IF(AND(payfreq="A",pmt_timing="Beginning",$B393&lt;=term),$L393/(1+Adj_Rate)^($B393),IF(AND(payfreq="S",pmt_timing="Beginning",$B393&lt;=term),$L393/(1+Adj_Rate/2)^($B393),IF(AND(payfreq="Q",pmt_timing="Beginning",$B393&lt;=term),$L393/(1+Adj_Rate/4)^($B393),IF(AND(payfreq="M",pmt_timing="Beginning",$B393&lt;=term),$L393/(1+Adj_Rate/12)^($B393),""))))</f>
        <v>#VALUE!</v>
      </c>
      <c r="O393" s="77"/>
      <c r="P393" s="138" t="str">
        <f t="shared" si="19"/>
        <v>#NAME?</v>
      </c>
      <c r="Q393" s="143" t="str">
        <f>IF(P393="","",IF(P393=term,"Last Period",IF(P393="total","",IF(payfreq="Annually",DATE(YEAR(Q392)+1,MONTH(Q392),DAY(Q392)),IF(payfreq="Semiannually",DATE(YEAR(Q392),MONTH(Q392)+6,DAY(Q392)),IF(payfreq="Quarterly",DATE(YEAR(Q392),MONTH(Q392)+3,DAY(Q392)),IF(payfreq="Monthly",DATE(YEAR(Q392),MONTH(Q392)+1,DAY(Q392)))))))))</f>
        <v>#NAME?</v>
      </c>
      <c r="R393" s="145" t="str">
        <f t="shared" si="13"/>
        <v>#NAME?</v>
      </c>
      <c r="S393" s="142" t="str">
        <f t="shared" si="14"/>
        <v>#NAME?</v>
      </c>
      <c r="T393" s="145" t="str">
        <f>IF(payfreq="Annually",IF(P393="","",IF(P393="Total",SUM($T$19:T392),Adj_Rate*$R393)),IF(payfreq="Semiannually",IF(P393="","",IF(P393="Total",SUM($T$19:T392),Adj_Rate/2*$R393)),IF(payfreq="Quarterly",IF(P393="","",IF(P393="Total",SUM($T$19:T392),Adj_Rate/4*$R393)),IF(payfreq="Monthly",IF(P393="","",IF(P393="Total",SUM($T$19:T392),Adj_Rate/12*$R393)),""))))</f>
        <v>#VALUE!</v>
      </c>
      <c r="U393" s="142" t="str">
        <f t="shared" si="15"/>
        <v>#NAME?</v>
      </c>
      <c r="V393" s="145" t="str">
        <f t="shared" si="16"/>
        <v>#NAME?</v>
      </c>
      <c r="X393" s="77"/>
    </row>
    <row r="394" ht="15.75" customHeight="1">
      <c r="B394" s="144" t="str">
        <f t="shared" si="72"/>
        <v>#NAME?</v>
      </c>
      <c r="C394" s="139" t="str">
        <f t="shared" si="12"/>
        <v>#NAME?</v>
      </c>
      <c r="D394" s="140" t="str">
        <f>+IF(AND(B394&lt;$G$7),VLOOKUP($B$1,Inventory!$A$1:$AZ$500,33,FALSE),IF(AND(B394=$G$7,pmt_timing="End"),VLOOKUP($B$1,Inventory!$A$1:$AZ$500,33,FALSE),0))</f>
        <v>#NAME?</v>
      </c>
      <c r="E394" s="140">
        <v>0.0</v>
      </c>
      <c r="F394" s="140">
        <v>0.0</v>
      </c>
      <c r="G394" s="140">
        <v>0.0</v>
      </c>
      <c r="H394" s="140">
        <v>0.0</v>
      </c>
      <c r="I394" s="140">
        <v>0.0</v>
      </c>
      <c r="J394" s="140">
        <v>0.0</v>
      </c>
      <c r="K394" s="140">
        <v>0.0</v>
      </c>
      <c r="L394" s="141" t="str">
        <f t="shared" si="3"/>
        <v>#NAME?</v>
      </c>
      <c r="M394" s="142" t="str">
        <f>IF(pmt_timing="End",IF($B394&gt;term, "",$L394/(1+Adj_Rate/12)^B394),"")</f>
        <v>#VALUE!</v>
      </c>
      <c r="N394" s="142" t="str">
        <f>IF(AND(payfreq="A",pmt_timing="Beginning",$B394&lt;=term),$L394/(1+Adj_Rate)^($B394),IF(AND(payfreq="S",pmt_timing="Beginning",$B394&lt;=term),$L394/(1+Adj_Rate/2)^($B394),IF(AND(payfreq="Q",pmt_timing="Beginning",$B394&lt;=term),$L394/(1+Adj_Rate/4)^($B394),IF(AND(payfreq="M",pmt_timing="Beginning",$B394&lt;=term),$L394/(1+Adj_Rate/12)^($B394),""))))</f>
        <v>#VALUE!</v>
      </c>
      <c r="O394" s="77"/>
      <c r="P394" s="138" t="str">
        <f t="shared" si="19"/>
        <v>#NAME?</v>
      </c>
      <c r="Q394" s="143" t="str">
        <f>IF(P394="","",IF(P394=term,"Last Period",IF(P394="total","",IF(payfreq="Annually",DATE(YEAR(Q393)+1,MONTH(Q393),DAY(Q393)),IF(payfreq="Semiannually",DATE(YEAR(Q393),MONTH(Q393)+6,DAY(Q393)),IF(payfreq="Quarterly",DATE(YEAR(Q393),MONTH(Q393)+3,DAY(Q393)),IF(payfreq="Monthly",DATE(YEAR(Q393),MONTH(Q393)+1,DAY(Q393)))))))))</f>
        <v>#NAME?</v>
      </c>
      <c r="R394" s="145" t="str">
        <f t="shared" si="13"/>
        <v>#NAME?</v>
      </c>
      <c r="S394" s="142" t="str">
        <f t="shared" si="14"/>
        <v>#NAME?</v>
      </c>
      <c r="T394" s="145" t="str">
        <f>IF(payfreq="Annually",IF(P394="","",IF(P394="Total",SUM($T$19:T393),Adj_Rate*$R394)),IF(payfreq="Semiannually",IF(P394="","",IF(P394="Total",SUM($T$19:T393),Adj_Rate/2*$R394)),IF(payfreq="Quarterly",IF(P394="","",IF(P394="Total",SUM($T$19:T393),Adj_Rate/4*$R394)),IF(payfreq="Monthly",IF(P394="","",IF(P394="Total",SUM($T$19:T393),Adj_Rate/12*$R394)),""))))</f>
        <v>#VALUE!</v>
      </c>
      <c r="U394" s="142" t="str">
        <f t="shared" si="15"/>
        <v>#NAME?</v>
      </c>
      <c r="V394" s="145" t="str">
        <f t="shared" si="16"/>
        <v>#NAME?</v>
      </c>
      <c r="X394" s="77"/>
    </row>
    <row r="395" ht="15.75" customHeight="1">
      <c r="B395" s="144" t="str">
        <f t="shared" si="72"/>
        <v>#NAME?</v>
      </c>
      <c r="C395" s="139" t="str">
        <f t="shared" si="12"/>
        <v>#NAME?</v>
      </c>
      <c r="D395" s="140" t="str">
        <f>+IF(AND(B395&lt;$G$7),VLOOKUP($B$1,Inventory!$A$1:$AZ$500,33,FALSE),IF(AND(B395=$G$7,pmt_timing="End"),VLOOKUP($B$1,Inventory!$A$1:$AZ$500,33,FALSE),0))</f>
        <v>#NAME?</v>
      </c>
      <c r="E395" s="140">
        <v>0.0</v>
      </c>
      <c r="F395" s="140">
        <v>0.0</v>
      </c>
      <c r="G395" s="140">
        <v>0.0</v>
      </c>
      <c r="H395" s="140">
        <v>0.0</v>
      </c>
      <c r="I395" s="140">
        <v>0.0</v>
      </c>
      <c r="J395" s="140">
        <v>0.0</v>
      </c>
      <c r="K395" s="140">
        <v>0.0</v>
      </c>
      <c r="L395" s="141" t="str">
        <f t="shared" si="3"/>
        <v>#NAME?</v>
      </c>
      <c r="M395" s="142" t="str">
        <f>IF(pmt_timing="End",IF($B395&gt;term, "",$L395/(1+Adj_Rate/12)^B395),"")</f>
        <v>#VALUE!</v>
      </c>
      <c r="N395" s="142" t="str">
        <f>IF(AND(payfreq="A",pmt_timing="Beginning",$B395&lt;=term),$L395/(1+Adj_Rate)^($B395),IF(AND(payfreq="S",pmt_timing="Beginning",$B395&lt;=term),$L395/(1+Adj_Rate/2)^($B395),IF(AND(payfreq="Q",pmt_timing="Beginning",$B395&lt;=term),$L395/(1+Adj_Rate/4)^($B395),IF(AND(payfreq="M",pmt_timing="Beginning",$B395&lt;=term),$L395/(1+Adj_Rate/12)^($B395),""))))</f>
        <v>#VALUE!</v>
      </c>
      <c r="O395" s="77"/>
      <c r="P395" s="138" t="str">
        <f t="shared" si="19"/>
        <v>#NAME?</v>
      </c>
      <c r="Q395" s="143" t="str">
        <f>IF(P395="","",IF(P395=term,"Last Period",IF(P395="total","",IF(payfreq="Annually",DATE(YEAR(Q394)+1,MONTH(Q394),DAY(Q394)),IF(payfreq="Semiannually",DATE(YEAR(Q394),MONTH(Q394)+6,DAY(Q394)),IF(payfreq="Quarterly",DATE(YEAR(Q394),MONTH(Q394)+3,DAY(Q394)),IF(payfreq="Monthly",DATE(YEAR(Q394),MONTH(Q394)+1,DAY(Q394)))))))))</f>
        <v>#NAME?</v>
      </c>
      <c r="R395" s="145" t="str">
        <f t="shared" si="13"/>
        <v>#NAME?</v>
      </c>
      <c r="S395" s="142" t="str">
        <f t="shared" si="14"/>
        <v>#NAME?</v>
      </c>
      <c r="T395" s="145" t="str">
        <f>IF(payfreq="Annually",IF(P395="","",IF(P395="Total",SUM($T$19:T394),Adj_Rate*$R395)),IF(payfreq="Semiannually",IF(P395="","",IF(P395="Total",SUM($T$19:T394),Adj_Rate/2*$R395)),IF(payfreq="Quarterly",IF(P395="","",IF(P395="Total",SUM($T$19:T394),Adj_Rate/4*$R395)),IF(payfreq="Monthly",IF(P395="","",IF(P395="Total",SUM($T$19:T394),Adj_Rate/12*$R395)),""))))</f>
        <v>#VALUE!</v>
      </c>
      <c r="U395" s="142" t="str">
        <f t="shared" si="15"/>
        <v>#NAME?</v>
      </c>
      <c r="V395" s="145" t="str">
        <f t="shared" si="16"/>
        <v>#NAME?</v>
      </c>
      <c r="X395" s="77"/>
    </row>
    <row r="396" ht="15.75" customHeight="1">
      <c r="B396" s="144" t="str">
        <f t="shared" si="72"/>
        <v>#NAME?</v>
      </c>
      <c r="C396" s="139" t="str">
        <f t="shared" si="12"/>
        <v>#NAME?</v>
      </c>
      <c r="D396" s="140" t="str">
        <f>+IF(AND(B396&lt;$G$7),VLOOKUP($B$1,Inventory!$A$1:$AZ$500,33,FALSE),IF(AND(B396=$G$7,pmt_timing="End"),VLOOKUP($B$1,Inventory!$A$1:$AZ$500,33,FALSE),0))</f>
        <v>#NAME?</v>
      </c>
      <c r="E396" s="140">
        <v>0.0</v>
      </c>
      <c r="F396" s="140">
        <v>0.0</v>
      </c>
      <c r="G396" s="140">
        <v>0.0</v>
      </c>
      <c r="H396" s="140">
        <v>0.0</v>
      </c>
      <c r="I396" s="140">
        <v>0.0</v>
      </c>
      <c r="J396" s="140">
        <v>0.0</v>
      </c>
      <c r="K396" s="140">
        <v>0.0</v>
      </c>
      <c r="L396" s="141" t="str">
        <f t="shared" si="3"/>
        <v>#NAME?</v>
      </c>
      <c r="M396" s="142" t="str">
        <f>IF(pmt_timing="End",IF($B396&gt;term, "",$L396/(1+Adj_Rate/12)^B396),"")</f>
        <v>#VALUE!</v>
      </c>
      <c r="N396" s="142" t="str">
        <f>IF(AND(payfreq="A",pmt_timing="Beginning",$B396&lt;=term),$L396/(1+Adj_Rate)^($B396),IF(AND(payfreq="S",pmt_timing="Beginning",$B396&lt;=term),$L396/(1+Adj_Rate/2)^($B396),IF(AND(payfreq="Q",pmt_timing="Beginning",$B396&lt;=term),$L396/(1+Adj_Rate/4)^($B396),IF(AND(payfreq="M",pmt_timing="Beginning",$B396&lt;=term),$L396/(1+Adj_Rate/12)^($B396),""))))</f>
        <v>#VALUE!</v>
      </c>
      <c r="O396" s="77"/>
      <c r="P396" s="138" t="str">
        <f t="shared" si="19"/>
        <v>#NAME?</v>
      </c>
      <c r="Q396" s="143" t="str">
        <f>IF(P396="","",IF(P396=term,"Last Period",IF(P396="total","",IF(payfreq="Annually",DATE(YEAR(Q395)+1,MONTH(Q395),DAY(Q395)),IF(payfreq="Semiannually",DATE(YEAR(Q395),MONTH(Q395)+6,DAY(Q395)),IF(payfreq="Quarterly",DATE(YEAR(Q395),MONTH(Q395)+3,DAY(Q395)),IF(payfreq="Monthly",DATE(YEAR(Q395),MONTH(Q395)+1,DAY(Q395)))))))))</f>
        <v>#NAME?</v>
      </c>
      <c r="R396" s="145" t="str">
        <f t="shared" si="13"/>
        <v>#NAME?</v>
      </c>
      <c r="S396" s="142" t="str">
        <f t="shared" si="14"/>
        <v>#NAME?</v>
      </c>
      <c r="T396" s="145" t="str">
        <f>IF(payfreq="Annually",IF(P396="","",IF(P396="Total",SUM($T$19:T395),Adj_Rate*$R396)),IF(payfreq="Semiannually",IF(P396="","",IF(P396="Total",SUM($T$19:T395),Adj_Rate/2*$R396)),IF(payfreq="Quarterly",IF(P396="","",IF(P396="Total",SUM($T$19:T395),Adj_Rate/4*$R396)),IF(payfreq="Monthly",IF(P396="","",IF(P396="Total",SUM($T$19:T395),Adj_Rate/12*$R396)),""))))</f>
        <v>#VALUE!</v>
      </c>
      <c r="U396" s="142" t="str">
        <f t="shared" si="15"/>
        <v>#NAME?</v>
      </c>
      <c r="V396" s="145" t="str">
        <f t="shared" si="16"/>
        <v>#NAME?</v>
      </c>
      <c r="X396" s="77"/>
    </row>
    <row r="397" ht="15.75" customHeight="1">
      <c r="B397" s="144" t="str">
        <f t="shared" si="72"/>
        <v>#NAME?</v>
      </c>
      <c r="C397" s="139" t="str">
        <f t="shared" si="12"/>
        <v>#NAME?</v>
      </c>
      <c r="D397" s="140" t="str">
        <f>+IF(AND(B397&lt;$G$7),VLOOKUP($B$1,Inventory!$A$1:$AZ$500,33,FALSE),IF(AND(B397=$G$7,pmt_timing="End"),VLOOKUP($B$1,Inventory!$A$1:$AZ$500,33,FALSE),0))</f>
        <v>#NAME?</v>
      </c>
      <c r="E397" s="140">
        <v>0.0</v>
      </c>
      <c r="F397" s="140">
        <v>0.0</v>
      </c>
      <c r="G397" s="140">
        <v>0.0</v>
      </c>
      <c r="H397" s="140">
        <v>0.0</v>
      </c>
      <c r="I397" s="140">
        <v>0.0</v>
      </c>
      <c r="J397" s="140">
        <v>0.0</v>
      </c>
      <c r="K397" s="140">
        <v>0.0</v>
      </c>
      <c r="L397" s="141" t="str">
        <f t="shared" si="3"/>
        <v>#NAME?</v>
      </c>
      <c r="M397" s="142" t="str">
        <f>IF(pmt_timing="End",IF($B397&gt;term, "",$L397/(1+Adj_Rate/12)^B397),"")</f>
        <v>#VALUE!</v>
      </c>
      <c r="N397" s="142" t="str">
        <f>IF(AND(payfreq="A",pmt_timing="Beginning",$B397&lt;=term),$L397/(1+Adj_Rate)^($B397),IF(AND(payfreq="S",pmt_timing="Beginning",$B397&lt;=term),$L397/(1+Adj_Rate/2)^($B397),IF(AND(payfreq="Q",pmt_timing="Beginning",$B397&lt;=term),$L397/(1+Adj_Rate/4)^($B397),IF(AND(payfreq="M",pmt_timing="Beginning",$B397&lt;=term),$L397/(1+Adj_Rate/12)^($B397),""))))</f>
        <v>#VALUE!</v>
      </c>
      <c r="O397" s="77"/>
      <c r="P397" s="138" t="str">
        <f t="shared" si="19"/>
        <v>#NAME?</v>
      </c>
      <c r="Q397" s="143" t="str">
        <f>IF(P397="","",IF(P397=term,"Last Period",IF(P397="total","",IF(payfreq="Annually",DATE(YEAR(Q396)+1,MONTH(Q396),DAY(Q396)),IF(payfreq="Semiannually",DATE(YEAR(Q396),MONTH(Q396)+6,DAY(Q396)),IF(payfreq="Quarterly",DATE(YEAR(Q396),MONTH(Q396)+3,DAY(Q396)),IF(payfreq="Monthly",DATE(YEAR(Q396),MONTH(Q396)+1,DAY(Q396)))))))))</f>
        <v>#NAME?</v>
      </c>
      <c r="R397" s="145" t="str">
        <f t="shared" si="13"/>
        <v>#NAME?</v>
      </c>
      <c r="S397" s="142" t="str">
        <f t="shared" si="14"/>
        <v>#NAME?</v>
      </c>
      <c r="T397" s="145" t="str">
        <f>IF(payfreq="Annually",IF(P397="","",IF(P397="Total",SUM($T$19:T396),Adj_Rate*$R397)),IF(payfreq="Semiannually",IF(P397="","",IF(P397="Total",SUM($T$19:T396),Adj_Rate/2*$R397)),IF(payfreq="Quarterly",IF(P397="","",IF(P397="Total",SUM($T$19:T396),Adj_Rate/4*$R397)),IF(payfreq="Monthly",IF(P397="","",IF(P397="Total",SUM($T$19:T396),Adj_Rate/12*$R397)),""))))</f>
        <v>#VALUE!</v>
      </c>
      <c r="U397" s="142" t="str">
        <f t="shared" si="15"/>
        <v>#NAME?</v>
      </c>
      <c r="V397" s="145" t="str">
        <f t="shared" si="16"/>
        <v>#NAME?</v>
      </c>
      <c r="X397" s="77"/>
    </row>
    <row r="398" ht="15.75" customHeight="1">
      <c r="B398" s="144" t="str">
        <f t="shared" si="72"/>
        <v>#NAME?</v>
      </c>
      <c r="C398" s="139" t="str">
        <f t="shared" si="12"/>
        <v>#NAME?</v>
      </c>
      <c r="D398" s="140" t="str">
        <f>+IF(AND(B398&lt;$G$7),VLOOKUP($B$1,Inventory!$A$1:$AZ$500,33,FALSE),IF(AND(B398=$G$7,pmt_timing="End"),VLOOKUP($B$1,Inventory!$A$1:$AZ$500,33,FALSE),0))</f>
        <v>#NAME?</v>
      </c>
      <c r="E398" s="140">
        <v>0.0</v>
      </c>
      <c r="F398" s="140">
        <v>0.0</v>
      </c>
      <c r="G398" s="140">
        <v>0.0</v>
      </c>
      <c r="H398" s="140">
        <v>0.0</v>
      </c>
      <c r="I398" s="140">
        <v>0.0</v>
      </c>
      <c r="J398" s="140">
        <v>0.0</v>
      </c>
      <c r="K398" s="140">
        <v>0.0</v>
      </c>
      <c r="L398" s="141" t="str">
        <f t="shared" si="3"/>
        <v>#NAME?</v>
      </c>
      <c r="M398" s="142" t="str">
        <f>IF(pmt_timing="End",IF($B398&gt;term, "",$L398/(1+Adj_Rate/12)^B398),"")</f>
        <v>#VALUE!</v>
      </c>
      <c r="N398" s="142" t="str">
        <f>IF(AND(payfreq="A",pmt_timing="Beginning",$B398&lt;=term),$L398/(1+Adj_Rate)^($B398),IF(AND(payfreq="S",pmt_timing="Beginning",$B398&lt;=term),$L398/(1+Adj_Rate/2)^($B398),IF(AND(payfreq="Q",pmt_timing="Beginning",$B398&lt;=term),$L398/(1+Adj_Rate/4)^($B398),IF(AND(payfreq="M",pmt_timing="Beginning",$B398&lt;=term),$L398/(1+Adj_Rate/12)^($B398),""))))</f>
        <v>#VALUE!</v>
      </c>
      <c r="O398" s="77"/>
      <c r="P398" s="138" t="str">
        <f t="shared" si="19"/>
        <v>#NAME?</v>
      </c>
      <c r="Q398" s="143" t="str">
        <f>IF(P398="","",IF(P398=term,"Last Period",IF(P398="total","",IF(payfreq="Annually",DATE(YEAR(Q397)+1,MONTH(Q397),DAY(Q397)),IF(payfreq="Semiannually",DATE(YEAR(Q397),MONTH(Q397)+6,DAY(Q397)),IF(payfreq="Quarterly",DATE(YEAR(Q397),MONTH(Q397)+3,DAY(Q397)),IF(payfreq="Monthly",DATE(YEAR(Q397),MONTH(Q397)+1,DAY(Q397)))))))))</f>
        <v>#NAME?</v>
      </c>
      <c r="R398" s="145" t="str">
        <f t="shared" si="13"/>
        <v>#NAME?</v>
      </c>
      <c r="S398" s="142" t="str">
        <f t="shared" si="14"/>
        <v>#NAME?</v>
      </c>
      <c r="T398" s="145" t="str">
        <f>IF(payfreq="Annually",IF(P398="","",IF(P398="Total",SUM($T$19:T397),Adj_Rate*$R398)),IF(payfreq="Semiannually",IF(P398="","",IF(P398="Total",SUM($T$19:T397),Adj_Rate/2*$R398)),IF(payfreq="Quarterly",IF(P398="","",IF(P398="Total",SUM($T$19:T397),Adj_Rate/4*$R398)),IF(payfreq="Monthly",IF(P398="","",IF(P398="Total",SUM($T$19:T397),Adj_Rate/12*$R398)),""))))</f>
        <v>#VALUE!</v>
      </c>
      <c r="U398" s="142" t="str">
        <f t="shared" si="15"/>
        <v>#NAME?</v>
      </c>
      <c r="V398" s="145" t="str">
        <f t="shared" si="16"/>
        <v>#NAME?</v>
      </c>
      <c r="X398" s="77"/>
    </row>
    <row r="399" ht="15.75" customHeight="1">
      <c r="B399" s="144" t="str">
        <f t="shared" si="72"/>
        <v>#NAME?</v>
      </c>
      <c r="C399" s="139" t="str">
        <f t="shared" si="12"/>
        <v>#NAME?</v>
      </c>
      <c r="D399" s="140" t="str">
        <f>+IF(AND(B399&lt;$G$7),VLOOKUP($B$1,Inventory!$A$1:$AZ$500,33,FALSE),IF(AND(B399=$G$7,pmt_timing="End"),VLOOKUP($B$1,Inventory!$A$1:$AZ$500,33,FALSE),0))</f>
        <v>#NAME?</v>
      </c>
      <c r="E399" s="140">
        <v>0.0</v>
      </c>
      <c r="F399" s="140">
        <v>0.0</v>
      </c>
      <c r="G399" s="140">
        <v>0.0</v>
      </c>
      <c r="H399" s="140">
        <v>0.0</v>
      </c>
      <c r="I399" s="140">
        <v>0.0</v>
      </c>
      <c r="J399" s="140">
        <v>0.0</v>
      </c>
      <c r="K399" s="140">
        <v>0.0</v>
      </c>
      <c r="L399" s="141" t="str">
        <f t="shared" si="3"/>
        <v>#NAME?</v>
      </c>
      <c r="M399" s="142" t="str">
        <f>IF(pmt_timing="End",IF($B399&gt;term, "",$L399/(1+Adj_Rate/12)^B399),"")</f>
        <v>#VALUE!</v>
      </c>
      <c r="N399" s="142" t="str">
        <f>IF(AND(payfreq="A",pmt_timing="Beginning",$B399&lt;=term),$L399/(1+Adj_Rate)^($B399),IF(AND(payfreq="S",pmt_timing="Beginning",$B399&lt;=term),$L399/(1+Adj_Rate/2)^($B399),IF(AND(payfreq="Q",pmt_timing="Beginning",$B399&lt;=term),$L399/(1+Adj_Rate/4)^($B399),IF(AND(payfreq="M",pmt_timing="Beginning",$B399&lt;=term),$L399/(1+Adj_Rate/12)^($B399),""))))</f>
        <v>#VALUE!</v>
      </c>
      <c r="O399" s="77"/>
      <c r="P399" s="138" t="str">
        <f t="shared" si="19"/>
        <v>#NAME?</v>
      </c>
      <c r="Q399" s="143" t="str">
        <f>IF(P399="","",IF(P399=term,"Last Period",IF(P399="total","",IF(payfreq="Annually",DATE(YEAR(Q398)+1,MONTH(Q398),DAY(Q398)),IF(payfreq="Semiannually",DATE(YEAR(Q398),MONTH(Q398)+6,DAY(Q398)),IF(payfreq="Quarterly",DATE(YEAR(Q398),MONTH(Q398)+3,DAY(Q398)),IF(payfreq="Monthly",DATE(YEAR(Q398),MONTH(Q398)+1,DAY(Q398)))))))))</f>
        <v>#NAME?</v>
      </c>
      <c r="R399" s="145" t="str">
        <f t="shared" si="13"/>
        <v>#NAME?</v>
      </c>
      <c r="S399" s="142" t="str">
        <f t="shared" si="14"/>
        <v>#NAME?</v>
      </c>
      <c r="T399" s="145" t="str">
        <f>IF(payfreq="Annually",IF(P399="","",IF(P399="Total",SUM($T$19:T398),Adj_Rate*$R399)),IF(payfreq="Semiannually",IF(P399="","",IF(P399="Total",SUM($T$19:T398),Adj_Rate/2*$R399)),IF(payfreq="Quarterly",IF(P399="","",IF(P399="Total",SUM($T$19:T398),Adj_Rate/4*$R399)),IF(payfreq="Monthly",IF(P399="","",IF(P399="Total",SUM($T$19:T398),Adj_Rate/12*$R399)),""))))</f>
        <v>#VALUE!</v>
      </c>
      <c r="U399" s="142" t="str">
        <f t="shared" si="15"/>
        <v>#NAME?</v>
      </c>
      <c r="V399" s="145" t="str">
        <f t="shared" si="16"/>
        <v>#NAME?</v>
      </c>
      <c r="X399" s="77"/>
    </row>
    <row r="400" ht="15.75" customHeight="1">
      <c r="B400" s="144" t="str">
        <f t="shared" si="72"/>
        <v>#NAME?</v>
      </c>
      <c r="C400" s="139" t="str">
        <f t="shared" si="12"/>
        <v>#NAME?</v>
      </c>
      <c r="D400" s="140" t="str">
        <f>+IF(AND(B400&lt;$G$7),VLOOKUP($B$1,Inventory!$A$1:$AZ$500,33,FALSE),IF(AND(B400=$G$7,pmt_timing="End"),VLOOKUP($B$1,Inventory!$A$1:$AZ$500,33,FALSE),0))</f>
        <v>#NAME?</v>
      </c>
      <c r="E400" s="140">
        <v>0.0</v>
      </c>
      <c r="F400" s="140">
        <v>0.0</v>
      </c>
      <c r="G400" s="140">
        <v>0.0</v>
      </c>
      <c r="H400" s="140">
        <v>0.0</v>
      </c>
      <c r="I400" s="140">
        <v>0.0</v>
      </c>
      <c r="J400" s="140">
        <v>0.0</v>
      </c>
      <c r="K400" s="140">
        <v>0.0</v>
      </c>
      <c r="L400" s="141" t="str">
        <f t="shared" si="3"/>
        <v>#NAME?</v>
      </c>
      <c r="M400" s="142" t="str">
        <f>IF(pmt_timing="End",IF($B400&gt;term, "",$L400/(1+Adj_Rate/12)^B400),"")</f>
        <v>#VALUE!</v>
      </c>
      <c r="N400" s="142" t="str">
        <f>IF(AND(payfreq="A",pmt_timing="Beginning",$B400&lt;=term),$L400/(1+Adj_Rate)^($B400),IF(AND(payfreq="S",pmt_timing="Beginning",$B400&lt;=term),$L400/(1+Adj_Rate/2)^($B400),IF(AND(payfreq="Q",pmt_timing="Beginning",$B400&lt;=term),$L400/(1+Adj_Rate/4)^($B400),IF(AND(payfreq="M",pmt_timing="Beginning",$B400&lt;=term),$L400/(1+Adj_Rate/12)^($B400),""))))</f>
        <v>#VALUE!</v>
      </c>
      <c r="O400" s="77"/>
      <c r="P400" s="138" t="str">
        <f t="shared" si="19"/>
        <v>#NAME?</v>
      </c>
      <c r="Q400" s="143" t="str">
        <f>IF(P400="","",IF(P400=term,"Last Period",IF(P400="total","",IF(payfreq="Annually",DATE(YEAR(Q399)+1,MONTH(Q399),DAY(Q399)),IF(payfreq="Semiannually",DATE(YEAR(Q399),MONTH(Q399)+6,DAY(Q399)),IF(payfreq="Quarterly",DATE(YEAR(Q399),MONTH(Q399)+3,DAY(Q399)),IF(payfreq="Monthly",DATE(YEAR(Q399),MONTH(Q399)+1,DAY(Q399)))))))))</f>
        <v>#NAME?</v>
      </c>
      <c r="R400" s="145" t="str">
        <f t="shared" si="13"/>
        <v>#NAME?</v>
      </c>
      <c r="S400" s="142" t="str">
        <f t="shared" si="14"/>
        <v>#NAME?</v>
      </c>
      <c r="T400" s="145" t="str">
        <f>IF(payfreq="Annually",IF(P400="","",IF(P400="Total",SUM($T$19:T399),Adj_Rate*$R400)),IF(payfreq="Semiannually",IF(P400="","",IF(P400="Total",SUM($T$19:T399),Adj_Rate/2*$R400)),IF(payfreq="Quarterly",IF(P400="","",IF(P400="Total",SUM($T$19:T399),Adj_Rate/4*$R400)),IF(payfreq="Monthly",IF(P400="","",IF(P400="Total",SUM($T$19:T399),Adj_Rate/12*$R400)),""))))</f>
        <v>#VALUE!</v>
      </c>
      <c r="U400" s="142" t="str">
        <f t="shared" si="15"/>
        <v>#NAME?</v>
      </c>
      <c r="V400" s="145" t="str">
        <f t="shared" si="16"/>
        <v>#NAME?</v>
      </c>
      <c r="X400" s="77"/>
    </row>
    <row r="401" ht="15.75" customHeight="1">
      <c r="B401" s="144" t="str">
        <f t="shared" si="72"/>
        <v>#NAME?</v>
      </c>
      <c r="C401" s="139" t="str">
        <f t="shared" si="12"/>
        <v>#NAME?</v>
      </c>
      <c r="D401" s="140" t="str">
        <f>+IF(AND(B401&lt;$G$7),VLOOKUP($B$1,Inventory!$A$1:$AZ$500,33,FALSE),IF(AND(B401=$G$7,pmt_timing="End"),VLOOKUP($B$1,Inventory!$A$1:$AZ$500,33,FALSE),0))</f>
        <v>#NAME?</v>
      </c>
      <c r="E401" s="140">
        <v>0.0</v>
      </c>
      <c r="F401" s="140">
        <v>0.0</v>
      </c>
      <c r="G401" s="140">
        <v>0.0</v>
      </c>
      <c r="H401" s="140">
        <v>0.0</v>
      </c>
      <c r="I401" s="140">
        <v>0.0</v>
      </c>
      <c r="J401" s="140">
        <v>0.0</v>
      </c>
      <c r="K401" s="140">
        <v>0.0</v>
      </c>
      <c r="L401" s="141" t="str">
        <f t="shared" si="3"/>
        <v>#NAME?</v>
      </c>
      <c r="M401" s="142" t="str">
        <f>IF(pmt_timing="End",IF($B401&gt;term, "",$L401/(1+Adj_Rate/12)^B401),"")</f>
        <v>#VALUE!</v>
      </c>
      <c r="N401" s="142" t="str">
        <f>IF(AND(payfreq="A",pmt_timing="Beginning",$B401&lt;=term),$L401/(1+Adj_Rate)^($B401),IF(AND(payfreq="S",pmt_timing="Beginning",$B401&lt;=term),$L401/(1+Adj_Rate/2)^($B401),IF(AND(payfreq="Q",pmt_timing="Beginning",$B401&lt;=term),$L401/(1+Adj_Rate/4)^($B401),IF(AND(payfreq="M",pmt_timing="Beginning",$B401&lt;=term),$L401/(1+Adj_Rate/12)^($B401),""))))</f>
        <v>#VALUE!</v>
      </c>
      <c r="O401" s="77"/>
      <c r="P401" s="138" t="str">
        <f t="shared" si="19"/>
        <v>#NAME?</v>
      </c>
      <c r="Q401" s="143" t="str">
        <f>IF(P401="","",IF(P401=term,"Last Period",IF(P401="total","",IF(payfreq="Annually",DATE(YEAR(Q400)+1,MONTH(Q400),DAY(Q400)),IF(payfreq="Semiannually",DATE(YEAR(Q400),MONTH(Q400)+6,DAY(Q400)),IF(payfreq="Quarterly",DATE(YEAR(Q400),MONTH(Q400)+3,DAY(Q400)),IF(payfreq="Monthly",DATE(YEAR(Q400),MONTH(Q400)+1,DAY(Q400)))))))))</f>
        <v>#NAME?</v>
      </c>
      <c r="R401" s="145" t="str">
        <f t="shared" si="13"/>
        <v>#NAME?</v>
      </c>
      <c r="S401" s="142" t="str">
        <f t="shared" si="14"/>
        <v>#NAME?</v>
      </c>
      <c r="T401" s="145" t="str">
        <f>IF(payfreq="Annually",IF(P401="","",IF(P401="Total",SUM($T$19:T400),Adj_Rate*$R401)),IF(payfreq="Semiannually",IF(P401="","",IF(P401="Total",SUM($T$19:T400),Adj_Rate/2*$R401)),IF(payfreq="Quarterly",IF(P401="","",IF(P401="Total",SUM($T$19:T400),Adj_Rate/4*$R401)),IF(payfreq="Monthly",IF(P401="","",IF(P401="Total",SUM($T$19:T400),Adj_Rate/12*$R401)),""))))</f>
        <v>#VALUE!</v>
      </c>
      <c r="U401" s="142" t="str">
        <f t="shared" si="15"/>
        <v>#NAME?</v>
      </c>
      <c r="V401" s="145" t="str">
        <f t="shared" si="16"/>
        <v>#NAME?</v>
      </c>
      <c r="X401" s="77"/>
    </row>
    <row r="402" ht="15.75" customHeight="1">
      <c r="B402" s="144" t="str">
        <f t="shared" si="72"/>
        <v>#NAME?</v>
      </c>
      <c r="C402" s="139" t="str">
        <f t="shared" si="12"/>
        <v>#NAME?</v>
      </c>
      <c r="D402" s="140" t="str">
        <f>+IF(AND(B402&lt;$G$7),VLOOKUP($B$1,Inventory!$A$1:$AZ$500,33,FALSE),IF(AND(B402=$G$7,pmt_timing="End"),VLOOKUP($B$1,Inventory!$A$1:$AZ$500,33,FALSE),0))</f>
        <v>#NAME?</v>
      </c>
      <c r="E402" s="140">
        <v>0.0</v>
      </c>
      <c r="F402" s="140">
        <v>0.0</v>
      </c>
      <c r="G402" s="140">
        <v>0.0</v>
      </c>
      <c r="H402" s="140">
        <v>0.0</v>
      </c>
      <c r="I402" s="140">
        <v>0.0</v>
      </c>
      <c r="J402" s="140">
        <v>0.0</v>
      </c>
      <c r="K402" s="140">
        <v>0.0</v>
      </c>
      <c r="L402" s="141" t="str">
        <f t="shared" si="3"/>
        <v>#NAME?</v>
      </c>
      <c r="M402" s="142" t="str">
        <f>IF(pmt_timing="End",IF($B402&gt;term, "",$L402/(1+Adj_Rate/12)^B402),"")</f>
        <v>#VALUE!</v>
      </c>
      <c r="N402" s="142" t="str">
        <f>IF(AND(payfreq="A",pmt_timing="Beginning",$B402&lt;=term),$L402/(1+Adj_Rate)^($B402),IF(AND(payfreq="S",pmt_timing="Beginning",$B402&lt;=term),$L402/(1+Adj_Rate/2)^($B402),IF(AND(payfreq="Q",pmt_timing="Beginning",$B402&lt;=term),$L402/(1+Adj_Rate/4)^($B402),IF(AND(payfreq="M",pmt_timing="Beginning",$B402&lt;=term),$L402/(1+Adj_Rate/12)^($B402),""))))</f>
        <v>#VALUE!</v>
      </c>
      <c r="O402" s="77"/>
      <c r="P402" s="138" t="str">
        <f t="shared" si="19"/>
        <v>#NAME?</v>
      </c>
      <c r="Q402" s="143" t="str">
        <f>IF(P402="","",IF(P402=term,"Last Period",IF(P402="total","",IF(payfreq="Annually",DATE(YEAR(Q401)+1,MONTH(Q401),DAY(Q401)),IF(payfreq="Semiannually",DATE(YEAR(Q401),MONTH(Q401)+6,DAY(Q401)),IF(payfreq="Quarterly",DATE(YEAR(Q401),MONTH(Q401)+3,DAY(Q401)),IF(payfreq="Monthly",DATE(YEAR(Q401),MONTH(Q401)+1,DAY(Q401)))))))))</f>
        <v>#NAME?</v>
      </c>
      <c r="R402" s="145" t="str">
        <f t="shared" si="13"/>
        <v>#NAME?</v>
      </c>
      <c r="S402" s="142" t="str">
        <f t="shared" si="14"/>
        <v>#NAME?</v>
      </c>
      <c r="T402" s="145" t="str">
        <f>IF(payfreq="Annually",IF(P402="","",IF(P402="Total",SUM($T$19:T401),Adj_Rate*$R402)),IF(payfreq="Semiannually",IF(P402="","",IF(P402="Total",SUM($T$19:T401),Adj_Rate/2*$R402)),IF(payfreq="Quarterly",IF(P402="","",IF(P402="Total",SUM($T$19:T401),Adj_Rate/4*$R402)),IF(payfreq="Monthly",IF(P402="","",IF(P402="Total",SUM($T$19:T401),Adj_Rate/12*$R402)),""))))</f>
        <v>#VALUE!</v>
      </c>
      <c r="U402" s="142" t="str">
        <f t="shared" si="15"/>
        <v>#NAME?</v>
      </c>
      <c r="V402" s="145" t="str">
        <f t="shared" si="16"/>
        <v>#NAME?</v>
      </c>
      <c r="X402" s="77"/>
    </row>
    <row r="403" ht="15.75" customHeight="1">
      <c r="B403" s="144" t="str">
        <f t="shared" si="72"/>
        <v>#NAME?</v>
      </c>
      <c r="C403" s="139" t="str">
        <f t="shared" si="12"/>
        <v>#NAME?</v>
      </c>
      <c r="D403" s="140" t="str">
        <f>+IF(AND(B403&lt;$G$7),VLOOKUP($B$1,Inventory!$A$1:$AZ$500,33,FALSE),IF(AND(B403=$G$7,pmt_timing="End"),VLOOKUP($B$1,Inventory!$A$1:$AZ$500,33,FALSE),0))</f>
        <v>#NAME?</v>
      </c>
      <c r="E403" s="140">
        <v>0.0</v>
      </c>
      <c r="F403" s="140">
        <v>0.0</v>
      </c>
      <c r="G403" s="140">
        <v>0.0</v>
      </c>
      <c r="H403" s="140">
        <v>0.0</v>
      </c>
      <c r="I403" s="140">
        <v>0.0</v>
      </c>
      <c r="J403" s="140">
        <v>0.0</v>
      </c>
      <c r="K403" s="140">
        <v>0.0</v>
      </c>
      <c r="L403" s="141" t="str">
        <f t="shared" si="3"/>
        <v>#NAME?</v>
      </c>
      <c r="M403" s="142" t="str">
        <f>IF(pmt_timing="End",IF($B403&gt;term, "",$L403/(1+Adj_Rate/12)^B403),"")</f>
        <v>#VALUE!</v>
      </c>
      <c r="N403" s="142" t="str">
        <f>IF(AND(payfreq="A",pmt_timing="Beginning",$B403&lt;=term),$L403/(1+Adj_Rate)^($B403),IF(AND(payfreq="S",pmt_timing="Beginning",$B403&lt;=term),$L403/(1+Adj_Rate/2)^($B403),IF(AND(payfreq="Q",pmt_timing="Beginning",$B403&lt;=term),$L403/(1+Adj_Rate/4)^($B403),IF(AND(payfreq="M",pmt_timing="Beginning",$B403&lt;=term),$L403/(1+Adj_Rate/12)^($B403),""))))</f>
        <v>#VALUE!</v>
      </c>
      <c r="O403" s="77"/>
      <c r="P403" s="138" t="str">
        <f t="shared" si="19"/>
        <v>#NAME?</v>
      </c>
      <c r="Q403" s="143" t="str">
        <f>IF(P403="","",IF(P403=term,"Last Period",IF(P403="total","",IF(payfreq="Annually",DATE(YEAR(Q402)+1,MONTH(Q402),DAY(Q402)),IF(payfreq="Semiannually",DATE(YEAR(Q402),MONTH(Q402)+6,DAY(Q402)),IF(payfreq="Quarterly",DATE(YEAR(Q402),MONTH(Q402)+3,DAY(Q402)),IF(payfreq="Monthly",DATE(YEAR(Q402),MONTH(Q402)+1,DAY(Q402)))))))))</f>
        <v>#NAME?</v>
      </c>
      <c r="R403" s="145" t="str">
        <f t="shared" si="13"/>
        <v>#NAME?</v>
      </c>
      <c r="S403" s="142" t="str">
        <f t="shared" si="14"/>
        <v>#NAME?</v>
      </c>
      <c r="T403" s="145" t="str">
        <f>IF(payfreq="Annually",IF(P403="","",IF(P403="Total",SUM($T$19:T402),Adj_Rate*$R403)),IF(payfreq="Semiannually",IF(P403="","",IF(P403="Total",SUM($T$19:T402),Adj_Rate/2*$R403)),IF(payfreq="Quarterly",IF(P403="","",IF(P403="Total",SUM($T$19:T402),Adj_Rate/4*$R403)),IF(payfreq="Monthly",IF(P403="","",IF(P403="Total",SUM($T$19:T402),Adj_Rate/12*$R403)),""))))</f>
        <v>#VALUE!</v>
      </c>
      <c r="U403" s="142" t="str">
        <f t="shared" si="15"/>
        <v>#NAME?</v>
      </c>
      <c r="V403" s="145" t="str">
        <f t="shared" si="16"/>
        <v>#NAME?</v>
      </c>
      <c r="X403" s="77"/>
    </row>
    <row r="404" ht="15.75" customHeight="1">
      <c r="B404" s="144" t="str">
        <f t="shared" si="72"/>
        <v>#NAME?</v>
      </c>
      <c r="C404" s="139" t="str">
        <f t="shared" si="12"/>
        <v>#NAME?</v>
      </c>
      <c r="D404" s="140" t="str">
        <f>+IF(AND(B404&lt;$G$7),VLOOKUP($B$1,Inventory!$A$1:$AZ$500,33,FALSE),IF(AND(B404=$G$7,pmt_timing="End"),VLOOKUP($B$1,Inventory!$A$1:$AZ$500,33,FALSE),0))</f>
        <v>#NAME?</v>
      </c>
      <c r="E404" s="140">
        <v>0.0</v>
      </c>
      <c r="F404" s="140">
        <v>0.0</v>
      </c>
      <c r="G404" s="140">
        <v>0.0</v>
      </c>
      <c r="H404" s="140">
        <v>0.0</v>
      </c>
      <c r="I404" s="140">
        <v>0.0</v>
      </c>
      <c r="J404" s="140">
        <v>0.0</v>
      </c>
      <c r="K404" s="140">
        <v>0.0</v>
      </c>
      <c r="L404" s="141" t="str">
        <f t="shared" si="3"/>
        <v>#NAME?</v>
      </c>
      <c r="M404" s="142" t="str">
        <f>IF(pmt_timing="End",IF($B404&gt;term, "",$L404/(1+Adj_Rate/12)^B404),"")</f>
        <v>#VALUE!</v>
      </c>
      <c r="N404" s="142" t="str">
        <f>IF(AND(payfreq="A",pmt_timing="Beginning",$B404&lt;=term),$L404/(1+Adj_Rate)^($B404),IF(AND(payfreq="S",pmt_timing="Beginning",$B404&lt;=term),$L404/(1+Adj_Rate/2)^($B404),IF(AND(payfreq="Q",pmt_timing="Beginning",$B404&lt;=term),$L404/(1+Adj_Rate/4)^($B404),IF(AND(payfreq="M",pmt_timing="Beginning",$B404&lt;=term),$L404/(1+Adj_Rate/12)^($B404),""))))</f>
        <v>#VALUE!</v>
      </c>
      <c r="O404" s="77"/>
      <c r="P404" s="138" t="str">
        <f t="shared" si="19"/>
        <v>#NAME?</v>
      </c>
      <c r="Q404" s="143" t="str">
        <f>IF(P404="","",IF(P404=term,"Last Period",IF(P404="total","",IF(payfreq="Annually",DATE(YEAR(Q403)+1,MONTH(Q403),DAY(Q403)),IF(payfreq="Semiannually",DATE(YEAR(Q403),MONTH(Q403)+6,DAY(Q403)),IF(payfreq="Quarterly",DATE(YEAR(Q403),MONTH(Q403)+3,DAY(Q403)),IF(payfreq="Monthly",DATE(YEAR(Q403),MONTH(Q403)+1,DAY(Q403)))))))))</f>
        <v>#NAME?</v>
      </c>
      <c r="R404" s="145" t="str">
        <f t="shared" si="13"/>
        <v>#NAME?</v>
      </c>
      <c r="S404" s="142" t="str">
        <f t="shared" si="14"/>
        <v>#NAME?</v>
      </c>
      <c r="T404" s="145" t="str">
        <f>IF(payfreq="Annually",IF(P404="","",IF(P404="Total",SUM($T$19:T403),Adj_Rate*$R404)),IF(payfreq="Semiannually",IF(P404="","",IF(P404="Total",SUM($T$19:T403),Adj_Rate/2*$R404)),IF(payfreq="Quarterly",IF(P404="","",IF(P404="Total",SUM($T$19:T403),Adj_Rate/4*$R404)),IF(payfreq="Monthly",IF(P404="","",IF(P404="Total",SUM($T$19:T403),Adj_Rate/12*$R404)),""))))</f>
        <v>#VALUE!</v>
      </c>
      <c r="U404" s="142" t="str">
        <f t="shared" si="15"/>
        <v>#NAME?</v>
      </c>
      <c r="V404" s="145" t="str">
        <f t="shared" si="16"/>
        <v>#NAME?</v>
      </c>
      <c r="X404" s="77"/>
    </row>
    <row r="405" ht="15.75" customHeight="1">
      <c r="B405" s="144" t="str">
        <f t="shared" si="72"/>
        <v>#NAME?</v>
      </c>
      <c r="C405" s="139" t="str">
        <f t="shared" si="12"/>
        <v>#NAME?</v>
      </c>
      <c r="D405" s="140" t="str">
        <f>+IF(AND(B405&lt;$G$7),VLOOKUP($B$1,Inventory!$A$1:$AZ$500,33,FALSE),IF(AND(B405=$G$7,pmt_timing="End"),VLOOKUP($B$1,Inventory!$A$1:$AZ$500,33,FALSE),0))</f>
        <v>#NAME?</v>
      </c>
      <c r="E405" s="140">
        <v>0.0</v>
      </c>
      <c r="F405" s="140">
        <v>0.0</v>
      </c>
      <c r="G405" s="140">
        <v>0.0</v>
      </c>
      <c r="H405" s="140">
        <v>0.0</v>
      </c>
      <c r="I405" s="140">
        <v>0.0</v>
      </c>
      <c r="J405" s="140">
        <v>0.0</v>
      </c>
      <c r="K405" s="140">
        <v>0.0</v>
      </c>
      <c r="L405" s="141" t="str">
        <f t="shared" si="3"/>
        <v>#NAME?</v>
      </c>
      <c r="M405" s="142" t="str">
        <f>IF(pmt_timing="End",IF($B405&gt;term, "",$L405/(1+Adj_Rate/12)^B405),"")</f>
        <v>#VALUE!</v>
      </c>
      <c r="N405" s="142" t="str">
        <f>IF(AND(payfreq="A",pmt_timing="Beginning",$B405&lt;=term),$L405/(1+Adj_Rate)^($B405),IF(AND(payfreq="S",pmt_timing="Beginning",$B405&lt;=term),$L405/(1+Adj_Rate/2)^($B405),IF(AND(payfreq="Q",pmt_timing="Beginning",$B405&lt;=term),$L405/(1+Adj_Rate/4)^($B405),IF(AND(payfreq="M",pmt_timing="Beginning",$B405&lt;=term),$L405/(1+Adj_Rate/12)^($B405),""))))</f>
        <v>#VALUE!</v>
      </c>
      <c r="O405" s="77"/>
      <c r="P405" s="138" t="str">
        <f t="shared" si="19"/>
        <v>#NAME?</v>
      </c>
      <c r="Q405" s="143" t="str">
        <f>IF(P405="","",IF(P405=term,"Last Period",IF(P405="total","",IF(payfreq="Annually",DATE(YEAR(Q404)+1,MONTH(Q404),DAY(Q404)),IF(payfreq="Semiannually",DATE(YEAR(Q404),MONTH(Q404)+6,DAY(Q404)),IF(payfreq="Quarterly",DATE(YEAR(Q404),MONTH(Q404)+3,DAY(Q404)),IF(payfreq="Monthly",DATE(YEAR(Q404),MONTH(Q404)+1,DAY(Q404)))))))))</f>
        <v>#NAME?</v>
      </c>
      <c r="R405" s="145" t="str">
        <f t="shared" si="13"/>
        <v>#NAME?</v>
      </c>
      <c r="S405" s="142" t="str">
        <f t="shared" si="14"/>
        <v>#NAME?</v>
      </c>
      <c r="T405" s="145" t="str">
        <f>IF(payfreq="Annually",IF(P405="","",IF(P405="Total",SUM($T$19:T404),Adj_Rate*$R405)),IF(payfreq="Semiannually",IF(P405="","",IF(P405="Total",SUM($T$19:T404),Adj_Rate/2*$R405)),IF(payfreq="Quarterly",IF(P405="","",IF(P405="Total",SUM($T$19:T404),Adj_Rate/4*$R405)),IF(payfreq="Monthly",IF(P405="","",IF(P405="Total",SUM($T$19:T404),Adj_Rate/12*$R405)),""))))</f>
        <v>#VALUE!</v>
      </c>
      <c r="U405" s="142" t="str">
        <f t="shared" si="15"/>
        <v>#NAME?</v>
      </c>
      <c r="V405" s="145" t="str">
        <f t="shared" si="16"/>
        <v>#NAME?</v>
      </c>
      <c r="X405" s="77"/>
    </row>
    <row r="406" ht="15.75" customHeight="1">
      <c r="B406" s="144" t="str">
        <f t="shared" si="72"/>
        <v>#NAME?</v>
      </c>
      <c r="C406" s="139" t="str">
        <f t="shared" si="12"/>
        <v>#NAME?</v>
      </c>
      <c r="D406" s="140" t="str">
        <f>+IF(AND(B406&lt;$G$7),VLOOKUP($B$1,Inventory!$A$1:$AZ$500,33,FALSE),IF(AND(B406=$G$7,pmt_timing="End"),VLOOKUP($B$1,Inventory!$A$1:$AZ$500,33,FALSE),0))</f>
        <v>#NAME?</v>
      </c>
      <c r="E406" s="140">
        <v>0.0</v>
      </c>
      <c r="F406" s="140">
        <v>0.0</v>
      </c>
      <c r="G406" s="140">
        <v>0.0</v>
      </c>
      <c r="H406" s="140">
        <v>0.0</v>
      </c>
      <c r="I406" s="140">
        <v>0.0</v>
      </c>
      <c r="J406" s="140">
        <v>0.0</v>
      </c>
      <c r="K406" s="140">
        <v>0.0</v>
      </c>
      <c r="L406" s="141" t="str">
        <f t="shared" si="3"/>
        <v>#NAME?</v>
      </c>
      <c r="M406" s="142" t="str">
        <f>IF(pmt_timing="End",IF($B406&gt;term, "",$L406/(1+Adj_Rate/12)^B406),"")</f>
        <v>#VALUE!</v>
      </c>
      <c r="N406" s="142" t="str">
        <f>IF(AND(payfreq="A",pmt_timing="Beginning",$B406&lt;=term),$L406/(1+Adj_Rate)^($B406),IF(AND(payfreq="S",pmt_timing="Beginning",$B406&lt;=term),$L406/(1+Adj_Rate/2)^($B406),IF(AND(payfreq="Q",pmt_timing="Beginning",$B406&lt;=term),$L406/(1+Adj_Rate/4)^($B406),IF(AND(payfreq="M",pmt_timing="Beginning",$B406&lt;=term),$L406/(1+Adj_Rate/12)^($B406),""))))</f>
        <v>#VALUE!</v>
      </c>
      <c r="O406" s="77"/>
      <c r="P406" s="138" t="str">
        <f t="shared" si="19"/>
        <v>#NAME?</v>
      </c>
      <c r="Q406" s="143" t="str">
        <f>IF(P406="","",IF(P406=term,"Last Period",IF(P406="total","",IF(payfreq="Annually",DATE(YEAR(Q405)+1,MONTH(Q405),DAY(Q405)),IF(payfreq="Semiannually",DATE(YEAR(Q405),MONTH(Q405)+6,DAY(Q405)),IF(payfreq="Quarterly",DATE(YEAR(Q405),MONTH(Q405)+3,DAY(Q405)),IF(payfreq="Monthly",DATE(YEAR(Q405),MONTH(Q405)+1,DAY(Q405)))))))))</f>
        <v>#NAME?</v>
      </c>
      <c r="R406" s="145" t="str">
        <f t="shared" si="13"/>
        <v>#NAME?</v>
      </c>
      <c r="S406" s="142" t="str">
        <f t="shared" si="14"/>
        <v>#NAME?</v>
      </c>
      <c r="T406" s="145" t="str">
        <f>IF(payfreq="Annually",IF(P406="","",IF(P406="Total",SUM($T$19:T405),Adj_Rate*$R406)),IF(payfreq="Semiannually",IF(P406="","",IF(P406="Total",SUM($T$19:T405),Adj_Rate/2*$R406)),IF(payfreq="Quarterly",IF(P406="","",IF(P406="Total",SUM($T$19:T405),Adj_Rate/4*$R406)),IF(payfreq="Monthly",IF(P406="","",IF(P406="Total",SUM($T$19:T405),Adj_Rate/12*$R406)),""))))</f>
        <v>#VALUE!</v>
      </c>
      <c r="U406" s="142" t="str">
        <f t="shared" si="15"/>
        <v>#NAME?</v>
      </c>
      <c r="V406" s="145" t="str">
        <f t="shared" si="16"/>
        <v>#NAME?</v>
      </c>
      <c r="X406" s="77"/>
    </row>
    <row r="407" ht="15.75" customHeight="1">
      <c r="B407" s="144" t="str">
        <f t="shared" si="72"/>
        <v>#NAME?</v>
      </c>
      <c r="C407" s="139" t="str">
        <f t="shared" si="12"/>
        <v>#NAME?</v>
      </c>
      <c r="D407" s="140" t="str">
        <f>+IF(AND(B407&lt;$G$7),VLOOKUP($B$1,Inventory!$A$1:$AZ$500,33,FALSE),IF(AND(B407=$G$7,pmt_timing="End"),VLOOKUP($B$1,Inventory!$A$1:$AZ$500,33,FALSE),0))</f>
        <v>#NAME?</v>
      </c>
      <c r="E407" s="140">
        <v>0.0</v>
      </c>
      <c r="F407" s="140">
        <v>0.0</v>
      </c>
      <c r="G407" s="140">
        <v>0.0</v>
      </c>
      <c r="H407" s="140">
        <v>0.0</v>
      </c>
      <c r="I407" s="140">
        <v>0.0</v>
      </c>
      <c r="J407" s="140">
        <v>0.0</v>
      </c>
      <c r="K407" s="140">
        <v>0.0</v>
      </c>
      <c r="L407" s="141" t="str">
        <f t="shared" si="3"/>
        <v>#NAME?</v>
      </c>
      <c r="M407" s="142" t="str">
        <f>IF(pmt_timing="End",IF($B407&gt;term, "",$L407/(1+Adj_Rate/12)^B407),"")</f>
        <v>#VALUE!</v>
      </c>
      <c r="N407" s="142" t="str">
        <f>IF(AND(payfreq="A",pmt_timing="Beginning",$B407&lt;=term),$L407/(1+Adj_Rate)^($B407),IF(AND(payfreq="S",pmt_timing="Beginning",$B407&lt;=term),$L407/(1+Adj_Rate/2)^($B407),IF(AND(payfreq="Q",pmt_timing="Beginning",$B407&lt;=term),$L407/(1+Adj_Rate/4)^($B407),IF(AND(payfreq="M",pmt_timing="Beginning",$B407&lt;=term),$L407/(1+Adj_Rate/12)^($B407),""))))</f>
        <v>#VALUE!</v>
      </c>
      <c r="O407" s="77"/>
      <c r="P407" s="138" t="str">
        <f t="shared" si="19"/>
        <v>#NAME?</v>
      </c>
      <c r="Q407" s="143" t="str">
        <f>IF(P407="","",IF(P407=term,"Last Period",IF(P407="total","",IF(payfreq="Annually",DATE(YEAR(Q406)+1,MONTH(Q406),DAY(Q406)),IF(payfreq="Semiannually",DATE(YEAR(Q406),MONTH(Q406)+6,DAY(Q406)),IF(payfreq="Quarterly",DATE(YEAR(Q406),MONTH(Q406)+3,DAY(Q406)),IF(payfreq="Monthly",DATE(YEAR(Q406),MONTH(Q406)+1,DAY(Q406)))))))))</f>
        <v>#NAME?</v>
      </c>
      <c r="R407" s="145" t="str">
        <f t="shared" si="13"/>
        <v>#NAME?</v>
      </c>
      <c r="S407" s="142" t="str">
        <f t="shared" si="14"/>
        <v>#NAME?</v>
      </c>
      <c r="T407" s="145" t="str">
        <f>IF(payfreq="Annually",IF(P407="","",IF(P407="Total",SUM($T$19:T406),Adj_Rate*$R407)),IF(payfreq="Semiannually",IF(P407="","",IF(P407="Total",SUM($T$19:T406),Adj_Rate/2*$R407)),IF(payfreq="Quarterly",IF(P407="","",IF(P407="Total",SUM($T$19:T406),Adj_Rate/4*$R407)),IF(payfreq="Monthly",IF(P407="","",IF(P407="Total",SUM($T$19:T406),Adj_Rate/12*$R407)),""))))</f>
        <v>#VALUE!</v>
      </c>
      <c r="U407" s="142" t="str">
        <f t="shared" si="15"/>
        <v>#NAME?</v>
      </c>
      <c r="V407" s="145" t="str">
        <f t="shared" si="16"/>
        <v>#NAME?</v>
      </c>
      <c r="X407" s="77"/>
    </row>
    <row r="408" ht="15.75" customHeight="1">
      <c r="B408" s="144" t="str">
        <f t="shared" si="72"/>
        <v>#NAME?</v>
      </c>
      <c r="C408" s="139" t="str">
        <f t="shared" si="12"/>
        <v>#NAME?</v>
      </c>
      <c r="D408" s="140" t="str">
        <f>+IF(AND(B408&lt;$G$7),VLOOKUP($B$1,Inventory!$A$1:$AZ$500,33,FALSE),IF(AND(B408=$G$7,pmt_timing="End"),VLOOKUP($B$1,Inventory!$A$1:$AZ$500,33,FALSE),0))</f>
        <v>#NAME?</v>
      </c>
      <c r="E408" s="140">
        <v>0.0</v>
      </c>
      <c r="F408" s="140">
        <v>0.0</v>
      </c>
      <c r="G408" s="140">
        <v>0.0</v>
      </c>
      <c r="H408" s="140">
        <v>0.0</v>
      </c>
      <c r="I408" s="140">
        <v>0.0</v>
      </c>
      <c r="J408" s="140">
        <v>0.0</v>
      </c>
      <c r="K408" s="140">
        <v>0.0</v>
      </c>
      <c r="L408" s="141" t="str">
        <f t="shared" si="3"/>
        <v>#NAME?</v>
      </c>
      <c r="M408" s="142" t="str">
        <f>IF(pmt_timing="End",IF($B408&gt;term, "",$L408/(1+Adj_Rate/12)^B408),"")</f>
        <v>#VALUE!</v>
      </c>
      <c r="N408" s="142" t="str">
        <f>IF(AND(payfreq="A",pmt_timing="Beginning",$B408&lt;=term),$L408/(1+Adj_Rate)^($B408),IF(AND(payfreq="S",pmt_timing="Beginning",$B408&lt;=term),$L408/(1+Adj_Rate/2)^($B408),IF(AND(payfreq="Q",pmt_timing="Beginning",$B408&lt;=term),$L408/(1+Adj_Rate/4)^($B408),IF(AND(payfreq="M",pmt_timing="Beginning",$B408&lt;=term),$L408/(1+Adj_Rate/12)^($B408),""))))</f>
        <v>#VALUE!</v>
      </c>
      <c r="O408" s="77"/>
      <c r="P408" s="138" t="str">
        <f t="shared" si="19"/>
        <v>#NAME?</v>
      </c>
      <c r="Q408" s="143" t="str">
        <f>IF(P408="","",IF(P408=term,"Last Period",IF(P408="total","",IF(payfreq="Annually",DATE(YEAR(Q407)+1,MONTH(Q407),DAY(Q407)),IF(payfreq="Semiannually",DATE(YEAR(Q407),MONTH(Q407)+6,DAY(Q407)),IF(payfreq="Quarterly",DATE(YEAR(Q407),MONTH(Q407)+3,DAY(Q407)),IF(payfreq="Monthly",DATE(YEAR(Q407),MONTH(Q407)+1,DAY(Q407)))))))))</f>
        <v>#NAME?</v>
      </c>
      <c r="R408" s="145" t="str">
        <f t="shared" si="13"/>
        <v>#NAME?</v>
      </c>
      <c r="S408" s="142" t="str">
        <f t="shared" si="14"/>
        <v>#NAME?</v>
      </c>
      <c r="T408" s="145" t="str">
        <f>IF(payfreq="Annually",IF(P408="","",IF(P408="Total",SUM($T$19:T407),Adj_Rate*$R408)),IF(payfreq="Semiannually",IF(P408="","",IF(P408="Total",SUM($T$19:T407),Adj_Rate/2*$R408)),IF(payfreq="Quarterly",IF(P408="","",IF(P408="Total",SUM($T$19:T407),Adj_Rate/4*$R408)),IF(payfreq="Monthly",IF(P408="","",IF(P408="Total",SUM($T$19:T407),Adj_Rate/12*$R408)),""))))</f>
        <v>#VALUE!</v>
      </c>
      <c r="U408" s="142" t="str">
        <f t="shared" si="15"/>
        <v>#NAME?</v>
      </c>
      <c r="V408" s="145" t="str">
        <f t="shared" si="16"/>
        <v>#NAME?</v>
      </c>
      <c r="X408" s="77"/>
    </row>
    <row r="409" ht="15.75" customHeight="1">
      <c r="B409" s="144" t="str">
        <f t="shared" si="72"/>
        <v>#NAME?</v>
      </c>
      <c r="C409" s="139" t="str">
        <f t="shared" si="12"/>
        <v>#NAME?</v>
      </c>
      <c r="D409" s="140" t="str">
        <f>+IF(AND(B409&lt;$G$7),VLOOKUP($B$1,Inventory!$A$1:$AZ$500,33,FALSE),IF(AND(B409=$G$7,pmt_timing="End"),VLOOKUP($B$1,Inventory!$A$1:$AZ$500,33,FALSE),0))</f>
        <v>#NAME?</v>
      </c>
      <c r="E409" s="140">
        <v>0.0</v>
      </c>
      <c r="F409" s="140">
        <v>0.0</v>
      </c>
      <c r="G409" s="140">
        <v>0.0</v>
      </c>
      <c r="H409" s="140">
        <v>0.0</v>
      </c>
      <c r="I409" s="140">
        <v>0.0</v>
      </c>
      <c r="J409" s="140">
        <v>0.0</v>
      </c>
      <c r="K409" s="140">
        <v>0.0</v>
      </c>
      <c r="L409" s="141" t="str">
        <f t="shared" si="3"/>
        <v>#NAME?</v>
      </c>
      <c r="M409" s="142" t="str">
        <f>IF(pmt_timing="End",IF($B409&gt;term, "",$L409/(1+Adj_Rate/12)^B409),"")</f>
        <v>#VALUE!</v>
      </c>
      <c r="N409" s="142" t="str">
        <f>IF(AND(payfreq="A",pmt_timing="Beginning",$B409&lt;=term),$L409/(1+Adj_Rate)^($B409),IF(AND(payfreq="S",pmt_timing="Beginning",$B409&lt;=term),$L409/(1+Adj_Rate/2)^($B409),IF(AND(payfreq="Q",pmt_timing="Beginning",$B409&lt;=term),$L409/(1+Adj_Rate/4)^($B409),IF(AND(payfreq="M",pmt_timing="Beginning",$B409&lt;=term),$L409/(1+Adj_Rate/12)^($B409),""))))</f>
        <v>#VALUE!</v>
      </c>
      <c r="O409" s="77"/>
      <c r="P409" s="138" t="str">
        <f t="shared" si="19"/>
        <v>#NAME?</v>
      </c>
      <c r="Q409" s="143" t="str">
        <f>IF(P409="","",IF(P409=term,"Last Period",IF(P409="total","",IF(payfreq="Annually",DATE(YEAR(Q408)+1,MONTH(Q408),DAY(Q408)),IF(payfreq="Semiannually",DATE(YEAR(Q408),MONTH(Q408)+6,DAY(Q408)),IF(payfreq="Quarterly",DATE(YEAR(Q408),MONTH(Q408)+3,DAY(Q408)),IF(payfreq="Monthly",DATE(YEAR(Q408),MONTH(Q408)+1,DAY(Q408)))))))))</f>
        <v>#NAME?</v>
      </c>
      <c r="R409" s="145" t="str">
        <f t="shared" si="13"/>
        <v>#NAME?</v>
      </c>
      <c r="S409" s="142" t="str">
        <f t="shared" si="14"/>
        <v>#NAME?</v>
      </c>
      <c r="T409" s="145" t="str">
        <f>IF(payfreq="Annually",IF(P409="","",IF(P409="Total",SUM($T$19:T408),Adj_Rate*$R409)),IF(payfreq="Semiannually",IF(P409="","",IF(P409="Total",SUM($T$19:T408),Adj_Rate/2*$R409)),IF(payfreq="Quarterly",IF(P409="","",IF(P409="Total",SUM($T$19:T408),Adj_Rate/4*$R409)),IF(payfreq="Monthly",IF(P409="","",IF(P409="Total",SUM($T$19:T408),Adj_Rate/12*$R409)),""))))</f>
        <v>#VALUE!</v>
      </c>
      <c r="U409" s="142" t="str">
        <f t="shared" si="15"/>
        <v>#NAME?</v>
      </c>
      <c r="V409" s="145" t="str">
        <f t="shared" si="16"/>
        <v>#NAME?</v>
      </c>
      <c r="X409" s="77"/>
    </row>
    <row r="410" ht="15.75" customHeight="1">
      <c r="B410" s="144" t="str">
        <f t="shared" si="72"/>
        <v>#NAME?</v>
      </c>
      <c r="C410" s="139" t="str">
        <f t="shared" si="12"/>
        <v>#NAME?</v>
      </c>
      <c r="D410" s="140" t="str">
        <f>+IF(AND(B410&lt;$G$7),VLOOKUP($B$1,Inventory!$A$1:$AZ$500,33,FALSE),IF(AND(B410=$G$7,pmt_timing="End"),VLOOKUP($B$1,Inventory!$A$1:$AZ$500,33,FALSE),0))</f>
        <v>#NAME?</v>
      </c>
      <c r="E410" s="140">
        <v>0.0</v>
      </c>
      <c r="F410" s="140">
        <v>0.0</v>
      </c>
      <c r="G410" s="140">
        <v>0.0</v>
      </c>
      <c r="H410" s="140">
        <v>0.0</v>
      </c>
      <c r="I410" s="140">
        <v>0.0</v>
      </c>
      <c r="J410" s="140">
        <v>0.0</v>
      </c>
      <c r="K410" s="140">
        <v>0.0</v>
      </c>
      <c r="L410" s="141" t="str">
        <f t="shared" si="3"/>
        <v>#NAME?</v>
      </c>
      <c r="M410" s="142" t="str">
        <f>IF(pmt_timing="End",IF($B410&gt;term, "",$L410/(1+Adj_Rate/12)^B410),"")</f>
        <v>#VALUE!</v>
      </c>
      <c r="N410" s="142" t="str">
        <f>IF(AND(payfreq="A",pmt_timing="Beginning",$B410&lt;=term),$L410/(1+Adj_Rate)^($B410),IF(AND(payfreq="S",pmt_timing="Beginning",$B410&lt;=term),$L410/(1+Adj_Rate/2)^($B410),IF(AND(payfreq="Q",pmt_timing="Beginning",$B410&lt;=term),$L410/(1+Adj_Rate/4)^($B410),IF(AND(payfreq="M",pmt_timing="Beginning",$B410&lt;=term),$L410/(1+Adj_Rate/12)^($B410),""))))</f>
        <v>#VALUE!</v>
      </c>
      <c r="O410" s="77"/>
      <c r="P410" s="138" t="str">
        <f t="shared" si="19"/>
        <v>#NAME?</v>
      </c>
      <c r="Q410" s="143" t="str">
        <f>IF(P410="","",IF(P410=term,"Last Period",IF(P410="total","",IF(payfreq="Annually",DATE(YEAR(Q409)+1,MONTH(Q409),DAY(Q409)),IF(payfreq="Semiannually",DATE(YEAR(Q409),MONTH(Q409)+6,DAY(Q409)),IF(payfreq="Quarterly",DATE(YEAR(Q409),MONTH(Q409)+3,DAY(Q409)),IF(payfreq="Monthly",DATE(YEAR(Q409),MONTH(Q409)+1,DAY(Q409)))))))))</f>
        <v>#NAME?</v>
      </c>
      <c r="R410" s="145" t="str">
        <f t="shared" si="13"/>
        <v>#NAME?</v>
      </c>
      <c r="S410" s="142" t="str">
        <f t="shared" si="14"/>
        <v>#NAME?</v>
      </c>
      <c r="T410" s="145" t="str">
        <f>IF(payfreq="Annually",IF(P410="","",IF(P410="Total",SUM($T$19:T409),Adj_Rate*$R410)),IF(payfreq="Semiannually",IF(P410="","",IF(P410="Total",SUM($T$19:T409),Adj_Rate/2*$R410)),IF(payfreq="Quarterly",IF(P410="","",IF(P410="Total",SUM($T$19:T409),Adj_Rate/4*$R410)),IF(payfreq="Monthly",IF(P410="","",IF(P410="Total",SUM($T$19:T409),Adj_Rate/12*$R410)),""))))</f>
        <v>#VALUE!</v>
      </c>
      <c r="U410" s="142" t="str">
        <f t="shared" si="15"/>
        <v>#NAME?</v>
      </c>
      <c r="V410" s="145" t="str">
        <f t="shared" si="16"/>
        <v>#NAME?</v>
      </c>
      <c r="X410" s="77"/>
    </row>
    <row r="411" ht="15.75" customHeight="1">
      <c r="B411" s="144" t="str">
        <f t="shared" si="72"/>
        <v>#NAME?</v>
      </c>
      <c r="C411" s="139" t="str">
        <f t="shared" si="12"/>
        <v>#NAME?</v>
      </c>
      <c r="D411" s="140" t="str">
        <f>+IF(AND(B411&lt;$G$7),VLOOKUP($B$1,Inventory!$A$1:$AZ$500,33,FALSE),IF(AND(B411=$G$7,pmt_timing="End"),VLOOKUP($B$1,Inventory!$A$1:$AZ$500,33,FALSE),0))</f>
        <v>#NAME?</v>
      </c>
      <c r="E411" s="140">
        <v>0.0</v>
      </c>
      <c r="F411" s="140">
        <v>0.0</v>
      </c>
      <c r="G411" s="140">
        <v>0.0</v>
      </c>
      <c r="H411" s="140">
        <v>0.0</v>
      </c>
      <c r="I411" s="140">
        <v>0.0</v>
      </c>
      <c r="J411" s="140">
        <v>0.0</v>
      </c>
      <c r="K411" s="140">
        <v>0.0</v>
      </c>
      <c r="L411" s="141" t="str">
        <f t="shared" si="3"/>
        <v>#NAME?</v>
      </c>
      <c r="M411" s="142" t="str">
        <f>IF(pmt_timing="End",IF($B411&gt;term, "",$L411/(1+Adj_Rate/12)^B411),"")</f>
        <v>#VALUE!</v>
      </c>
      <c r="N411" s="142" t="str">
        <f>IF(AND(payfreq="A",pmt_timing="Beginning",$B411&lt;=term),$L411/(1+Adj_Rate)^($B411),IF(AND(payfreq="S",pmt_timing="Beginning",$B411&lt;=term),$L411/(1+Adj_Rate/2)^($B411),IF(AND(payfreq="Q",pmt_timing="Beginning",$B411&lt;=term),$L411/(1+Adj_Rate/4)^($B411),IF(AND(payfreq="M",pmt_timing="Beginning",$B411&lt;=term),$L411/(1+Adj_Rate/12)^($B411),""))))</f>
        <v>#VALUE!</v>
      </c>
      <c r="O411" s="77"/>
      <c r="P411" s="138" t="str">
        <f t="shared" si="19"/>
        <v>#NAME?</v>
      </c>
      <c r="Q411" s="143" t="str">
        <f>IF(P411="","",IF(P411=term,"Last Period",IF(P411="total","",IF(payfreq="Annually",DATE(YEAR(Q410)+1,MONTH(Q410),DAY(Q410)),IF(payfreq="Semiannually",DATE(YEAR(Q410),MONTH(Q410)+6,DAY(Q410)),IF(payfreq="Quarterly",DATE(YEAR(Q410),MONTH(Q410)+3,DAY(Q410)),IF(payfreq="Monthly",DATE(YEAR(Q410),MONTH(Q410)+1,DAY(Q410)))))))))</f>
        <v>#NAME?</v>
      </c>
      <c r="R411" s="145" t="str">
        <f t="shared" si="13"/>
        <v>#NAME?</v>
      </c>
      <c r="S411" s="142" t="str">
        <f t="shared" si="14"/>
        <v>#NAME?</v>
      </c>
      <c r="T411" s="145" t="str">
        <f>IF(payfreq="Annually",IF(P411="","",IF(P411="Total",SUM($T$19:T410),Adj_Rate*$R411)),IF(payfreq="Semiannually",IF(P411="","",IF(P411="Total",SUM($T$19:T410),Adj_Rate/2*$R411)),IF(payfreq="Quarterly",IF(P411="","",IF(P411="Total",SUM($T$19:T410),Adj_Rate/4*$R411)),IF(payfreq="Monthly",IF(P411="","",IF(P411="Total",SUM($T$19:T410),Adj_Rate/12*$R411)),""))))</f>
        <v>#VALUE!</v>
      </c>
      <c r="U411" s="142" t="str">
        <f t="shared" si="15"/>
        <v>#NAME?</v>
      </c>
      <c r="V411" s="145" t="str">
        <f t="shared" si="16"/>
        <v>#NAME?</v>
      </c>
      <c r="X411" s="77"/>
    </row>
    <row r="412" ht="15.75" customHeight="1">
      <c r="B412" s="144" t="str">
        <f t="shared" si="72"/>
        <v>#NAME?</v>
      </c>
      <c r="C412" s="139" t="str">
        <f t="shared" si="12"/>
        <v>#NAME?</v>
      </c>
      <c r="D412" s="140" t="str">
        <f>+IF(AND(B412&lt;$G$7),VLOOKUP($B$1,Inventory!$A$1:$AZ$500,33,FALSE),IF(AND(B412=$G$7,pmt_timing="End"),VLOOKUP($B$1,Inventory!$A$1:$AZ$500,33,FALSE),0))</f>
        <v>#NAME?</v>
      </c>
      <c r="E412" s="140">
        <v>0.0</v>
      </c>
      <c r="F412" s="140">
        <v>0.0</v>
      </c>
      <c r="G412" s="140">
        <v>0.0</v>
      </c>
      <c r="H412" s="140">
        <v>0.0</v>
      </c>
      <c r="I412" s="140">
        <v>0.0</v>
      </c>
      <c r="J412" s="140">
        <v>0.0</v>
      </c>
      <c r="K412" s="140">
        <v>0.0</v>
      </c>
      <c r="L412" s="141" t="str">
        <f t="shared" si="3"/>
        <v>#NAME?</v>
      </c>
      <c r="M412" s="142" t="str">
        <f>IF(pmt_timing="End",IF($B412&gt;term, "",$L412/(1+Adj_Rate/12)^B412),"")</f>
        <v>#VALUE!</v>
      </c>
      <c r="N412" s="142" t="str">
        <f>IF(AND(payfreq="A",pmt_timing="Beginning",$B412&lt;=term),$L412/(1+Adj_Rate)^($B412),IF(AND(payfreq="S",pmt_timing="Beginning",$B412&lt;=term),$L412/(1+Adj_Rate/2)^($B412),IF(AND(payfreq="Q",pmt_timing="Beginning",$B412&lt;=term),$L412/(1+Adj_Rate/4)^($B412),IF(AND(payfreq="M",pmt_timing="Beginning",$B412&lt;=term),$L412/(1+Adj_Rate/12)^($B412),""))))</f>
        <v>#VALUE!</v>
      </c>
      <c r="O412" s="77"/>
      <c r="P412" s="138" t="str">
        <f t="shared" si="19"/>
        <v>#NAME?</v>
      </c>
      <c r="Q412" s="143" t="str">
        <f>IF(P412="","",IF(P412=term,"Last Period",IF(P412="total","",IF(payfreq="Annually",DATE(YEAR(Q411)+1,MONTH(Q411),DAY(Q411)),IF(payfreq="Semiannually",DATE(YEAR(Q411),MONTH(Q411)+6,DAY(Q411)),IF(payfreq="Quarterly",DATE(YEAR(Q411),MONTH(Q411)+3,DAY(Q411)),IF(payfreq="Monthly",DATE(YEAR(Q411),MONTH(Q411)+1,DAY(Q411)))))))))</f>
        <v>#NAME?</v>
      </c>
      <c r="R412" s="145" t="str">
        <f t="shared" si="13"/>
        <v>#NAME?</v>
      </c>
      <c r="S412" s="142" t="str">
        <f t="shared" si="14"/>
        <v>#NAME?</v>
      </c>
      <c r="T412" s="145" t="str">
        <f>IF(payfreq="Annually",IF(P412="","",IF(P412="Total",SUM($T$19:T411),Adj_Rate*$R412)),IF(payfreq="Semiannually",IF(P412="","",IF(P412="Total",SUM($T$19:T411),Adj_Rate/2*$R412)),IF(payfreq="Quarterly",IF(P412="","",IF(P412="Total",SUM($T$19:T411),Adj_Rate/4*$R412)),IF(payfreq="Monthly",IF(P412="","",IF(P412="Total",SUM($T$19:T411),Adj_Rate/12*$R412)),""))))</f>
        <v>#VALUE!</v>
      </c>
      <c r="U412" s="142" t="str">
        <f t="shared" si="15"/>
        <v>#NAME?</v>
      </c>
      <c r="V412" s="145" t="str">
        <f t="shared" si="16"/>
        <v>#NAME?</v>
      </c>
      <c r="X412" s="77"/>
    </row>
    <row r="413" ht="15.75" customHeight="1">
      <c r="B413" s="144" t="str">
        <f t="shared" si="72"/>
        <v>#NAME?</v>
      </c>
      <c r="C413" s="139" t="str">
        <f t="shared" si="12"/>
        <v>#NAME?</v>
      </c>
      <c r="D413" s="140" t="str">
        <f>+IF(AND(B413&lt;$G$7),VLOOKUP($B$1,Inventory!$A$1:$AZ$500,33,FALSE),IF(AND(B413=$G$7,pmt_timing="End"),VLOOKUP($B$1,Inventory!$A$1:$AZ$500,33,FALSE),0))</f>
        <v>#NAME?</v>
      </c>
      <c r="E413" s="140">
        <v>0.0</v>
      </c>
      <c r="F413" s="140">
        <v>0.0</v>
      </c>
      <c r="G413" s="140">
        <v>0.0</v>
      </c>
      <c r="H413" s="140">
        <v>0.0</v>
      </c>
      <c r="I413" s="140">
        <v>0.0</v>
      </c>
      <c r="J413" s="140">
        <v>0.0</v>
      </c>
      <c r="K413" s="140">
        <v>0.0</v>
      </c>
      <c r="L413" s="141" t="str">
        <f t="shared" si="3"/>
        <v>#NAME?</v>
      </c>
      <c r="M413" s="142" t="str">
        <f>IF(pmt_timing="End",IF($B413&gt;term, "",$L413/(1+Adj_Rate/12)^B413),"")</f>
        <v>#VALUE!</v>
      </c>
      <c r="N413" s="142" t="str">
        <f>IF(AND(payfreq="A",pmt_timing="Beginning",$B413&lt;=term),$L413/(1+Adj_Rate)^($B413),IF(AND(payfreq="S",pmt_timing="Beginning",$B413&lt;=term),$L413/(1+Adj_Rate/2)^($B413),IF(AND(payfreq="Q",pmt_timing="Beginning",$B413&lt;=term),$L413/(1+Adj_Rate/4)^($B413),IF(AND(payfreq="M",pmt_timing="Beginning",$B413&lt;=term),$L413/(1+Adj_Rate/12)^($B413),""))))</f>
        <v>#VALUE!</v>
      </c>
      <c r="O413" s="77"/>
      <c r="P413" s="138" t="str">
        <f t="shared" si="19"/>
        <v>#NAME?</v>
      </c>
      <c r="Q413" s="143" t="str">
        <f>IF(P413="","",IF(P413=term,"Last Period",IF(P413="total","",IF(payfreq="Annually",DATE(YEAR(Q412)+1,MONTH(Q412),DAY(Q412)),IF(payfreq="Semiannually",DATE(YEAR(Q412),MONTH(Q412)+6,DAY(Q412)),IF(payfreq="Quarterly",DATE(YEAR(Q412),MONTH(Q412)+3,DAY(Q412)),IF(payfreq="Monthly",DATE(YEAR(Q412),MONTH(Q412)+1,DAY(Q412)))))))))</f>
        <v>#NAME?</v>
      </c>
      <c r="R413" s="145" t="str">
        <f t="shared" si="13"/>
        <v>#NAME?</v>
      </c>
      <c r="S413" s="142" t="str">
        <f t="shared" si="14"/>
        <v>#NAME?</v>
      </c>
      <c r="T413" s="145" t="str">
        <f>IF(payfreq="Annually",IF(P413="","",IF(P413="Total",SUM($T$19:T412),Adj_Rate*$R413)),IF(payfreq="Semiannually",IF(P413="","",IF(P413="Total",SUM($T$19:T412),Adj_Rate/2*$R413)),IF(payfreq="Quarterly",IF(P413="","",IF(P413="Total",SUM($T$19:T412),Adj_Rate/4*$R413)),IF(payfreq="Monthly",IF(P413="","",IF(P413="Total",SUM($T$19:T412),Adj_Rate/12*$R413)),""))))</f>
        <v>#VALUE!</v>
      </c>
      <c r="U413" s="142" t="str">
        <f t="shared" si="15"/>
        <v>#NAME?</v>
      </c>
      <c r="V413" s="145" t="str">
        <f t="shared" si="16"/>
        <v>#NAME?</v>
      </c>
      <c r="X413" s="77"/>
    </row>
    <row r="414" ht="15.75" customHeight="1">
      <c r="B414" s="144" t="str">
        <f t="shared" si="72"/>
        <v>#NAME?</v>
      </c>
      <c r="C414" s="139" t="str">
        <f t="shared" si="12"/>
        <v>#NAME?</v>
      </c>
      <c r="D414" s="140" t="str">
        <f>+IF(AND(B414&lt;$G$7),VLOOKUP($B$1,Inventory!$A$1:$AZ$500,33,FALSE),IF(AND(B414=$G$7,pmt_timing="End"),VLOOKUP($B$1,Inventory!$A$1:$AZ$500,33,FALSE),0))</f>
        <v>#NAME?</v>
      </c>
      <c r="E414" s="140">
        <v>0.0</v>
      </c>
      <c r="F414" s="140">
        <v>0.0</v>
      </c>
      <c r="G414" s="140">
        <v>0.0</v>
      </c>
      <c r="H414" s="140">
        <v>0.0</v>
      </c>
      <c r="I414" s="140">
        <v>0.0</v>
      </c>
      <c r="J414" s="140">
        <v>0.0</v>
      </c>
      <c r="K414" s="140">
        <v>0.0</v>
      </c>
      <c r="L414" s="141" t="str">
        <f t="shared" si="3"/>
        <v>#NAME?</v>
      </c>
      <c r="M414" s="142" t="str">
        <f>IF(pmt_timing="End",IF($B414&gt;term, "",$L414/(1+Adj_Rate/12)^B414),"")</f>
        <v>#VALUE!</v>
      </c>
      <c r="N414" s="142" t="str">
        <f>IF(AND(payfreq="A",pmt_timing="Beginning",$B414&lt;=term),$L414/(1+Adj_Rate)^($B414),IF(AND(payfreq="S",pmt_timing="Beginning",$B414&lt;=term),$L414/(1+Adj_Rate/2)^($B414),IF(AND(payfreq="Q",pmt_timing="Beginning",$B414&lt;=term),$L414/(1+Adj_Rate/4)^($B414),IF(AND(payfreq="M",pmt_timing="Beginning",$B414&lt;=term),$L414/(1+Adj_Rate/12)^($B414),""))))</f>
        <v>#VALUE!</v>
      </c>
      <c r="O414" s="77"/>
      <c r="P414" s="138" t="str">
        <f t="shared" si="19"/>
        <v>#NAME?</v>
      </c>
      <c r="Q414" s="143" t="str">
        <f>IF(P414="","",IF(P414=term,"Last Period",IF(P414="total","",IF(payfreq="Annually",DATE(YEAR(Q413)+1,MONTH(Q413),DAY(Q413)),IF(payfreq="Semiannually",DATE(YEAR(Q413),MONTH(Q413)+6,DAY(Q413)),IF(payfreq="Quarterly",DATE(YEAR(Q413),MONTH(Q413)+3,DAY(Q413)),IF(payfreq="Monthly",DATE(YEAR(Q413),MONTH(Q413)+1,DAY(Q413)))))))))</f>
        <v>#NAME?</v>
      </c>
      <c r="R414" s="145" t="str">
        <f t="shared" si="13"/>
        <v>#NAME?</v>
      </c>
      <c r="S414" s="142" t="str">
        <f t="shared" si="14"/>
        <v>#NAME?</v>
      </c>
      <c r="T414" s="145" t="str">
        <f>IF(payfreq="Annually",IF(P414="","",IF(P414="Total",SUM($T$19:T413),Adj_Rate*$R414)),IF(payfreq="Semiannually",IF(P414="","",IF(P414="Total",SUM($T$19:T413),Adj_Rate/2*$R414)),IF(payfreq="Quarterly",IF(P414="","",IF(P414="Total",SUM($T$19:T413),Adj_Rate/4*$R414)),IF(payfreq="Monthly",IF(P414="","",IF(P414="Total",SUM($T$19:T413),Adj_Rate/12*$R414)),""))))</f>
        <v>#VALUE!</v>
      </c>
      <c r="U414" s="142" t="str">
        <f t="shared" si="15"/>
        <v>#NAME?</v>
      </c>
      <c r="V414" s="145" t="str">
        <f t="shared" si="16"/>
        <v>#NAME?</v>
      </c>
      <c r="X414" s="77"/>
    </row>
    <row r="415" ht="15.75" customHeight="1">
      <c r="B415" s="144" t="str">
        <f t="shared" si="72"/>
        <v>#NAME?</v>
      </c>
      <c r="C415" s="139" t="str">
        <f t="shared" si="12"/>
        <v>#NAME?</v>
      </c>
      <c r="D415" s="140" t="str">
        <f>+IF(AND(B415&lt;$G$7),VLOOKUP($B$1,Inventory!$A$1:$AZ$500,33,FALSE),IF(AND(B415=$G$7,pmt_timing="End"),VLOOKUP($B$1,Inventory!$A$1:$AZ$500,33,FALSE),0))</f>
        <v>#NAME?</v>
      </c>
      <c r="E415" s="140">
        <v>0.0</v>
      </c>
      <c r="F415" s="140">
        <v>0.0</v>
      </c>
      <c r="G415" s="140">
        <v>0.0</v>
      </c>
      <c r="H415" s="140">
        <v>0.0</v>
      </c>
      <c r="I415" s="140">
        <v>0.0</v>
      </c>
      <c r="J415" s="140">
        <v>0.0</v>
      </c>
      <c r="K415" s="140">
        <v>0.0</v>
      </c>
      <c r="L415" s="141" t="str">
        <f t="shared" si="3"/>
        <v>#NAME?</v>
      </c>
      <c r="M415" s="142" t="str">
        <f>IF(pmt_timing="End",IF($B415&gt;term, "",$L415/(1+Adj_Rate/12)^B415),"")</f>
        <v>#VALUE!</v>
      </c>
      <c r="N415" s="142" t="str">
        <f>IF(AND(payfreq="A",pmt_timing="Beginning",$B415&lt;=term),$L415/(1+Adj_Rate)^($B415),IF(AND(payfreq="S",pmt_timing="Beginning",$B415&lt;=term),$L415/(1+Adj_Rate/2)^($B415),IF(AND(payfreq="Q",pmt_timing="Beginning",$B415&lt;=term),$L415/(1+Adj_Rate/4)^($B415),IF(AND(payfreq="M",pmt_timing="Beginning",$B415&lt;=term),$L415/(1+Adj_Rate/12)^($B415),""))))</f>
        <v>#VALUE!</v>
      </c>
      <c r="O415" s="77"/>
      <c r="P415" s="138" t="str">
        <f t="shared" si="19"/>
        <v>#NAME?</v>
      </c>
      <c r="Q415" s="143" t="str">
        <f>IF(P415="","",IF(P415=term,"Last Period",IF(P415="total","",IF(payfreq="Annually",DATE(YEAR(Q414)+1,MONTH(Q414),DAY(Q414)),IF(payfreq="Semiannually",DATE(YEAR(Q414),MONTH(Q414)+6,DAY(Q414)),IF(payfreq="Quarterly",DATE(YEAR(Q414),MONTH(Q414)+3,DAY(Q414)),IF(payfreq="Monthly",DATE(YEAR(Q414),MONTH(Q414)+1,DAY(Q414)))))))))</f>
        <v>#NAME?</v>
      </c>
      <c r="R415" s="145" t="str">
        <f t="shared" si="13"/>
        <v>#NAME?</v>
      </c>
      <c r="S415" s="142" t="str">
        <f t="shared" si="14"/>
        <v>#NAME?</v>
      </c>
      <c r="T415" s="145" t="str">
        <f>IF(payfreq="Annually",IF(P415="","",IF(P415="Total",SUM($T$19:T414),Adj_Rate*$R415)),IF(payfreq="Semiannually",IF(P415="","",IF(P415="Total",SUM($T$19:T414),Adj_Rate/2*$R415)),IF(payfreq="Quarterly",IF(P415="","",IF(P415="Total",SUM($T$19:T414),Adj_Rate/4*$R415)),IF(payfreq="Monthly",IF(P415="","",IF(P415="Total",SUM($T$19:T414),Adj_Rate/12*$R415)),""))))</f>
        <v>#VALUE!</v>
      </c>
      <c r="U415" s="142" t="str">
        <f t="shared" si="15"/>
        <v>#NAME?</v>
      </c>
      <c r="V415" s="145" t="str">
        <f t="shared" si="16"/>
        <v>#NAME?</v>
      </c>
      <c r="X415" s="77"/>
    </row>
    <row r="416" ht="15.75" customHeight="1">
      <c r="B416" s="144" t="str">
        <f t="shared" si="72"/>
        <v>#NAME?</v>
      </c>
      <c r="C416" s="139" t="str">
        <f t="shared" si="12"/>
        <v>#NAME?</v>
      </c>
      <c r="D416" s="140" t="str">
        <f>+IF(AND(B416&lt;$G$7),VLOOKUP($B$1,Inventory!$A$1:$AZ$500,33,FALSE),IF(AND(B416=$G$7,pmt_timing="End"),VLOOKUP($B$1,Inventory!$A$1:$AZ$500,33,FALSE),0))</f>
        <v>#NAME?</v>
      </c>
      <c r="E416" s="140">
        <v>0.0</v>
      </c>
      <c r="F416" s="140">
        <v>0.0</v>
      </c>
      <c r="G416" s="140">
        <v>0.0</v>
      </c>
      <c r="H416" s="140">
        <v>0.0</v>
      </c>
      <c r="I416" s="140">
        <v>0.0</v>
      </c>
      <c r="J416" s="140">
        <v>0.0</v>
      </c>
      <c r="K416" s="140">
        <v>0.0</v>
      </c>
      <c r="L416" s="141" t="str">
        <f t="shared" si="3"/>
        <v>#NAME?</v>
      </c>
      <c r="M416" s="142" t="str">
        <f>IF(pmt_timing="End",IF($B416&gt;term, "",$L416/(1+Adj_Rate/12)^B416),"")</f>
        <v>#VALUE!</v>
      </c>
      <c r="N416" s="142" t="str">
        <f>IF(AND(payfreq="A",pmt_timing="Beginning",$B416&lt;=term),$L416/(1+Adj_Rate)^($B416),IF(AND(payfreq="S",pmt_timing="Beginning",$B416&lt;=term),$L416/(1+Adj_Rate/2)^($B416),IF(AND(payfreq="Q",pmt_timing="Beginning",$B416&lt;=term),$L416/(1+Adj_Rate/4)^($B416),IF(AND(payfreq="M",pmt_timing="Beginning",$B416&lt;=term),$L416/(1+Adj_Rate/12)^($B416),""))))</f>
        <v>#VALUE!</v>
      </c>
      <c r="O416" s="77"/>
      <c r="P416" s="138" t="str">
        <f t="shared" si="19"/>
        <v>#NAME?</v>
      </c>
      <c r="Q416" s="143" t="str">
        <f>IF(P416="","",IF(P416=term,"Last Period",IF(P416="total","",IF(payfreq="Annually",DATE(YEAR(Q415)+1,MONTH(Q415),DAY(Q415)),IF(payfreq="Semiannually",DATE(YEAR(Q415),MONTH(Q415)+6,DAY(Q415)),IF(payfreq="Quarterly",DATE(YEAR(Q415),MONTH(Q415)+3,DAY(Q415)),IF(payfreq="Monthly",DATE(YEAR(Q415),MONTH(Q415)+1,DAY(Q415)))))))))</f>
        <v>#NAME?</v>
      </c>
      <c r="R416" s="145" t="str">
        <f t="shared" si="13"/>
        <v>#NAME?</v>
      </c>
      <c r="S416" s="142" t="str">
        <f t="shared" si="14"/>
        <v>#NAME?</v>
      </c>
      <c r="T416" s="145" t="str">
        <f>IF(payfreq="Annually",IF(P416="","",IF(P416="Total",SUM($T$19:T415),Adj_Rate*$R416)),IF(payfreq="Semiannually",IF(P416="","",IF(P416="Total",SUM($T$19:T415),Adj_Rate/2*$R416)),IF(payfreq="Quarterly",IF(P416="","",IF(P416="Total",SUM($T$19:T415),Adj_Rate/4*$R416)),IF(payfreq="Monthly",IF(P416="","",IF(P416="Total",SUM($T$19:T415),Adj_Rate/12*$R416)),""))))</f>
        <v>#VALUE!</v>
      </c>
      <c r="U416" s="142" t="str">
        <f t="shared" si="15"/>
        <v>#NAME?</v>
      </c>
      <c r="V416" s="145" t="str">
        <f t="shared" si="16"/>
        <v>#NAME?</v>
      </c>
      <c r="X416" s="77"/>
    </row>
    <row r="417" ht="15.75" customHeight="1">
      <c r="B417" s="144" t="str">
        <f t="shared" si="72"/>
        <v>#NAME?</v>
      </c>
      <c r="C417" s="139" t="str">
        <f t="shared" si="12"/>
        <v>#NAME?</v>
      </c>
      <c r="D417" s="140" t="str">
        <f>+IF(AND(B417&lt;$G$7),VLOOKUP($B$1,Inventory!$A$1:$AZ$500,33,FALSE),IF(AND(B417=$G$7,pmt_timing="End"),VLOOKUP($B$1,Inventory!$A$1:$AZ$500,33,FALSE),0))</f>
        <v>#NAME?</v>
      </c>
      <c r="E417" s="140">
        <v>0.0</v>
      </c>
      <c r="F417" s="140">
        <v>0.0</v>
      </c>
      <c r="G417" s="140">
        <v>0.0</v>
      </c>
      <c r="H417" s="140">
        <v>0.0</v>
      </c>
      <c r="I417" s="140">
        <v>0.0</v>
      </c>
      <c r="J417" s="140">
        <v>0.0</v>
      </c>
      <c r="K417" s="140">
        <v>0.0</v>
      </c>
      <c r="L417" s="141" t="str">
        <f t="shared" si="3"/>
        <v>#NAME?</v>
      </c>
      <c r="M417" s="142" t="str">
        <f>IF(pmt_timing="End",IF($B417&gt;term, "",$L417/(1+Adj_Rate/12)^B417),"")</f>
        <v>#VALUE!</v>
      </c>
      <c r="N417" s="142" t="str">
        <f>IF(AND(payfreq="A",pmt_timing="Beginning",$B417&lt;=term),$L417/(1+Adj_Rate)^($B417),IF(AND(payfreq="S",pmt_timing="Beginning",$B417&lt;=term),$L417/(1+Adj_Rate/2)^($B417),IF(AND(payfreq="Q",pmt_timing="Beginning",$B417&lt;=term),$L417/(1+Adj_Rate/4)^($B417),IF(AND(payfreq="M",pmt_timing="Beginning",$B417&lt;=term),$L417/(1+Adj_Rate/12)^($B417),""))))</f>
        <v>#VALUE!</v>
      </c>
      <c r="O417" s="77"/>
      <c r="P417" s="138" t="str">
        <f t="shared" si="19"/>
        <v>#NAME?</v>
      </c>
      <c r="Q417" s="143" t="str">
        <f>IF(P417="","",IF(P417=term,"Last Period",IF(P417="total","",IF(payfreq="Annually",DATE(YEAR(Q416)+1,MONTH(Q416),DAY(Q416)),IF(payfreq="Semiannually",DATE(YEAR(Q416),MONTH(Q416)+6,DAY(Q416)),IF(payfreq="Quarterly",DATE(YEAR(Q416),MONTH(Q416)+3,DAY(Q416)),IF(payfreq="Monthly",DATE(YEAR(Q416),MONTH(Q416)+1,DAY(Q416)))))))))</f>
        <v>#NAME?</v>
      </c>
      <c r="R417" s="145" t="str">
        <f t="shared" si="13"/>
        <v>#NAME?</v>
      </c>
      <c r="S417" s="142" t="str">
        <f t="shared" si="14"/>
        <v>#NAME?</v>
      </c>
      <c r="T417" s="145" t="str">
        <f>IF(payfreq="Annually",IF(P417="","",IF(P417="Total",SUM($T$19:T416),Adj_Rate*$R417)),IF(payfreq="Semiannually",IF(P417="","",IF(P417="Total",SUM($T$19:T416),Adj_Rate/2*$R417)),IF(payfreq="Quarterly",IF(P417="","",IF(P417="Total",SUM($T$19:T416),Adj_Rate/4*$R417)),IF(payfreq="Monthly",IF(P417="","",IF(P417="Total",SUM($T$19:T416),Adj_Rate/12*$R417)),""))))</f>
        <v>#VALUE!</v>
      </c>
      <c r="U417" s="142" t="str">
        <f t="shared" si="15"/>
        <v>#NAME?</v>
      </c>
      <c r="V417" s="145" t="str">
        <f t="shared" si="16"/>
        <v>#NAME?</v>
      </c>
      <c r="X417" s="77"/>
    </row>
    <row r="418" ht="15.75" customHeight="1">
      <c r="B418" s="144" t="str">
        <f t="shared" si="72"/>
        <v>#NAME?</v>
      </c>
      <c r="C418" s="139" t="str">
        <f t="shared" si="12"/>
        <v>#NAME?</v>
      </c>
      <c r="D418" s="140" t="str">
        <f>+IF(AND(B418&lt;$G$7),VLOOKUP($B$1,Inventory!$A$1:$AZ$500,33,FALSE),IF(AND(B418=$G$7,pmt_timing="End"),VLOOKUP($B$1,Inventory!$A$1:$AZ$500,33,FALSE),0))</f>
        <v>#NAME?</v>
      </c>
      <c r="E418" s="140">
        <v>0.0</v>
      </c>
      <c r="F418" s="140">
        <v>0.0</v>
      </c>
      <c r="G418" s="140">
        <v>0.0</v>
      </c>
      <c r="H418" s="140">
        <v>0.0</v>
      </c>
      <c r="I418" s="140">
        <v>0.0</v>
      </c>
      <c r="J418" s="140">
        <v>0.0</v>
      </c>
      <c r="K418" s="140">
        <v>0.0</v>
      </c>
      <c r="L418" s="141" t="str">
        <f t="shared" si="3"/>
        <v>#NAME?</v>
      </c>
      <c r="M418" s="142" t="str">
        <f>IF(pmt_timing="End",IF($B418&gt;term, "",$L418/(1+Adj_Rate/12)^B418),"")</f>
        <v>#VALUE!</v>
      </c>
      <c r="N418" s="142" t="str">
        <f>IF(AND(payfreq="A",pmt_timing="Beginning",$B418&lt;=term),$L418/(1+Adj_Rate)^($B418),IF(AND(payfreq="S",pmt_timing="Beginning",$B418&lt;=term),$L418/(1+Adj_Rate/2)^($B418),IF(AND(payfreq="Q",pmt_timing="Beginning",$B418&lt;=term),$L418/(1+Adj_Rate/4)^($B418),IF(AND(payfreq="M",pmt_timing="Beginning",$B418&lt;=term),$L418/(1+Adj_Rate/12)^($B418),""))))</f>
        <v>#VALUE!</v>
      </c>
      <c r="O418" s="77"/>
      <c r="P418" s="138" t="str">
        <f t="shared" si="19"/>
        <v>#NAME?</v>
      </c>
      <c r="Q418" s="143" t="str">
        <f>IF(P418="","",IF(P418=term,"Last Period",IF(P418="total","",IF(payfreq="Annually",DATE(YEAR(Q417)+1,MONTH(Q417),DAY(Q417)),IF(payfreq="Semiannually",DATE(YEAR(Q417),MONTH(Q417)+6,DAY(Q417)),IF(payfreq="Quarterly",DATE(YEAR(Q417),MONTH(Q417)+3,DAY(Q417)),IF(payfreq="Monthly",DATE(YEAR(Q417),MONTH(Q417)+1,DAY(Q417)))))))))</f>
        <v>#NAME?</v>
      </c>
      <c r="R418" s="145" t="str">
        <f t="shared" si="13"/>
        <v>#NAME?</v>
      </c>
      <c r="S418" s="142" t="str">
        <f t="shared" si="14"/>
        <v>#NAME?</v>
      </c>
      <c r="T418" s="145" t="str">
        <f>IF(payfreq="Annually",IF(P418="","",IF(P418="Total",SUM($T$19:T417),Adj_Rate*$R418)),IF(payfreq="Semiannually",IF(P418="","",IF(P418="Total",SUM($T$19:T417),Adj_Rate/2*$R418)),IF(payfreq="Quarterly",IF(P418="","",IF(P418="Total",SUM($T$19:T417),Adj_Rate/4*$R418)),IF(payfreq="Monthly",IF(P418="","",IF(P418="Total",SUM($T$19:T417),Adj_Rate/12*$R418)),""))))</f>
        <v>#VALUE!</v>
      </c>
      <c r="U418" s="142" t="str">
        <f t="shared" si="15"/>
        <v>#NAME?</v>
      </c>
      <c r="V418" s="145" t="str">
        <f t="shared" si="16"/>
        <v>#NAME?</v>
      </c>
      <c r="X418" s="77"/>
    </row>
    <row r="419" ht="15.75" customHeight="1">
      <c r="B419" s="144" t="str">
        <f t="shared" si="72"/>
        <v>#NAME?</v>
      </c>
      <c r="C419" s="139" t="str">
        <f t="shared" si="12"/>
        <v>#NAME?</v>
      </c>
      <c r="D419" s="140" t="str">
        <f>+IF(AND(B419&lt;$G$7),VLOOKUP($B$1,Inventory!$A$1:$AZ$500,33,FALSE),IF(AND(B419=$G$7,pmt_timing="End"),VLOOKUP($B$1,Inventory!$A$1:$AZ$500,33,FALSE),0))</f>
        <v>#NAME?</v>
      </c>
      <c r="E419" s="140">
        <v>0.0</v>
      </c>
      <c r="F419" s="140">
        <v>0.0</v>
      </c>
      <c r="G419" s="140">
        <v>0.0</v>
      </c>
      <c r="H419" s="140">
        <v>0.0</v>
      </c>
      <c r="I419" s="140">
        <v>0.0</v>
      </c>
      <c r="J419" s="140">
        <v>0.0</v>
      </c>
      <c r="K419" s="140">
        <v>0.0</v>
      </c>
      <c r="L419" s="141" t="str">
        <f t="shared" si="3"/>
        <v>#NAME?</v>
      </c>
      <c r="M419" s="142" t="str">
        <f>IF(pmt_timing="End",IF($B419&gt;term, "",$L419/(1+Adj_Rate/12)^B419),"")</f>
        <v>#VALUE!</v>
      </c>
      <c r="N419" s="142" t="str">
        <f>IF(AND(payfreq="A",pmt_timing="Beginning",$B419&lt;=term),$L419/(1+Adj_Rate)^($B419),IF(AND(payfreq="S",pmt_timing="Beginning",$B419&lt;=term),$L419/(1+Adj_Rate/2)^($B419),IF(AND(payfreq="Q",pmt_timing="Beginning",$B419&lt;=term),$L419/(1+Adj_Rate/4)^($B419),IF(AND(payfreq="M",pmt_timing="Beginning",$B419&lt;=term),$L419/(1+Adj_Rate/12)^($B419),""))))</f>
        <v>#VALUE!</v>
      </c>
      <c r="O419" s="77"/>
      <c r="P419" s="138" t="str">
        <f t="shared" si="19"/>
        <v>#NAME?</v>
      </c>
      <c r="Q419" s="143" t="str">
        <f>IF(P419="","",IF(P419=term,"Last Period",IF(P419="total","",IF(payfreq="Annually",DATE(YEAR(Q418)+1,MONTH(Q418),DAY(Q418)),IF(payfreq="Semiannually",DATE(YEAR(Q418),MONTH(Q418)+6,DAY(Q418)),IF(payfreq="Quarterly",DATE(YEAR(Q418),MONTH(Q418)+3,DAY(Q418)),IF(payfreq="Monthly",DATE(YEAR(Q418),MONTH(Q418)+1,DAY(Q418)))))))))</f>
        <v>#NAME?</v>
      </c>
      <c r="R419" s="145" t="str">
        <f t="shared" si="13"/>
        <v>#NAME?</v>
      </c>
      <c r="S419" s="142" t="str">
        <f t="shared" si="14"/>
        <v>#NAME?</v>
      </c>
      <c r="T419" s="145" t="str">
        <f>IF(payfreq="Annually",IF(P419="","",IF(P419="Total",SUM($T$19:T418),Adj_Rate*$R419)),IF(payfreq="Semiannually",IF(P419="","",IF(P419="Total",SUM($T$19:T418),Adj_Rate/2*$R419)),IF(payfreq="Quarterly",IF(P419="","",IF(P419="Total",SUM($T$19:T418),Adj_Rate/4*$R419)),IF(payfreq="Monthly",IF(P419="","",IF(P419="Total",SUM($T$19:T418),Adj_Rate/12*$R419)),""))))</f>
        <v>#VALUE!</v>
      </c>
      <c r="U419" s="142" t="str">
        <f t="shared" si="15"/>
        <v>#NAME?</v>
      </c>
      <c r="V419" s="145" t="str">
        <f t="shared" si="16"/>
        <v>#NAME?</v>
      </c>
      <c r="X419" s="77"/>
    </row>
    <row r="420" ht="15.75" customHeight="1">
      <c r="B420" s="144" t="str">
        <f t="shared" si="72"/>
        <v>#NAME?</v>
      </c>
      <c r="C420" s="139" t="str">
        <f t="shared" si="12"/>
        <v>#NAME?</v>
      </c>
      <c r="D420" s="140" t="str">
        <f>+IF(AND(B420&lt;$G$7),VLOOKUP($B$1,Inventory!$A$1:$AZ$500,33,FALSE),IF(AND(B420=$G$7,pmt_timing="End"),VLOOKUP($B$1,Inventory!$A$1:$AZ$500,33,FALSE),0))</f>
        <v>#NAME?</v>
      </c>
      <c r="E420" s="140">
        <v>0.0</v>
      </c>
      <c r="F420" s="140">
        <v>0.0</v>
      </c>
      <c r="G420" s="140">
        <v>0.0</v>
      </c>
      <c r="H420" s="140">
        <v>0.0</v>
      </c>
      <c r="I420" s="140">
        <v>0.0</v>
      </c>
      <c r="J420" s="140">
        <v>0.0</v>
      </c>
      <c r="K420" s="140">
        <v>0.0</v>
      </c>
      <c r="L420" s="141" t="str">
        <f t="shared" si="3"/>
        <v>#NAME?</v>
      </c>
      <c r="M420" s="142" t="str">
        <f>IF(pmt_timing="End",IF($B420&gt;term, "",$L420/(1+Adj_Rate/12)^B420),"")</f>
        <v>#VALUE!</v>
      </c>
      <c r="N420" s="142" t="str">
        <f>IF(AND(payfreq="A",pmt_timing="Beginning",$B420&lt;=term),$L420/(1+Adj_Rate)^($B420),IF(AND(payfreq="S",pmt_timing="Beginning",$B420&lt;=term),$L420/(1+Adj_Rate/2)^($B420),IF(AND(payfreq="Q",pmt_timing="Beginning",$B420&lt;=term),$L420/(1+Adj_Rate/4)^($B420),IF(AND(payfreq="M",pmt_timing="Beginning",$B420&lt;=term),$L420/(1+Adj_Rate/12)^($B420),""))))</f>
        <v>#VALUE!</v>
      </c>
      <c r="O420" s="77"/>
      <c r="P420" s="138" t="str">
        <f t="shared" si="19"/>
        <v>#NAME?</v>
      </c>
      <c r="Q420" s="143" t="str">
        <f>IF(P420="","",IF(P420=term,"Last Period",IF(P420="total","",IF(payfreq="Annually",DATE(YEAR(Q419)+1,MONTH(Q419),DAY(Q419)),IF(payfreq="Semiannually",DATE(YEAR(Q419),MONTH(Q419)+6,DAY(Q419)),IF(payfreq="Quarterly",DATE(YEAR(Q419),MONTH(Q419)+3,DAY(Q419)),IF(payfreq="Monthly",DATE(YEAR(Q419),MONTH(Q419)+1,DAY(Q419)))))))))</f>
        <v>#NAME?</v>
      </c>
      <c r="R420" s="145" t="str">
        <f t="shared" si="13"/>
        <v>#NAME?</v>
      </c>
      <c r="S420" s="142" t="str">
        <f t="shared" si="14"/>
        <v>#NAME?</v>
      </c>
      <c r="T420" s="145" t="str">
        <f>IF(payfreq="Annually",IF(P420="","",IF(P420="Total",SUM($T$19:T419),Adj_Rate*$R420)),IF(payfreq="Semiannually",IF(P420="","",IF(P420="Total",SUM($T$19:T419),Adj_Rate/2*$R420)),IF(payfreq="Quarterly",IF(P420="","",IF(P420="Total",SUM($T$19:T419),Adj_Rate/4*$R420)),IF(payfreq="Monthly",IF(P420="","",IF(P420="Total",SUM($T$19:T419),Adj_Rate/12*$R420)),""))))</f>
        <v>#VALUE!</v>
      </c>
      <c r="U420" s="142" t="str">
        <f t="shared" si="15"/>
        <v>#NAME?</v>
      </c>
      <c r="V420" s="145" t="str">
        <f t="shared" si="16"/>
        <v>#NAME?</v>
      </c>
      <c r="X420" s="77"/>
    </row>
    <row r="421" ht="15.75" customHeight="1">
      <c r="B421" s="144" t="str">
        <f t="shared" si="72"/>
        <v>#NAME?</v>
      </c>
      <c r="C421" s="139" t="str">
        <f t="shared" si="12"/>
        <v>#NAME?</v>
      </c>
      <c r="D421" s="140" t="str">
        <f>+IF(AND(B421&lt;$G$7),VLOOKUP($B$1,Inventory!$A$1:$AZ$500,33,FALSE),IF(AND(B421=$G$7,pmt_timing="End"),VLOOKUP($B$1,Inventory!$A$1:$AZ$500,33,FALSE),0))</f>
        <v>#NAME?</v>
      </c>
      <c r="E421" s="140">
        <v>0.0</v>
      </c>
      <c r="F421" s="140">
        <v>0.0</v>
      </c>
      <c r="G421" s="140">
        <v>0.0</v>
      </c>
      <c r="H421" s="140">
        <v>0.0</v>
      </c>
      <c r="I421" s="140">
        <v>0.0</v>
      </c>
      <c r="J421" s="140">
        <v>0.0</v>
      </c>
      <c r="K421" s="140">
        <v>0.0</v>
      </c>
      <c r="L421" s="141" t="str">
        <f t="shared" si="3"/>
        <v>#NAME?</v>
      </c>
      <c r="M421" s="142" t="str">
        <f>IF(pmt_timing="End",IF($B421&gt;term, "",$L421/(1+Adj_Rate/12)^B421),"")</f>
        <v>#VALUE!</v>
      </c>
      <c r="N421" s="142" t="str">
        <f>IF(AND(payfreq="A",pmt_timing="Beginning",$B421&lt;=term),$L421/(1+Adj_Rate)^($B421),IF(AND(payfreq="S",pmt_timing="Beginning",$B421&lt;=term),$L421/(1+Adj_Rate/2)^($B421),IF(AND(payfreq="Q",pmt_timing="Beginning",$B421&lt;=term),$L421/(1+Adj_Rate/4)^($B421),IF(AND(payfreq="M",pmt_timing="Beginning",$B421&lt;=term),$L421/(1+Adj_Rate/12)^($B421),""))))</f>
        <v>#VALUE!</v>
      </c>
      <c r="O421" s="77"/>
      <c r="P421" s="138" t="str">
        <f t="shared" si="19"/>
        <v>#NAME?</v>
      </c>
      <c r="Q421" s="143" t="str">
        <f>IF(P421="","",IF(P421=term,"Last Period",IF(P421="total","",IF(payfreq="Annually",DATE(YEAR(Q420)+1,MONTH(Q420),DAY(Q420)),IF(payfreq="Semiannually",DATE(YEAR(Q420),MONTH(Q420)+6,DAY(Q420)),IF(payfreq="Quarterly",DATE(YEAR(Q420),MONTH(Q420)+3,DAY(Q420)),IF(payfreq="Monthly",DATE(YEAR(Q420),MONTH(Q420)+1,DAY(Q420)))))))))</f>
        <v>#NAME?</v>
      </c>
      <c r="R421" s="145" t="str">
        <f t="shared" si="13"/>
        <v>#NAME?</v>
      </c>
      <c r="S421" s="142" t="str">
        <f t="shared" si="14"/>
        <v>#NAME?</v>
      </c>
      <c r="T421" s="145" t="str">
        <f>IF(payfreq="Annually",IF(P421="","",IF(P421="Total",SUM($T$19:T420),Adj_Rate*$R421)),IF(payfreq="Semiannually",IF(P421="","",IF(P421="Total",SUM($T$19:T420),Adj_Rate/2*$R421)),IF(payfreq="Quarterly",IF(P421="","",IF(P421="Total",SUM($T$19:T420),Adj_Rate/4*$R421)),IF(payfreq="Monthly",IF(P421="","",IF(P421="Total",SUM($T$19:T420),Adj_Rate/12*$R421)),""))))</f>
        <v>#VALUE!</v>
      </c>
      <c r="U421" s="142" t="str">
        <f t="shared" si="15"/>
        <v>#NAME?</v>
      </c>
      <c r="V421" s="145" t="str">
        <f t="shared" si="16"/>
        <v>#NAME?</v>
      </c>
      <c r="X421" s="77"/>
    </row>
    <row r="422" ht="15.75" customHeight="1">
      <c r="B422" s="144" t="str">
        <f t="shared" si="72"/>
        <v>#NAME?</v>
      </c>
      <c r="C422" s="139" t="str">
        <f t="shared" si="12"/>
        <v>#NAME?</v>
      </c>
      <c r="D422" s="140" t="str">
        <f>+IF(AND(B422&lt;$G$7),VLOOKUP($B$1,Inventory!$A$1:$AZ$500,33,FALSE),IF(AND(B422=$G$7,pmt_timing="End"),VLOOKUP($B$1,Inventory!$A$1:$AZ$500,33,FALSE),0))</f>
        <v>#NAME?</v>
      </c>
      <c r="E422" s="140">
        <v>0.0</v>
      </c>
      <c r="F422" s="140">
        <v>0.0</v>
      </c>
      <c r="G422" s="140">
        <v>0.0</v>
      </c>
      <c r="H422" s="140">
        <v>0.0</v>
      </c>
      <c r="I422" s="140">
        <v>0.0</v>
      </c>
      <c r="J422" s="140">
        <v>0.0</v>
      </c>
      <c r="K422" s="140">
        <v>0.0</v>
      </c>
      <c r="L422" s="141" t="str">
        <f t="shared" si="3"/>
        <v>#NAME?</v>
      </c>
      <c r="M422" s="142" t="str">
        <f>IF(pmt_timing="End",IF($B422&gt;term, "",$L422/(1+Adj_Rate/12)^B422),"")</f>
        <v>#VALUE!</v>
      </c>
      <c r="N422" s="142" t="str">
        <f>IF(AND(payfreq="A",pmt_timing="Beginning",$B422&lt;=term),$L422/(1+Adj_Rate)^($B422),IF(AND(payfreq="S",pmt_timing="Beginning",$B422&lt;=term),$L422/(1+Adj_Rate/2)^($B422),IF(AND(payfreq="Q",pmt_timing="Beginning",$B422&lt;=term),$L422/(1+Adj_Rate/4)^($B422),IF(AND(payfreq="M",pmt_timing="Beginning",$B422&lt;=term),$L422/(1+Adj_Rate/12)^($B422),""))))</f>
        <v>#VALUE!</v>
      </c>
      <c r="O422" s="77"/>
      <c r="P422" s="138" t="str">
        <f t="shared" si="19"/>
        <v>#NAME?</v>
      </c>
      <c r="Q422" s="143" t="str">
        <f>IF(P422="","",IF(P422=term,"Last Period",IF(P422="total","",IF(payfreq="Annually",DATE(YEAR(Q421)+1,MONTH(Q421),DAY(Q421)),IF(payfreq="Semiannually",DATE(YEAR(Q421),MONTH(Q421)+6,DAY(Q421)),IF(payfreq="Quarterly",DATE(YEAR(Q421),MONTH(Q421)+3,DAY(Q421)),IF(payfreq="Monthly",DATE(YEAR(Q421),MONTH(Q421)+1,DAY(Q421)))))))))</f>
        <v>#NAME?</v>
      </c>
      <c r="R422" s="145" t="str">
        <f t="shared" si="13"/>
        <v>#NAME?</v>
      </c>
      <c r="S422" s="142" t="str">
        <f t="shared" si="14"/>
        <v>#NAME?</v>
      </c>
      <c r="T422" s="145" t="str">
        <f>IF(payfreq="Annually",IF(P422="","",IF(P422="Total",SUM($T$19:T421),Adj_Rate*$R422)),IF(payfreq="Semiannually",IF(P422="","",IF(P422="Total",SUM($T$19:T421),Adj_Rate/2*$R422)),IF(payfreq="Quarterly",IF(P422="","",IF(P422="Total",SUM($T$19:T421),Adj_Rate/4*$R422)),IF(payfreq="Monthly",IF(P422="","",IF(P422="Total",SUM($T$19:T421),Adj_Rate/12*$R422)),""))))</f>
        <v>#VALUE!</v>
      </c>
      <c r="U422" s="142" t="str">
        <f t="shared" si="15"/>
        <v>#NAME?</v>
      </c>
      <c r="V422" s="145" t="str">
        <f t="shared" si="16"/>
        <v>#NAME?</v>
      </c>
      <c r="X422" s="77"/>
    </row>
    <row r="423" ht="15.75" customHeight="1">
      <c r="B423" s="144" t="str">
        <f t="shared" si="72"/>
        <v>#NAME?</v>
      </c>
      <c r="C423" s="139" t="str">
        <f t="shared" si="12"/>
        <v>#NAME?</v>
      </c>
      <c r="D423" s="140" t="str">
        <f>+IF(AND(B423&lt;$G$7),VLOOKUP($B$1,Inventory!$A$1:$AZ$500,33,FALSE),IF(AND(B423=$G$7,pmt_timing="End"),VLOOKUP($B$1,Inventory!$A$1:$AZ$500,33,FALSE),0))</f>
        <v>#NAME?</v>
      </c>
      <c r="E423" s="140">
        <v>0.0</v>
      </c>
      <c r="F423" s="140">
        <v>0.0</v>
      </c>
      <c r="G423" s="140">
        <v>0.0</v>
      </c>
      <c r="H423" s="140">
        <v>0.0</v>
      </c>
      <c r="I423" s="140">
        <v>0.0</v>
      </c>
      <c r="J423" s="140">
        <v>0.0</v>
      </c>
      <c r="K423" s="140">
        <v>0.0</v>
      </c>
      <c r="L423" s="141" t="str">
        <f t="shared" si="3"/>
        <v>#NAME?</v>
      </c>
      <c r="M423" s="142" t="str">
        <f>IF(pmt_timing="End",IF($B423&gt;term, "",$L423/(1+Adj_Rate/12)^B423),"")</f>
        <v>#VALUE!</v>
      </c>
      <c r="N423" s="142" t="str">
        <f>IF(AND(payfreq="A",pmt_timing="Beginning",$B423&lt;=term),$L423/(1+Adj_Rate)^($B423),IF(AND(payfreq="S",pmt_timing="Beginning",$B423&lt;=term),$L423/(1+Adj_Rate/2)^($B423),IF(AND(payfreq="Q",pmt_timing="Beginning",$B423&lt;=term),$L423/(1+Adj_Rate/4)^($B423),IF(AND(payfreq="M",pmt_timing="Beginning",$B423&lt;=term),$L423/(1+Adj_Rate/12)^($B423),""))))</f>
        <v>#VALUE!</v>
      </c>
      <c r="O423" s="77"/>
      <c r="P423" s="138" t="str">
        <f t="shared" si="19"/>
        <v>#NAME?</v>
      </c>
      <c r="Q423" s="143" t="str">
        <f>IF(P423="","",IF(P423=term,"Last Period",IF(P423="total","",IF(payfreq="Annually",DATE(YEAR(Q422)+1,MONTH(Q422),DAY(Q422)),IF(payfreq="Semiannually",DATE(YEAR(Q422),MONTH(Q422)+6,DAY(Q422)),IF(payfreq="Quarterly",DATE(YEAR(Q422),MONTH(Q422)+3,DAY(Q422)),IF(payfreq="Monthly",DATE(YEAR(Q422),MONTH(Q422)+1,DAY(Q422)))))))))</f>
        <v>#NAME?</v>
      </c>
      <c r="R423" s="145" t="str">
        <f t="shared" si="13"/>
        <v>#NAME?</v>
      </c>
      <c r="S423" s="142" t="str">
        <f t="shared" si="14"/>
        <v>#NAME?</v>
      </c>
      <c r="T423" s="145" t="str">
        <f>IF(payfreq="Annually",IF(P423="","",IF(P423="Total",SUM($T$19:T422),Adj_Rate*$R423)),IF(payfreq="Semiannually",IF(P423="","",IF(P423="Total",SUM($T$19:T422),Adj_Rate/2*$R423)),IF(payfreq="Quarterly",IF(P423="","",IF(P423="Total",SUM($T$19:T422),Adj_Rate/4*$R423)),IF(payfreq="Monthly",IF(P423="","",IF(P423="Total",SUM($T$19:T422),Adj_Rate/12*$R423)),""))))</f>
        <v>#VALUE!</v>
      </c>
      <c r="U423" s="142" t="str">
        <f t="shared" si="15"/>
        <v>#NAME?</v>
      </c>
      <c r="V423" s="145" t="str">
        <f t="shared" si="16"/>
        <v>#NAME?</v>
      </c>
      <c r="X423" s="77"/>
    </row>
    <row r="424" ht="15.75" customHeight="1">
      <c r="B424" s="144" t="str">
        <f t="shared" si="72"/>
        <v>#NAME?</v>
      </c>
      <c r="C424" s="139" t="str">
        <f t="shared" si="12"/>
        <v>#NAME?</v>
      </c>
      <c r="D424" s="140" t="str">
        <f>+IF(AND(B424&lt;$G$7),VLOOKUP($B$1,Inventory!$A$1:$AZ$500,33,FALSE),IF(AND(B424=$G$7,pmt_timing="End"),VLOOKUP($B$1,Inventory!$A$1:$AZ$500,33,FALSE),0))</f>
        <v>#NAME?</v>
      </c>
      <c r="E424" s="140">
        <v>0.0</v>
      </c>
      <c r="F424" s="140">
        <v>0.0</v>
      </c>
      <c r="G424" s="140">
        <v>0.0</v>
      </c>
      <c r="H424" s="140">
        <v>0.0</v>
      </c>
      <c r="I424" s="140">
        <v>0.0</v>
      </c>
      <c r="J424" s="140">
        <v>0.0</v>
      </c>
      <c r="K424" s="140">
        <v>0.0</v>
      </c>
      <c r="L424" s="141" t="str">
        <f t="shared" si="3"/>
        <v>#NAME?</v>
      </c>
      <c r="M424" s="142" t="str">
        <f>IF(pmt_timing="End",IF($B424&gt;term, "",$L424/(1+Adj_Rate/12)^B424),"")</f>
        <v>#VALUE!</v>
      </c>
      <c r="N424" s="142" t="str">
        <f>IF(AND(payfreq="A",pmt_timing="Beginning",$B424&lt;=term),$L424/(1+Adj_Rate)^($B424),IF(AND(payfreq="S",pmt_timing="Beginning",$B424&lt;=term),$L424/(1+Adj_Rate/2)^($B424),IF(AND(payfreq="Q",pmt_timing="Beginning",$B424&lt;=term),$L424/(1+Adj_Rate/4)^($B424),IF(AND(payfreq="M",pmt_timing="Beginning",$B424&lt;=term),$L424/(1+Adj_Rate/12)^($B424),""))))</f>
        <v>#VALUE!</v>
      </c>
      <c r="O424" s="77"/>
      <c r="P424" s="138" t="str">
        <f t="shared" si="19"/>
        <v>#NAME?</v>
      </c>
      <c r="Q424" s="143" t="str">
        <f>IF(P424="","",IF(P424=term,"Last Period",IF(P424="total","",IF(payfreq="Annually",DATE(YEAR(Q423)+1,MONTH(Q423),DAY(Q423)),IF(payfreq="Semiannually",DATE(YEAR(Q423),MONTH(Q423)+6,DAY(Q423)),IF(payfreq="Quarterly",DATE(YEAR(Q423),MONTH(Q423)+3,DAY(Q423)),IF(payfreq="Monthly",DATE(YEAR(Q423),MONTH(Q423)+1,DAY(Q423)))))))))</f>
        <v>#NAME?</v>
      </c>
      <c r="R424" s="145" t="str">
        <f t="shared" si="13"/>
        <v>#NAME?</v>
      </c>
      <c r="S424" s="142" t="str">
        <f t="shared" si="14"/>
        <v>#NAME?</v>
      </c>
      <c r="T424" s="145" t="str">
        <f>IF(payfreq="Annually",IF(P424="","",IF(P424="Total",SUM($T$19:T423),Adj_Rate*$R424)),IF(payfreq="Semiannually",IF(P424="","",IF(P424="Total",SUM($T$19:T423),Adj_Rate/2*$R424)),IF(payfreq="Quarterly",IF(P424="","",IF(P424="Total",SUM($T$19:T423),Adj_Rate/4*$R424)),IF(payfreq="Monthly",IF(P424="","",IF(P424="Total",SUM($T$19:T423),Adj_Rate/12*$R424)),""))))</f>
        <v>#VALUE!</v>
      </c>
      <c r="U424" s="142" t="str">
        <f t="shared" si="15"/>
        <v>#NAME?</v>
      </c>
      <c r="V424" s="145" t="str">
        <f t="shared" si="16"/>
        <v>#NAME?</v>
      </c>
      <c r="X424" s="77"/>
    </row>
    <row r="425" ht="15.75" customHeight="1">
      <c r="B425" s="144" t="str">
        <f t="shared" si="72"/>
        <v>#NAME?</v>
      </c>
      <c r="C425" s="139" t="str">
        <f t="shared" si="12"/>
        <v>#NAME?</v>
      </c>
      <c r="D425" s="140" t="str">
        <f>+IF(AND(B425&lt;$G$7),VLOOKUP($B$1,Inventory!$A$1:$AZ$500,33,FALSE),IF(AND(B425=$G$7,pmt_timing="End"),VLOOKUP($B$1,Inventory!$A$1:$AZ$500,33,FALSE),0))</f>
        <v>#NAME?</v>
      </c>
      <c r="E425" s="140">
        <v>0.0</v>
      </c>
      <c r="F425" s="140">
        <v>0.0</v>
      </c>
      <c r="G425" s="140">
        <v>0.0</v>
      </c>
      <c r="H425" s="140">
        <v>0.0</v>
      </c>
      <c r="I425" s="140">
        <v>0.0</v>
      </c>
      <c r="J425" s="140">
        <v>0.0</v>
      </c>
      <c r="K425" s="140">
        <v>0.0</v>
      </c>
      <c r="L425" s="141" t="str">
        <f t="shared" si="3"/>
        <v>#NAME?</v>
      </c>
      <c r="M425" s="142" t="str">
        <f>IF(pmt_timing="End",IF($B425&gt;term, "",$L425/(1+Adj_Rate/12)^B425),"")</f>
        <v>#VALUE!</v>
      </c>
      <c r="N425" s="142" t="str">
        <f>IF(AND(payfreq="A",pmt_timing="Beginning",$B425&lt;=term),$L425/(1+Adj_Rate)^($B425),IF(AND(payfreq="S",pmt_timing="Beginning",$B425&lt;=term),$L425/(1+Adj_Rate/2)^($B425),IF(AND(payfreq="Q",pmt_timing="Beginning",$B425&lt;=term),$L425/(1+Adj_Rate/4)^($B425),IF(AND(payfreq="M",pmt_timing="Beginning",$B425&lt;=term),$L425/(1+Adj_Rate/12)^($B425),""))))</f>
        <v>#VALUE!</v>
      </c>
      <c r="O425" s="77"/>
      <c r="P425" s="138" t="str">
        <f t="shared" si="19"/>
        <v>#NAME?</v>
      </c>
      <c r="Q425" s="143" t="str">
        <f>IF(P425="","",IF(P425=term,"Last Period",IF(P425="total","",IF(payfreq="Annually",DATE(YEAR(Q424)+1,MONTH(Q424),DAY(Q424)),IF(payfreq="Semiannually",DATE(YEAR(Q424),MONTH(Q424)+6,DAY(Q424)),IF(payfreq="Quarterly",DATE(YEAR(Q424),MONTH(Q424)+3,DAY(Q424)),IF(payfreq="Monthly",DATE(YEAR(Q424),MONTH(Q424)+1,DAY(Q424)))))))))</f>
        <v>#NAME?</v>
      </c>
      <c r="R425" s="145" t="str">
        <f t="shared" si="13"/>
        <v>#NAME?</v>
      </c>
      <c r="S425" s="142" t="str">
        <f t="shared" si="14"/>
        <v>#NAME?</v>
      </c>
      <c r="T425" s="145" t="str">
        <f>IF(payfreq="Annually",IF(P425="","",IF(P425="Total",SUM($T$19:T424),Adj_Rate*$R425)),IF(payfreq="Semiannually",IF(P425="","",IF(P425="Total",SUM($T$19:T424),Adj_Rate/2*$R425)),IF(payfreq="Quarterly",IF(P425="","",IF(P425="Total",SUM($T$19:T424),Adj_Rate/4*$R425)),IF(payfreq="Monthly",IF(P425="","",IF(P425="Total",SUM($T$19:T424),Adj_Rate/12*$R425)),""))))</f>
        <v>#VALUE!</v>
      </c>
      <c r="U425" s="142" t="str">
        <f t="shared" si="15"/>
        <v>#NAME?</v>
      </c>
      <c r="V425" s="145" t="str">
        <f t="shared" si="16"/>
        <v>#NAME?</v>
      </c>
      <c r="X425" s="77"/>
    </row>
    <row r="426" ht="15.75" customHeight="1">
      <c r="B426" s="144" t="str">
        <f t="shared" si="72"/>
        <v>#NAME?</v>
      </c>
      <c r="C426" s="139" t="str">
        <f t="shared" si="12"/>
        <v>#NAME?</v>
      </c>
      <c r="D426" s="140" t="str">
        <f>+IF(AND(B426&lt;$G$7),VLOOKUP($B$1,Inventory!$A$1:$AZ$500,33,FALSE),IF(AND(B426=$G$7,pmt_timing="End"),VLOOKUP($B$1,Inventory!$A$1:$AZ$500,33,FALSE),0))</f>
        <v>#NAME?</v>
      </c>
      <c r="E426" s="140">
        <v>0.0</v>
      </c>
      <c r="F426" s="140">
        <v>0.0</v>
      </c>
      <c r="G426" s="140">
        <v>0.0</v>
      </c>
      <c r="H426" s="140">
        <v>0.0</v>
      </c>
      <c r="I426" s="140">
        <v>0.0</v>
      </c>
      <c r="J426" s="140">
        <v>0.0</v>
      </c>
      <c r="K426" s="140">
        <v>0.0</v>
      </c>
      <c r="L426" s="141" t="str">
        <f t="shared" si="3"/>
        <v>#NAME?</v>
      </c>
      <c r="M426" s="142" t="str">
        <f>IF(pmt_timing="End",IF($B426&gt;term, "",$L426/(1+Adj_Rate/12)^B426),"")</f>
        <v>#VALUE!</v>
      </c>
      <c r="N426" s="142" t="str">
        <f>IF(AND(payfreq="A",pmt_timing="Beginning",$B426&lt;=term),$L426/(1+Adj_Rate)^($B426),IF(AND(payfreq="S",pmt_timing="Beginning",$B426&lt;=term),$L426/(1+Adj_Rate/2)^($B426),IF(AND(payfreq="Q",pmt_timing="Beginning",$B426&lt;=term),$L426/(1+Adj_Rate/4)^($B426),IF(AND(payfreq="M",pmt_timing="Beginning",$B426&lt;=term),$L426/(1+Adj_Rate/12)^($B426),""))))</f>
        <v>#VALUE!</v>
      </c>
      <c r="O426" s="77"/>
      <c r="P426" s="138" t="str">
        <f t="shared" si="19"/>
        <v>#NAME?</v>
      </c>
      <c r="Q426" s="143" t="str">
        <f>IF(P426="","",IF(P426=term,"Last Period",IF(P426="total","",IF(payfreq="Annually",DATE(YEAR(Q425)+1,MONTH(Q425),DAY(Q425)),IF(payfreq="Semiannually",DATE(YEAR(Q425),MONTH(Q425)+6,DAY(Q425)),IF(payfreq="Quarterly",DATE(YEAR(Q425),MONTH(Q425)+3,DAY(Q425)),IF(payfreq="Monthly",DATE(YEAR(Q425),MONTH(Q425)+1,DAY(Q425)))))))))</f>
        <v>#NAME?</v>
      </c>
      <c r="R426" s="145" t="str">
        <f t="shared" si="13"/>
        <v>#NAME?</v>
      </c>
      <c r="S426" s="142" t="str">
        <f t="shared" si="14"/>
        <v>#NAME?</v>
      </c>
      <c r="T426" s="145" t="str">
        <f>IF(payfreq="Annually",IF(P426="","",IF(P426="Total",SUM($T$19:T425),Adj_Rate*$R426)),IF(payfreq="Semiannually",IF(P426="","",IF(P426="Total",SUM($T$19:T425),Adj_Rate/2*$R426)),IF(payfreq="Quarterly",IF(P426="","",IF(P426="Total",SUM($T$19:T425),Adj_Rate/4*$R426)),IF(payfreq="Monthly",IF(P426="","",IF(P426="Total",SUM($T$19:T425),Adj_Rate/12*$R426)),""))))</f>
        <v>#VALUE!</v>
      </c>
      <c r="U426" s="142" t="str">
        <f t="shared" si="15"/>
        <v>#NAME?</v>
      </c>
      <c r="V426" s="145" t="str">
        <f t="shared" si="16"/>
        <v>#NAME?</v>
      </c>
      <c r="X426" s="77"/>
    </row>
    <row r="427" ht="15.75" customHeight="1">
      <c r="B427" s="144" t="str">
        <f t="shared" si="72"/>
        <v>#NAME?</v>
      </c>
      <c r="C427" s="139" t="str">
        <f t="shared" si="12"/>
        <v>#NAME?</v>
      </c>
      <c r="D427" s="140" t="str">
        <f>+IF(AND(B427&lt;$G$7),VLOOKUP($B$1,Inventory!$A$1:$AZ$500,33,FALSE),IF(AND(B427=$G$7,pmt_timing="End"),VLOOKUP($B$1,Inventory!$A$1:$AZ$500,33,FALSE),0))</f>
        <v>#NAME?</v>
      </c>
      <c r="E427" s="140">
        <v>0.0</v>
      </c>
      <c r="F427" s="140">
        <v>0.0</v>
      </c>
      <c r="G427" s="140">
        <v>0.0</v>
      </c>
      <c r="H427" s="140">
        <v>0.0</v>
      </c>
      <c r="I427" s="140">
        <v>0.0</v>
      </c>
      <c r="J427" s="140">
        <v>0.0</v>
      </c>
      <c r="K427" s="140">
        <v>0.0</v>
      </c>
      <c r="L427" s="141" t="str">
        <f t="shared" si="3"/>
        <v>#NAME?</v>
      </c>
      <c r="M427" s="142" t="str">
        <f>IF(pmt_timing="End",IF($B427&gt;term, "",$L427/(1+Adj_Rate/12)^B427),"")</f>
        <v>#VALUE!</v>
      </c>
      <c r="N427" s="142" t="str">
        <f>IF(AND(payfreq="A",pmt_timing="Beginning",$B427&lt;=term),$L427/(1+Adj_Rate)^($B427),IF(AND(payfreq="S",pmt_timing="Beginning",$B427&lt;=term),$L427/(1+Adj_Rate/2)^($B427),IF(AND(payfreq="Q",pmt_timing="Beginning",$B427&lt;=term),$L427/(1+Adj_Rate/4)^($B427),IF(AND(payfreq="M",pmt_timing="Beginning",$B427&lt;=term),$L427/(1+Adj_Rate/12)^($B427),""))))</f>
        <v>#VALUE!</v>
      </c>
      <c r="O427" s="77"/>
      <c r="P427" s="138" t="str">
        <f t="shared" si="19"/>
        <v>#NAME?</v>
      </c>
      <c r="Q427" s="143" t="str">
        <f>IF(P427="","",IF(P427=term,"Last Period",IF(P427="total","",IF(payfreq="Annually",DATE(YEAR(Q426)+1,MONTH(Q426),DAY(Q426)),IF(payfreq="Semiannually",DATE(YEAR(Q426),MONTH(Q426)+6,DAY(Q426)),IF(payfreq="Quarterly",DATE(YEAR(Q426),MONTH(Q426)+3,DAY(Q426)),IF(payfreq="Monthly",DATE(YEAR(Q426),MONTH(Q426)+1,DAY(Q426)))))))))</f>
        <v>#NAME?</v>
      </c>
      <c r="R427" s="145" t="str">
        <f t="shared" si="13"/>
        <v>#NAME?</v>
      </c>
      <c r="S427" s="142" t="str">
        <f t="shared" si="14"/>
        <v>#NAME?</v>
      </c>
      <c r="T427" s="145" t="str">
        <f>IF(payfreq="Annually",IF(P427="","",IF(P427="Total",SUM($T$19:T426),Adj_Rate*$R427)),IF(payfreq="Semiannually",IF(P427="","",IF(P427="Total",SUM($T$19:T426),Adj_Rate/2*$R427)),IF(payfreq="Quarterly",IF(P427="","",IF(P427="Total",SUM($T$19:T426),Adj_Rate/4*$R427)),IF(payfreq="Monthly",IF(P427="","",IF(P427="Total",SUM($T$19:T426),Adj_Rate/12*$R427)),""))))</f>
        <v>#VALUE!</v>
      </c>
      <c r="U427" s="142" t="str">
        <f t="shared" si="15"/>
        <v>#NAME?</v>
      </c>
      <c r="V427" s="145" t="str">
        <f t="shared" si="16"/>
        <v>#NAME?</v>
      </c>
      <c r="X427" s="77"/>
    </row>
    <row r="428" ht="15.75" customHeight="1">
      <c r="B428" s="144" t="str">
        <f t="shared" si="72"/>
        <v>#NAME?</v>
      </c>
      <c r="C428" s="139" t="str">
        <f t="shared" si="12"/>
        <v>#NAME?</v>
      </c>
      <c r="D428" s="140" t="str">
        <f>+IF(AND(B428&lt;$G$7),VLOOKUP($B$1,Inventory!$A$1:$AZ$500,33,FALSE),IF(AND(B428=$G$7,pmt_timing="End"),VLOOKUP($B$1,Inventory!$A$1:$AZ$500,33,FALSE),0))</f>
        <v>#NAME?</v>
      </c>
      <c r="E428" s="140">
        <v>0.0</v>
      </c>
      <c r="F428" s="140">
        <v>0.0</v>
      </c>
      <c r="G428" s="140">
        <v>0.0</v>
      </c>
      <c r="H428" s="140">
        <v>0.0</v>
      </c>
      <c r="I428" s="140">
        <v>0.0</v>
      </c>
      <c r="J428" s="140">
        <v>0.0</v>
      </c>
      <c r="K428" s="140">
        <v>0.0</v>
      </c>
      <c r="L428" s="141" t="str">
        <f t="shared" si="3"/>
        <v>#NAME?</v>
      </c>
      <c r="M428" s="142" t="str">
        <f>IF(pmt_timing="End",IF($B428&gt;term, "",$L428/(1+Adj_Rate/12)^B428),"")</f>
        <v>#VALUE!</v>
      </c>
      <c r="N428" s="142" t="str">
        <f>IF(AND(payfreq="A",pmt_timing="Beginning",$B428&lt;=term),$L428/(1+Adj_Rate)^($B428),IF(AND(payfreq="S",pmt_timing="Beginning",$B428&lt;=term),$L428/(1+Adj_Rate/2)^($B428),IF(AND(payfreq="Q",pmt_timing="Beginning",$B428&lt;=term),$L428/(1+Adj_Rate/4)^($B428),IF(AND(payfreq="M",pmt_timing="Beginning",$B428&lt;=term),$L428/(1+Adj_Rate/12)^($B428),""))))</f>
        <v>#VALUE!</v>
      </c>
      <c r="O428" s="77"/>
      <c r="P428" s="138" t="str">
        <f t="shared" si="19"/>
        <v>#NAME?</v>
      </c>
      <c r="Q428" s="143" t="str">
        <f>IF(P428="","",IF(P428=term,"Last Period",IF(P428="total","",IF(payfreq="Annually",DATE(YEAR(Q427)+1,MONTH(Q427),DAY(Q427)),IF(payfreq="Semiannually",DATE(YEAR(Q427),MONTH(Q427)+6,DAY(Q427)),IF(payfreq="Quarterly",DATE(YEAR(Q427),MONTH(Q427)+3,DAY(Q427)),IF(payfreq="Monthly",DATE(YEAR(Q427),MONTH(Q427)+1,DAY(Q427)))))))))</f>
        <v>#NAME?</v>
      </c>
      <c r="R428" s="145" t="str">
        <f t="shared" si="13"/>
        <v>#NAME?</v>
      </c>
      <c r="S428" s="142" t="str">
        <f t="shared" si="14"/>
        <v>#NAME?</v>
      </c>
      <c r="T428" s="145" t="str">
        <f>IF(payfreq="Annually",IF(P428="","",IF(P428="Total",SUM($T$19:T427),Adj_Rate*$R428)),IF(payfreq="Semiannually",IF(P428="","",IF(P428="Total",SUM($T$19:T427),Adj_Rate/2*$R428)),IF(payfreq="Quarterly",IF(P428="","",IF(P428="Total",SUM($T$19:T427),Adj_Rate/4*$R428)),IF(payfreq="Monthly",IF(P428="","",IF(P428="Total",SUM($T$19:T427),Adj_Rate/12*$R428)),""))))</f>
        <v>#VALUE!</v>
      </c>
      <c r="U428" s="142" t="str">
        <f t="shared" si="15"/>
        <v>#NAME?</v>
      </c>
      <c r="V428" s="145" t="str">
        <f t="shared" si="16"/>
        <v>#NAME?</v>
      </c>
      <c r="X428" s="77"/>
    </row>
    <row r="429" ht="15.75" customHeight="1">
      <c r="B429" s="144" t="str">
        <f t="shared" si="72"/>
        <v>#NAME?</v>
      </c>
      <c r="C429" s="139" t="str">
        <f t="shared" si="12"/>
        <v>#NAME?</v>
      </c>
      <c r="D429" s="140" t="str">
        <f>+IF(AND(B429&lt;$G$7),VLOOKUP($B$1,Inventory!$A$1:$AZ$500,33,FALSE),IF(AND(B429=$G$7,pmt_timing="End"),VLOOKUP($B$1,Inventory!$A$1:$AZ$500,33,FALSE),0))</f>
        <v>#NAME?</v>
      </c>
      <c r="E429" s="140">
        <v>0.0</v>
      </c>
      <c r="F429" s="140">
        <v>0.0</v>
      </c>
      <c r="G429" s="140">
        <v>0.0</v>
      </c>
      <c r="H429" s="140">
        <v>0.0</v>
      </c>
      <c r="I429" s="140">
        <v>0.0</v>
      </c>
      <c r="J429" s="140">
        <v>0.0</v>
      </c>
      <c r="K429" s="140">
        <v>0.0</v>
      </c>
      <c r="L429" s="141" t="str">
        <f t="shared" si="3"/>
        <v>#NAME?</v>
      </c>
      <c r="M429" s="142" t="str">
        <f>IF(pmt_timing="End",IF($B429&gt;term, "",$L429/(1+Adj_Rate/12)^B429),"")</f>
        <v>#VALUE!</v>
      </c>
      <c r="N429" s="142" t="str">
        <f>IF(AND(payfreq="A",pmt_timing="Beginning",$B429&lt;=term),$L429/(1+Adj_Rate)^($B429),IF(AND(payfreq="S",pmt_timing="Beginning",$B429&lt;=term),$L429/(1+Adj_Rate/2)^($B429),IF(AND(payfreq="Q",pmt_timing="Beginning",$B429&lt;=term),$L429/(1+Adj_Rate/4)^($B429),IF(AND(payfreq="M",pmt_timing="Beginning",$B429&lt;=term),$L429/(1+Adj_Rate/12)^($B429),""))))</f>
        <v>#VALUE!</v>
      </c>
      <c r="O429" s="77"/>
      <c r="P429" s="138" t="str">
        <f t="shared" si="19"/>
        <v>#NAME?</v>
      </c>
      <c r="Q429" s="143" t="str">
        <f>IF(P429="","",IF(P429=term,"Last Period",IF(P429="total","",IF(payfreq="Annually",DATE(YEAR(Q428)+1,MONTH(Q428),DAY(Q428)),IF(payfreq="Semiannually",DATE(YEAR(Q428),MONTH(Q428)+6,DAY(Q428)),IF(payfreq="Quarterly",DATE(YEAR(Q428),MONTH(Q428)+3,DAY(Q428)),IF(payfreq="Monthly",DATE(YEAR(Q428),MONTH(Q428)+1,DAY(Q428)))))))))</f>
        <v>#NAME?</v>
      </c>
      <c r="R429" s="145" t="str">
        <f t="shared" si="13"/>
        <v>#NAME?</v>
      </c>
      <c r="S429" s="142" t="str">
        <f t="shared" si="14"/>
        <v>#NAME?</v>
      </c>
      <c r="T429" s="145" t="str">
        <f>IF(payfreq="Annually",IF(P429="","",IF(P429="Total",SUM($T$19:T428),Adj_Rate*$R429)),IF(payfreq="Semiannually",IF(P429="","",IF(P429="Total",SUM($T$19:T428),Adj_Rate/2*$R429)),IF(payfreq="Quarterly",IF(P429="","",IF(P429="Total",SUM($T$19:T428),Adj_Rate/4*$R429)),IF(payfreq="Monthly",IF(P429="","",IF(P429="Total",SUM($T$19:T428),Adj_Rate/12*$R429)),""))))</f>
        <v>#VALUE!</v>
      </c>
      <c r="U429" s="142" t="str">
        <f t="shared" si="15"/>
        <v>#NAME?</v>
      </c>
      <c r="V429" s="145" t="str">
        <f t="shared" si="16"/>
        <v>#NAME?</v>
      </c>
      <c r="X429" s="77"/>
    </row>
    <row r="430" ht="15.75" customHeight="1">
      <c r="B430" s="144" t="str">
        <f t="shared" si="72"/>
        <v>#NAME?</v>
      </c>
      <c r="C430" s="139" t="str">
        <f t="shared" si="12"/>
        <v>#NAME?</v>
      </c>
      <c r="D430" s="140" t="str">
        <f>+IF(AND(B430&lt;$G$7),VLOOKUP($B$1,Inventory!$A$1:$AZ$500,33,FALSE),IF(AND(B430=$G$7,pmt_timing="End"),VLOOKUP($B$1,Inventory!$A$1:$AZ$500,33,FALSE),0))</f>
        <v>#NAME?</v>
      </c>
      <c r="E430" s="140">
        <v>0.0</v>
      </c>
      <c r="F430" s="140">
        <v>0.0</v>
      </c>
      <c r="G430" s="140">
        <v>0.0</v>
      </c>
      <c r="H430" s="140">
        <v>0.0</v>
      </c>
      <c r="I430" s="140">
        <v>0.0</v>
      </c>
      <c r="J430" s="140">
        <v>0.0</v>
      </c>
      <c r="K430" s="140">
        <v>0.0</v>
      </c>
      <c r="L430" s="141" t="str">
        <f t="shared" si="3"/>
        <v>#NAME?</v>
      </c>
      <c r="M430" s="142" t="str">
        <f>IF(pmt_timing="End",IF($B430&gt;term, "",$L430/(1+Adj_Rate/12)^B430),"")</f>
        <v>#VALUE!</v>
      </c>
      <c r="N430" s="142" t="str">
        <f>IF(AND(payfreq="A",pmt_timing="Beginning",$B430&lt;=term),$L430/(1+Adj_Rate)^($B430),IF(AND(payfreq="S",pmt_timing="Beginning",$B430&lt;=term),$L430/(1+Adj_Rate/2)^($B430),IF(AND(payfreq="Q",pmt_timing="Beginning",$B430&lt;=term),$L430/(1+Adj_Rate/4)^($B430),IF(AND(payfreq="M",pmt_timing="Beginning",$B430&lt;=term),$L430/(1+Adj_Rate/12)^($B430),""))))</f>
        <v>#VALUE!</v>
      </c>
      <c r="O430" s="77"/>
      <c r="P430" s="138" t="str">
        <f t="shared" si="19"/>
        <v>#NAME?</v>
      </c>
      <c r="Q430" s="143" t="str">
        <f>IF(P430="","",IF(P430=term,"Last Period",IF(P430="total","",IF(payfreq="Annually",DATE(YEAR(Q429)+1,MONTH(Q429),DAY(Q429)),IF(payfreq="Semiannually",DATE(YEAR(Q429),MONTH(Q429)+6,DAY(Q429)),IF(payfreq="Quarterly",DATE(YEAR(Q429),MONTH(Q429)+3,DAY(Q429)),IF(payfreq="Monthly",DATE(YEAR(Q429),MONTH(Q429)+1,DAY(Q429)))))))))</f>
        <v>#NAME?</v>
      </c>
      <c r="R430" s="145" t="str">
        <f t="shared" si="13"/>
        <v>#NAME?</v>
      </c>
      <c r="S430" s="142" t="str">
        <f t="shared" si="14"/>
        <v>#NAME?</v>
      </c>
      <c r="T430" s="145" t="str">
        <f>IF(payfreq="Annually",IF(P430="","",IF(P430="Total",SUM($T$19:T429),Adj_Rate*$R430)),IF(payfreq="Semiannually",IF(P430="","",IF(P430="Total",SUM($T$19:T429),Adj_Rate/2*$R430)),IF(payfreq="Quarterly",IF(P430="","",IF(P430="Total",SUM($T$19:T429),Adj_Rate/4*$R430)),IF(payfreq="Monthly",IF(P430="","",IF(P430="Total",SUM($T$19:T429),Adj_Rate/12*$R430)),""))))</f>
        <v>#VALUE!</v>
      </c>
      <c r="U430" s="142" t="str">
        <f t="shared" si="15"/>
        <v>#NAME?</v>
      </c>
      <c r="V430" s="145" t="str">
        <f t="shared" si="16"/>
        <v>#NAME?</v>
      </c>
      <c r="X430" s="77"/>
    </row>
    <row r="431" ht="15.75" customHeight="1">
      <c r="B431" s="144" t="str">
        <f t="shared" si="72"/>
        <v>#NAME?</v>
      </c>
      <c r="C431" s="139" t="str">
        <f t="shared" si="12"/>
        <v>#NAME?</v>
      </c>
      <c r="D431" s="140" t="str">
        <f>+IF(AND(B431&lt;$G$7),VLOOKUP($B$1,Inventory!$A$1:$AZ$500,33,FALSE),IF(AND(B431=$G$7,pmt_timing="End"),VLOOKUP($B$1,Inventory!$A$1:$AZ$500,33,FALSE),0))</f>
        <v>#NAME?</v>
      </c>
      <c r="E431" s="140">
        <v>0.0</v>
      </c>
      <c r="F431" s="140">
        <v>0.0</v>
      </c>
      <c r="G431" s="140">
        <v>0.0</v>
      </c>
      <c r="H431" s="140">
        <v>0.0</v>
      </c>
      <c r="I431" s="140">
        <v>0.0</v>
      </c>
      <c r="J431" s="140">
        <v>0.0</v>
      </c>
      <c r="K431" s="140">
        <v>0.0</v>
      </c>
      <c r="L431" s="141" t="str">
        <f t="shared" si="3"/>
        <v>#NAME?</v>
      </c>
      <c r="M431" s="142" t="str">
        <f>IF(pmt_timing="End",IF($B431&gt;term, "",$L431/(1+Adj_Rate/12)^B431),"")</f>
        <v>#VALUE!</v>
      </c>
      <c r="N431" s="142" t="str">
        <f>IF(AND(payfreq="A",pmt_timing="Beginning",$B431&lt;=term),$L431/(1+Adj_Rate)^($B431),IF(AND(payfreq="S",pmt_timing="Beginning",$B431&lt;=term),$L431/(1+Adj_Rate/2)^($B431),IF(AND(payfreq="Q",pmt_timing="Beginning",$B431&lt;=term),$L431/(1+Adj_Rate/4)^($B431),IF(AND(payfreq="M",pmt_timing="Beginning",$B431&lt;=term),$L431/(1+Adj_Rate/12)^($B431),""))))</f>
        <v>#VALUE!</v>
      </c>
      <c r="O431" s="77"/>
      <c r="P431" s="138" t="str">
        <f t="shared" si="19"/>
        <v>#NAME?</v>
      </c>
      <c r="Q431" s="143" t="str">
        <f>IF(P431="","",IF(P431=term,"Last Period",IF(P431="total","",IF(payfreq="Annually",DATE(YEAR(Q430)+1,MONTH(Q430),DAY(Q430)),IF(payfreq="Semiannually",DATE(YEAR(Q430),MONTH(Q430)+6,DAY(Q430)),IF(payfreq="Quarterly",DATE(YEAR(Q430),MONTH(Q430)+3,DAY(Q430)),IF(payfreq="Monthly",DATE(YEAR(Q430),MONTH(Q430)+1,DAY(Q430)))))))))</f>
        <v>#NAME?</v>
      </c>
      <c r="R431" s="145" t="str">
        <f t="shared" si="13"/>
        <v>#NAME?</v>
      </c>
      <c r="S431" s="142" t="str">
        <f t="shared" si="14"/>
        <v>#NAME?</v>
      </c>
      <c r="T431" s="145" t="str">
        <f>IF(payfreq="Annually",IF(P431="","",IF(P431="Total",SUM($T$19:T430),Adj_Rate*$R431)),IF(payfreq="Semiannually",IF(P431="","",IF(P431="Total",SUM($T$19:T430),Adj_Rate/2*$R431)),IF(payfreq="Quarterly",IF(P431="","",IF(P431="Total",SUM($T$19:T430),Adj_Rate/4*$R431)),IF(payfreq="Monthly",IF(P431="","",IF(P431="Total",SUM($T$19:T430),Adj_Rate/12*$R431)),""))))</f>
        <v>#VALUE!</v>
      </c>
      <c r="U431" s="142" t="str">
        <f t="shared" si="15"/>
        <v>#NAME?</v>
      </c>
      <c r="V431" s="145" t="str">
        <f t="shared" si="16"/>
        <v>#NAME?</v>
      </c>
      <c r="X431" s="77"/>
    </row>
    <row r="432" ht="15.75" customHeight="1">
      <c r="B432" s="144" t="str">
        <f t="shared" si="72"/>
        <v>#NAME?</v>
      </c>
      <c r="C432" s="139" t="str">
        <f t="shared" si="12"/>
        <v>#NAME?</v>
      </c>
      <c r="D432" s="140" t="str">
        <f>+IF(AND(B432&lt;$G$7),VLOOKUP($B$1,Inventory!$A$1:$AZ$500,33,FALSE),IF(AND(B432=$G$7,pmt_timing="End"),VLOOKUP($B$1,Inventory!$A$1:$AZ$500,33,FALSE),0))</f>
        <v>#NAME?</v>
      </c>
      <c r="E432" s="140">
        <v>0.0</v>
      </c>
      <c r="F432" s="140">
        <v>0.0</v>
      </c>
      <c r="G432" s="140">
        <v>0.0</v>
      </c>
      <c r="H432" s="140">
        <v>0.0</v>
      </c>
      <c r="I432" s="140">
        <v>0.0</v>
      </c>
      <c r="J432" s="140">
        <v>0.0</v>
      </c>
      <c r="K432" s="140">
        <v>0.0</v>
      </c>
      <c r="L432" s="141" t="str">
        <f t="shared" si="3"/>
        <v>#NAME?</v>
      </c>
      <c r="M432" s="142" t="str">
        <f>IF(pmt_timing="End",IF($B432&gt;term, "",$L432/(1+Adj_Rate/12)^B432),"")</f>
        <v>#VALUE!</v>
      </c>
      <c r="N432" s="142" t="str">
        <f>IF(AND(payfreq="A",pmt_timing="Beginning",$B432&lt;=term),$L432/(1+Adj_Rate)^($B432),IF(AND(payfreq="S",pmt_timing="Beginning",$B432&lt;=term),$L432/(1+Adj_Rate/2)^($B432),IF(AND(payfreq="Q",pmt_timing="Beginning",$B432&lt;=term),$L432/(1+Adj_Rate/4)^($B432),IF(AND(payfreq="M",pmt_timing="Beginning",$B432&lt;=term),$L432/(1+Adj_Rate/12)^($B432),""))))</f>
        <v>#VALUE!</v>
      </c>
      <c r="O432" s="77"/>
      <c r="P432" s="138" t="str">
        <f t="shared" si="19"/>
        <v>#NAME?</v>
      </c>
      <c r="Q432" s="143" t="str">
        <f>IF(P432="","",IF(P432=term,"Last Period",IF(P432="total","",IF(payfreq="Annually",DATE(YEAR(Q431)+1,MONTH(Q431),DAY(Q431)),IF(payfreq="Semiannually",DATE(YEAR(Q431),MONTH(Q431)+6,DAY(Q431)),IF(payfreq="Quarterly",DATE(YEAR(Q431),MONTH(Q431)+3,DAY(Q431)),IF(payfreq="Monthly",DATE(YEAR(Q431),MONTH(Q431)+1,DAY(Q431)))))))))</f>
        <v>#NAME?</v>
      </c>
      <c r="R432" s="145" t="str">
        <f t="shared" si="13"/>
        <v>#NAME?</v>
      </c>
      <c r="S432" s="142" t="str">
        <f t="shared" si="14"/>
        <v>#NAME?</v>
      </c>
      <c r="T432" s="145" t="str">
        <f>IF(payfreq="Annually",IF(P432="","",IF(P432="Total",SUM($T$19:T431),Adj_Rate*$R432)),IF(payfreq="Semiannually",IF(P432="","",IF(P432="Total",SUM($T$19:T431),Adj_Rate/2*$R432)),IF(payfreq="Quarterly",IF(P432="","",IF(P432="Total",SUM($T$19:T431),Adj_Rate/4*$R432)),IF(payfreq="Monthly",IF(P432="","",IF(P432="Total",SUM($T$19:T431),Adj_Rate/12*$R432)),""))))</f>
        <v>#VALUE!</v>
      </c>
      <c r="U432" s="142" t="str">
        <f t="shared" si="15"/>
        <v>#NAME?</v>
      </c>
      <c r="V432" s="145" t="str">
        <f t="shared" si="16"/>
        <v>#NAME?</v>
      </c>
      <c r="X432" s="77"/>
    </row>
    <row r="433" ht="15.75" customHeight="1">
      <c r="B433" s="144" t="str">
        <f t="shared" si="72"/>
        <v>#NAME?</v>
      </c>
      <c r="C433" s="139" t="str">
        <f t="shared" si="12"/>
        <v>#NAME?</v>
      </c>
      <c r="D433" s="140" t="str">
        <f>+IF(AND(B433&lt;$G$7),VLOOKUP($B$1,Inventory!$A$1:$AZ$500,33,FALSE),IF(AND(B433=$G$7,pmt_timing="End"),VLOOKUP($B$1,Inventory!$A$1:$AZ$500,33,FALSE),0))</f>
        <v>#NAME?</v>
      </c>
      <c r="E433" s="140">
        <v>0.0</v>
      </c>
      <c r="F433" s="140">
        <v>0.0</v>
      </c>
      <c r="G433" s="140">
        <v>0.0</v>
      </c>
      <c r="H433" s="140">
        <v>0.0</v>
      </c>
      <c r="I433" s="140">
        <v>0.0</v>
      </c>
      <c r="J433" s="140">
        <v>0.0</v>
      </c>
      <c r="K433" s="140">
        <v>0.0</v>
      </c>
      <c r="L433" s="141" t="str">
        <f t="shared" si="3"/>
        <v>#NAME?</v>
      </c>
      <c r="M433" s="142" t="str">
        <f>IF(pmt_timing="End",IF($B433&gt;term, "",$L433/(1+Adj_Rate/12)^B433),"")</f>
        <v>#VALUE!</v>
      </c>
      <c r="N433" s="142" t="str">
        <f>IF(AND(payfreq="A",pmt_timing="Beginning",$B433&lt;=term),$L433/(1+Adj_Rate)^($B433),IF(AND(payfreq="S",pmt_timing="Beginning",$B433&lt;=term),$L433/(1+Adj_Rate/2)^($B433),IF(AND(payfreq="Q",pmt_timing="Beginning",$B433&lt;=term),$L433/(1+Adj_Rate/4)^($B433),IF(AND(payfreq="M",pmt_timing="Beginning",$B433&lt;=term),$L433/(1+Adj_Rate/12)^($B433),""))))</f>
        <v>#VALUE!</v>
      </c>
      <c r="O433" s="77"/>
      <c r="P433" s="138" t="str">
        <f t="shared" si="19"/>
        <v>#NAME?</v>
      </c>
      <c r="Q433" s="143" t="str">
        <f>IF(P433="","",IF(P433=term,"Last Period",IF(P433="total","",IF(payfreq="Annually",DATE(YEAR(Q432)+1,MONTH(Q432),DAY(Q432)),IF(payfreq="Semiannually",DATE(YEAR(Q432),MONTH(Q432)+6,DAY(Q432)),IF(payfreq="Quarterly",DATE(YEAR(Q432),MONTH(Q432)+3,DAY(Q432)),IF(payfreq="Monthly",DATE(YEAR(Q432),MONTH(Q432)+1,DAY(Q432)))))))))</f>
        <v>#NAME?</v>
      </c>
      <c r="R433" s="145" t="str">
        <f t="shared" si="13"/>
        <v>#NAME?</v>
      </c>
      <c r="S433" s="142" t="str">
        <f t="shared" si="14"/>
        <v>#NAME?</v>
      </c>
      <c r="T433" s="145" t="str">
        <f>IF(payfreq="Annually",IF(P433="","",IF(P433="Total",SUM($T$19:T432),Adj_Rate*$R433)),IF(payfreq="Semiannually",IF(P433="","",IF(P433="Total",SUM($T$19:T432),Adj_Rate/2*$R433)),IF(payfreq="Quarterly",IF(P433="","",IF(P433="Total",SUM($T$19:T432),Adj_Rate/4*$R433)),IF(payfreq="Monthly",IF(P433="","",IF(P433="Total",SUM($T$19:T432),Adj_Rate/12*$R433)),""))))</f>
        <v>#VALUE!</v>
      </c>
      <c r="U433" s="142" t="str">
        <f t="shared" si="15"/>
        <v>#NAME?</v>
      </c>
      <c r="V433" s="145" t="str">
        <f t="shared" si="16"/>
        <v>#NAME?</v>
      </c>
      <c r="X433" s="77"/>
    </row>
    <row r="434" ht="15.75" customHeight="1">
      <c r="B434" s="144" t="str">
        <f t="shared" si="72"/>
        <v>#NAME?</v>
      </c>
      <c r="C434" s="139" t="str">
        <f t="shared" si="12"/>
        <v>#NAME?</v>
      </c>
      <c r="D434" s="140" t="str">
        <f>+IF(AND(B434&lt;$G$7),VLOOKUP($B$1,Inventory!$A$1:$AZ$500,33,FALSE),IF(AND(B434=$G$7,pmt_timing="End"),VLOOKUP($B$1,Inventory!$A$1:$AZ$500,33,FALSE),0))</f>
        <v>#NAME?</v>
      </c>
      <c r="E434" s="140">
        <v>0.0</v>
      </c>
      <c r="F434" s="140">
        <v>0.0</v>
      </c>
      <c r="G434" s="140">
        <v>0.0</v>
      </c>
      <c r="H434" s="140">
        <v>0.0</v>
      </c>
      <c r="I434" s="140">
        <v>0.0</v>
      </c>
      <c r="J434" s="140">
        <v>0.0</v>
      </c>
      <c r="K434" s="140">
        <v>0.0</v>
      </c>
      <c r="L434" s="141" t="str">
        <f t="shared" si="3"/>
        <v>#NAME?</v>
      </c>
      <c r="M434" s="142" t="str">
        <f>IF(pmt_timing="End",IF($B434&gt;term, "",$L434/(1+Adj_Rate/12)^B434),"")</f>
        <v>#VALUE!</v>
      </c>
      <c r="N434" s="142" t="str">
        <f>IF(AND(payfreq="A",pmt_timing="Beginning",$B434&lt;=term),$L434/(1+Adj_Rate)^($B434),IF(AND(payfreq="S",pmt_timing="Beginning",$B434&lt;=term),$L434/(1+Adj_Rate/2)^($B434),IF(AND(payfreq="Q",pmt_timing="Beginning",$B434&lt;=term),$L434/(1+Adj_Rate/4)^($B434),IF(AND(payfreq="M",pmt_timing="Beginning",$B434&lt;=term),$L434/(1+Adj_Rate/12)^($B434),""))))</f>
        <v>#VALUE!</v>
      </c>
      <c r="O434" s="77"/>
      <c r="P434" s="138" t="str">
        <f t="shared" si="19"/>
        <v>#NAME?</v>
      </c>
      <c r="Q434" s="143" t="str">
        <f>IF(P434="","",IF(P434=term,"Last Period",IF(P434="total","",IF(payfreq="Annually",DATE(YEAR(Q433)+1,MONTH(Q433),DAY(Q433)),IF(payfreq="Semiannually",DATE(YEAR(Q433),MONTH(Q433)+6,DAY(Q433)),IF(payfreq="Quarterly",DATE(YEAR(Q433),MONTH(Q433)+3,DAY(Q433)),IF(payfreq="Monthly",DATE(YEAR(Q433),MONTH(Q433)+1,DAY(Q433)))))))))</f>
        <v>#NAME?</v>
      </c>
      <c r="R434" s="145" t="str">
        <f t="shared" si="13"/>
        <v>#NAME?</v>
      </c>
      <c r="S434" s="142" t="str">
        <f t="shared" si="14"/>
        <v>#NAME?</v>
      </c>
      <c r="T434" s="145" t="str">
        <f>IF(payfreq="Annually",IF(P434="","",IF(P434="Total",SUM($T$19:T433),Adj_Rate*$R434)),IF(payfreq="Semiannually",IF(P434="","",IF(P434="Total",SUM($T$19:T433),Adj_Rate/2*$R434)),IF(payfreq="Quarterly",IF(P434="","",IF(P434="Total",SUM($T$19:T433),Adj_Rate/4*$R434)),IF(payfreq="Monthly",IF(P434="","",IF(P434="Total",SUM($T$19:T433),Adj_Rate/12*$R434)),""))))</f>
        <v>#VALUE!</v>
      </c>
      <c r="U434" s="142" t="str">
        <f t="shared" si="15"/>
        <v>#NAME?</v>
      </c>
      <c r="V434" s="145" t="str">
        <f t="shared" si="16"/>
        <v>#NAME?</v>
      </c>
      <c r="X434" s="77"/>
    </row>
    <row r="435" ht="15.75" customHeight="1">
      <c r="B435" s="144" t="str">
        <f t="shared" si="72"/>
        <v>#NAME?</v>
      </c>
      <c r="C435" s="139" t="str">
        <f t="shared" si="12"/>
        <v>#NAME?</v>
      </c>
      <c r="D435" s="140" t="str">
        <f>+IF(AND(B435&lt;$G$7),VLOOKUP($B$1,Inventory!$A$1:$AZ$500,33,FALSE),IF(AND(B435=$G$7,pmt_timing="End"),VLOOKUP($B$1,Inventory!$A$1:$AZ$500,33,FALSE),0))</f>
        <v>#NAME?</v>
      </c>
      <c r="E435" s="140">
        <v>0.0</v>
      </c>
      <c r="F435" s="140">
        <v>0.0</v>
      </c>
      <c r="G435" s="140">
        <v>0.0</v>
      </c>
      <c r="H435" s="140">
        <v>0.0</v>
      </c>
      <c r="I435" s="140">
        <v>0.0</v>
      </c>
      <c r="J435" s="140">
        <v>0.0</v>
      </c>
      <c r="K435" s="140">
        <v>0.0</v>
      </c>
      <c r="L435" s="141" t="str">
        <f t="shared" si="3"/>
        <v>#NAME?</v>
      </c>
      <c r="M435" s="142" t="str">
        <f>IF(pmt_timing="End",IF($B435&gt;term, "",$L435/(1+Adj_Rate/12)^B435),"")</f>
        <v>#VALUE!</v>
      </c>
      <c r="N435" s="142" t="str">
        <f>IF(AND(payfreq="A",pmt_timing="Beginning",$B435&lt;=term),$L435/(1+Adj_Rate)^($B435),IF(AND(payfreq="S",pmt_timing="Beginning",$B435&lt;=term),$L435/(1+Adj_Rate/2)^($B435),IF(AND(payfreq="Q",pmt_timing="Beginning",$B435&lt;=term),$L435/(1+Adj_Rate/4)^($B435),IF(AND(payfreq="M",pmt_timing="Beginning",$B435&lt;=term),$L435/(1+Adj_Rate/12)^($B435),""))))</f>
        <v>#VALUE!</v>
      </c>
      <c r="O435" s="77"/>
      <c r="P435" s="138" t="str">
        <f t="shared" si="19"/>
        <v>#NAME?</v>
      </c>
      <c r="Q435" s="143" t="str">
        <f>IF(P435="","",IF(P435=term,"Last Period",IF(P435="total","",IF(payfreq="Annually",DATE(YEAR(Q434)+1,MONTH(Q434),DAY(Q434)),IF(payfreq="Semiannually",DATE(YEAR(Q434),MONTH(Q434)+6,DAY(Q434)),IF(payfreq="Quarterly",DATE(YEAR(Q434),MONTH(Q434)+3,DAY(Q434)),IF(payfreq="Monthly",DATE(YEAR(Q434),MONTH(Q434)+1,DAY(Q434)))))))))</f>
        <v>#NAME?</v>
      </c>
      <c r="R435" s="145" t="str">
        <f t="shared" si="13"/>
        <v>#NAME?</v>
      </c>
      <c r="S435" s="142" t="str">
        <f t="shared" si="14"/>
        <v>#NAME?</v>
      </c>
      <c r="T435" s="145" t="str">
        <f>IF(payfreq="Annually",IF(P435="","",IF(P435="Total",SUM($T$19:T434),Adj_Rate*$R435)),IF(payfreq="Semiannually",IF(P435="","",IF(P435="Total",SUM($T$19:T434),Adj_Rate/2*$R435)),IF(payfreq="Quarterly",IF(P435="","",IF(P435="Total",SUM($T$19:T434),Adj_Rate/4*$R435)),IF(payfreq="Monthly",IF(P435="","",IF(P435="Total",SUM($T$19:T434),Adj_Rate/12*$R435)),""))))</f>
        <v>#VALUE!</v>
      </c>
      <c r="U435" s="142" t="str">
        <f t="shared" si="15"/>
        <v>#NAME?</v>
      </c>
      <c r="V435" s="145" t="str">
        <f t="shared" si="16"/>
        <v>#NAME?</v>
      </c>
      <c r="X435" s="77"/>
    </row>
    <row r="436" ht="15.75" customHeight="1">
      <c r="B436" s="144" t="str">
        <f t="shared" si="72"/>
        <v>#NAME?</v>
      </c>
      <c r="C436" s="139" t="str">
        <f t="shared" si="12"/>
        <v>#NAME?</v>
      </c>
      <c r="D436" s="140" t="str">
        <f>+IF(AND(B436&lt;$G$7),VLOOKUP($B$1,Inventory!$A$1:$AZ$500,33,FALSE),IF(AND(B436=$G$7,pmt_timing="End"),VLOOKUP($B$1,Inventory!$A$1:$AZ$500,33,FALSE),0))</f>
        <v>#NAME?</v>
      </c>
      <c r="E436" s="140">
        <v>0.0</v>
      </c>
      <c r="F436" s="140">
        <v>0.0</v>
      </c>
      <c r="G436" s="140">
        <v>0.0</v>
      </c>
      <c r="H436" s="140">
        <v>0.0</v>
      </c>
      <c r="I436" s="140">
        <v>0.0</v>
      </c>
      <c r="J436" s="140">
        <v>0.0</v>
      </c>
      <c r="K436" s="140">
        <v>0.0</v>
      </c>
      <c r="L436" s="141" t="str">
        <f t="shared" si="3"/>
        <v>#NAME?</v>
      </c>
      <c r="M436" s="142" t="str">
        <f>IF(pmt_timing="End",IF($B436&gt;term, "",$L436/(1+Adj_Rate/12)^B436),"")</f>
        <v>#VALUE!</v>
      </c>
      <c r="N436" s="142" t="str">
        <f>IF(AND(payfreq="A",pmt_timing="Beginning",$B436&lt;=term),$L436/(1+Adj_Rate)^($B436),IF(AND(payfreq="S",pmt_timing="Beginning",$B436&lt;=term),$L436/(1+Adj_Rate/2)^($B436),IF(AND(payfreq="Q",pmt_timing="Beginning",$B436&lt;=term),$L436/(1+Adj_Rate/4)^($B436),IF(AND(payfreq="M",pmt_timing="Beginning",$B436&lt;=term),$L436/(1+Adj_Rate/12)^($B436),""))))</f>
        <v>#VALUE!</v>
      </c>
      <c r="O436" s="77"/>
      <c r="P436" s="138" t="str">
        <f t="shared" si="19"/>
        <v>#NAME?</v>
      </c>
      <c r="Q436" s="143" t="str">
        <f>IF(P436="","",IF(P436=term,"Last Period",IF(P436="total","",IF(payfreq="Annually",DATE(YEAR(Q435)+1,MONTH(Q435),DAY(Q435)),IF(payfreq="Semiannually",DATE(YEAR(Q435),MONTH(Q435)+6,DAY(Q435)),IF(payfreq="Quarterly",DATE(YEAR(Q435),MONTH(Q435)+3,DAY(Q435)),IF(payfreq="Monthly",DATE(YEAR(Q435),MONTH(Q435)+1,DAY(Q435)))))))))</f>
        <v>#NAME?</v>
      </c>
      <c r="R436" s="145" t="str">
        <f t="shared" si="13"/>
        <v>#NAME?</v>
      </c>
      <c r="S436" s="142" t="str">
        <f t="shared" si="14"/>
        <v>#NAME?</v>
      </c>
      <c r="T436" s="145" t="str">
        <f>IF(payfreq="Annually",IF(P436="","",IF(P436="Total",SUM($T$19:T435),Adj_Rate*$R436)),IF(payfreq="Semiannually",IF(P436="","",IF(P436="Total",SUM($T$19:T435),Adj_Rate/2*$R436)),IF(payfreq="Quarterly",IF(P436="","",IF(P436="Total",SUM($T$19:T435),Adj_Rate/4*$R436)),IF(payfreq="Monthly",IF(P436="","",IF(P436="Total",SUM($T$19:T435),Adj_Rate/12*$R436)),""))))</f>
        <v>#VALUE!</v>
      </c>
      <c r="U436" s="142" t="str">
        <f t="shared" si="15"/>
        <v>#NAME?</v>
      </c>
      <c r="V436" s="145" t="str">
        <f t="shared" si="16"/>
        <v>#NAME?</v>
      </c>
      <c r="X436" s="77"/>
    </row>
    <row r="437" ht="15.75" customHeight="1">
      <c r="B437" s="144" t="str">
        <f t="shared" si="72"/>
        <v>#NAME?</v>
      </c>
      <c r="C437" s="139" t="str">
        <f t="shared" si="12"/>
        <v>#NAME?</v>
      </c>
      <c r="D437" s="140" t="str">
        <f>+IF(AND(B437&lt;$G$7),VLOOKUP($B$1,Inventory!$A$1:$AZ$500,33,FALSE),IF(AND(B437=$G$7,pmt_timing="End"),VLOOKUP($B$1,Inventory!$A$1:$AZ$500,33,FALSE),0))</f>
        <v>#NAME?</v>
      </c>
      <c r="E437" s="140">
        <v>0.0</v>
      </c>
      <c r="F437" s="140">
        <v>0.0</v>
      </c>
      <c r="G437" s="140">
        <v>0.0</v>
      </c>
      <c r="H437" s="140">
        <v>0.0</v>
      </c>
      <c r="I437" s="140">
        <v>0.0</v>
      </c>
      <c r="J437" s="140">
        <v>0.0</v>
      </c>
      <c r="K437" s="140">
        <v>0.0</v>
      </c>
      <c r="L437" s="141" t="str">
        <f t="shared" si="3"/>
        <v>#NAME?</v>
      </c>
      <c r="M437" s="142" t="str">
        <f>IF(pmt_timing="End",IF($B437&gt;term, "",$L437/(1+Adj_Rate/12)^B437),"")</f>
        <v>#VALUE!</v>
      </c>
      <c r="N437" s="142" t="str">
        <f>IF(AND(payfreq="A",pmt_timing="Beginning",$B437&lt;=term),$L437/(1+Adj_Rate)^($B437),IF(AND(payfreq="S",pmt_timing="Beginning",$B437&lt;=term),$L437/(1+Adj_Rate/2)^($B437),IF(AND(payfreq="Q",pmt_timing="Beginning",$B437&lt;=term),$L437/(1+Adj_Rate/4)^($B437),IF(AND(payfreq="M",pmt_timing="Beginning",$B437&lt;=term),$L437/(1+Adj_Rate/12)^($B437),""))))</f>
        <v>#VALUE!</v>
      </c>
      <c r="O437" s="77"/>
      <c r="P437" s="138" t="str">
        <f t="shared" si="19"/>
        <v>#NAME?</v>
      </c>
      <c r="Q437" s="143" t="str">
        <f>IF(P437="","",IF(P437=term,"Last Period",IF(P437="total","",IF(payfreq="Annually",DATE(YEAR(Q436)+1,MONTH(Q436),DAY(Q436)),IF(payfreq="Semiannually",DATE(YEAR(Q436),MONTH(Q436)+6,DAY(Q436)),IF(payfreq="Quarterly",DATE(YEAR(Q436),MONTH(Q436)+3,DAY(Q436)),IF(payfreq="Monthly",DATE(YEAR(Q436),MONTH(Q436)+1,DAY(Q436)))))))))</f>
        <v>#NAME?</v>
      </c>
      <c r="R437" s="145" t="str">
        <f t="shared" si="13"/>
        <v>#NAME?</v>
      </c>
      <c r="S437" s="142" t="str">
        <f t="shared" si="14"/>
        <v>#NAME?</v>
      </c>
      <c r="T437" s="145" t="str">
        <f>IF(payfreq="Annually",IF(P437="","",IF(P437="Total",SUM($T$19:T436),Adj_Rate*$R437)),IF(payfreq="Semiannually",IF(P437="","",IF(P437="Total",SUM($T$19:T436),Adj_Rate/2*$R437)),IF(payfreq="Quarterly",IF(P437="","",IF(P437="Total",SUM($T$19:T436),Adj_Rate/4*$R437)),IF(payfreq="Monthly",IF(P437="","",IF(P437="Total",SUM($T$19:T436),Adj_Rate/12*$R437)),""))))</f>
        <v>#VALUE!</v>
      </c>
      <c r="U437" s="142" t="str">
        <f t="shared" si="15"/>
        <v>#NAME?</v>
      </c>
      <c r="V437" s="145" t="str">
        <f t="shared" si="16"/>
        <v>#NAME?</v>
      </c>
      <c r="X437" s="77"/>
    </row>
    <row r="438" ht="15.75" customHeight="1">
      <c r="B438" s="144" t="str">
        <f t="shared" si="72"/>
        <v>#NAME?</v>
      </c>
      <c r="C438" s="139" t="str">
        <f t="shared" si="12"/>
        <v>#NAME?</v>
      </c>
      <c r="D438" s="140" t="str">
        <f>+IF(AND(B438&lt;$G$7),VLOOKUP($B$1,Inventory!$A$1:$AZ$500,33,FALSE),IF(AND(B438=$G$7,pmt_timing="End"),VLOOKUP($B$1,Inventory!$A$1:$AZ$500,33,FALSE),0))</f>
        <v>#NAME?</v>
      </c>
      <c r="E438" s="140">
        <v>0.0</v>
      </c>
      <c r="F438" s="140">
        <v>0.0</v>
      </c>
      <c r="G438" s="140">
        <v>0.0</v>
      </c>
      <c r="H438" s="140">
        <v>0.0</v>
      </c>
      <c r="I438" s="140">
        <v>0.0</v>
      </c>
      <c r="J438" s="140">
        <v>0.0</v>
      </c>
      <c r="K438" s="140">
        <v>0.0</v>
      </c>
      <c r="L438" s="141" t="str">
        <f t="shared" si="3"/>
        <v>#NAME?</v>
      </c>
      <c r="M438" s="142" t="str">
        <f>IF(pmt_timing="End",IF($B438&gt;term, "",$L438/(1+Adj_Rate/12)^B438),"")</f>
        <v>#VALUE!</v>
      </c>
      <c r="N438" s="142" t="str">
        <f>IF(AND(payfreq="A",pmt_timing="Beginning",$B438&lt;=term),$L438/(1+Adj_Rate)^($B438),IF(AND(payfreq="S",pmt_timing="Beginning",$B438&lt;=term),$L438/(1+Adj_Rate/2)^($B438),IF(AND(payfreq="Q",pmt_timing="Beginning",$B438&lt;=term),$L438/(1+Adj_Rate/4)^($B438),IF(AND(payfreq="M",pmt_timing="Beginning",$B438&lt;=term),$L438/(1+Adj_Rate/12)^($B438),""))))</f>
        <v>#VALUE!</v>
      </c>
      <c r="O438" s="77"/>
      <c r="P438" s="138" t="str">
        <f t="shared" si="19"/>
        <v>#NAME?</v>
      </c>
      <c r="Q438" s="143" t="str">
        <f>IF(P438="","",IF(P438=term,"Last Period",IF(P438="total","",IF(payfreq="Annually",DATE(YEAR(Q437)+1,MONTH(Q437),DAY(Q437)),IF(payfreq="Semiannually",DATE(YEAR(Q437),MONTH(Q437)+6,DAY(Q437)),IF(payfreq="Quarterly",DATE(YEAR(Q437),MONTH(Q437)+3,DAY(Q437)),IF(payfreq="Monthly",DATE(YEAR(Q437),MONTH(Q437)+1,DAY(Q437)))))))))</f>
        <v>#NAME?</v>
      </c>
      <c r="R438" s="145" t="str">
        <f t="shared" si="13"/>
        <v>#NAME?</v>
      </c>
      <c r="S438" s="142" t="str">
        <f t="shared" si="14"/>
        <v>#NAME?</v>
      </c>
      <c r="T438" s="145" t="str">
        <f>IF(payfreq="Annually",IF(P438="","",IF(P438="Total",SUM($T$19:T437),Adj_Rate*$R438)),IF(payfreq="Semiannually",IF(P438="","",IF(P438="Total",SUM($T$19:T437),Adj_Rate/2*$R438)),IF(payfreq="Quarterly",IF(P438="","",IF(P438="Total",SUM($T$19:T437),Adj_Rate/4*$R438)),IF(payfreq="Monthly",IF(P438="","",IF(P438="Total",SUM($T$19:T437),Adj_Rate/12*$R438)),""))))</f>
        <v>#VALUE!</v>
      </c>
      <c r="U438" s="142" t="str">
        <f t="shared" si="15"/>
        <v>#NAME?</v>
      </c>
      <c r="V438" s="145" t="str">
        <f t="shared" si="16"/>
        <v>#NAME?</v>
      </c>
      <c r="X438" s="77"/>
    </row>
    <row r="439" ht="15.75" customHeight="1">
      <c r="B439" s="144" t="str">
        <f t="shared" si="72"/>
        <v>#NAME?</v>
      </c>
      <c r="C439" s="139" t="str">
        <f t="shared" si="12"/>
        <v>#NAME?</v>
      </c>
      <c r="D439" s="140" t="str">
        <f>+IF(AND(B439&lt;$G$7),VLOOKUP($B$1,Inventory!$A$1:$AZ$500,33,FALSE),IF(AND(B439=$G$7,pmt_timing="End"),VLOOKUP($B$1,Inventory!$A$1:$AZ$500,33,FALSE),0))</f>
        <v>#NAME?</v>
      </c>
      <c r="E439" s="140">
        <v>0.0</v>
      </c>
      <c r="F439" s="140">
        <v>0.0</v>
      </c>
      <c r="G439" s="140">
        <v>0.0</v>
      </c>
      <c r="H439" s="140">
        <v>0.0</v>
      </c>
      <c r="I439" s="140">
        <v>0.0</v>
      </c>
      <c r="J439" s="140">
        <v>0.0</v>
      </c>
      <c r="K439" s="140">
        <v>0.0</v>
      </c>
      <c r="L439" s="141" t="str">
        <f t="shared" si="3"/>
        <v>#NAME?</v>
      </c>
      <c r="M439" s="142" t="str">
        <f>IF(pmt_timing="End",IF($B439&gt;term, "",$L439/(1+Adj_Rate/12)^B439),"")</f>
        <v>#VALUE!</v>
      </c>
      <c r="N439" s="142" t="str">
        <f>IF(AND(payfreq="A",pmt_timing="Beginning",$B439&lt;=term),$L439/(1+Adj_Rate)^($B439),IF(AND(payfreq="S",pmt_timing="Beginning",$B439&lt;=term),$L439/(1+Adj_Rate/2)^($B439),IF(AND(payfreq="Q",pmt_timing="Beginning",$B439&lt;=term),$L439/(1+Adj_Rate/4)^($B439),IF(AND(payfreq="M",pmt_timing="Beginning",$B439&lt;=term),$L439/(1+Adj_Rate/12)^($B439),""))))</f>
        <v>#VALUE!</v>
      </c>
      <c r="O439" s="77"/>
      <c r="P439" s="138" t="str">
        <f t="shared" si="19"/>
        <v>#NAME?</v>
      </c>
      <c r="Q439" s="143" t="str">
        <f>IF(P439="","",IF(P439=term,"Last Period",IF(P439="total","",IF(payfreq="Annually",DATE(YEAR(Q438)+1,MONTH(Q438),DAY(Q438)),IF(payfreq="Semiannually",DATE(YEAR(Q438),MONTH(Q438)+6,DAY(Q438)),IF(payfreq="Quarterly",DATE(YEAR(Q438),MONTH(Q438)+3,DAY(Q438)),IF(payfreq="Monthly",DATE(YEAR(Q438),MONTH(Q438)+1,DAY(Q438)))))))))</f>
        <v>#NAME?</v>
      </c>
      <c r="R439" s="145" t="str">
        <f t="shared" si="13"/>
        <v>#NAME?</v>
      </c>
      <c r="S439" s="142" t="str">
        <f t="shared" si="14"/>
        <v>#NAME?</v>
      </c>
      <c r="T439" s="145" t="str">
        <f>IF(payfreq="Annually",IF(P439="","",IF(P439="Total",SUM($T$19:T438),Adj_Rate*$R439)),IF(payfreq="Semiannually",IF(P439="","",IF(P439="Total",SUM($T$19:T438),Adj_Rate/2*$R439)),IF(payfreq="Quarterly",IF(P439="","",IF(P439="Total",SUM($T$19:T438),Adj_Rate/4*$R439)),IF(payfreq="Monthly",IF(P439="","",IF(P439="Total",SUM($T$19:T438),Adj_Rate/12*$R439)),""))))</f>
        <v>#VALUE!</v>
      </c>
      <c r="U439" s="142" t="str">
        <f t="shared" si="15"/>
        <v>#NAME?</v>
      </c>
      <c r="V439" s="145" t="str">
        <f t="shared" si="16"/>
        <v>#NAME?</v>
      </c>
      <c r="X439" s="77"/>
    </row>
    <row r="440" ht="15.75" customHeight="1">
      <c r="B440" s="144" t="str">
        <f t="shared" si="72"/>
        <v>#NAME?</v>
      </c>
      <c r="C440" s="139" t="str">
        <f t="shared" si="12"/>
        <v>#NAME?</v>
      </c>
      <c r="D440" s="140" t="str">
        <f>+IF(AND(B440&lt;$G$7),VLOOKUP($B$1,Inventory!$A$1:$AZ$500,33,FALSE),IF(AND(B440=$G$7,pmt_timing="End"),VLOOKUP($B$1,Inventory!$A$1:$AZ$500,33,FALSE),0))</f>
        <v>#NAME?</v>
      </c>
      <c r="E440" s="140">
        <v>0.0</v>
      </c>
      <c r="F440" s="140">
        <v>0.0</v>
      </c>
      <c r="G440" s="140">
        <v>0.0</v>
      </c>
      <c r="H440" s="140">
        <v>0.0</v>
      </c>
      <c r="I440" s="140">
        <v>0.0</v>
      </c>
      <c r="J440" s="140">
        <v>0.0</v>
      </c>
      <c r="K440" s="140">
        <v>0.0</v>
      </c>
      <c r="L440" s="141" t="str">
        <f t="shared" si="3"/>
        <v>#NAME?</v>
      </c>
      <c r="M440" s="142" t="str">
        <f>IF(pmt_timing="End",IF($B440&gt;term, "",$L440/(1+Adj_Rate/12)^B440),"")</f>
        <v>#VALUE!</v>
      </c>
      <c r="N440" s="142" t="str">
        <f>IF(AND(payfreq="A",pmt_timing="Beginning",$B440&lt;=term),$L440/(1+Adj_Rate)^($B440),IF(AND(payfreq="S",pmt_timing="Beginning",$B440&lt;=term),$L440/(1+Adj_Rate/2)^($B440),IF(AND(payfreq="Q",pmt_timing="Beginning",$B440&lt;=term),$L440/(1+Adj_Rate/4)^($B440),IF(AND(payfreq="M",pmt_timing="Beginning",$B440&lt;=term),$L440/(1+Adj_Rate/12)^($B440),""))))</f>
        <v>#VALUE!</v>
      </c>
      <c r="O440" s="77"/>
      <c r="P440" s="138" t="str">
        <f t="shared" si="19"/>
        <v>#NAME?</v>
      </c>
      <c r="Q440" s="143" t="str">
        <f>IF(P440="","",IF(P440=term,"Last Period",IF(P440="total","",IF(payfreq="Annually",DATE(YEAR(Q439)+1,MONTH(Q439),DAY(Q439)),IF(payfreq="Semiannually",DATE(YEAR(Q439),MONTH(Q439)+6,DAY(Q439)),IF(payfreq="Quarterly",DATE(YEAR(Q439),MONTH(Q439)+3,DAY(Q439)),IF(payfreq="Monthly",DATE(YEAR(Q439),MONTH(Q439)+1,DAY(Q439)))))))))</f>
        <v>#NAME?</v>
      </c>
      <c r="R440" s="145" t="str">
        <f t="shared" si="13"/>
        <v>#NAME?</v>
      </c>
      <c r="S440" s="142" t="str">
        <f t="shared" si="14"/>
        <v>#NAME?</v>
      </c>
      <c r="T440" s="145" t="str">
        <f>IF(payfreq="Annually",IF(P440="","",IF(P440="Total",SUM($T$19:T439),Adj_Rate*$R440)),IF(payfreq="Semiannually",IF(P440="","",IF(P440="Total",SUM($T$19:T439),Adj_Rate/2*$R440)),IF(payfreq="Quarterly",IF(P440="","",IF(P440="Total",SUM($T$19:T439),Adj_Rate/4*$R440)),IF(payfreq="Monthly",IF(P440="","",IF(P440="Total",SUM($T$19:T439),Adj_Rate/12*$R440)),""))))</f>
        <v>#VALUE!</v>
      </c>
      <c r="U440" s="142" t="str">
        <f t="shared" si="15"/>
        <v>#NAME?</v>
      </c>
      <c r="V440" s="145" t="str">
        <f t="shared" si="16"/>
        <v>#NAME?</v>
      </c>
      <c r="X440" s="77"/>
    </row>
    <row r="441" ht="15.75" customHeight="1">
      <c r="B441" s="144" t="str">
        <f t="shared" si="72"/>
        <v>#NAME?</v>
      </c>
      <c r="C441" s="139" t="str">
        <f t="shared" si="12"/>
        <v>#NAME?</v>
      </c>
      <c r="D441" s="140" t="str">
        <f>+IF(AND(B441&lt;$G$7),VLOOKUP($B$1,Inventory!$A$1:$AZ$500,33,FALSE),IF(AND(B441=$G$7,pmt_timing="End"),VLOOKUP($B$1,Inventory!$A$1:$AZ$500,33,FALSE),0))</f>
        <v>#NAME?</v>
      </c>
      <c r="E441" s="140">
        <v>0.0</v>
      </c>
      <c r="F441" s="140">
        <v>0.0</v>
      </c>
      <c r="G441" s="140">
        <v>0.0</v>
      </c>
      <c r="H441" s="140">
        <v>0.0</v>
      </c>
      <c r="I441" s="140">
        <v>0.0</v>
      </c>
      <c r="J441" s="140">
        <v>0.0</v>
      </c>
      <c r="K441" s="140">
        <v>0.0</v>
      </c>
      <c r="L441" s="141" t="str">
        <f t="shared" si="3"/>
        <v>#NAME?</v>
      </c>
      <c r="M441" s="142" t="str">
        <f>IF(pmt_timing="End",IF($B441&gt;term, "",$L441/(1+Adj_Rate/12)^B441),"")</f>
        <v>#VALUE!</v>
      </c>
      <c r="N441" s="142" t="str">
        <f>IF(AND(payfreq="A",pmt_timing="Beginning",$B441&lt;=term),$L441/(1+Adj_Rate)^($B441),IF(AND(payfreq="S",pmt_timing="Beginning",$B441&lt;=term),$L441/(1+Adj_Rate/2)^($B441),IF(AND(payfreq="Q",pmt_timing="Beginning",$B441&lt;=term),$L441/(1+Adj_Rate/4)^($B441),IF(AND(payfreq="M",pmt_timing="Beginning",$B441&lt;=term),$L441/(1+Adj_Rate/12)^($B441),""))))</f>
        <v>#VALUE!</v>
      </c>
      <c r="O441" s="77"/>
      <c r="P441" s="138" t="str">
        <f t="shared" si="19"/>
        <v>#NAME?</v>
      </c>
      <c r="Q441" s="143" t="str">
        <f>IF(P441="","",IF(P441=term,"Last Period",IF(P441="total","",IF(payfreq="Annually",DATE(YEAR(Q440)+1,MONTH(Q440),DAY(Q440)),IF(payfreq="Semiannually",DATE(YEAR(Q440),MONTH(Q440)+6,DAY(Q440)),IF(payfreq="Quarterly",DATE(YEAR(Q440),MONTH(Q440)+3,DAY(Q440)),IF(payfreq="Monthly",DATE(YEAR(Q440),MONTH(Q440)+1,DAY(Q440)))))))))</f>
        <v>#NAME?</v>
      </c>
      <c r="R441" s="145" t="str">
        <f t="shared" si="13"/>
        <v>#NAME?</v>
      </c>
      <c r="S441" s="142" t="str">
        <f t="shared" si="14"/>
        <v>#NAME?</v>
      </c>
      <c r="T441" s="145" t="str">
        <f>IF(payfreq="Annually",IF(P441="","",IF(P441="Total",SUM($T$19:T440),Adj_Rate*$R441)),IF(payfreq="Semiannually",IF(P441="","",IF(P441="Total",SUM($T$19:T440),Adj_Rate/2*$R441)),IF(payfreq="Quarterly",IF(P441="","",IF(P441="Total",SUM($T$19:T440),Adj_Rate/4*$R441)),IF(payfreq="Monthly",IF(P441="","",IF(P441="Total",SUM($T$19:T440),Adj_Rate/12*$R441)),""))))</f>
        <v>#VALUE!</v>
      </c>
      <c r="U441" s="142" t="str">
        <f t="shared" si="15"/>
        <v>#NAME?</v>
      </c>
      <c r="V441" s="145" t="str">
        <f t="shared" si="16"/>
        <v>#NAME?</v>
      </c>
      <c r="X441" s="77"/>
    </row>
    <row r="442" ht="15.75" customHeight="1">
      <c r="B442" s="144" t="str">
        <f t="shared" si="72"/>
        <v>#NAME?</v>
      </c>
      <c r="C442" s="139" t="str">
        <f t="shared" si="12"/>
        <v>#NAME?</v>
      </c>
      <c r="D442" s="140" t="str">
        <f>+IF(AND(B442&lt;$G$7),VLOOKUP($B$1,Inventory!$A$1:$AZ$500,33,FALSE),IF(AND(B442=$G$7,pmt_timing="End"),VLOOKUP($B$1,Inventory!$A$1:$AZ$500,33,FALSE),0))</f>
        <v>#NAME?</v>
      </c>
      <c r="E442" s="140">
        <v>0.0</v>
      </c>
      <c r="F442" s="140">
        <v>0.0</v>
      </c>
      <c r="G442" s="140">
        <v>0.0</v>
      </c>
      <c r="H442" s="140">
        <v>0.0</v>
      </c>
      <c r="I442" s="140">
        <v>0.0</v>
      </c>
      <c r="J442" s="140">
        <v>0.0</v>
      </c>
      <c r="K442" s="140">
        <v>0.0</v>
      </c>
      <c r="L442" s="141" t="str">
        <f t="shared" si="3"/>
        <v>#NAME?</v>
      </c>
      <c r="M442" s="142" t="str">
        <f>IF(pmt_timing="End",IF($B442&gt;term, "",$L442/(1+Adj_Rate/12)^B442),"")</f>
        <v>#VALUE!</v>
      </c>
      <c r="N442" s="142" t="str">
        <f>IF(AND(payfreq="A",pmt_timing="Beginning",$B442&lt;=term),$L442/(1+Adj_Rate)^($B442),IF(AND(payfreq="S",pmt_timing="Beginning",$B442&lt;=term),$L442/(1+Adj_Rate/2)^($B442),IF(AND(payfreq="Q",pmt_timing="Beginning",$B442&lt;=term),$L442/(1+Adj_Rate/4)^($B442),IF(AND(payfreq="M",pmt_timing="Beginning",$B442&lt;=term),$L442/(1+Adj_Rate/12)^($B442),""))))</f>
        <v>#VALUE!</v>
      </c>
      <c r="O442" s="77"/>
      <c r="P442" s="138" t="str">
        <f t="shared" si="19"/>
        <v>#NAME?</v>
      </c>
      <c r="Q442" s="143" t="str">
        <f>IF(P442="","",IF(P442=term,"Last Period",IF(P442="total","",IF(payfreq="Annually",DATE(YEAR(Q441)+1,MONTH(Q441),DAY(Q441)),IF(payfreq="Semiannually",DATE(YEAR(Q441),MONTH(Q441)+6,DAY(Q441)),IF(payfreq="Quarterly",DATE(YEAR(Q441),MONTH(Q441)+3,DAY(Q441)),IF(payfreq="Monthly",DATE(YEAR(Q441),MONTH(Q441)+1,DAY(Q441)))))))))</f>
        <v>#NAME?</v>
      </c>
      <c r="R442" s="145" t="str">
        <f t="shared" si="13"/>
        <v>#NAME?</v>
      </c>
      <c r="S442" s="142" t="str">
        <f t="shared" si="14"/>
        <v>#NAME?</v>
      </c>
      <c r="T442" s="145" t="str">
        <f>IF(payfreq="Annually",IF(P442="","",IF(P442="Total",SUM($T$19:T441),Adj_Rate*$R442)),IF(payfreq="Semiannually",IF(P442="","",IF(P442="Total",SUM($T$19:T441),Adj_Rate/2*$R442)),IF(payfreq="Quarterly",IF(P442="","",IF(P442="Total",SUM($T$19:T441),Adj_Rate/4*$R442)),IF(payfreq="Monthly",IF(P442="","",IF(P442="Total",SUM($T$19:T441),Adj_Rate/12*$R442)),""))))</f>
        <v>#VALUE!</v>
      </c>
      <c r="U442" s="142" t="str">
        <f t="shared" si="15"/>
        <v>#NAME?</v>
      </c>
      <c r="V442" s="145" t="str">
        <f t="shared" si="16"/>
        <v>#NAME?</v>
      </c>
      <c r="X442" s="77"/>
    </row>
    <row r="443" ht="15.75" customHeight="1">
      <c r="B443" s="144" t="str">
        <f t="shared" si="72"/>
        <v>#NAME?</v>
      </c>
      <c r="C443" s="139" t="str">
        <f t="shared" si="12"/>
        <v>#NAME?</v>
      </c>
      <c r="D443" s="140" t="str">
        <f>+IF(AND(B443&lt;$G$7),VLOOKUP($B$1,Inventory!$A$1:$AZ$500,33,FALSE),IF(AND(B443=$G$7,pmt_timing="End"),VLOOKUP($B$1,Inventory!$A$1:$AZ$500,33,FALSE),0))</f>
        <v>#NAME?</v>
      </c>
      <c r="E443" s="140">
        <v>0.0</v>
      </c>
      <c r="F443" s="140">
        <v>0.0</v>
      </c>
      <c r="G443" s="140">
        <v>0.0</v>
      </c>
      <c r="H443" s="140">
        <v>0.0</v>
      </c>
      <c r="I443" s="140">
        <v>0.0</v>
      </c>
      <c r="J443" s="140">
        <v>0.0</v>
      </c>
      <c r="K443" s="140">
        <v>0.0</v>
      </c>
      <c r="L443" s="141" t="str">
        <f t="shared" si="3"/>
        <v>#NAME?</v>
      </c>
      <c r="M443" s="142" t="str">
        <f>IF(pmt_timing="End",IF($B443&gt;term, "",$L443/(1+Adj_Rate/12)^B443),"")</f>
        <v>#VALUE!</v>
      </c>
      <c r="N443" s="142" t="str">
        <f>IF(AND(payfreq="A",pmt_timing="Beginning",$B443&lt;=term),$L443/(1+Adj_Rate)^($B443),IF(AND(payfreq="S",pmt_timing="Beginning",$B443&lt;=term),$L443/(1+Adj_Rate/2)^($B443),IF(AND(payfreq="Q",pmt_timing="Beginning",$B443&lt;=term),$L443/(1+Adj_Rate/4)^($B443),IF(AND(payfreq="M",pmt_timing="Beginning",$B443&lt;=term),$L443/(1+Adj_Rate/12)^($B443),""))))</f>
        <v>#VALUE!</v>
      </c>
      <c r="O443" s="77"/>
      <c r="P443" s="138" t="str">
        <f t="shared" si="19"/>
        <v>#NAME?</v>
      </c>
      <c r="Q443" s="143" t="str">
        <f>IF(P443="","",IF(P443=term,"Last Period",IF(P443="total","",IF(payfreq="Annually",DATE(YEAR(Q442)+1,MONTH(Q442),DAY(Q442)),IF(payfreq="Semiannually",DATE(YEAR(Q442),MONTH(Q442)+6,DAY(Q442)),IF(payfreq="Quarterly",DATE(YEAR(Q442),MONTH(Q442)+3,DAY(Q442)),IF(payfreq="Monthly",DATE(YEAR(Q442),MONTH(Q442)+1,DAY(Q442)))))))))</f>
        <v>#NAME?</v>
      </c>
      <c r="R443" s="145" t="str">
        <f t="shared" si="13"/>
        <v>#NAME?</v>
      </c>
      <c r="S443" s="142" t="str">
        <f t="shared" si="14"/>
        <v>#NAME?</v>
      </c>
      <c r="T443" s="145" t="str">
        <f>IF(payfreq="Annually",IF(P443="","",IF(P443="Total",SUM($T$19:T442),Adj_Rate*$R443)),IF(payfreq="Semiannually",IF(P443="","",IF(P443="Total",SUM($T$19:T442),Adj_Rate/2*$R443)),IF(payfreq="Quarterly",IF(P443="","",IF(P443="Total",SUM($T$19:T442),Adj_Rate/4*$R443)),IF(payfreq="Monthly",IF(P443="","",IF(P443="Total",SUM($T$19:T442),Adj_Rate/12*$R443)),""))))</f>
        <v>#VALUE!</v>
      </c>
      <c r="U443" s="142" t="str">
        <f t="shared" si="15"/>
        <v>#NAME?</v>
      </c>
      <c r="V443" s="145" t="str">
        <f t="shared" si="16"/>
        <v>#NAME?</v>
      </c>
      <c r="X443" s="77"/>
    </row>
    <row r="444" ht="15.75" customHeight="1">
      <c r="B444" s="144" t="str">
        <f t="shared" si="72"/>
        <v>#NAME?</v>
      </c>
      <c r="C444" s="139" t="str">
        <f t="shared" si="12"/>
        <v>#NAME?</v>
      </c>
      <c r="D444" s="140" t="str">
        <f>+IF(AND(B444&lt;$G$7),VLOOKUP($B$1,Inventory!$A$1:$AZ$500,33,FALSE),IF(AND(B444=$G$7,pmt_timing="End"),VLOOKUP($B$1,Inventory!$A$1:$AZ$500,33,FALSE),0))</f>
        <v>#NAME?</v>
      </c>
      <c r="E444" s="140">
        <v>0.0</v>
      </c>
      <c r="F444" s="140">
        <v>0.0</v>
      </c>
      <c r="G444" s="140">
        <v>0.0</v>
      </c>
      <c r="H444" s="140">
        <v>0.0</v>
      </c>
      <c r="I444" s="140">
        <v>0.0</v>
      </c>
      <c r="J444" s="140">
        <v>0.0</v>
      </c>
      <c r="K444" s="140">
        <v>0.0</v>
      </c>
      <c r="L444" s="141" t="str">
        <f t="shared" si="3"/>
        <v>#NAME?</v>
      </c>
      <c r="M444" s="142" t="str">
        <f>IF(pmt_timing="End",IF($B444&gt;term, "",$L444/(1+Adj_Rate/12)^B444),"")</f>
        <v>#VALUE!</v>
      </c>
      <c r="N444" s="142" t="str">
        <f>IF(AND(payfreq="A",pmt_timing="Beginning",$B444&lt;=term),$L444/(1+Adj_Rate)^($B444),IF(AND(payfreq="S",pmt_timing="Beginning",$B444&lt;=term),$L444/(1+Adj_Rate/2)^($B444),IF(AND(payfreq="Q",pmt_timing="Beginning",$B444&lt;=term),$L444/(1+Adj_Rate/4)^($B444),IF(AND(payfreq="M",pmt_timing="Beginning",$B444&lt;=term),$L444/(1+Adj_Rate/12)^($B444),""))))</f>
        <v>#VALUE!</v>
      </c>
      <c r="O444" s="77"/>
      <c r="P444" s="138" t="str">
        <f t="shared" si="19"/>
        <v>#NAME?</v>
      </c>
      <c r="Q444" s="143" t="str">
        <f>IF(P444="","",IF(P444=term,"Last Period",IF(P444="total","",IF(payfreq="Annually",DATE(YEAR(Q443)+1,MONTH(Q443),DAY(Q443)),IF(payfreq="Semiannually",DATE(YEAR(Q443),MONTH(Q443)+6,DAY(Q443)),IF(payfreq="Quarterly",DATE(YEAR(Q443),MONTH(Q443)+3,DAY(Q443)),IF(payfreq="Monthly",DATE(YEAR(Q443),MONTH(Q443)+1,DAY(Q443)))))))))</f>
        <v>#NAME?</v>
      </c>
      <c r="R444" s="145" t="str">
        <f t="shared" si="13"/>
        <v>#NAME?</v>
      </c>
      <c r="S444" s="142" t="str">
        <f t="shared" si="14"/>
        <v>#NAME?</v>
      </c>
      <c r="T444" s="145" t="str">
        <f>IF(payfreq="Annually",IF(P444="","",IF(P444="Total",SUM($T$19:T443),Adj_Rate*$R444)),IF(payfreq="Semiannually",IF(P444="","",IF(P444="Total",SUM($T$19:T443),Adj_Rate/2*$R444)),IF(payfreq="Quarterly",IF(P444="","",IF(P444="Total",SUM($T$19:T443),Adj_Rate/4*$R444)),IF(payfreq="Monthly",IF(P444="","",IF(P444="Total",SUM($T$19:T443),Adj_Rate/12*$R444)),""))))</f>
        <v>#VALUE!</v>
      </c>
      <c r="U444" s="142" t="str">
        <f t="shared" si="15"/>
        <v>#NAME?</v>
      </c>
      <c r="V444" s="145" t="str">
        <f t="shared" si="16"/>
        <v>#NAME?</v>
      </c>
      <c r="X444" s="77"/>
    </row>
    <row r="445" ht="15.75" customHeight="1">
      <c r="B445" s="144" t="str">
        <f t="shared" si="72"/>
        <v>#NAME?</v>
      </c>
      <c r="C445" s="139" t="str">
        <f t="shared" si="12"/>
        <v>#NAME?</v>
      </c>
      <c r="D445" s="140" t="str">
        <f>+IF(AND(B445&lt;$G$7),VLOOKUP($B$1,Inventory!$A$1:$AZ$500,33,FALSE),IF(AND(B445=$G$7,pmt_timing="End"),VLOOKUP($B$1,Inventory!$A$1:$AZ$500,33,FALSE),0))</f>
        <v>#NAME?</v>
      </c>
      <c r="E445" s="140">
        <v>0.0</v>
      </c>
      <c r="F445" s="140">
        <v>0.0</v>
      </c>
      <c r="G445" s="140">
        <v>0.0</v>
      </c>
      <c r="H445" s="140">
        <v>0.0</v>
      </c>
      <c r="I445" s="140">
        <v>0.0</v>
      </c>
      <c r="J445" s="140">
        <v>0.0</v>
      </c>
      <c r="K445" s="140">
        <v>0.0</v>
      </c>
      <c r="L445" s="141" t="str">
        <f t="shared" si="3"/>
        <v>#NAME?</v>
      </c>
      <c r="M445" s="142" t="str">
        <f>IF(pmt_timing="End",IF($B445&gt;term, "",$L445/(1+Adj_Rate/12)^B445),"")</f>
        <v>#VALUE!</v>
      </c>
      <c r="N445" s="142" t="str">
        <f>IF(AND(payfreq="A",pmt_timing="Beginning",$B445&lt;=term),$L445/(1+Adj_Rate)^($B445),IF(AND(payfreq="S",pmt_timing="Beginning",$B445&lt;=term),$L445/(1+Adj_Rate/2)^($B445),IF(AND(payfreq="Q",pmt_timing="Beginning",$B445&lt;=term),$L445/(1+Adj_Rate/4)^($B445),IF(AND(payfreq="M",pmt_timing="Beginning",$B445&lt;=term),$L445/(1+Adj_Rate/12)^($B445),""))))</f>
        <v>#VALUE!</v>
      </c>
      <c r="O445" s="77"/>
      <c r="P445" s="138" t="str">
        <f t="shared" si="19"/>
        <v>#NAME?</v>
      </c>
      <c r="Q445" s="143" t="str">
        <f>IF(P445="","",IF(P445=term,"Last Period",IF(P445="total","",IF(payfreq="Annually",DATE(YEAR(Q444)+1,MONTH(Q444),DAY(Q444)),IF(payfreq="Semiannually",DATE(YEAR(Q444),MONTH(Q444)+6,DAY(Q444)),IF(payfreq="Quarterly",DATE(YEAR(Q444),MONTH(Q444)+3,DAY(Q444)),IF(payfreq="Monthly",DATE(YEAR(Q444),MONTH(Q444)+1,DAY(Q444)))))))))</f>
        <v>#NAME?</v>
      </c>
      <c r="R445" s="145" t="str">
        <f t="shared" si="13"/>
        <v>#NAME?</v>
      </c>
      <c r="S445" s="142" t="str">
        <f t="shared" si="14"/>
        <v>#NAME?</v>
      </c>
      <c r="T445" s="145" t="str">
        <f>IF(payfreq="Annually",IF(P445="","",IF(P445="Total",SUM($T$19:T444),Adj_Rate*$R445)),IF(payfreq="Semiannually",IF(P445="","",IF(P445="Total",SUM($T$19:T444),Adj_Rate/2*$R445)),IF(payfreq="Quarterly",IF(P445="","",IF(P445="Total",SUM($T$19:T444),Adj_Rate/4*$R445)),IF(payfreq="Monthly",IF(P445="","",IF(P445="Total",SUM($T$19:T444),Adj_Rate/12*$R445)),""))))</f>
        <v>#VALUE!</v>
      </c>
      <c r="U445" s="142" t="str">
        <f t="shared" si="15"/>
        <v>#NAME?</v>
      </c>
      <c r="V445" s="145" t="str">
        <f t="shared" si="16"/>
        <v>#NAME?</v>
      </c>
      <c r="X445" s="77"/>
    </row>
    <row r="446" ht="15.75" customHeight="1">
      <c r="B446" s="144" t="str">
        <f t="shared" si="72"/>
        <v>#NAME?</v>
      </c>
      <c r="C446" s="139" t="str">
        <f t="shared" si="12"/>
        <v>#NAME?</v>
      </c>
      <c r="D446" s="140" t="str">
        <f>+IF(AND(B446&lt;$G$7),VLOOKUP($B$1,Inventory!$A$1:$AZ$500,33,FALSE),IF(AND(B446=$G$7,pmt_timing="End"),VLOOKUP($B$1,Inventory!$A$1:$AZ$500,33,FALSE),0))</f>
        <v>#NAME?</v>
      </c>
      <c r="E446" s="140">
        <v>0.0</v>
      </c>
      <c r="F446" s="140">
        <v>0.0</v>
      </c>
      <c r="G446" s="140">
        <v>0.0</v>
      </c>
      <c r="H446" s="140">
        <v>0.0</v>
      </c>
      <c r="I446" s="140">
        <v>0.0</v>
      </c>
      <c r="J446" s="140">
        <v>0.0</v>
      </c>
      <c r="K446" s="140">
        <v>0.0</v>
      </c>
      <c r="L446" s="141" t="str">
        <f t="shared" si="3"/>
        <v>#NAME?</v>
      </c>
      <c r="M446" s="142" t="str">
        <f>IF(pmt_timing="End",IF($B446&gt;term, "",$L446/(1+Adj_Rate/12)^B446),"")</f>
        <v>#VALUE!</v>
      </c>
      <c r="N446" s="142" t="str">
        <f>IF(AND(payfreq="A",pmt_timing="Beginning",$B446&lt;=term),$L446/(1+Adj_Rate)^($B446),IF(AND(payfreq="S",pmt_timing="Beginning",$B446&lt;=term),$L446/(1+Adj_Rate/2)^($B446),IF(AND(payfreq="Q",pmt_timing="Beginning",$B446&lt;=term),$L446/(1+Adj_Rate/4)^($B446),IF(AND(payfreq="M",pmt_timing="Beginning",$B446&lt;=term),$L446/(1+Adj_Rate/12)^($B446),""))))</f>
        <v>#VALUE!</v>
      </c>
      <c r="O446" s="77"/>
      <c r="P446" s="138" t="str">
        <f t="shared" si="19"/>
        <v>#NAME?</v>
      </c>
      <c r="Q446" s="143" t="str">
        <f>IF(P446="","",IF(P446=term,"Last Period",IF(P446="total","",IF(payfreq="Annually",DATE(YEAR(Q445)+1,MONTH(Q445),DAY(Q445)),IF(payfreq="Semiannually",DATE(YEAR(Q445),MONTH(Q445)+6,DAY(Q445)),IF(payfreq="Quarterly",DATE(YEAR(Q445),MONTH(Q445)+3,DAY(Q445)),IF(payfreq="Monthly",DATE(YEAR(Q445),MONTH(Q445)+1,DAY(Q445)))))))))</f>
        <v>#NAME?</v>
      </c>
      <c r="R446" s="145" t="str">
        <f t="shared" si="13"/>
        <v>#NAME?</v>
      </c>
      <c r="S446" s="142" t="str">
        <f t="shared" si="14"/>
        <v>#NAME?</v>
      </c>
      <c r="T446" s="145" t="str">
        <f>IF(payfreq="Annually",IF(P446="","",IF(P446="Total",SUM($T$19:T445),Adj_Rate*$R446)),IF(payfreq="Semiannually",IF(P446="","",IF(P446="Total",SUM($T$19:T445),Adj_Rate/2*$R446)),IF(payfreq="Quarterly",IF(P446="","",IF(P446="Total",SUM($T$19:T445),Adj_Rate/4*$R446)),IF(payfreq="Monthly",IF(P446="","",IF(P446="Total",SUM($T$19:T445),Adj_Rate/12*$R446)),""))))</f>
        <v>#VALUE!</v>
      </c>
      <c r="U446" s="142" t="str">
        <f t="shared" si="15"/>
        <v>#NAME?</v>
      </c>
      <c r="V446" s="145" t="str">
        <f t="shared" si="16"/>
        <v>#NAME?</v>
      </c>
      <c r="X446" s="77"/>
    </row>
    <row r="447" ht="15.75" customHeight="1">
      <c r="B447" s="144" t="str">
        <f t="shared" si="72"/>
        <v>#NAME?</v>
      </c>
      <c r="C447" s="139" t="str">
        <f t="shared" si="12"/>
        <v>#NAME?</v>
      </c>
      <c r="D447" s="140" t="str">
        <f>+IF(AND(B447&lt;$G$7),VLOOKUP($B$1,Inventory!$A$1:$AZ$500,33,FALSE),IF(AND(B447=$G$7,pmt_timing="End"),VLOOKUP($B$1,Inventory!$A$1:$AZ$500,33,FALSE),0))</f>
        <v>#NAME?</v>
      </c>
      <c r="E447" s="140">
        <v>0.0</v>
      </c>
      <c r="F447" s="140">
        <v>0.0</v>
      </c>
      <c r="G447" s="140">
        <v>0.0</v>
      </c>
      <c r="H447" s="140">
        <v>0.0</v>
      </c>
      <c r="I447" s="140">
        <v>0.0</v>
      </c>
      <c r="J447" s="140">
        <v>0.0</v>
      </c>
      <c r="K447" s="140">
        <v>0.0</v>
      </c>
      <c r="L447" s="141" t="str">
        <f t="shared" si="3"/>
        <v>#NAME?</v>
      </c>
      <c r="M447" s="142" t="str">
        <f>IF(pmt_timing="End",IF($B447&gt;term, "",$L447/(1+Adj_Rate/12)^B447),"")</f>
        <v>#VALUE!</v>
      </c>
      <c r="N447" s="142" t="str">
        <f>IF(AND(payfreq="A",pmt_timing="Beginning",$B447&lt;=term),$L447/(1+Adj_Rate)^($B447),IF(AND(payfreq="S",pmt_timing="Beginning",$B447&lt;=term),$L447/(1+Adj_Rate/2)^($B447),IF(AND(payfreq="Q",pmt_timing="Beginning",$B447&lt;=term),$L447/(1+Adj_Rate/4)^($B447),IF(AND(payfreq="M",pmt_timing="Beginning",$B447&lt;=term),$L447/(1+Adj_Rate/12)^($B447),""))))</f>
        <v>#VALUE!</v>
      </c>
      <c r="O447" s="77"/>
      <c r="P447" s="138" t="str">
        <f t="shared" si="19"/>
        <v>#NAME?</v>
      </c>
      <c r="Q447" s="143" t="str">
        <f>IF(P447="","",IF(P447=term,"Last Period",IF(P447="total","",IF(payfreq="Annually",DATE(YEAR(Q446)+1,MONTH(Q446),DAY(Q446)),IF(payfreq="Semiannually",DATE(YEAR(Q446),MONTH(Q446)+6,DAY(Q446)),IF(payfreq="Quarterly",DATE(YEAR(Q446),MONTH(Q446)+3,DAY(Q446)),IF(payfreq="Monthly",DATE(YEAR(Q446),MONTH(Q446)+1,DAY(Q446)))))))))</f>
        <v>#NAME?</v>
      </c>
      <c r="R447" s="145" t="str">
        <f t="shared" si="13"/>
        <v>#NAME?</v>
      </c>
      <c r="S447" s="142" t="str">
        <f t="shared" si="14"/>
        <v>#NAME?</v>
      </c>
      <c r="T447" s="145" t="str">
        <f>IF(payfreq="Annually",IF(P447="","",IF(P447="Total",SUM($T$19:T446),Adj_Rate*$R447)),IF(payfreq="Semiannually",IF(P447="","",IF(P447="Total",SUM($T$19:T446),Adj_Rate/2*$R447)),IF(payfreq="Quarterly",IF(P447="","",IF(P447="Total",SUM($T$19:T446),Adj_Rate/4*$R447)),IF(payfreq="Monthly",IF(P447="","",IF(P447="Total",SUM($T$19:T446),Adj_Rate/12*$R447)),""))))</f>
        <v>#VALUE!</v>
      </c>
      <c r="U447" s="142" t="str">
        <f t="shared" si="15"/>
        <v>#NAME?</v>
      </c>
      <c r="V447" s="145" t="str">
        <f t="shared" si="16"/>
        <v>#NAME?</v>
      </c>
      <c r="X447" s="77"/>
    </row>
    <row r="448" ht="15.75" customHeight="1">
      <c r="B448" s="144" t="str">
        <f t="shared" si="72"/>
        <v>#NAME?</v>
      </c>
      <c r="C448" s="139" t="str">
        <f t="shared" si="12"/>
        <v>#NAME?</v>
      </c>
      <c r="D448" s="140" t="str">
        <f>+IF(AND(B448&lt;$G$7),VLOOKUP($B$1,Inventory!$A$1:$AZ$500,33,FALSE),IF(AND(B448=$G$7,pmt_timing="End"),VLOOKUP($B$1,Inventory!$A$1:$AZ$500,33,FALSE),0))</f>
        <v>#NAME?</v>
      </c>
      <c r="E448" s="140">
        <v>0.0</v>
      </c>
      <c r="F448" s="140">
        <v>0.0</v>
      </c>
      <c r="G448" s="140">
        <v>0.0</v>
      </c>
      <c r="H448" s="140">
        <v>0.0</v>
      </c>
      <c r="I448" s="140">
        <v>0.0</v>
      </c>
      <c r="J448" s="140">
        <v>0.0</v>
      </c>
      <c r="K448" s="140">
        <v>0.0</v>
      </c>
      <c r="L448" s="141" t="str">
        <f t="shared" si="3"/>
        <v>#NAME?</v>
      </c>
      <c r="M448" s="142" t="str">
        <f>IF(pmt_timing="End",IF($B448&gt;term, "",$L448/(1+Adj_Rate/12)^B448),"")</f>
        <v>#VALUE!</v>
      </c>
      <c r="N448" s="142" t="str">
        <f>IF(AND(payfreq="A",pmt_timing="Beginning",$B448&lt;=term),$L448/(1+Adj_Rate)^($B448),IF(AND(payfreq="S",pmt_timing="Beginning",$B448&lt;=term),$L448/(1+Adj_Rate/2)^($B448),IF(AND(payfreq="Q",pmt_timing="Beginning",$B448&lt;=term),$L448/(1+Adj_Rate/4)^($B448),IF(AND(payfreq="M",pmt_timing="Beginning",$B448&lt;=term),$L448/(1+Adj_Rate/12)^($B448),""))))</f>
        <v>#VALUE!</v>
      </c>
      <c r="O448" s="77"/>
      <c r="P448" s="138" t="str">
        <f t="shared" si="19"/>
        <v>#NAME?</v>
      </c>
      <c r="Q448" s="143" t="str">
        <f>IF(P448="","",IF(P448=term,"Last Period",IF(P448="total","",IF(payfreq="Annually",DATE(YEAR(Q447)+1,MONTH(Q447),DAY(Q447)),IF(payfreq="Semiannually",DATE(YEAR(Q447),MONTH(Q447)+6,DAY(Q447)),IF(payfreq="Quarterly",DATE(YEAR(Q447),MONTH(Q447)+3,DAY(Q447)),IF(payfreq="Monthly",DATE(YEAR(Q447),MONTH(Q447)+1,DAY(Q447)))))))))</f>
        <v>#NAME?</v>
      </c>
      <c r="R448" s="145" t="str">
        <f t="shared" si="13"/>
        <v>#NAME?</v>
      </c>
      <c r="S448" s="142" t="str">
        <f t="shared" si="14"/>
        <v>#NAME?</v>
      </c>
      <c r="T448" s="145" t="str">
        <f>IF(payfreq="Annually",IF(P448="","",IF(P448="Total",SUM($T$19:T447),Adj_Rate*$R448)),IF(payfreq="Semiannually",IF(P448="","",IF(P448="Total",SUM($T$19:T447),Adj_Rate/2*$R448)),IF(payfreq="Quarterly",IF(P448="","",IF(P448="Total",SUM($T$19:T447),Adj_Rate/4*$R448)),IF(payfreq="Monthly",IF(P448="","",IF(P448="Total",SUM($T$19:T447),Adj_Rate/12*$R448)),""))))</f>
        <v>#VALUE!</v>
      </c>
      <c r="U448" s="142" t="str">
        <f t="shared" si="15"/>
        <v>#NAME?</v>
      </c>
      <c r="V448" s="145" t="str">
        <f t="shared" si="16"/>
        <v>#NAME?</v>
      </c>
      <c r="X448" s="77"/>
    </row>
    <row r="449" ht="15.75" customHeight="1">
      <c r="B449" s="144" t="str">
        <f t="shared" si="72"/>
        <v>#NAME?</v>
      </c>
      <c r="C449" s="139" t="str">
        <f t="shared" si="12"/>
        <v>#NAME?</v>
      </c>
      <c r="D449" s="140" t="str">
        <f>+IF(AND(B449&lt;$G$7),VLOOKUP($B$1,Inventory!$A$1:$AZ$500,33,FALSE),IF(AND(B449=$G$7,pmt_timing="End"),VLOOKUP($B$1,Inventory!$A$1:$AZ$500,33,FALSE),0))</f>
        <v>#NAME?</v>
      </c>
      <c r="E449" s="140">
        <v>0.0</v>
      </c>
      <c r="F449" s="140">
        <v>0.0</v>
      </c>
      <c r="G449" s="140">
        <v>0.0</v>
      </c>
      <c r="H449" s="140">
        <v>0.0</v>
      </c>
      <c r="I449" s="140">
        <v>0.0</v>
      </c>
      <c r="J449" s="140">
        <v>0.0</v>
      </c>
      <c r="K449" s="140">
        <v>0.0</v>
      </c>
      <c r="L449" s="141" t="str">
        <f t="shared" si="3"/>
        <v>#NAME?</v>
      </c>
      <c r="M449" s="142" t="str">
        <f>IF(pmt_timing="End",IF($B449&gt;term, "",$L449/(1+Adj_Rate/12)^B449),"")</f>
        <v>#VALUE!</v>
      </c>
      <c r="N449" s="142" t="str">
        <f>IF(AND(payfreq="A",pmt_timing="Beginning",$B449&lt;=term),$L449/(1+Adj_Rate)^($B449),IF(AND(payfreq="S",pmt_timing="Beginning",$B449&lt;=term),$L449/(1+Adj_Rate/2)^($B449),IF(AND(payfreq="Q",pmt_timing="Beginning",$B449&lt;=term),$L449/(1+Adj_Rate/4)^($B449),IF(AND(payfreq="M",pmt_timing="Beginning",$B449&lt;=term),$L449/(1+Adj_Rate/12)^($B449),""))))</f>
        <v>#VALUE!</v>
      </c>
      <c r="O449" s="77"/>
      <c r="P449" s="138" t="str">
        <f t="shared" si="19"/>
        <v>#NAME?</v>
      </c>
      <c r="Q449" s="143" t="str">
        <f>IF(P449="","",IF(P449=term,"Last Period",IF(P449="total","",IF(payfreq="Annually",DATE(YEAR(Q448)+1,MONTH(Q448),DAY(Q448)),IF(payfreq="Semiannually",DATE(YEAR(Q448),MONTH(Q448)+6,DAY(Q448)),IF(payfreq="Quarterly",DATE(YEAR(Q448),MONTH(Q448)+3,DAY(Q448)),IF(payfreq="Monthly",DATE(YEAR(Q448),MONTH(Q448)+1,DAY(Q448)))))))))</f>
        <v>#NAME?</v>
      </c>
      <c r="R449" s="145" t="str">
        <f t="shared" si="13"/>
        <v>#NAME?</v>
      </c>
      <c r="S449" s="142" t="str">
        <f t="shared" si="14"/>
        <v>#NAME?</v>
      </c>
      <c r="T449" s="145" t="str">
        <f>IF(payfreq="Annually",IF(P449="","",IF(P449="Total",SUM($T$19:T448),Adj_Rate*$R449)),IF(payfreq="Semiannually",IF(P449="","",IF(P449="Total",SUM($T$19:T448),Adj_Rate/2*$R449)),IF(payfreq="Quarterly",IF(P449="","",IF(P449="Total",SUM($T$19:T448),Adj_Rate/4*$R449)),IF(payfreq="Monthly",IF(P449="","",IF(P449="Total",SUM($T$19:T448),Adj_Rate/12*$R449)),""))))</f>
        <v>#VALUE!</v>
      </c>
      <c r="U449" s="142" t="str">
        <f t="shared" si="15"/>
        <v>#NAME?</v>
      </c>
      <c r="V449" s="145" t="str">
        <f t="shared" si="16"/>
        <v>#NAME?</v>
      </c>
      <c r="X449" s="77"/>
    </row>
    <row r="450" ht="15.75" customHeight="1">
      <c r="B450" s="144" t="str">
        <f t="shared" si="72"/>
        <v>#NAME?</v>
      </c>
      <c r="C450" s="139" t="str">
        <f t="shared" si="12"/>
        <v>#NAME?</v>
      </c>
      <c r="D450" s="140" t="str">
        <f>+IF(AND(B450&lt;$G$7),VLOOKUP($B$1,Inventory!$A$1:$AZ$500,33,FALSE),IF(AND(B450=$G$7,pmt_timing="End"),VLOOKUP($B$1,Inventory!$A$1:$AZ$500,33,FALSE),0))</f>
        <v>#NAME?</v>
      </c>
      <c r="E450" s="140">
        <v>0.0</v>
      </c>
      <c r="F450" s="140">
        <v>0.0</v>
      </c>
      <c r="G450" s="140">
        <v>0.0</v>
      </c>
      <c r="H450" s="140">
        <v>0.0</v>
      </c>
      <c r="I450" s="140">
        <v>0.0</v>
      </c>
      <c r="J450" s="140">
        <v>0.0</v>
      </c>
      <c r="K450" s="140">
        <v>0.0</v>
      </c>
      <c r="L450" s="141" t="str">
        <f t="shared" si="3"/>
        <v>#NAME?</v>
      </c>
      <c r="M450" s="142" t="str">
        <f>IF(pmt_timing="End",IF($B450&gt;term, "",$L450/(1+Adj_Rate/12)^B450),"")</f>
        <v>#VALUE!</v>
      </c>
      <c r="N450" s="142" t="str">
        <f>IF(AND(payfreq="A",pmt_timing="Beginning",$B450&lt;=term),$L450/(1+Adj_Rate)^($B450),IF(AND(payfreq="S",pmt_timing="Beginning",$B450&lt;=term),$L450/(1+Adj_Rate/2)^($B450),IF(AND(payfreq="Q",pmt_timing="Beginning",$B450&lt;=term),$L450/(1+Adj_Rate/4)^($B450),IF(AND(payfreq="M",pmt_timing="Beginning",$B450&lt;=term),$L450/(1+Adj_Rate/12)^($B450),""))))</f>
        <v>#VALUE!</v>
      </c>
      <c r="O450" s="77"/>
      <c r="P450" s="138" t="str">
        <f t="shared" si="19"/>
        <v>#NAME?</v>
      </c>
      <c r="Q450" s="143" t="str">
        <f>IF(P450="","",IF(P450=term,"Last Period",IF(P450="total","",IF(payfreq="Annually",DATE(YEAR(Q449)+1,MONTH(Q449),DAY(Q449)),IF(payfreq="Semiannually",DATE(YEAR(Q449),MONTH(Q449)+6,DAY(Q449)),IF(payfreq="Quarterly",DATE(YEAR(Q449),MONTH(Q449)+3,DAY(Q449)),IF(payfreq="Monthly",DATE(YEAR(Q449),MONTH(Q449)+1,DAY(Q449)))))))))</f>
        <v>#NAME?</v>
      </c>
      <c r="R450" s="145" t="str">
        <f t="shared" si="13"/>
        <v>#NAME?</v>
      </c>
      <c r="S450" s="142" t="str">
        <f t="shared" si="14"/>
        <v>#NAME?</v>
      </c>
      <c r="T450" s="145" t="str">
        <f>IF(payfreq="Annually",IF(P450="","",IF(P450="Total",SUM($T$19:T449),Adj_Rate*$R450)),IF(payfreq="Semiannually",IF(P450="","",IF(P450="Total",SUM($T$19:T449),Adj_Rate/2*$R450)),IF(payfreq="Quarterly",IF(P450="","",IF(P450="Total",SUM($T$19:T449),Adj_Rate/4*$R450)),IF(payfreq="Monthly",IF(P450="","",IF(P450="Total",SUM($T$19:T449),Adj_Rate/12*$R450)),""))))</f>
        <v>#VALUE!</v>
      </c>
      <c r="U450" s="142" t="str">
        <f t="shared" si="15"/>
        <v>#NAME?</v>
      </c>
      <c r="V450" s="145" t="str">
        <f t="shared" si="16"/>
        <v>#NAME?</v>
      </c>
      <c r="X450" s="77"/>
    </row>
    <row r="451" ht="15.75" customHeight="1">
      <c r="B451" s="144" t="str">
        <f t="shared" si="72"/>
        <v>#NAME?</v>
      </c>
      <c r="C451" s="139" t="str">
        <f t="shared" si="12"/>
        <v>#NAME?</v>
      </c>
      <c r="D451" s="140" t="str">
        <f>+IF(AND(B451&lt;$G$7),VLOOKUP($B$1,Inventory!$A$1:$AZ$500,33,FALSE),IF(AND(B451=$G$7,pmt_timing="End"),VLOOKUP($B$1,Inventory!$A$1:$AZ$500,33,FALSE),0))</f>
        <v>#NAME?</v>
      </c>
      <c r="E451" s="140">
        <v>0.0</v>
      </c>
      <c r="F451" s="140">
        <v>0.0</v>
      </c>
      <c r="G451" s="140">
        <v>0.0</v>
      </c>
      <c r="H451" s="140">
        <v>0.0</v>
      </c>
      <c r="I451" s="140">
        <v>0.0</v>
      </c>
      <c r="J451" s="140">
        <v>0.0</v>
      </c>
      <c r="K451" s="140">
        <v>0.0</v>
      </c>
      <c r="L451" s="141" t="str">
        <f t="shared" si="3"/>
        <v>#NAME?</v>
      </c>
      <c r="M451" s="142" t="str">
        <f>IF(pmt_timing="End",IF($B451&gt;term, "",$L451/(1+Adj_Rate/12)^B451),"")</f>
        <v>#VALUE!</v>
      </c>
      <c r="N451" s="142" t="str">
        <f>IF(AND(payfreq="A",pmt_timing="Beginning",$B451&lt;=term),$L451/(1+Adj_Rate)^($B451),IF(AND(payfreq="S",pmt_timing="Beginning",$B451&lt;=term),$L451/(1+Adj_Rate/2)^($B451),IF(AND(payfreq="Q",pmt_timing="Beginning",$B451&lt;=term),$L451/(1+Adj_Rate/4)^($B451),IF(AND(payfreq="M",pmt_timing="Beginning",$B451&lt;=term),$L451/(1+Adj_Rate/12)^($B451),""))))</f>
        <v>#VALUE!</v>
      </c>
      <c r="O451" s="77"/>
      <c r="P451" s="138" t="str">
        <f t="shared" si="19"/>
        <v>#NAME?</v>
      </c>
      <c r="Q451" s="143" t="str">
        <f>IF(P451="","",IF(P451=term,"Last Period",IF(P451="total","",IF(payfreq="Annually",DATE(YEAR(Q450)+1,MONTH(Q450),DAY(Q450)),IF(payfreq="Semiannually",DATE(YEAR(Q450),MONTH(Q450)+6,DAY(Q450)),IF(payfreq="Quarterly",DATE(YEAR(Q450),MONTH(Q450)+3,DAY(Q450)),IF(payfreq="Monthly",DATE(YEAR(Q450),MONTH(Q450)+1,DAY(Q450)))))))))</f>
        <v>#NAME?</v>
      </c>
      <c r="R451" s="145" t="str">
        <f t="shared" si="13"/>
        <v>#NAME?</v>
      </c>
      <c r="S451" s="142" t="str">
        <f t="shared" si="14"/>
        <v>#NAME?</v>
      </c>
      <c r="T451" s="145" t="str">
        <f>IF(payfreq="Annually",IF(P451="","",IF(P451="Total",SUM($T$19:T450),Adj_Rate*$R451)),IF(payfreq="Semiannually",IF(P451="","",IF(P451="Total",SUM($T$19:T450),Adj_Rate/2*$R451)),IF(payfreq="Quarterly",IF(P451="","",IF(P451="Total",SUM($T$19:T450),Adj_Rate/4*$R451)),IF(payfreq="Monthly",IF(P451="","",IF(P451="Total",SUM($T$19:T450),Adj_Rate/12*$R451)),""))))</f>
        <v>#VALUE!</v>
      </c>
      <c r="U451" s="142" t="str">
        <f t="shared" si="15"/>
        <v>#NAME?</v>
      </c>
      <c r="V451" s="145" t="str">
        <f t="shared" si="16"/>
        <v>#NAME?</v>
      </c>
      <c r="X451" s="77"/>
    </row>
    <row r="452" ht="15.75" customHeight="1">
      <c r="B452" s="144" t="str">
        <f t="shared" si="72"/>
        <v>#NAME?</v>
      </c>
      <c r="C452" s="139" t="str">
        <f t="shared" si="12"/>
        <v>#NAME?</v>
      </c>
      <c r="D452" s="140" t="str">
        <f>+IF(AND(B452&lt;$G$7),VLOOKUP($B$1,Inventory!$A$1:$AZ$500,33,FALSE),IF(AND(B452=$G$7,pmt_timing="End"),VLOOKUP($B$1,Inventory!$A$1:$AZ$500,33,FALSE),0))</f>
        <v>#NAME?</v>
      </c>
      <c r="E452" s="140">
        <v>0.0</v>
      </c>
      <c r="F452" s="140">
        <v>0.0</v>
      </c>
      <c r="G452" s="140">
        <v>0.0</v>
      </c>
      <c r="H452" s="140">
        <v>0.0</v>
      </c>
      <c r="I452" s="140">
        <v>0.0</v>
      </c>
      <c r="J452" s="140">
        <v>0.0</v>
      </c>
      <c r="K452" s="140">
        <v>0.0</v>
      </c>
      <c r="L452" s="141" t="str">
        <f t="shared" si="3"/>
        <v>#NAME?</v>
      </c>
      <c r="M452" s="142" t="str">
        <f>IF(pmt_timing="End",IF($B452&gt;term, "",$L452/(1+Adj_Rate/12)^B452),"")</f>
        <v>#VALUE!</v>
      </c>
      <c r="N452" s="142" t="str">
        <f>IF(AND(payfreq="A",pmt_timing="Beginning",$B452&lt;=term),$L452/(1+Adj_Rate)^($B452),IF(AND(payfreq="S",pmt_timing="Beginning",$B452&lt;=term),$L452/(1+Adj_Rate/2)^($B452),IF(AND(payfreq="Q",pmt_timing="Beginning",$B452&lt;=term),$L452/(1+Adj_Rate/4)^($B452),IF(AND(payfreq="M",pmt_timing="Beginning",$B452&lt;=term),$L452/(1+Adj_Rate/12)^($B452),""))))</f>
        <v>#VALUE!</v>
      </c>
      <c r="O452" s="77"/>
      <c r="P452" s="138" t="str">
        <f t="shared" si="19"/>
        <v>#NAME?</v>
      </c>
      <c r="Q452" s="143" t="str">
        <f>IF(P452="","",IF(P452=term,"Last Period",IF(P452="total","",IF(payfreq="Annually",DATE(YEAR(Q451)+1,MONTH(Q451),DAY(Q451)),IF(payfreq="Semiannually",DATE(YEAR(Q451),MONTH(Q451)+6,DAY(Q451)),IF(payfreq="Quarterly",DATE(YEAR(Q451),MONTH(Q451)+3,DAY(Q451)),IF(payfreq="Monthly",DATE(YEAR(Q451),MONTH(Q451)+1,DAY(Q451)))))))))</f>
        <v>#NAME?</v>
      </c>
      <c r="R452" s="145" t="str">
        <f t="shared" si="13"/>
        <v>#NAME?</v>
      </c>
      <c r="S452" s="142" t="str">
        <f t="shared" si="14"/>
        <v>#NAME?</v>
      </c>
      <c r="T452" s="145" t="str">
        <f>IF(payfreq="Annually",IF(P452="","",IF(P452="Total",SUM($T$19:T451),Adj_Rate*$R452)),IF(payfreq="Semiannually",IF(P452="","",IF(P452="Total",SUM($T$19:T451),Adj_Rate/2*$R452)),IF(payfreq="Quarterly",IF(P452="","",IF(P452="Total",SUM($T$19:T451),Adj_Rate/4*$R452)),IF(payfreq="Monthly",IF(P452="","",IF(P452="Total",SUM($T$19:T451),Adj_Rate/12*$R452)),""))))</f>
        <v>#VALUE!</v>
      </c>
      <c r="U452" s="142" t="str">
        <f t="shared" si="15"/>
        <v>#NAME?</v>
      </c>
      <c r="V452" s="145" t="str">
        <f t="shared" si="16"/>
        <v>#NAME?</v>
      </c>
      <c r="X452" s="77"/>
    </row>
    <row r="453" ht="15.75" customHeight="1">
      <c r="B453" s="144" t="str">
        <f t="shared" si="72"/>
        <v>#NAME?</v>
      </c>
      <c r="C453" s="139" t="str">
        <f t="shared" si="12"/>
        <v>#NAME?</v>
      </c>
      <c r="D453" s="140" t="str">
        <f>+IF(AND(B453&lt;$G$7),VLOOKUP($B$1,Inventory!$A$1:$AZ$500,33,FALSE),IF(AND(B453=$G$7,pmt_timing="End"),VLOOKUP($B$1,Inventory!$A$1:$AZ$500,33,FALSE),0))</f>
        <v>#NAME?</v>
      </c>
      <c r="E453" s="140">
        <v>0.0</v>
      </c>
      <c r="F453" s="140">
        <v>0.0</v>
      </c>
      <c r="G453" s="140">
        <v>0.0</v>
      </c>
      <c r="H453" s="140">
        <v>0.0</v>
      </c>
      <c r="I453" s="140">
        <v>0.0</v>
      </c>
      <c r="J453" s="140">
        <v>0.0</v>
      </c>
      <c r="K453" s="140">
        <v>0.0</v>
      </c>
      <c r="L453" s="141" t="str">
        <f t="shared" si="3"/>
        <v>#NAME?</v>
      </c>
      <c r="M453" s="142" t="str">
        <f>IF(pmt_timing="End",IF($B453&gt;term, "",$L453/(1+Adj_Rate/12)^B453),"")</f>
        <v>#VALUE!</v>
      </c>
      <c r="N453" s="142" t="str">
        <f>IF(AND(payfreq="A",pmt_timing="Beginning",$B453&lt;=term),$L453/(1+Adj_Rate)^($B453),IF(AND(payfreq="S",pmt_timing="Beginning",$B453&lt;=term),$L453/(1+Adj_Rate/2)^($B453),IF(AND(payfreq="Q",pmt_timing="Beginning",$B453&lt;=term),$L453/(1+Adj_Rate/4)^($B453),IF(AND(payfreq="M",pmt_timing="Beginning",$B453&lt;=term),$L453/(1+Adj_Rate/12)^($B453),""))))</f>
        <v>#VALUE!</v>
      </c>
      <c r="O453" s="77"/>
      <c r="P453" s="138" t="str">
        <f t="shared" si="19"/>
        <v>#NAME?</v>
      </c>
      <c r="Q453" s="143" t="str">
        <f>IF(P453="","",IF(P453=term,"Last Period",IF(P453="total","",IF(payfreq="Annually",DATE(YEAR(Q452)+1,MONTH(Q452),DAY(Q452)),IF(payfreq="Semiannually",DATE(YEAR(Q452),MONTH(Q452)+6,DAY(Q452)),IF(payfreq="Quarterly",DATE(YEAR(Q452),MONTH(Q452)+3,DAY(Q452)),IF(payfreq="Monthly",DATE(YEAR(Q452),MONTH(Q452)+1,DAY(Q452)))))))))</f>
        <v>#NAME?</v>
      </c>
      <c r="R453" s="145" t="str">
        <f t="shared" si="13"/>
        <v>#NAME?</v>
      </c>
      <c r="S453" s="142" t="str">
        <f t="shared" si="14"/>
        <v>#NAME?</v>
      </c>
      <c r="T453" s="145" t="str">
        <f>IF(payfreq="Annually",IF(P453="","",IF(P453="Total",SUM($T$19:T452),Adj_Rate*$R453)),IF(payfreq="Semiannually",IF(P453="","",IF(P453="Total",SUM($T$19:T452),Adj_Rate/2*$R453)),IF(payfreq="Quarterly",IF(P453="","",IF(P453="Total",SUM($T$19:T452),Adj_Rate/4*$R453)),IF(payfreq="Monthly",IF(P453="","",IF(P453="Total",SUM($T$19:T452),Adj_Rate/12*$R453)),""))))</f>
        <v>#VALUE!</v>
      </c>
      <c r="U453" s="142" t="str">
        <f t="shared" si="15"/>
        <v>#NAME?</v>
      </c>
      <c r="V453" s="145" t="str">
        <f t="shared" si="16"/>
        <v>#NAME?</v>
      </c>
      <c r="X453" s="77"/>
    </row>
    <row r="454" ht="15.75" customHeight="1">
      <c r="B454" s="144" t="str">
        <f t="shared" si="72"/>
        <v>#NAME?</v>
      </c>
      <c r="C454" s="139" t="str">
        <f t="shared" si="12"/>
        <v>#NAME?</v>
      </c>
      <c r="D454" s="140" t="str">
        <f>+IF(AND(B454&lt;$G$7),VLOOKUP($B$1,Inventory!$A$1:$AZ$500,33,FALSE),IF(AND(B454=$G$7,pmt_timing="End"),VLOOKUP($B$1,Inventory!$A$1:$AZ$500,33,FALSE),0))</f>
        <v>#NAME?</v>
      </c>
      <c r="E454" s="140">
        <v>0.0</v>
      </c>
      <c r="F454" s="140">
        <v>0.0</v>
      </c>
      <c r="G454" s="140">
        <v>0.0</v>
      </c>
      <c r="H454" s="140">
        <v>0.0</v>
      </c>
      <c r="I454" s="140">
        <v>0.0</v>
      </c>
      <c r="J454" s="140">
        <v>0.0</v>
      </c>
      <c r="K454" s="140">
        <v>0.0</v>
      </c>
      <c r="L454" s="141" t="str">
        <f t="shared" si="3"/>
        <v>#NAME?</v>
      </c>
      <c r="M454" s="142" t="str">
        <f>IF(pmt_timing="End",IF($B454&gt;term, "",$L454/(1+Adj_Rate/12)^B454),"")</f>
        <v>#VALUE!</v>
      </c>
      <c r="N454" s="142" t="str">
        <f>IF(AND(payfreq="A",pmt_timing="Beginning",$B454&lt;=term),$L454/(1+Adj_Rate)^($B454),IF(AND(payfreq="S",pmt_timing="Beginning",$B454&lt;=term),$L454/(1+Adj_Rate/2)^($B454),IF(AND(payfreq="Q",pmt_timing="Beginning",$B454&lt;=term),$L454/(1+Adj_Rate/4)^($B454),IF(AND(payfreq="M",pmt_timing="Beginning",$B454&lt;=term),$L454/(1+Adj_Rate/12)^($B454),""))))</f>
        <v>#VALUE!</v>
      </c>
      <c r="O454" s="77"/>
      <c r="P454" s="138" t="str">
        <f t="shared" si="19"/>
        <v>#NAME?</v>
      </c>
      <c r="Q454" s="143" t="str">
        <f>IF(P454="","",IF(P454=term,"Last Period",IF(P454="total","",IF(payfreq="Annually",DATE(YEAR(Q453)+1,MONTH(Q453),DAY(Q453)),IF(payfreq="Semiannually",DATE(YEAR(Q453),MONTH(Q453)+6,DAY(Q453)),IF(payfreq="Quarterly",DATE(YEAR(Q453),MONTH(Q453)+3,DAY(Q453)),IF(payfreq="Monthly",DATE(YEAR(Q453),MONTH(Q453)+1,DAY(Q453)))))))))</f>
        <v>#NAME?</v>
      </c>
      <c r="R454" s="145" t="str">
        <f t="shared" si="13"/>
        <v>#NAME?</v>
      </c>
      <c r="S454" s="142" t="str">
        <f t="shared" si="14"/>
        <v>#NAME?</v>
      </c>
      <c r="T454" s="145" t="str">
        <f>IF(payfreq="Annually",IF(P454="","",IF(P454="Total",SUM($T$19:T453),Adj_Rate*$R454)),IF(payfreq="Semiannually",IF(P454="","",IF(P454="Total",SUM($T$19:T453),Adj_Rate/2*$R454)),IF(payfreq="Quarterly",IF(P454="","",IF(P454="Total",SUM($T$19:T453),Adj_Rate/4*$R454)),IF(payfreq="Monthly",IF(P454="","",IF(P454="Total",SUM($T$19:T453),Adj_Rate/12*$R454)),""))))</f>
        <v>#VALUE!</v>
      </c>
      <c r="U454" s="142" t="str">
        <f t="shared" si="15"/>
        <v>#NAME?</v>
      </c>
      <c r="V454" s="145" t="str">
        <f t="shared" si="16"/>
        <v>#NAME?</v>
      </c>
      <c r="X454" s="77"/>
    </row>
    <row r="455" ht="15.75" customHeight="1">
      <c r="B455" s="144" t="str">
        <f t="shared" si="72"/>
        <v>#NAME?</v>
      </c>
      <c r="C455" s="139" t="str">
        <f t="shared" si="12"/>
        <v>#NAME?</v>
      </c>
      <c r="D455" s="140" t="str">
        <f>+IF(AND(B455&lt;$G$7),VLOOKUP($B$1,Inventory!$A$1:$AZ$500,33,FALSE),IF(AND(B455=$G$7,pmt_timing="End"),VLOOKUP($B$1,Inventory!$A$1:$AZ$500,33,FALSE),0))</f>
        <v>#NAME?</v>
      </c>
      <c r="E455" s="140">
        <v>0.0</v>
      </c>
      <c r="F455" s="140">
        <v>0.0</v>
      </c>
      <c r="G455" s="140">
        <v>0.0</v>
      </c>
      <c r="H455" s="140">
        <v>0.0</v>
      </c>
      <c r="I455" s="140">
        <v>0.0</v>
      </c>
      <c r="J455" s="140">
        <v>0.0</v>
      </c>
      <c r="K455" s="140">
        <v>0.0</v>
      </c>
      <c r="L455" s="141" t="str">
        <f t="shared" si="3"/>
        <v>#NAME?</v>
      </c>
      <c r="M455" s="142" t="str">
        <f>IF(pmt_timing="End",IF($B455&gt;term, "",$L455/(1+Adj_Rate/12)^B455),"")</f>
        <v>#VALUE!</v>
      </c>
      <c r="N455" s="142" t="str">
        <f>IF(AND(payfreq="A",pmt_timing="Beginning",$B455&lt;=term),$L455/(1+Adj_Rate)^($B455),IF(AND(payfreq="S",pmt_timing="Beginning",$B455&lt;=term),$L455/(1+Adj_Rate/2)^($B455),IF(AND(payfreq="Q",pmt_timing="Beginning",$B455&lt;=term),$L455/(1+Adj_Rate/4)^($B455),IF(AND(payfreq="M",pmt_timing="Beginning",$B455&lt;=term),$L455/(1+Adj_Rate/12)^($B455),""))))</f>
        <v>#VALUE!</v>
      </c>
      <c r="O455" s="77"/>
      <c r="P455" s="138" t="str">
        <f t="shared" si="19"/>
        <v>#NAME?</v>
      </c>
      <c r="Q455" s="143" t="str">
        <f>IF(P455="","",IF(P455=term,"Last Period",IF(P455="total","",IF(payfreq="Annually",DATE(YEAR(Q454)+1,MONTH(Q454),DAY(Q454)),IF(payfreq="Semiannually",DATE(YEAR(Q454),MONTH(Q454)+6,DAY(Q454)),IF(payfreq="Quarterly",DATE(YEAR(Q454),MONTH(Q454)+3,DAY(Q454)),IF(payfreq="Monthly",DATE(YEAR(Q454),MONTH(Q454)+1,DAY(Q454)))))))))</f>
        <v>#NAME?</v>
      </c>
      <c r="R455" s="145" t="str">
        <f t="shared" si="13"/>
        <v>#NAME?</v>
      </c>
      <c r="S455" s="142" t="str">
        <f t="shared" si="14"/>
        <v>#NAME?</v>
      </c>
      <c r="T455" s="145" t="str">
        <f>IF(payfreq="Annually",IF(P455="","",IF(P455="Total",SUM($T$19:T454),Adj_Rate*$R455)),IF(payfreq="Semiannually",IF(P455="","",IF(P455="Total",SUM($T$19:T454),Adj_Rate/2*$R455)),IF(payfreq="Quarterly",IF(P455="","",IF(P455="Total",SUM($T$19:T454),Adj_Rate/4*$R455)),IF(payfreq="Monthly",IF(P455="","",IF(P455="Total",SUM($T$19:T454),Adj_Rate/12*$R455)),""))))</f>
        <v>#VALUE!</v>
      </c>
      <c r="U455" s="142" t="str">
        <f t="shared" si="15"/>
        <v>#NAME?</v>
      </c>
      <c r="V455" s="145" t="str">
        <f t="shared" si="16"/>
        <v>#NAME?</v>
      </c>
      <c r="X455" s="77"/>
    </row>
    <row r="456" ht="15.75" customHeight="1">
      <c r="B456" s="144" t="str">
        <f t="shared" si="72"/>
        <v>#NAME?</v>
      </c>
      <c r="C456" s="139" t="str">
        <f t="shared" si="12"/>
        <v>#NAME?</v>
      </c>
      <c r="D456" s="140" t="str">
        <f>+IF(AND(B456&lt;$G$7),VLOOKUP($B$1,Inventory!$A$1:$AZ$500,33,FALSE),IF(AND(B456=$G$7,pmt_timing="End"),VLOOKUP($B$1,Inventory!$A$1:$AZ$500,33,FALSE),0))</f>
        <v>#NAME?</v>
      </c>
      <c r="E456" s="140">
        <v>0.0</v>
      </c>
      <c r="F456" s="140">
        <v>0.0</v>
      </c>
      <c r="G456" s="140">
        <v>0.0</v>
      </c>
      <c r="H456" s="140">
        <v>0.0</v>
      </c>
      <c r="I456" s="140">
        <v>0.0</v>
      </c>
      <c r="J456" s="140">
        <v>0.0</v>
      </c>
      <c r="K456" s="140">
        <v>0.0</v>
      </c>
      <c r="L456" s="141" t="str">
        <f t="shared" si="3"/>
        <v>#NAME?</v>
      </c>
      <c r="M456" s="142" t="str">
        <f>IF(pmt_timing="End",IF($B456&gt;term, "",$L456/(1+Adj_Rate/12)^B456),"")</f>
        <v>#VALUE!</v>
      </c>
      <c r="N456" s="142" t="str">
        <f>IF(AND(payfreq="A",pmt_timing="Beginning",$B456&lt;=term),$L456/(1+Adj_Rate)^($B456),IF(AND(payfreq="S",pmt_timing="Beginning",$B456&lt;=term),$L456/(1+Adj_Rate/2)^($B456),IF(AND(payfreq="Q",pmt_timing="Beginning",$B456&lt;=term),$L456/(1+Adj_Rate/4)^($B456),IF(AND(payfreq="M",pmt_timing="Beginning",$B456&lt;=term),$L456/(1+Adj_Rate/12)^($B456),""))))</f>
        <v>#VALUE!</v>
      </c>
      <c r="O456" s="77"/>
      <c r="P456" s="138" t="str">
        <f t="shared" si="19"/>
        <v>#NAME?</v>
      </c>
      <c r="Q456" s="143" t="str">
        <f>IF(P456="","",IF(P456=term,"Last Period",IF(P456="total","",IF(payfreq="Annually",DATE(YEAR(Q455)+1,MONTH(Q455),DAY(Q455)),IF(payfreq="Semiannually",DATE(YEAR(Q455),MONTH(Q455)+6,DAY(Q455)),IF(payfreq="Quarterly",DATE(YEAR(Q455),MONTH(Q455)+3,DAY(Q455)),IF(payfreq="Monthly",DATE(YEAR(Q455),MONTH(Q455)+1,DAY(Q455)))))))))</f>
        <v>#NAME?</v>
      </c>
      <c r="R456" s="145" t="str">
        <f t="shared" si="13"/>
        <v>#NAME?</v>
      </c>
      <c r="S456" s="142" t="str">
        <f t="shared" si="14"/>
        <v>#NAME?</v>
      </c>
      <c r="T456" s="145" t="str">
        <f>IF(payfreq="Annually",IF(P456="","",IF(P456="Total",SUM($T$19:T455),Adj_Rate*$R456)),IF(payfreq="Semiannually",IF(P456="","",IF(P456="Total",SUM($T$19:T455),Adj_Rate/2*$R456)),IF(payfreq="Quarterly",IF(P456="","",IF(P456="Total",SUM($T$19:T455),Adj_Rate/4*$R456)),IF(payfreq="Monthly",IF(P456="","",IF(P456="Total",SUM($T$19:T455),Adj_Rate/12*$R456)),""))))</f>
        <v>#VALUE!</v>
      </c>
      <c r="U456" s="142" t="str">
        <f t="shared" si="15"/>
        <v>#NAME?</v>
      </c>
      <c r="V456" s="145" t="str">
        <f t="shared" si="16"/>
        <v>#NAME?</v>
      </c>
      <c r="X456" s="77"/>
    </row>
    <row r="457" ht="15.75" customHeight="1">
      <c r="B457" s="144" t="str">
        <f t="shared" si="72"/>
        <v>#NAME?</v>
      </c>
      <c r="C457" s="139" t="str">
        <f t="shared" si="12"/>
        <v>#NAME?</v>
      </c>
      <c r="D457" s="140" t="str">
        <f>+IF(AND(B457&lt;$G$7),VLOOKUP($B$1,Inventory!$A$1:$AZ$500,33,FALSE),IF(AND(B457=$G$7,pmt_timing="End"),VLOOKUP($B$1,Inventory!$A$1:$AZ$500,33,FALSE),0))</f>
        <v>#NAME?</v>
      </c>
      <c r="E457" s="140">
        <v>0.0</v>
      </c>
      <c r="F457" s="140">
        <v>0.0</v>
      </c>
      <c r="G457" s="140">
        <v>0.0</v>
      </c>
      <c r="H457" s="140">
        <v>0.0</v>
      </c>
      <c r="I457" s="140">
        <v>0.0</v>
      </c>
      <c r="J457" s="140">
        <v>0.0</v>
      </c>
      <c r="K457" s="140">
        <v>0.0</v>
      </c>
      <c r="L457" s="141" t="str">
        <f t="shared" si="3"/>
        <v>#NAME?</v>
      </c>
      <c r="M457" s="142" t="str">
        <f>IF(pmt_timing="End",IF($B457&gt;term, "",$L457/(1+Adj_Rate/12)^B457),"")</f>
        <v>#VALUE!</v>
      </c>
      <c r="N457" s="142" t="str">
        <f>IF(AND(payfreq="A",pmt_timing="Beginning",$B457&lt;=term),$L457/(1+Adj_Rate)^($B457),IF(AND(payfreq="S",pmt_timing="Beginning",$B457&lt;=term),$L457/(1+Adj_Rate/2)^($B457),IF(AND(payfreq="Q",pmt_timing="Beginning",$B457&lt;=term),$L457/(1+Adj_Rate/4)^($B457),IF(AND(payfreq="M",pmt_timing="Beginning",$B457&lt;=term),$L457/(1+Adj_Rate/12)^($B457),""))))</f>
        <v>#VALUE!</v>
      </c>
      <c r="O457" s="77"/>
      <c r="P457" s="138" t="str">
        <f t="shared" si="19"/>
        <v>#NAME?</v>
      </c>
      <c r="Q457" s="143" t="str">
        <f>IF(P457="","",IF(P457=term,"Last Period",IF(P457="total","",IF(payfreq="Annually",DATE(YEAR(Q456)+1,MONTH(Q456),DAY(Q456)),IF(payfreq="Semiannually",DATE(YEAR(Q456),MONTH(Q456)+6,DAY(Q456)),IF(payfreq="Quarterly",DATE(YEAR(Q456),MONTH(Q456)+3,DAY(Q456)),IF(payfreq="Monthly",DATE(YEAR(Q456),MONTH(Q456)+1,DAY(Q456)))))))))</f>
        <v>#NAME?</v>
      </c>
      <c r="R457" s="145" t="str">
        <f t="shared" si="13"/>
        <v>#NAME?</v>
      </c>
      <c r="S457" s="142" t="str">
        <f t="shared" si="14"/>
        <v>#NAME?</v>
      </c>
      <c r="T457" s="145" t="str">
        <f>IF(payfreq="Annually",IF(P457="","",IF(P457="Total",SUM($T$19:T456),Adj_Rate*$R457)),IF(payfreq="Semiannually",IF(P457="","",IF(P457="Total",SUM($T$19:T456),Adj_Rate/2*$R457)),IF(payfreq="Quarterly",IF(P457="","",IF(P457="Total",SUM($T$19:T456),Adj_Rate/4*$R457)),IF(payfreq="Monthly",IF(P457="","",IF(P457="Total",SUM($T$19:T456),Adj_Rate/12*$R457)),""))))</f>
        <v>#VALUE!</v>
      </c>
      <c r="U457" s="142" t="str">
        <f t="shared" si="15"/>
        <v>#NAME?</v>
      </c>
      <c r="V457" s="145" t="str">
        <f t="shared" si="16"/>
        <v>#NAME?</v>
      </c>
      <c r="X457" s="77"/>
    </row>
    <row r="458" ht="15.75" customHeight="1">
      <c r="B458" s="144" t="str">
        <f t="shared" si="72"/>
        <v>#NAME?</v>
      </c>
      <c r="C458" s="139" t="str">
        <f t="shared" si="12"/>
        <v>#NAME?</v>
      </c>
      <c r="D458" s="140" t="str">
        <f>+IF(AND(B458&lt;$G$7),VLOOKUP($B$1,Inventory!$A$1:$AZ$500,33,FALSE),IF(AND(B458=$G$7,pmt_timing="End"),VLOOKUP($B$1,Inventory!$A$1:$AZ$500,33,FALSE),0))</f>
        <v>#NAME?</v>
      </c>
      <c r="E458" s="140">
        <v>0.0</v>
      </c>
      <c r="F458" s="140">
        <v>0.0</v>
      </c>
      <c r="G458" s="140">
        <v>0.0</v>
      </c>
      <c r="H458" s="140">
        <v>0.0</v>
      </c>
      <c r="I458" s="140">
        <v>0.0</v>
      </c>
      <c r="J458" s="140">
        <v>0.0</v>
      </c>
      <c r="K458" s="140">
        <v>0.0</v>
      </c>
      <c r="L458" s="141" t="str">
        <f t="shared" si="3"/>
        <v>#NAME?</v>
      </c>
      <c r="M458" s="142" t="str">
        <f>IF(pmt_timing="End",IF($B458&gt;term, "",$L458/(1+Adj_Rate/12)^B458),"")</f>
        <v>#VALUE!</v>
      </c>
      <c r="N458" s="142" t="str">
        <f>IF(AND(payfreq="A",pmt_timing="Beginning",$B458&lt;=term),$L458/(1+Adj_Rate)^($B458),IF(AND(payfreq="S",pmt_timing="Beginning",$B458&lt;=term),$L458/(1+Adj_Rate/2)^($B458),IF(AND(payfreq="Q",pmt_timing="Beginning",$B458&lt;=term),$L458/(1+Adj_Rate/4)^($B458),IF(AND(payfreq="M",pmt_timing="Beginning",$B458&lt;=term),$L458/(1+Adj_Rate/12)^($B458),""))))</f>
        <v>#VALUE!</v>
      </c>
      <c r="O458" s="77"/>
      <c r="P458" s="138" t="str">
        <f t="shared" si="19"/>
        <v>#NAME?</v>
      </c>
      <c r="Q458" s="143" t="str">
        <f>IF(P458="","",IF(P458=term,"Last Period",IF(P458="total","",IF(payfreq="Annually",DATE(YEAR(Q457)+1,MONTH(Q457),DAY(Q457)),IF(payfreq="Semiannually",DATE(YEAR(Q457),MONTH(Q457)+6,DAY(Q457)),IF(payfreq="Quarterly",DATE(YEAR(Q457),MONTH(Q457)+3,DAY(Q457)),IF(payfreq="Monthly",DATE(YEAR(Q457),MONTH(Q457)+1,DAY(Q457)))))))))</f>
        <v>#NAME?</v>
      </c>
      <c r="R458" s="145" t="str">
        <f t="shared" si="13"/>
        <v>#NAME?</v>
      </c>
      <c r="S458" s="142" t="str">
        <f t="shared" si="14"/>
        <v>#NAME?</v>
      </c>
      <c r="T458" s="145" t="str">
        <f>IF(payfreq="Annually",IF(P458="","",IF(P458="Total",SUM($T$19:T457),Adj_Rate*$R458)),IF(payfreq="Semiannually",IF(P458="","",IF(P458="Total",SUM($T$19:T457),Adj_Rate/2*$R458)),IF(payfreq="Quarterly",IF(P458="","",IF(P458="Total",SUM($T$19:T457),Adj_Rate/4*$R458)),IF(payfreq="Monthly",IF(P458="","",IF(P458="Total",SUM($T$19:T457),Adj_Rate/12*$R458)),""))))</f>
        <v>#VALUE!</v>
      </c>
      <c r="U458" s="142" t="str">
        <f t="shared" si="15"/>
        <v>#NAME?</v>
      </c>
      <c r="V458" s="145" t="str">
        <f t="shared" si="16"/>
        <v>#NAME?</v>
      </c>
      <c r="X458" s="77"/>
    </row>
    <row r="459" ht="15.75" customHeight="1">
      <c r="B459" s="144" t="str">
        <f t="shared" si="72"/>
        <v>#NAME?</v>
      </c>
      <c r="C459" s="139" t="str">
        <f t="shared" si="12"/>
        <v>#NAME?</v>
      </c>
      <c r="D459" s="140" t="str">
        <f>+IF(AND(B459&lt;$G$7),VLOOKUP($B$1,Inventory!$A$1:$AZ$500,33,FALSE),IF(AND(B459=$G$7,pmt_timing="End"),VLOOKUP($B$1,Inventory!$A$1:$AZ$500,33,FALSE),0))</f>
        <v>#NAME?</v>
      </c>
      <c r="E459" s="140">
        <v>0.0</v>
      </c>
      <c r="F459" s="140">
        <v>0.0</v>
      </c>
      <c r="G459" s="140">
        <v>0.0</v>
      </c>
      <c r="H459" s="140">
        <v>0.0</v>
      </c>
      <c r="I459" s="140">
        <v>0.0</v>
      </c>
      <c r="J459" s="140">
        <v>0.0</v>
      </c>
      <c r="K459" s="140">
        <v>0.0</v>
      </c>
      <c r="L459" s="141" t="str">
        <f t="shared" si="3"/>
        <v>#NAME?</v>
      </c>
      <c r="M459" s="142" t="str">
        <f>IF(pmt_timing="End",IF($B459&gt;term, "",$L459/(1+Adj_Rate/12)^B459),"")</f>
        <v>#VALUE!</v>
      </c>
      <c r="N459" s="142" t="str">
        <f>IF(AND(payfreq="A",pmt_timing="Beginning",$B459&lt;=term),$L459/(1+Adj_Rate)^($B459),IF(AND(payfreq="S",pmt_timing="Beginning",$B459&lt;=term),$L459/(1+Adj_Rate/2)^($B459),IF(AND(payfreq="Q",pmt_timing="Beginning",$B459&lt;=term),$L459/(1+Adj_Rate/4)^($B459),IF(AND(payfreq="M",pmt_timing="Beginning",$B459&lt;=term),$L459/(1+Adj_Rate/12)^($B459),""))))</f>
        <v>#VALUE!</v>
      </c>
      <c r="O459" s="77"/>
      <c r="P459" s="138" t="str">
        <f t="shared" si="19"/>
        <v>#NAME?</v>
      </c>
      <c r="Q459" s="143" t="str">
        <f>IF(P459="","",IF(P459=term,"Last Period",IF(P459="total","",IF(payfreq="Annually",DATE(YEAR(Q458)+1,MONTH(Q458),DAY(Q458)),IF(payfreq="Semiannually",DATE(YEAR(Q458),MONTH(Q458)+6,DAY(Q458)),IF(payfreq="Quarterly",DATE(YEAR(Q458),MONTH(Q458)+3,DAY(Q458)),IF(payfreq="Monthly",DATE(YEAR(Q458),MONTH(Q458)+1,DAY(Q458)))))))))</f>
        <v>#NAME?</v>
      </c>
      <c r="R459" s="145" t="str">
        <f t="shared" si="13"/>
        <v>#NAME?</v>
      </c>
      <c r="S459" s="142" t="str">
        <f t="shared" si="14"/>
        <v>#NAME?</v>
      </c>
      <c r="T459" s="145" t="str">
        <f>IF(payfreq="Annually",IF(P459="","",IF(P459="Total",SUM($T$19:T458),Adj_Rate*$R459)),IF(payfreq="Semiannually",IF(P459="","",IF(P459="Total",SUM($T$19:T458),Adj_Rate/2*$R459)),IF(payfreq="Quarterly",IF(P459="","",IF(P459="Total",SUM($T$19:T458),Adj_Rate/4*$R459)),IF(payfreq="Monthly",IF(P459="","",IF(P459="Total",SUM($T$19:T458),Adj_Rate/12*$R459)),""))))</f>
        <v>#VALUE!</v>
      </c>
      <c r="U459" s="142" t="str">
        <f t="shared" si="15"/>
        <v>#NAME?</v>
      </c>
      <c r="V459" s="145" t="str">
        <f t="shared" si="16"/>
        <v>#NAME?</v>
      </c>
      <c r="X459" s="77"/>
    </row>
    <row r="460" ht="15.75" customHeight="1">
      <c r="B460" s="144" t="str">
        <f t="shared" si="72"/>
        <v>#NAME?</v>
      </c>
      <c r="C460" s="139" t="str">
        <f t="shared" si="12"/>
        <v>#NAME?</v>
      </c>
      <c r="D460" s="140" t="str">
        <f>+IF(AND(B460&lt;$G$7),VLOOKUP($B$1,Inventory!$A$1:$AZ$500,33,FALSE),IF(AND(B460=$G$7,pmt_timing="End"),VLOOKUP($B$1,Inventory!$A$1:$AZ$500,33,FALSE),0))</f>
        <v>#NAME?</v>
      </c>
      <c r="E460" s="140">
        <v>0.0</v>
      </c>
      <c r="F460" s="140">
        <v>0.0</v>
      </c>
      <c r="G460" s="140">
        <v>0.0</v>
      </c>
      <c r="H460" s="140">
        <v>0.0</v>
      </c>
      <c r="I460" s="140">
        <v>0.0</v>
      </c>
      <c r="J460" s="140">
        <v>0.0</v>
      </c>
      <c r="K460" s="140">
        <v>0.0</v>
      </c>
      <c r="L460" s="141" t="str">
        <f t="shared" si="3"/>
        <v>#NAME?</v>
      </c>
      <c r="M460" s="142" t="str">
        <f>IF(pmt_timing="End",IF($B460&gt;term, "",$L460/(1+Adj_Rate/12)^B460),"")</f>
        <v>#VALUE!</v>
      </c>
      <c r="N460" s="142" t="str">
        <f>IF(AND(payfreq="A",pmt_timing="Beginning",$B460&lt;=term),$L460/(1+Adj_Rate)^($B460),IF(AND(payfreq="S",pmt_timing="Beginning",$B460&lt;=term),$L460/(1+Adj_Rate/2)^($B460),IF(AND(payfreq="Q",pmt_timing="Beginning",$B460&lt;=term),$L460/(1+Adj_Rate/4)^($B460),IF(AND(payfreq="M",pmt_timing="Beginning",$B460&lt;=term),$L460/(1+Adj_Rate/12)^($B460),""))))</f>
        <v>#VALUE!</v>
      </c>
      <c r="O460" s="77"/>
      <c r="P460" s="138" t="str">
        <f t="shared" si="19"/>
        <v>#NAME?</v>
      </c>
      <c r="Q460" s="143" t="str">
        <f>IF(P460="","",IF(P460=term,"Last Period",IF(P460="total","",IF(payfreq="Annually",DATE(YEAR(Q459)+1,MONTH(Q459),DAY(Q459)),IF(payfreq="Semiannually",DATE(YEAR(Q459),MONTH(Q459)+6,DAY(Q459)),IF(payfreq="Quarterly",DATE(YEAR(Q459),MONTH(Q459)+3,DAY(Q459)),IF(payfreq="Monthly",DATE(YEAR(Q459),MONTH(Q459)+1,DAY(Q459)))))))))</f>
        <v>#NAME?</v>
      </c>
      <c r="R460" s="145" t="str">
        <f t="shared" si="13"/>
        <v>#NAME?</v>
      </c>
      <c r="S460" s="142" t="str">
        <f t="shared" si="14"/>
        <v>#NAME?</v>
      </c>
      <c r="T460" s="145" t="str">
        <f>IF(payfreq="Annually",IF(P460="","",IF(P460="Total",SUM($T$19:T459),Adj_Rate*$R460)),IF(payfreq="Semiannually",IF(P460="","",IF(P460="Total",SUM($T$19:T459),Adj_Rate/2*$R460)),IF(payfreq="Quarterly",IF(P460="","",IF(P460="Total",SUM($T$19:T459),Adj_Rate/4*$R460)),IF(payfreq="Monthly",IF(P460="","",IF(P460="Total",SUM($T$19:T459),Adj_Rate/12*$R460)),""))))</f>
        <v>#VALUE!</v>
      </c>
      <c r="U460" s="142" t="str">
        <f t="shared" si="15"/>
        <v>#NAME?</v>
      </c>
      <c r="V460" s="145" t="str">
        <f t="shared" si="16"/>
        <v>#NAME?</v>
      </c>
      <c r="X460" s="77"/>
    </row>
    <row r="461" ht="15.75" customHeight="1">
      <c r="B461" s="144" t="str">
        <f t="shared" si="72"/>
        <v>#NAME?</v>
      </c>
      <c r="C461" s="139" t="str">
        <f t="shared" si="12"/>
        <v>#NAME?</v>
      </c>
      <c r="D461" s="140" t="str">
        <f>+IF(AND(B461&lt;$G$7),VLOOKUP($B$1,Inventory!$A$1:$AZ$500,33,FALSE),IF(AND(B461=$G$7,pmt_timing="End"),VLOOKUP($B$1,Inventory!$A$1:$AZ$500,33,FALSE),0))</f>
        <v>#NAME?</v>
      </c>
      <c r="E461" s="140">
        <v>0.0</v>
      </c>
      <c r="F461" s="140">
        <v>0.0</v>
      </c>
      <c r="G461" s="140">
        <v>0.0</v>
      </c>
      <c r="H461" s="140">
        <v>0.0</v>
      </c>
      <c r="I461" s="140">
        <v>0.0</v>
      </c>
      <c r="J461" s="140">
        <v>0.0</v>
      </c>
      <c r="K461" s="140">
        <v>0.0</v>
      </c>
      <c r="L461" s="141" t="str">
        <f t="shared" si="3"/>
        <v>#NAME?</v>
      </c>
      <c r="M461" s="142" t="str">
        <f>IF(pmt_timing="End",IF($B461&gt;term, "",$L461/(1+Adj_Rate/12)^B461),"")</f>
        <v>#VALUE!</v>
      </c>
      <c r="N461" s="142" t="str">
        <f>IF(AND(payfreq="A",pmt_timing="Beginning",$B461&lt;=term),$L461/(1+Adj_Rate)^($B461),IF(AND(payfreq="S",pmt_timing="Beginning",$B461&lt;=term),$L461/(1+Adj_Rate/2)^($B461),IF(AND(payfreq="Q",pmt_timing="Beginning",$B461&lt;=term),$L461/(1+Adj_Rate/4)^($B461),IF(AND(payfreq="M",pmt_timing="Beginning",$B461&lt;=term),$L461/(1+Adj_Rate/12)^($B461),""))))</f>
        <v>#VALUE!</v>
      </c>
      <c r="O461" s="77"/>
      <c r="P461" s="138" t="str">
        <f t="shared" si="19"/>
        <v>#NAME?</v>
      </c>
      <c r="Q461" s="143" t="str">
        <f>IF(P461="","",IF(P461=term,"Last Period",IF(P461="total","",IF(payfreq="Annually",DATE(YEAR(Q460)+1,MONTH(Q460),DAY(Q460)),IF(payfreq="Semiannually",DATE(YEAR(Q460),MONTH(Q460)+6,DAY(Q460)),IF(payfreq="Quarterly",DATE(YEAR(Q460),MONTH(Q460)+3,DAY(Q460)),IF(payfreq="Monthly",DATE(YEAR(Q460),MONTH(Q460)+1,DAY(Q460)))))))))</f>
        <v>#NAME?</v>
      </c>
      <c r="R461" s="145" t="str">
        <f t="shared" si="13"/>
        <v>#NAME?</v>
      </c>
      <c r="S461" s="142" t="str">
        <f t="shared" si="14"/>
        <v>#NAME?</v>
      </c>
      <c r="T461" s="145" t="str">
        <f>IF(payfreq="Annually",IF(P461="","",IF(P461="Total",SUM($T$19:T460),Adj_Rate*$R461)),IF(payfreq="Semiannually",IF(P461="","",IF(P461="Total",SUM($T$19:T460),Adj_Rate/2*$R461)),IF(payfreq="Quarterly",IF(P461="","",IF(P461="Total",SUM($T$19:T460),Adj_Rate/4*$R461)),IF(payfreq="Monthly",IF(P461="","",IF(P461="Total",SUM($T$19:T460),Adj_Rate/12*$R461)),""))))</f>
        <v>#VALUE!</v>
      </c>
      <c r="U461" s="142" t="str">
        <f t="shared" si="15"/>
        <v>#NAME?</v>
      </c>
      <c r="V461" s="145" t="str">
        <f t="shared" si="16"/>
        <v>#NAME?</v>
      </c>
      <c r="X461" s="77"/>
    </row>
    <row r="462" ht="15.75" customHeight="1">
      <c r="B462" s="144" t="str">
        <f t="shared" si="72"/>
        <v>#NAME?</v>
      </c>
      <c r="C462" s="139" t="str">
        <f t="shared" si="12"/>
        <v>#NAME?</v>
      </c>
      <c r="D462" s="140" t="str">
        <f>+IF(AND(B462&lt;$G$7),VLOOKUP($B$1,Inventory!$A$1:$AZ$500,33,FALSE),IF(AND(B462=$G$7,pmt_timing="End"),VLOOKUP($B$1,Inventory!$A$1:$AZ$500,33,FALSE),0))</f>
        <v>#NAME?</v>
      </c>
      <c r="E462" s="140">
        <v>0.0</v>
      </c>
      <c r="F462" s="140">
        <v>0.0</v>
      </c>
      <c r="G462" s="140">
        <v>0.0</v>
      </c>
      <c r="H462" s="140">
        <v>0.0</v>
      </c>
      <c r="I462" s="140">
        <v>0.0</v>
      </c>
      <c r="J462" s="140">
        <v>0.0</v>
      </c>
      <c r="K462" s="140">
        <v>0.0</v>
      </c>
      <c r="L462" s="141" t="str">
        <f t="shared" si="3"/>
        <v>#NAME?</v>
      </c>
      <c r="M462" s="142" t="str">
        <f>IF(pmt_timing="End",IF($B462&gt;term, "",$L462/(1+Adj_Rate/12)^B462),"")</f>
        <v>#VALUE!</v>
      </c>
      <c r="N462" s="142" t="str">
        <f>IF(AND(payfreq="A",pmt_timing="Beginning",$B462&lt;=term),$L462/(1+Adj_Rate)^($B462),IF(AND(payfreq="S",pmt_timing="Beginning",$B462&lt;=term),$L462/(1+Adj_Rate/2)^($B462),IF(AND(payfreq="Q",pmt_timing="Beginning",$B462&lt;=term),$L462/(1+Adj_Rate/4)^($B462),IF(AND(payfreq="M",pmt_timing="Beginning",$B462&lt;=term),$L462/(1+Adj_Rate/12)^($B462),""))))</f>
        <v>#VALUE!</v>
      </c>
      <c r="O462" s="77"/>
      <c r="P462" s="138" t="str">
        <f t="shared" si="19"/>
        <v>#NAME?</v>
      </c>
      <c r="Q462" s="143" t="str">
        <f>IF(P462="","",IF(P462=term,"Last Period",IF(P462="total","",IF(payfreq="Annually",DATE(YEAR(Q461)+1,MONTH(Q461),DAY(Q461)),IF(payfreq="Semiannually",DATE(YEAR(Q461),MONTH(Q461)+6,DAY(Q461)),IF(payfreq="Quarterly",DATE(YEAR(Q461),MONTH(Q461)+3,DAY(Q461)),IF(payfreq="Monthly",DATE(YEAR(Q461),MONTH(Q461)+1,DAY(Q461)))))))))</f>
        <v>#NAME?</v>
      </c>
      <c r="R462" s="145" t="str">
        <f t="shared" si="13"/>
        <v>#NAME?</v>
      </c>
      <c r="S462" s="142" t="str">
        <f t="shared" si="14"/>
        <v>#NAME?</v>
      </c>
      <c r="T462" s="145" t="str">
        <f>IF(payfreq="Annually",IF(P462="","",IF(P462="Total",SUM($T$19:T461),Adj_Rate*$R462)),IF(payfreq="Semiannually",IF(P462="","",IF(P462="Total",SUM($T$19:T461),Adj_Rate/2*$R462)),IF(payfreq="Quarterly",IF(P462="","",IF(P462="Total",SUM($T$19:T461),Adj_Rate/4*$R462)),IF(payfreq="Monthly",IF(P462="","",IF(P462="Total",SUM($T$19:T461),Adj_Rate/12*$R462)),""))))</f>
        <v>#VALUE!</v>
      </c>
      <c r="U462" s="142" t="str">
        <f t="shared" si="15"/>
        <v>#NAME?</v>
      </c>
      <c r="V462" s="145" t="str">
        <f t="shared" si="16"/>
        <v>#NAME?</v>
      </c>
      <c r="X462" s="77"/>
    </row>
    <row r="463" ht="15.75" customHeight="1">
      <c r="B463" s="144" t="str">
        <f t="shared" si="72"/>
        <v>#NAME?</v>
      </c>
      <c r="C463" s="139" t="str">
        <f t="shared" si="12"/>
        <v>#NAME?</v>
      </c>
      <c r="D463" s="140" t="str">
        <f>+IF(AND(B463&lt;$G$7),VLOOKUP($B$1,Inventory!$A$1:$AZ$500,33,FALSE),IF(AND(B463=$G$7,pmt_timing="End"),VLOOKUP($B$1,Inventory!$A$1:$AZ$500,33,FALSE),0))</f>
        <v>#NAME?</v>
      </c>
      <c r="E463" s="140">
        <v>0.0</v>
      </c>
      <c r="F463" s="140">
        <v>0.0</v>
      </c>
      <c r="G463" s="140">
        <v>0.0</v>
      </c>
      <c r="H463" s="140">
        <v>0.0</v>
      </c>
      <c r="I463" s="140">
        <v>0.0</v>
      </c>
      <c r="J463" s="140">
        <v>0.0</v>
      </c>
      <c r="K463" s="140">
        <v>0.0</v>
      </c>
      <c r="L463" s="141" t="str">
        <f t="shared" si="3"/>
        <v>#NAME?</v>
      </c>
      <c r="M463" s="142" t="str">
        <f>IF(pmt_timing="End",IF($B463&gt;term, "",$L463/(1+Adj_Rate/12)^B463),"")</f>
        <v>#VALUE!</v>
      </c>
      <c r="N463" s="142" t="str">
        <f>IF(AND(payfreq="A",pmt_timing="Beginning",$B463&lt;=term),$L463/(1+Adj_Rate)^($B463),IF(AND(payfreq="S",pmt_timing="Beginning",$B463&lt;=term),$L463/(1+Adj_Rate/2)^($B463),IF(AND(payfreq="Q",pmt_timing="Beginning",$B463&lt;=term),$L463/(1+Adj_Rate/4)^($B463),IF(AND(payfreq="M",pmt_timing="Beginning",$B463&lt;=term),$L463/(1+Adj_Rate/12)^($B463),""))))</f>
        <v>#VALUE!</v>
      </c>
      <c r="O463" s="77"/>
      <c r="P463" s="138" t="str">
        <f t="shared" si="19"/>
        <v>#NAME?</v>
      </c>
      <c r="Q463" s="143" t="str">
        <f>IF(P463="","",IF(P463=term,"Last Period",IF(P463="total","",IF(payfreq="Annually",DATE(YEAR(Q462)+1,MONTH(Q462),DAY(Q462)),IF(payfreq="Semiannually",DATE(YEAR(Q462),MONTH(Q462)+6,DAY(Q462)),IF(payfreq="Quarterly",DATE(YEAR(Q462),MONTH(Q462)+3,DAY(Q462)),IF(payfreq="Monthly",DATE(YEAR(Q462),MONTH(Q462)+1,DAY(Q462)))))))))</f>
        <v>#NAME?</v>
      </c>
      <c r="R463" s="145" t="str">
        <f t="shared" si="13"/>
        <v>#NAME?</v>
      </c>
      <c r="S463" s="142" t="str">
        <f t="shared" si="14"/>
        <v>#NAME?</v>
      </c>
      <c r="T463" s="145" t="str">
        <f>IF(payfreq="Annually",IF(P463="","",IF(P463="Total",SUM($T$19:T462),Adj_Rate*$R463)),IF(payfreq="Semiannually",IF(P463="","",IF(P463="Total",SUM($T$19:T462),Adj_Rate/2*$R463)),IF(payfreq="Quarterly",IF(P463="","",IF(P463="Total",SUM($T$19:T462),Adj_Rate/4*$R463)),IF(payfreq="Monthly",IF(P463="","",IF(P463="Total",SUM($T$19:T462),Adj_Rate/12*$R463)),""))))</f>
        <v>#VALUE!</v>
      </c>
      <c r="U463" s="142" t="str">
        <f t="shared" si="15"/>
        <v>#NAME?</v>
      </c>
      <c r="V463" s="145" t="str">
        <f t="shared" si="16"/>
        <v>#NAME?</v>
      </c>
      <c r="X463" s="77"/>
    </row>
    <row r="464" ht="15.75" customHeight="1">
      <c r="B464" s="144" t="str">
        <f t="shared" si="72"/>
        <v>#NAME?</v>
      </c>
      <c r="C464" s="139" t="str">
        <f t="shared" si="12"/>
        <v>#NAME?</v>
      </c>
      <c r="D464" s="140" t="str">
        <f>+IF(AND(B464&lt;$G$7),VLOOKUP($B$1,Inventory!$A$1:$AZ$500,33,FALSE),IF(AND(B464=$G$7,pmt_timing="End"),VLOOKUP($B$1,Inventory!$A$1:$AZ$500,33,FALSE),0))</f>
        <v>#NAME?</v>
      </c>
      <c r="E464" s="140">
        <v>0.0</v>
      </c>
      <c r="F464" s="140">
        <v>0.0</v>
      </c>
      <c r="G464" s="140">
        <v>0.0</v>
      </c>
      <c r="H464" s="140">
        <v>0.0</v>
      </c>
      <c r="I464" s="140">
        <v>0.0</v>
      </c>
      <c r="J464" s="140">
        <v>0.0</v>
      </c>
      <c r="K464" s="140">
        <v>0.0</v>
      </c>
      <c r="L464" s="141" t="str">
        <f t="shared" si="3"/>
        <v>#NAME?</v>
      </c>
      <c r="M464" s="142" t="str">
        <f>IF(pmt_timing="End",IF($B464&gt;term, "",$L464/(1+Adj_Rate/12)^B464),"")</f>
        <v>#VALUE!</v>
      </c>
      <c r="N464" s="142" t="str">
        <f>IF(AND(payfreq="A",pmt_timing="Beginning",$B464&lt;=term),$L464/(1+Adj_Rate)^($B464),IF(AND(payfreq="S",pmt_timing="Beginning",$B464&lt;=term),$L464/(1+Adj_Rate/2)^($B464),IF(AND(payfreq="Q",pmt_timing="Beginning",$B464&lt;=term),$L464/(1+Adj_Rate/4)^($B464),IF(AND(payfreq="M",pmt_timing="Beginning",$B464&lt;=term),$L464/(1+Adj_Rate/12)^($B464),""))))</f>
        <v>#VALUE!</v>
      </c>
      <c r="O464" s="77"/>
      <c r="P464" s="138" t="str">
        <f t="shared" si="19"/>
        <v>#NAME?</v>
      </c>
      <c r="Q464" s="143" t="str">
        <f>IF(P464="","",IF(P464=term,"Last Period",IF(P464="total","",IF(payfreq="Annually",DATE(YEAR(Q463)+1,MONTH(Q463),DAY(Q463)),IF(payfreq="Semiannually",DATE(YEAR(Q463),MONTH(Q463)+6,DAY(Q463)),IF(payfreq="Quarterly",DATE(YEAR(Q463),MONTH(Q463)+3,DAY(Q463)),IF(payfreq="Monthly",DATE(YEAR(Q463),MONTH(Q463)+1,DAY(Q463)))))))))</f>
        <v>#NAME?</v>
      </c>
      <c r="R464" s="145" t="str">
        <f t="shared" si="13"/>
        <v>#NAME?</v>
      </c>
      <c r="S464" s="142" t="str">
        <f t="shared" si="14"/>
        <v>#NAME?</v>
      </c>
      <c r="T464" s="145" t="str">
        <f>IF(payfreq="Annually",IF(P464="","",IF(P464="Total",SUM($T$19:T463),Adj_Rate*$R464)),IF(payfreq="Semiannually",IF(P464="","",IF(P464="Total",SUM($T$19:T463),Adj_Rate/2*$R464)),IF(payfreq="Quarterly",IF(P464="","",IF(P464="Total",SUM($T$19:T463),Adj_Rate/4*$R464)),IF(payfreq="Monthly",IF(P464="","",IF(P464="Total",SUM($T$19:T463),Adj_Rate/12*$R464)),""))))</f>
        <v>#VALUE!</v>
      </c>
      <c r="U464" s="142" t="str">
        <f t="shared" si="15"/>
        <v>#NAME?</v>
      </c>
      <c r="V464" s="145" t="str">
        <f t="shared" si="16"/>
        <v>#NAME?</v>
      </c>
      <c r="X464" s="77"/>
    </row>
    <row r="465" ht="15.75" customHeight="1">
      <c r="B465" s="144" t="str">
        <f t="shared" si="72"/>
        <v>#NAME?</v>
      </c>
      <c r="C465" s="139" t="str">
        <f t="shared" si="12"/>
        <v>#NAME?</v>
      </c>
      <c r="D465" s="140" t="str">
        <f>+IF(AND(B465&lt;$G$7),VLOOKUP($B$1,Inventory!$A$1:$AZ$500,33,FALSE),IF(AND(B465=$G$7,pmt_timing="End"),VLOOKUP($B$1,Inventory!$A$1:$AZ$500,33,FALSE),0))</f>
        <v>#NAME?</v>
      </c>
      <c r="E465" s="140">
        <v>0.0</v>
      </c>
      <c r="F465" s="140">
        <v>0.0</v>
      </c>
      <c r="G465" s="140">
        <v>0.0</v>
      </c>
      <c r="H465" s="140">
        <v>0.0</v>
      </c>
      <c r="I465" s="140">
        <v>0.0</v>
      </c>
      <c r="J465" s="140">
        <v>0.0</v>
      </c>
      <c r="K465" s="140">
        <v>0.0</v>
      </c>
      <c r="L465" s="141" t="str">
        <f t="shared" si="3"/>
        <v>#NAME?</v>
      </c>
      <c r="M465" s="142" t="str">
        <f>IF(pmt_timing="End",IF($B465&gt;term, "",$L465/(1+Adj_Rate/12)^B465),"")</f>
        <v>#VALUE!</v>
      </c>
      <c r="N465" s="142" t="str">
        <f>IF(AND(payfreq="A",pmt_timing="Beginning",$B465&lt;=term),$L465/(1+Adj_Rate)^($B465),IF(AND(payfreq="S",pmt_timing="Beginning",$B465&lt;=term),$L465/(1+Adj_Rate/2)^($B465),IF(AND(payfreq="Q",pmt_timing="Beginning",$B465&lt;=term),$L465/(1+Adj_Rate/4)^($B465),IF(AND(payfreq="M",pmt_timing="Beginning",$B465&lt;=term),$L465/(1+Adj_Rate/12)^($B465),""))))</f>
        <v>#VALUE!</v>
      </c>
      <c r="O465" s="77"/>
      <c r="P465" s="138" t="str">
        <f t="shared" si="19"/>
        <v>#NAME?</v>
      </c>
      <c r="Q465" s="143" t="str">
        <f>IF(P465="","",IF(P465=term,"Last Period",IF(P465="total","",IF(payfreq="Annually",DATE(YEAR(Q464)+1,MONTH(Q464),DAY(Q464)),IF(payfreq="Semiannually",DATE(YEAR(Q464),MONTH(Q464)+6,DAY(Q464)),IF(payfreq="Quarterly",DATE(YEAR(Q464),MONTH(Q464)+3,DAY(Q464)),IF(payfreq="Monthly",DATE(YEAR(Q464),MONTH(Q464)+1,DAY(Q464)))))))))</f>
        <v>#NAME?</v>
      </c>
      <c r="R465" s="145" t="str">
        <f t="shared" si="13"/>
        <v>#NAME?</v>
      </c>
      <c r="S465" s="142" t="str">
        <f t="shared" si="14"/>
        <v>#NAME?</v>
      </c>
      <c r="T465" s="145" t="str">
        <f>IF(payfreq="Annually",IF(P465="","",IF(P465="Total",SUM($T$19:T464),Adj_Rate*$R465)),IF(payfreq="Semiannually",IF(P465="","",IF(P465="Total",SUM($T$19:T464),Adj_Rate/2*$R465)),IF(payfreq="Quarterly",IF(P465="","",IF(P465="Total",SUM($T$19:T464),Adj_Rate/4*$R465)),IF(payfreq="Monthly",IF(P465="","",IF(P465="Total",SUM($T$19:T464),Adj_Rate/12*$R465)),""))))</f>
        <v>#VALUE!</v>
      </c>
      <c r="U465" s="142" t="str">
        <f t="shared" si="15"/>
        <v>#NAME?</v>
      </c>
      <c r="V465" s="145" t="str">
        <f t="shared" si="16"/>
        <v>#NAME?</v>
      </c>
      <c r="X465" s="77"/>
    </row>
    <row r="466" ht="15.75" customHeight="1">
      <c r="B466" s="144" t="str">
        <f t="shared" si="72"/>
        <v>#NAME?</v>
      </c>
      <c r="C466" s="139" t="str">
        <f t="shared" si="12"/>
        <v>#NAME?</v>
      </c>
      <c r="D466" s="140" t="str">
        <f>+IF(AND(B466&lt;$G$7),VLOOKUP($B$1,Inventory!$A$1:$AZ$500,33,FALSE),IF(AND(B466=$G$7,pmt_timing="End"),VLOOKUP($B$1,Inventory!$A$1:$AZ$500,33,FALSE),0))</f>
        <v>#NAME?</v>
      </c>
      <c r="E466" s="140">
        <v>0.0</v>
      </c>
      <c r="F466" s="140">
        <v>0.0</v>
      </c>
      <c r="G466" s="140">
        <v>0.0</v>
      </c>
      <c r="H466" s="140">
        <v>0.0</v>
      </c>
      <c r="I466" s="140">
        <v>0.0</v>
      </c>
      <c r="J466" s="140">
        <v>0.0</v>
      </c>
      <c r="K466" s="140">
        <v>0.0</v>
      </c>
      <c r="L466" s="141" t="str">
        <f t="shared" si="3"/>
        <v>#NAME?</v>
      </c>
      <c r="M466" s="142" t="str">
        <f>IF(pmt_timing="End",IF($B466&gt;term, "",$L466/(1+Adj_Rate/12)^B466),"")</f>
        <v>#VALUE!</v>
      </c>
      <c r="N466" s="142" t="str">
        <f>IF(AND(payfreq="A",pmt_timing="Beginning",$B466&lt;=term),$L466/(1+Adj_Rate)^($B466),IF(AND(payfreq="S",pmt_timing="Beginning",$B466&lt;=term),$L466/(1+Adj_Rate/2)^($B466),IF(AND(payfreq="Q",pmt_timing="Beginning",$B466&lt;=term),$L466/(1+Adj_Rate/4)^($B466),IF(AND(payfreq="M",pmt_timing="Beginning",$B466&lt;=term),$L466/(1+Adj_Rate/12)^($B466),""))))</f>
        <v>#VALUE!</v>
      </c>
      <c r="O466" s="77"/>
      <c r="P466" s="138" t="str">
        <f t="shared" si="19"/>
        <v>#NAME?</v>
      </c>
      <c r="Q466" s="143" t="str">
        <f>IF(P466="","",IF(P466=term,"Last Period",IF(P466="total","",IF(payfreq="Annually",DATE(YEAR(Q465)+1,MONTH(Q465),DAY(Q465)),IF(payfreq="Semiannually",DATE(YEAR(Q465),MONTH(Q465)+6,DAY(Q465)),IF(payfreq="Quarterly",DATE(YEAR(Q465),MONTH(Q465)+3,DAY(Q465)),IF(payfreq="Monthly",DATE(YEAR(Q465),MONTH(Q465)+1,DAY(Q465)))))))))</f>
        <v>#NAME?</v>
      </c>
      <c r="R466" s="145" t="str">
        <f t="shared" si="13"/>
        <v>#NAME?</v>
      </c>
      <c r="S466" s="142" t="str">
        <f t="shared" si="14"/>
        <v>#NAME?</v>
      </c>
      <c r="T466" s="145" t="str">
        <f>IF(payfreq="Annually",IF(P466="","",IF(P466="Total",SUM($T$19:T465),Adj_Rate*$R466)),IF(payfreq="Semiannually",IF(P466="","",IF(P466="Total",SUM($T$19:T465),Adj_Rate/2*$R466)),IF(payfreq="Quarterly",IF(P466="","",IF(P466="Total",SUM($T$19:T465),Adj_Rate/4*$R466)),IF(payfreq="Monthly",IF(P466="","",IF(P466="Total",SUM($T$19:T465),Adj_Rate/12*$R466)),""))))</f>
        <v>#VALUE!</v>
      </c>
      <c r="U466" s="142" t="str">
        <f t="shared" si="15"/>
        <v>#NAME?</v>
      </c>
      <c r="V466" s="145" t="str">
        <f t="shared" si="16"/>
        <v>#NAME?</v>
      </c>
      <c r="X466" s="77"/>
    </row>
    <row r="467" ht="15.75" customHeight="1">
      <c r="B467" s="144" t="str">
        <f t="shared" si="72"/>
        <v>#NAME?</v>
      </c>
      <c r="C467" s="139" t="str">
        <f t="shared" si="12"/>
        <v>#NAME?</v>
      </c>
      <c r="D467" s="140" t="str">
        <f>+IF(AND(B467&lt;$G$7),VLOOKUP($B$1,Inventory!$A$1:$AZ$500,33,FALSE),IF(AND(B467=$G$7,pmt_timing="End"),VLOOKUP($B$1,Inventory!$A$1:$AZ$500,33,FALSE),0))</f>
        <v>#NAME?</v>
      </c>
      <c r="E467" s="140">
        <v>0.0</v>
      </c>
      <c r="F467" s="140">
        <v>0.0</v>
      </c>
      <c r="G467" s="140">
        <v>0.0</v>
      </c>
      <c r="H467" s="140">
        <v>0.0</v>
      </c>
      <c r="I467" s="140">
        <v>0.0</v>
      </c>
      <c r="J467" s="140">
        <v>0.0</v>
      </c>
      <c r="K467" s="140">
        <v>0.0</v>
      </c>
      <c r="L467" s="141" t="str">
        <f t="shared" si="3"/>
        <v>#NAME?</v>
      </c>
      <c r="M467" s="142" t="str">
        <f>IF(pmt_timing="End",IF($B467&gt;term, "",$L467/(1+Adj_Rate/12)^B467),"")</f>
        <v>#VALUE!</v>
      </c>
      <c r="N467" s="142" t="str">
        <f>IF(AND(payfreq="A",pmt_timing="Beginning",$B467&lt;=term),$L467/(1+Adj_Rate)^($B467),IF(AND(payfreq="S",pmt_timing="Beginning",$B467&lt;=term),$L467/(1+Adj_Rate/2)^($B467),IF(AND(payfreq="Q",pmt_timing="Beginning",$B467&lt;=term),$L467/(1+Adj_Rate/4)^($B467),IF(AND(payfreq="M",pmt_timing="Beginning",$B467&lt;=term),$L467/(1+Adj_Rate/12)^($B467),""))))</f>
        <v>#VALUE!</v>
      </c>
      <c r="O467" s="77"/>
      <c r="P467" s="138" t="str">
        <f t="shared" si="19"/>
        <v>#NAME?</v>
      </c>
      <c r="Q467" s="143" t="str">
        <f>IF(P467="","",IF(P467=term,"Last Period",IF(P467="total","",IF(payfreq="Annually",DATE(YEAR(Q466)+1,MONTH(Q466),DAY(Q466)),IF(payfreq="Semiannually",DATE(YEAR(Q466),MONTH(Q466)+6,DAY(Q466)),IF(payfreq="Quarterly",DATE(YEAR(Q466),MONTH(Q466)+3,DAY(Q466)),IF(payfreq="Monthly",DATE(YEAR(Q466),MONTH(Q466)+1,DAY(Q466)))))))))</f>
        <v>#NAME?</v>
      </c>
      <c r="R467" s="145" t="str">
        <f t="shared" si="13"/>
        <v>#NAME?</v>
      </c>
      <c r="S467" s="142" t="str">
        <f t="shared" si="14"/>
        <v>#NAME?</v>
      </c>
      <c r="T467" s="145" t="str">
        <f>IF(payfreq="Annually",IF(P467="","",IF(P467="Total",SUM($T$19:T466),Adj_Rate*$R467)),IF(payfreq="Semiannually",IF(P467="","",IF(P467="Total",SUM($T$19:T466),Adj_Rate/2*$R467)),IF(payfreq="Quarterly",IF(P467="","",IF(P467="Total",SUM($T$19:T466),Adj_Rate/4*$R467)),IF(payfreq="Monthly",IF(P467="","",IF(P467="Total",SUM($T$19:T466),Adj_Rate/12*$R467)),""))))</f>
        <v>#VALUE!</v>
      </c>
      <c r="U467" s="142" t="str">
        <f t="shared" si="15"/>
        <v>#NAME?</v>
      </c>
      <c r="V467" s="145" t="str">
        <f t="shared" si="16"/>
        <v>#NAME?</v>
      </c>
      <c r="X467" s="77"/>
    </row>
    <row r="468" ht="15.75" customHeight="1">
      <c r="B468" s="144" t="str">
        <f t="shared" si="72"/>
        <v>#NAME?</v>
      </c>
      <c r="C468" s="139" t="str">
        <f t="shared" si="12"/>
        <v>#NAME?</v>
      </c>
      <c r="D468" s="140" t="str">
        <f>+IF(AND(B468&lt;$G$7),VLOOKUP($B$1,Inventory!$A$1:$AZ$500,33,FALSE),IF(AND(B468=$G$7,pmt_timing="End"),VLOOKUP($B$1,Inventory!$A$1:$AZ$500,33,FALSE),0))</f>
        <v>#NAME?</v>
      </c>
      <c r="E468" s="140">
        <v>0.0</v>
      </c>
      <c r="F468" s="140">
        <v>0.0</v>
      </c>
      <c r="G468" s="140">
        <v>0.0</v>
      </c>
      <c r="H468" s="140">
        <v>0.0</v>
      </c>
      <c r="I468" s="140">
        <v>0.0</v>
      </c>
      <c r="J468" s="140">
        <v>0.0</v>
      </c>
      <c r="K468" s="140">
        <v>0.0</v>
      </c>
      <c r="L468" s="141" t="str">
        <f t="shared" si="3"/>
        <v>#NAME?</v>
      </c>
      <c r="M468" s="142" t="str">
        <f>IF(pmt_timing="End",IF($B468&gt;term, "",$L468/(1+Adj_Rate/12)^B468),"")</f>
        <v>#VALUE!</v>
      </c>
      <c r="N468" s="142" t="str">
        <f>IF(AND(payfreq="A",pmt_timing="Beginning",$B468&lt;=term),$L468/(1+Adj_Rate)^($B468),IF(AND(payfreq="S",pmt_timing="Beginning",$B468&lt;=term),$L468/(1+Adj_Rate/2)^($B468),IF(AND(payfreq="Q",pmt_timing="Beginning",$B468&lt;=term),$L468/(1+Adj_Rate/4)^($B468),IF(AND(payfreq="M",pmt_timing="Beginning",$B468&lt;=term),$L468/(1+Adj_Rate/12)^($B468),""))))</f>
        <v>#VALUE!</v>
      </c>
      <c r="O468" s="77"/>
      <c r="P468" s="138" t="str">
        <f t="shared" si="19"/>
        <v>#NAME?</v>
      </c>
      <c r="Q468" s="143" t="str">
        <f>IF(P468="","",IF(P468=term,"Last Period",IF(P468="total","",IF(payfreq="Annually",DATE(YEAR(Q467)+1,MONTH(Q467),DAY(Q467)),IF(payfreq="Semiannually",DATE(YEAR(Q467),MONTH(Q467)+6,DAY(Q467)),IF(payfreq="Quarterly",DATE(YEAR(Q467),MONTH(Q467)+3,DAY(Q467)),IF(payfreq="Monthly",DATE(YEAR(Q467),MONTH(Q467)+1,DAY(Q467)))))))))</f>
        <v>#NAME?</v>
      </c>
      <c r="R468" s="145" t="str">
        <f t="shared" si="13"/>
        <v>#NAME?</v>
      </c>
      <c r="S468" s="142" t="str">
        <f t="shared" si="14"/>
        <v>#NAME?</v>
      </c>
      <c r="T468" s="145" t="str">
        <f>IF(payfreq="Annually",IF(P468="","",IF(P468="Total",SUM($T$19:T467),Adj_Rate*$R468)),IF(payfreq="Semiannually",IF(P468="","",IF(P468="Total",SUM($T$19:T467),Adj_Rate/2*$R468)),IF(payfreq="Quarterly",IF(P468="","",IF(P468="Total",SUM($T$19:T467),Adj_Rate/4*$R468)),IF(payfreq="Monthly",IF(P468="","",IF(P468="Total",SUM($T$19:T467),Adj_Rate/12*$R468)),""))))</f>
        <v>#VALUE!</v>
      </c>
      <c r="U468" s="142" t="str">
        <f t="shared" si="15"/>
        <v>#NAME?</v>
      </c>
      <c r="V468" s="145" t="str">
        <f t="shared" si="16"/>
        <v>#NAME?</v>
      </c>
      <c r="X468" s="77"/>
    </row>
    <row r="469" ht="15.75" customHeight="1">
      <c r="B469" s="144" t="str">
        <f t="shared" si="72"/>
        <v>#NAME?</v>
      </c>
      <c r="C469" s="139" t="str">
        <f t="shared" si="12"/>
        <v>#NAME?</v>
      </c>
      <c r="D469" s="140" t="str">
        <f>+IF(AND(B469&lt;$G$7),VLOOKUP($B$1,Inventory!$A$1:$AZ$500,33,FALSE),IF(AND(B469=$G$7,pmt_timing="End"),VLOOKUP($B$1,Inventory!$A$1:$AZ$500,33,FALSE),0))</f>
        <v>#NAME?</v>
      </c>
      <c r="E469" s="140">
        <v>0.0</v>
      </c>
      <c r="F469" s="140">
        <v>0.0</v>
      </c>
      <c r="G469" s="140">
        <v>0.0</v>
      </c>
      <c r="H469" s="140">
        <v>0.0</v>
      </c>
      <c r="I469" s="140">
        <v>0.0</v>
      </c>
      <c r="J469" s="140">
        <v>0.0</v>
      </c>
      <c r="K469" s="140">
        <v>0.0</v>
      </c>
      <c r="L469" s="141" t="str">
        <f t="shared" si="3"/>
        <v>#NAME?</v>
      </c>
      <c r="M469" s="142" t="str">
        <f>IF(pmt_timing="End",IF($B469&gt;term, "",$L469/(1+Adj_Rate/12)^B469),"")</f>
        <v>#VALUE!</v>
      </c>
      <c r="N469" s="142" t="str">
        <f>IF(AND(payfreq="A",pmt_timing="Beginning",$B469&lt;=term),$L469/(1+Adj_Rate)^($B469),IF(AND(payfreq="S",pmt_timing="Beginning",$B469&lt;=term),$L469/(1+Adj_Rate/2)^($B469),IF(AND(payfreq="Q",pmt_timing="Beginning",$B469&lt;=term),$L469/(1+Adj_Rate/4)^($B469),IF(AND(payfreq="M",pmt_timing="Beginning",$B469&lt;=term),$L469/(1+Adj_Rate/12)^($B469),""))))</f>
        <v>#VALUE!</v>
      </c>
      <c r="O469" s="77"/>
      <c r="P469" s="138" t="str">
        <f t="shared" si="19"/>
        <v>#NAME?</v>
      </c>
      <c r="Q469" s="143" t="str">
        <f>IF(P469="","",IF(P469=term,"Last Period",IF(P469="total","",IF(payfreq="Annually",DATE(YEAR(Q468)+1,MONTH(Q468),DAY(Q468)),IF(payfreq="Semiannually",DATE(YEAR(Q468),MONTH(Q468)+6,DAY(Q468)),IF(payfreq="Quarterly",DATE(YEAR(Q468),MONTH(Q468)+3,DAY(Q468)),IF(payfreq="Monthly",DATE(YEAR(Q468),MONTH(Q468)+1,DAY(Q468)))))))))</f>
        <v>#NAME?</v>
      </c>
      <c r="R469" s="145" t="str">
        <f t="shared" si="13"/>
        <v>#NAME?</v>
      </c>
      <c r="S469" s="142" t="str">
        <f t="shared" si="14"/>
        <v>#NAME?</v>
      </c>
      <c r="T469" s="145" t="str">
        <f>IF(payfreq="Annually",IF(P469="","",IF(P469="Total",SUM($T$19:T468),Adj_Rate*$R469)),IF(payfreq="Semiannually",IF(P469="","",IF(P469="Total",SUM($T$19:T468),Adj_Rate/2*$R469)),IF(payfreq="Quarterly",IF(P469="","",IF(P469="Total",SUM($T$19:T468),Adj_Rate/4*$R469)),IF(payfreq="Monthly",IF(P469="","",IF(P469="Total",SUM($T$19:T468),Adj_Rate/12*$R469)),""))))</f>
        <v>#VALUE!</v>
      </c>
      <c r="U469" s="142" t="str">
        <f t="shared" si="15"/>
        <v>#NAME?</v>
      </c>
      <c r="V469" s="145" t="str">
        <f t="shared" si="16"/>
        <v>#NAME?</v>
      </c>
      <c r="X469" s="77"/>
    </row>
    <row r="470" ht="15.75" customHeight="1">
      <c r="B470" s="144" t="str">
        <f t="shared" si="72"/>
        <v>#NAME?</v>
      </c>
      <c r="C470" s="139" t="str">
        <f t="shared" si="12"/>
        <v>#NAME?</v>
      </c>
      <c r="D470" s="140" t="str">
        <f>+IF(AND(B470&lt;$G$7),VLOOKUP($B$1,Inventory!$A$1:$AZ$500,33,FALSE),IF(AND(B470=$G$7,pmt_timing="End"),VLOOKUP($B$1,Inventory!$A$1:$AZ$500,33,FALSE),0))</f>
        <v>#NAME?</v>
      </c>
      <c r="E470" s="140">
        <v>0.0</v>
      </c>
      <c r="F470" s="140">
        <v>0.0</v>
      </c>
      <c r="G470" s="140">
        <v>0.0</v>
      </c>
      <c r="H470" s="140">
        <v>0.0</v>
      </c>
      <c r="I470" s="140">
        <v>0.0</v>
      </c>
      <c r="J470" s="140">
        <v>0.0</v>
      </c>
      <c r="K470" s="140">
        <v>0.0</v>
      </c>
      <c r="L470" s="141" t="str">
        <f t="shared" si="3"/>
        <v>#NAME?</v>
      </c>
      <c r="M470" s="142" t="str">
        <f>IF(pmt_timing="End",IF($B470&gt;term, "",$L470/(1+Adj_Rate/12)^B470),"")</f>
        <v>#VALUE!</v>
      </c>
      <c r="N470" s="142" t="str">
        <f>IF(AND(payfreq="A",pmt_timing="Beginning",$B470&lt;=term),$L470/(1+Adj_Rate)^($B470),IF(AND(payfreq="S",pmt_timing="Beginning",$B470&lt;=term),$L470/(1+Adj_Rate/2)^($B470),IF(AND(payfreq="Q",pmt_timing="Beginning",$B470&lt;=term),$L470/(1+Adj_Rate/4)^($B470),IF(AND(payfreq="M",pmt_timing="Beginning",$B470&lt;=term),$L470/(1+Adj_Rate/12)^($B470),""))))</f>
        <v>#VALUE!</v>
      </c>
      <c r="O470" s="77"/>
      <c r="P470" s="138" t="str">
        <f t="shared" si="19"/>
        <v>#NAME?</v>
      </c>
      <c r="Q470" s="143" t="str">
        <f>IF(P470="","",IF(P470=term,"Last Period",IF(P470="total","",IF(payfreq="Annually",DATE(YEAR(Q469)+1,MONTH(Q469),DAY(Q469)),IF(payfreq="Semiannually",DATE(YEAR(Q469),MONTH(Q469)+6,DAY(Q469)),IF(payfreq="Quarterly",DATE(YEAR(Q469),MONTH(Q469)+3,DAY(Q469)),IF(payfreq="Monthly",DATE(YEAR(Q469),MONTH(Q469)+1,DAY(Q469)))))))))</f>
        <v>#NAME?</v>
      </c>
      <c r="R470" s="145" t="str">
        <f t="shared" si="13"/>
        <v>#NAME?</v>
      </c>
      <c r="S470" s="142" t="str">
        <f t="shared" si="14"/>
        <v>#NAME?</v>
      </c>
      <c r="T470" s="145" t="str">
        <f>IF(payfreq="Annually",IF(P470="","",IF(P470="Total",SUM($T$19:T469),Adj_Rate*$R470)),IF(payfreq="Semiannually",IF(P470="","",IF(P470="Total",SUM($T$19:T469),Adj_Rate/2*$R470)),IF(payfreq="Quarterly",IF(P470="","",IF(P470="Total",SUM($T$19:T469),Adj_Rate/4*$R470)),IF(payfreq="Monthly",IF(P470="","",IF(P470="Total",SUM($T$19:T469),Adj_Rate/12*$R470)),""))))</f>
        <v>#VALUE!</v>
      </c>
      <c r="U470" s="142" t="str">
        <f t="shared" si="15"/>
        <v>#NAME?</v>
      </c>
      <c r="V470" s="145" t="str">
        <f t="shared" si="16"/>
        <v>#NAME?</v>
      </c>
      <c r="X470" s="77"/>
    </row>
    <row r="471" ht="15.75" customHeight="1">
      <c r="B471" s="144" t="str">
        <f t="shared" si="72"/>
        <v>#NAME?</v>
      </c>
      <c r="C471" s="139" t="str">
        <f t="shared" si="12"/>
        <v>#NAME?</v>
      </c>
      <c r="D471" s="140" t="str">
        <f>+IF(AND(B471&lt;$G$7),VLOOKUP($B$1,Inventory!$A$1:$AZ$500,33,FALSE),IF(AND(B471=$G$7,pmt_timing="End"),VLOOKUP($B$1,Inventory!$A$1:$AZ$500,33,FALSE),0))</f>
        <v>#NAME?</v>
      </c>
      <c r="E471" s="140">
        <v>0.0</v>
      </c>
      <c r="F471" s="140">
        <v>0.0</v>
      </c>
      <c r="G471" s="140">
        <v>0.0</v>
      </c>
      <c r="H471" s="140">
        <v>0.0</v>
      </c>
      <c r="I471" s="140">
        <v>0.0</v>
      </c>
      <c r="J471" s="140">
        <v>0.0</v>
      </c>
      <c r="K471" s="140">
        <v>0.0</v>
      </c>
      <c r="L471" s="141" t="str">
        <f t="shared" si="3"/>
        <v>#NAME?</v>
      </c>
      <c r="M471" s="142" t="str">
        <f>IF(pmt_timing="End",IF($B471&gt;term, "",$L471/(1+Adj_Rate/12)^B471),"")</f>
        <v>#VALUE!</v>
      </c>
      <c r="N471" s="142" t="str">
        <f>IF(AND(payfreq="A",pmt_timing="Beginning",$B471&lt;=term),$L471/(1+Adj_Rate)^($B471),IF(AND(payfreq="S",pmt_timing="Beginning",$B471&lt;=term),$L471/(1+Adj_Rate/2)^($B471),IF(AND(payfreq="Q",pmt_timing="Beginning",$B471&lt;=term),$L471/(1+Adj_Rate/4)^($B471),IF(AND(payfreq="M",pmt_timing="Beginning",$B471&lt;=term),$L471/(1+Adj_Rate/12)^($B471),""))))</f>
        <v>#VALUE!</v>
      </c>
      <c r="O471" s="77"/>
      <c r="P471" s="138" t="str">
        <f t="shared" si="19"/>
        <v>#NAME?</v>
      </c>
      <c r="Q471" s="143" t="str">
        <f>IF(P471="","",IF(P471=term,"Last Period",IF(P471="total","",IF(payfreq="Annually",DATE(YEAR(Q470)+1,MONTH(Q470),DAY(Q470)),IF(payfreq="Semiannually",DATE(YEAR(Q470),MONTH(Q470)+6,DAY(Q470)),IF(payfreq="Quarterly",DATE(YEAR(Q470),MONTH(Q470)+3,DAY(Q470)),IF(payfreq="Monthly",DATE(YEAR(Q470),MONTH(Q470)+1,DAY(Q470)))))))))</f>
        <v>#NAME?</v>
      </c>
      <c r="R471" s="145" t="str">
        <f t="shared" si="13"/>
        <v>#NAME?</v>
      </c>
      <c r="S471" s="142" t="str">
        <f t="shared" si="14"/>
        <v>#NAME?</v>
      </c>
      <c r="T471" s="145" t="str">
        <f>IF(payfreq="Annually",IF(P471="","",IF(P471="Total",SUM($T$19:T470),Adj_Rate*$R471)),IF(payfreq="Semiannually",IF(P471="","",IF(P471="Total",SUM($T$19:T470),Adj_Rate/2*$R471)),IF(payfreq="Quarterly",IF(P471="","",IF(P471="Total",SUM($T$19:T470),Adj_Rate/4*$R471)),IF(payfreq="Monthly",IF(P471="","",IF(P471="Total",SUM($T$19:T470),Adj_Rate/12*$R471)),""))))</f>
        <v>#VALUE!</v>
      </c>
      <c r="U471" s="142" t="str">
        <f t="shared" si="15"/>
        <v>#NAME?</v>
      </c>
      <c r="V471" s="145" t="str">
        <f t="shared" si="16"/>
        <v>#NAME?</v>
      </c>
      <c r="X471" s="77"/>
    </row>
    <row r="472" ht="15.75" customHeight="1">
      <c r="B472" s="144" t="str">
        <f t="shared" si="72"/>
        <v>#NAME?</v>
      </c>
      <c r="C472" s="139" t="str">
        <f t="shared" si="12"/>
        <v>#NAME?</v>
      </c>
      <c r="D472" s="140" t="str">
        <f>+IF(AND(B472&lt;$G$7),VLOOKUP($B$1,Inventory!$A$1:$AZ$500,33,FALSE),IF(AND(B472=$G$7,pmt_timing="End"),VLOOKUP($B$1,Inventory!$A$1:$AZ$500,33,FALSE),0))</f>
        <v>#NAME?</v>
      </c>
      <c r="E472" s="140">
        <v>0.0</v>
      </c>
      <c r="F472" s="140">
        <v>0.0</v>
      </c>
      <c r="G472" s="140">
        <v>0.0</v>
      </c>
      <c r="H472" s="140">
        <v>0.0</v>
      </c>
      <c r="I472" s="140">
        <v>0.0</v>
      </c>
      <c r="J472" s="140">
        <v>0.0</v>
      </c>
      <c r="K472" s="140">
        <v>0.0</v>
      </c>
      <c r="L472" s="141" t="str">
        <f t="shared" si="3"/>
        <v>#NAME?</v>
      </c>
      <c r="M472" s="142" t="str">
        <f>IF(pmt_timing="End",IF($B472&gt;term, "",$L472/(1+Adj_Rate/12)^B472),"")</f>
        <v>#VALUE!</v>
      </c>
      <c r="N472" s="142" t="str">
        <f>IF(AND(payfreq="A",pmt_timing="Beginning",$B472&lt;=term),$L472/(1+Adj_Rate)^($B472),IF(AND(payfreq="S",pmt_timing="Beginning",$B472&lt;=term),$L472/(1+Adj_Rate/2)^($B472),IF(AND(payfreq="Q",pmt_timing="Beginning",$B472&lt;=term),$L472/(1+Adj_Rate/4)^($B472),IF(AND(payfreq="M",pmt_timing="Beginning",$B472&lt;=term),$L472/(1+Adj_Rate/12)^($B472),""))))</f>
        <v>#VALUE!</v>
      </c>
      <c r="O472" s="77"/>
      <c r="P472" s="138" t="str">
        <f t="shared" si="19"/>
        <v>#NAME?</v>
      </c>
      <c r="Q472" s="143" t="str">
        <f>IF(P472="","",IF(P472=term,"Last Period",IF(P472="total","",IF(payfreq="Annually",DATE(YEAR(Q471)+1,MONTH(Q471),DAY(Q471)),IF(payfreq="Semiannually",DATE(YEAR(Q471),MONTH(Q471)+6,DAY(Q471)),IF(payfreq="Quarterly",DATE(YEAR(Q471),MONTH(Q471)+3,DAY(Q471)),IF(payfreq="Monthly",DATE(YEAR(Q471),MONTH(Q471)+1,DAY(Q471)))))))))</f>
        <v>#NAME?</v>
      </c>
      <c r="R472" s="145" t="str">
        <f t="shared" si="13"/>
        <v>#NAME?</v>
      </c>
      <c r="S472" s="142" t="str">
        <f t="shared" si="14"/>
        <v>#NAME?</v>
      </c>
      <c r="T472" s="145" t="str">
        <f>IF(payfreq="Annually",IF(P472="","",IF(P472="Total",SUM($T$19:T471),Adj_Rate*$R472)),IF(payfreq="Semiannually",IF(P472="","",IF(P472="Total",SUM($T$19:T471),Adj_Rate/2*$R472)),IF(payfreq="Quarterly",IF(P472="","",IF(P472="Total",SUM($T$19:T471),Adj_Rate/4*$R472)),IF(payfreq="Monthly",IF(P472="","",IF(P472="Total",SUM($T$19:T471),Adj_Rate/12*$R472)),""))))</f>
        <v>#VALUE!</v>
      </c>
      <c r="U472" s="142" t="str">
        <f t="shared" si="15"/>
        <v>#NAME?</v>
      </c>
      <c r="V472" s="145" t="str">
        <f t="shared" si="16"/>
        <v>#NAME?</v>
      </c>
      <c r="X472" s="77"/>
    </row>
    <row r="473" ht="15.75" customHeight="1">
      <c r="B473" s="144" t="str">
        <f t="shared" si="72"/>
        <v>#NAME?</v>
      </c>
      <c r="C473" s="139" t="str">
        <f t="shared" si="12"/>
        <v>#NAME?</v>
      </c>
      <c r="D473" s="140" t="str">
        <f>+IF(AND(B473&lt;$G$7),VLOOKUP($B$1,Inventory!$A$1:$AZ$500,33,FALSE),IF(AND(B473=$G$7,pmt_timing="End"),VLOOKUP($B$1,Inventory!$A$1:$AZ$500,33,FALSE),0))</f>
        <v>#NAME?</v>
      </c>
      <c r="E473" s="140">
        <v>0.0</v>
      </c>
      <c r="F473" s="140">
        <v>0.0</v>
      </c>
      <c r="G473" s="140">
        <v>0.0</v>
      </c>
      <c r="H473" s="140">
        <v>0.0</v>
      </c>
      <c r="I473" s="140">
        <v>0.0</v>
      </c>
      <c r="J473" s="140">
        <v>0.0</v>
      </c>
      <c r="K473" s="140">
        <v>0.0</v>
      </c>
      <c r="L473" s="141" t="str">
        <f t="shared" si="3"/>
        <v>#NAME?</v>
      </c>
      <c r="M473" s="142" t="str">
        <f>IF(pmt_timing="End",IF($B473&gt;term, "",$L473/(1+Adj_Rate/12)^B473),"")</f>
        <v>#VALUE!</v>
      </c>
      <c r="N473" s="142" t="str">
        <f>IF(AND(payfreq="A",pmt_timing="Beginning",$B473&lt;=term),$L473/(1+Adj_Rate)^($B473),IF(AND(payfreq="S",pmt_timing="Beginning",$B473&lt;=term),$L473/(1+Adj_Rate/2)^($B473),IF(AND(payfreq="Q",pmt_timing="Beginning",$B473&lt;=term),$L473/(1+Adj_Rate/4)^($B473),IF(AND(payfreq="M",pmt_timing="Beginning",$B473&lt;=term),$L473/(1+Adj_Rate/12)^($B473),""))))</f>
        <v>#VALUE!</v>
      </c>
      <c r="O473" s="77"/>
      <c r="P473" s="138" t="str">
        <f t="shared" si="19"/>
        <v>#NAME?</v>
      </c>
      <c r="Q473" s="143" t="str">
        <f>IF(P473="","",IF(P473=term,"Last Period",IF(P473="total","",IF(payfreq="Annually",DATE(YEAR(Q472)+1,MONTH(Q472),DAY(Q472)),IF(payfreq="Semiannually",DATE(YEAR(Q472),MONTH(Q472)+6,DAY(Q472)),IF(payfreq="Quarterly",DATE(YEAR(Q472),MONTH(Q472)+3,DAY(Q472)),IF(payfreq="Monthly",DATE(YEAR(Q472),MONTH(Q472)+1,DAY(Q472)))))))))</f>
        <v>#NAME?</v>
      </c>
      <c r="R473" s="145" t="str">
        <f t="shared" si="13"/>
        <v>#NAME?</v>
      </c>
      <c r="S473" s="142" t="str">
        <f t="shared" si="14"/>
        <v>#NAME?</v>
      </c>
      <c r="T473" s="145" t="str">
        <f>IF(payfreq="Annually",IF(P473="","",IF(P473="Total",SUM($T$19:T472),Adj_Rate*$R473)),IF(payfreq="Semiannually",IF(P473="","",IF(P473="Total",SUM($T$19:T472),Adj_Rate/2*$R473)),IF(payfreq="Quarterly",IF(P473="","",IF(P473="Total",SUM($T$19:T472),Adj_Rate/4*$R473)),IF(payfreq="Monthly",IF(P473="","",IF(P473="Total",SUM($T$19:T472),Adj_Rate/12*$R473)),""))))</f>
        <v>#VALUE!</v>
      </c>
      <c r="U473" s="142" t="str">
        <f t="shared" si="15"/>
        <v>#NAME?</v>
      </c>
      <c r="V473" s="145" t="str">
        <f t="shared" si="16"/>
        <v>#NAME?</v>
      </c>
      <c r="X473" s="77"/>
    </row>
    <row r="474" ht="15.75" customHeight="1">
      <c r="B474" s="144" t="str">
        <f t="shared" si="72"/>
        <v>#NAME?</v>
      </c>
      <c r="C474" s="139" t="str">
        <f t="shared" si="12"/>
        <v>#NAME?</v>
      </c>
      <c r="D474" s="140" t="str">
        <f>+IF(AND(B474&lt;$G$7),VLOOKUP($B$1,Inventory!$A$1:$AZ$500,33,FALSE),IF(AND(B474=$G$7,pmt_timing="End"),VLOOKUP($B$1,Inventory!$A$1:$AZ$500,33,FALSE),0))</f>
        <v>#NAME?</v>
      </c>
      <c r="E474" s="140">
        <v>0.0</v>
      </c>
      <c r="F474" s="140">
        <v>0.0</v>
      </c>
      <c r="G474" s="140">
        <v>0.0</v>
      </c>
      <c r="H474" s="140">
        <v>0.0</v>
      </c>
      <c r="I474" s="140">
        <v>0.0</v>
      </c>
      <c r="J474" s="140">
        <v>0.0</v>
      </c>
      <c r="K474" s="140">
        <v>0.0</v>
      </c>
      <c r="L474" s="141" t="str">
        <f t="shared" si="3"/>
        <v>#NAME?</v>
      </c>
      <c r="M474" s="142" t="str">
        <f>IF(pmt_timing="End",IF($B474&gt;term, "",$L474/(1+Adj_Rate/12)^B474),"")</f>
        <v>#VALUE!</v>
      </c>
      <c r="N474" s="142" t="str">
        <f>IF(AND(payfreq="A",pmt_timing="Beginning",$B474&lt;=term),$L474/(1+Adj_Rate)^($B474),IF(AND(payfreq="S",pmt_timing="Beginning",$B474&lt;=term),$L474/(1+Adj_Rate/2)^($B474),IF(AND(payfreq="Q",pmt_timing="Beginning",$B474&lt;=term),$L474/(1+Adj_Rate/4)^($B474),IF(AND(payfreq="M",pmt_timing="Beginning",$B474&lt;=term),$L474/(1+Adj_Rate/12)^($B474),""))))</f>
        <v>#VALUE!</v>
      </c>
      <c r="O474" s="77"/>
      <c r="P474" s="138" t="str">
        <f t="shared" si="19"/>
        <v>#NAME?</v>
      </c>
      <c r="Q474" s="143" t="str">
        <f>IF(P474="","",IF(P474=term,"Last Period",IF(P474="total","",IF(payfreq="Annually",DATE(YEAR(Q473)+1,MONTH(Q473),DAY(Q473)),IF(payfreq="Semiannually",DATE(YEAR(Q473),MONTH(Q473)+6,DAY(Q473)),IF(payfreq="Quarterly",DATE(YEAR(Q473),MONTH(Q473)+3,DAY(Q473)),IF(payfreq="Monthly",DATE(YEAR(Q473),MONTH(Q473)+1,DAY(Q473)))))))))</f>
        <v>#NAME?</v>
      </c>
      <c r="R474" s="145" t="str">
        <f t="shared" si="13"/>
        <v>#NAME?</v>
      </c>
      <c r="S474" s="142" t="str">
        <f t="shared" si="14"/>
        <v>#NAME?</v>
      </c>
      <c r="T474" s="145" t="str">
        <f>IF(payfreq="Annually",IF(P474="","",IF(P474="Total",SUM($T$19:T473),Adj_Rate*$R474)),IF(payfreq="Semiannually",IF(P474="","",IF(P474="Total",SUM($T$19:T473),Adj_Rate/2*$R474)),IF(payfreq="Quarterly",IF(P474="","",IF(P474="Total",SUM($T$19:T473),Adj_Rate/4*$R474)),IF(payfreq="Monthly",IF(P474="","",IF(P474="Total",SUM($T$19:T473),Adj_Rate/12*$R474)),""))))</f>
        <v>#VALUE!</v>
      </c>
      <c r="U474" s="142" t="str">
        <f t="shared" si="15"/>
        <v>#NAME?</v>
      </c>
      <c r="V474" s="145" t="str">
        <f t="shared" si="16"/>
        <v>#NAME?</v>
      </c>
      <c r="X474" s="77"/>
    </row>
    <row r="475" ht="15.75" customHeight="1">
      <c r="B475" s="144" t="str">
        <f t="shared" si="72"/>
        <v>#NAME?</v>
      </c>
      <c r="C475" s="139" t="str">
        <f t="shared" si="12"/>
        <v>#NAME?</v>
      </c>
      <c r="D475" s="140" t="str">
        <f>+IF(AND(B475&lt;$G$7),VLOOKUP($B$1,Inventory!$A$1:$AZ$500,33,FALSE),IF(AND(B475=$G$7,pmt_timing="End"),VLOOKUP($B$1,Inventory!$A$1:$AZ$500,33,FALSE),0))</f>
        <v>#NAME?</v>
      </c>
      <c r="E475" s="140">
        <v>0.0</v>
      </c>
      <c r="F475" s="140">
        <v>0.0</v>
      </c>
      <c r="G475" s="140">
        <v>0.0</v>
      </c>
      <c r="H475" s="140">
        <v>0.0</v>
      </c>
      <c r="I475" s="140">
        <v>0.0</v>
      </c>
      <c r="J475" s="140">
        <v>0.0</v>
      </c>
      <c r="K475" s="140">
        <v>0.0</v>
      </c>
      <c r="L475" s="141" t="str">
        <f t="shared" si="3"/>
        <v>#NAME?</v>
      </c>
      <c r="M475" s="142" t="str">
        <f>IF(pmt_timing="End",IF($B475&gt;term, "",$L475/(1+Adj_Rate/12)^B475),"")</f>
        <v>#VALUE!</v>
      </c>
      <c r="N475" s="142" t="str">
        <f>IF(AND(payfreq="A",pmt_timing="Beginning",$B475&lt;=term),$L475/(1+Adj_Rate)^($B475),IF(AND(payfreq="S",pmt_timing="Beginning",$B475&lt;=term),$L475/(1+Adj_Rate/2)^($B475),IF(AND(payfreq="Q",pmt_timing="Beginning",$B475&lt;=term),$L475/(1+Adj_Rate/4)^($B475),IF(AND(payfreq="M",pmt_timing="Beginning",$B475&lt;=term),$L475/(1+Adj_Rate/12)^($B475),""))))</f>
        <v>#VALUE!</v>
      </c>
      <c r="O475" s="77"/>
      <c r="P475" s="138" t="str">
        <f t="shared" si="19"/>
        <v>#NAME?</v>
      </c>
      <c r="Q475" s="143" t="str">
        <f>IF(P475="","",IF(P475=term,"Last Period",IF(P475="total","",IF(payfreq="Annually",DATE(YEAR(Q474)+1,MONTH(Q474),DAY(Q474)),IF(payfreq="Semiannually",DATE(YEAR(Q474),MONTH(Q474)+6,DAY(Q474)),IF(payfreq="Quarterly",DATE(YEAR(Q474),MONTH(Q474)+3,DAY(Q474)),IF(payfreq="Monthly",DATE(YEAR(Q474),MONTH(Q474)+1,DAY(Q474)))))))))</f>
        <v>#NAME?</v>
      </c>
      <c r="R475" s="145" t="str">
        <f t="shared" si="13"/>
        <v>#NAME?</v>
      </c>
      <c r="S475" s="142" t="str">
        <f t="shared" si="14"/>
        <v>#NAME?</v>
      </c>
      <c r="T475" s="145" t="str">
        <f>IF(payfreq="Annually",IF(P475="","",IF(P475="Total",SUM($T$19:T474),Adj_Rate*$R475)),IF(payfreq="Semiannually",IF(P475="","",IF(P475="Total",SUM($T$19:T474),Adj_Rate/2*$R475)),IF(payfreq="Quarterly",IF(P475="","",IF(P475="Total",SUM($T$19:T474),Adj_Rate/4*$R475)),IF(payfreq="Monthly",IF(P475="","",IF(P475="Total",SUM($T$19:T474),Adj_Rate/12*$R475)),""))))</f>
        <v>#VALUE!</v>
      </c>
      <c r="U475" s="142" t="str">
        <f t="shared" si="15"/>
        <v>#NAME?</v>
      </c>
      <c r="V475" s="145" t="str">
        <f t="shared" si="16"/>
        <v>#NAME?</v>
      </c>
      <c r="X475" s="77"/>
    </row>
    <row r="476" ht="15.75" customHeight="1">
      <c r="B476" s="144" t="str">
        <f t="shared" si="72"/>
        <v>#NAME?</v>
      </c>
      <c r="C476" s="139" t="str">
        <f t="shared" si="12"/>
        <v>#NAME?</v>
      </c>
      <c r="D476" s="140" t="str">
        <f>+IF(AND(B476&lt;$G$7),VLOOKUP($B$1,Inventory!$A$1:$AZ$500,33,FALSE),IF(AND(B476=$G$7,pmt_timing="End"),VLOOKUP($B$1,Inventory!$A$1:$AZ$500,33,FALSE),0))</f>
        <v>#NAME?</v>
      </c>
      <c r="E476" s="140">
        <v>0.0</v>
      </c>
      <c r="F476" s="140">
        <v>0.0</v>
      </c>
      <c r="G476" s="140">
        <v>0.0</v>
      </c>
      <c r="H476" s="140">
        <v>0.0</v>
      </c>
      <c r="I476" s="140">
        <v>0.0</v>
      </c>
      <c r="J476" s="140">
        <v>0.0</v>
      </c>
      <c r="K476" s="140">
        <v>0.0</v>
      </c>
      <c r="L476" s="141" t="str">
        <f t="shared" si="3"/>
        <v>#NAME?</v>
      </c>
      <c r="M476" s="142" t="str">
        <f>IF(pmt_timing="End",IF($B476&gt;term, "",$L476/(1+Adj_Rate/12)^B476),"")</f>
        <v>#VALUE!</v>
      </c>
      <c r="N476" s="142" t="str">
        <f>IF(AND(payfreq="A",pmt_timing="Beginning",$B476&lt;=term),$L476/(1+Adj_Rate)^($B476),IF(AND(payfreq="S",pmt_timing="Beginning",$B476&lt;=term),$L476/(1+Adj_Rate/2)^($B476),IF(AND(payfreq="Q",pmt_timing="Beginning",$B476&lt;=term),$L476/(1+Adj_Rate/4)^($B476),IF(AND(payfreq="M",pmt_timing="Beginning",$B476&lt;=term),$L476/(1+Adj_Rate/12)^($B476),""))))</f>
        <v>#VALUE!</v>
      </c>
      <c r="O476" s="77"/>
      <c r="P476" s="138" t="str">
        <f t="shared" si="19"/>
        <v>#NAME?</v>
      </c>
      <c r="Q476" s="143" t="str">
        <f>IF(P476="","",IF(P476=term,"Last Period",IF(P476="total","",IF(payfreq="Annually",DATE(YEAR(Q475)+1,MONTH(Q475),DAY(Q475)),IF(payfreq="Semiannually",DATE(YEAR(Q475),MONTH(Q475)+6,DAY(Q475)),IF(payfreq="Quarterly",DATE(YEAR(Q475),MONTH(Q475)+3,DAY(Q475)),IF(payfreq="Monthly",DATE(YEAR(Q475),MONTH(Q475)+1,DAY(Q475)))))))))</f>
        <v>#NAME?</v>
      </c>
      <c r="R476" s="145" t="str">
        <f t="shared" si="13"/>
        <v>#NAME?</v>
      </c>
      <c r="S476" s="142" t="str">
        <f t="shared" si="14"/>
        <v>#NAME?</v>
      </c>
      <c r="T476" s="145" t="str">
        <f>IF(payfreq="Annually",IF(P476="","",IF(P476="Total",SUM($T$19:T475),Adj_Rate*$R476)),IF(payfreq="Semiannually",IF(P476="","",IF(P476="Total",SUM($T$19:T475),Adj_Rate/2*$R476)),IF(payfreq="Quarterly",IF(P476="","",IF(P476="Total",SUM($T$19:T475),Adj_Rate/4*$R476)),IF(payfreq="Monthly",IF(P476="","",IF(P476="Total",SUM($T$19:T475),Adj_Rate/12*$R476)),""))))</f>
        <v>#VALUE!</v>
      </c>
      <c r="U476" s="142" t="str">
        <f t="shared" si="15"/>
        <v>#NAME?</v>
      </c>
      <c r="V476" s="145" t="str">
        <f t="shared" si="16"/>
        <v>#NAME?</v>
      </c>
      <c r="X476" s="77"/>
    </row>
    <row r="477" ht="15.75" customHeight="1">
      <c r="B477" s="144" t="str">
        <f t="shared" si="72"/>
        <v>#NAME?</v>
      </c>
      <c r="C477" s="139" t="str">
        <f t="shared" si="12"/>
        <v>#NAME?</v>
      </c>
      <c r="D477" s="140" t="str">
        <f>+IF(AND(B477&lt;$G$7),VLOOKUP($B$1,Inventory!$A$1:$AZ$500,33,FALSE),IF(AND(B477=$G$7,pmt_timing="End"),VLOOKUP($B$1,Inventory!$A$1:$AZ$500,33,FALSE),0))</f>
        <v>#NAME?</v>
      </c>
      <c r="E477" s="140">
        <v>0.0</v>
      </c>
      <c r="F477" s="140">
        <v>0.0</v>
      </c>
      <c r="G477" s="140">
        <v>0.0</v>
      </c>
      <c r="H477" s="140">
        <v>0.0</v>
      </c>
      <c r="I477" s="140">
        <v>0.0</v>
      </c>
      <c r="J477" s="140">
        <v>0.0</v>
      </c>
      <c r="K477" s="140">
        <v>0.0</v>
      </c>
      <c r="L477" s="141" t="str">
        <f t="shared" si="3"/>
        <v>#NAME?</v>
      </c>
      <c r="M477" s="142" t="str">
        <f>IF(pmt_timing="End",IF($B477&gt;term, "",$L477/(1+Adj_Rate/12)^B477),"")</f>
        <v>#VALUE!</v>
      </c>
      <c r="N477" s="142" t="str">
        <f>IF(AND(payfreq="A",pmt_timing="Beginning",$B477&lt;=term),$L477/(1+Adj_Rate)^($B477),IF(AND(payfreq="S",pmt_timing="Beginning",$B477&lt;=term),$L477/(1+Adj_Rate/2)^($B477),IF(AND(payfreq="Q",pmt_timing="Beginning",$B477&lt;=term),$L477/(1+Adj_Rate/4)^($B477),IF(AND(payfreq="M",pmt_timing="Beginning",$B477&lt;=term),$L477/(1+Adj_Rate/12)^($B477),""))))</f>
        <v>#VALUE!</v>
      </c>
      <c r="O477" s="77"/>
      <c r="P477" s="138" t="str">
        <f t="shared" si="19"/>
        <v>#NAME?</v>
      </c>
      <c r="Q477" s="143" t="str">
        <f>IF(P477="","",IF(P477=term,"Last Period",IF(P477="total","",IF(payfreq="Annually",DATE(YEAR(Q476)+1,MONTH(Q476),DAY(Q476)),IF(payfreq="Semiannually",DATE(YEAR(Q476),MONTH(Q476)+6,DAY(Q476)),IF(payfreq="Quarterly",DATE(YEAR(Q476),MONTH(Q476)+3,DAY(Q476)),IF(payfreq="Monthly",DATE(YEAR(Q476),MONTH(Q476)+1,DAY(Q476)))))))))</f>
        <v>#NAME?</v>
      </c>
      <c r="R477" s="145" t="str">
        <f t="shared" si="13"/>
        <v>#NAME?</v>
      </c>
      <c r="S477" s="142" t="str">
        <f t="shared" si="14"/>
        <v>#NAME?</v>
      </c>
      <c r="T477" s="145" t="str">
        <f>IF(payfreq="Annually",IF(P477="","",IF(P477="Total",SUM($T$19:T476),Adj_Rate*$R477)),IF(payfreq="Semiannually",IF(P477="","",IF(P477="Total",SUM($T$19:T476),Adj_Rate/2*$R477)),IF(payfreq="Quarterly",IF(P477="","",IF(P477="Total",SUM($T$19:T476),Adj_Rate/4*$R477)),IF(payfreq="Monthly",IF(P477="","",IF(P477="Total",SUM($T$19:T476),Adj_Rate/12*$R477)),""))))</f>
        <v>#VALUE!</v>
      </c>
      <c r="U477" s="142" t="str">
        <f t="shared" si="15"/>
        <v>#NAME?</v>
      </c>
      <c r="V477" s="145" t="str">
        <f t="shared" si="16"/>
        <v>#NAME?</v>
      </c>
      <c r="X477" s="77"/>
    </row>
    <row r="478" ht="15.75" customHeight="1">
      <c r="B478" s="144" t="str">
        <f t="shared" si="72"/>
        <v>#NAME?</v>
      </c>
      <c r="C478" s="139" t="str">
        <f t="shared" si="12"/>
        <v>#NAME?</v>
      </c>
      <c r="D478" s="140" t="str">
        <f>+IF(AND(B478&lt;$G$7),VLOOKUP($B$1,Inventory!$A$1:$AZ$500,33,FALSE),IF(AND(B478=$G$7,pmt_timing="End"),VLOOKUP($B$1,Inventory!$A$1:$AZ$500,33,FALSE),0))</f>
        <v>#NAME?</v>
      </c>
      <c r="E478" s="140">
        <v>0.0</v>
      </c>
      <c r="F478" s="140">
        <v>0.0</v>
      </c>
      <c r="G478" s="140">
        <v>0.0</v>
      </c>
      <c r="H478" s="140">
        <v>0.0</v>
      </c>
      <c r="I478" s="140">
        <v>0.0</v>
      </c>
      <c r="J478" s="140">
        <v>0.0</v>
      </c>
      <c r="K478" s="140">
        <v>0.0</v>
      </c>
      <c r="L478" s="141" t="str">
        <f t="shared" si="3"/>
        <v>#NAME?</v>
      </c>
      <c r="M478" s="142" t="str">
        <f>IF(pmt_timing="End",IF($B478&gt;term, "",$L478/(1+Adj_Rate/12)^B478),"")</f>
        <v>#VALUE!</v>
      </c>
      <c r="N478" s="142" t="str">
        <f>IF(AND(payfreq="A",pmt_timing="Beginning",$B478&lt;=term),$L478/(1+Adj_Rate)^($B478),IF(AND(payfreq="S",pmt_timing="Beginning",$B478&lt;=term),$L478/(1+Adj_Rate/2)^($B478),IF(AND(payfreq="Q",pmt_timing="Beginning",$B478&lt;=term),$L478/(1+Adj_Rate/4)^($B478),IF(AND(payfreq="M",pmt_timing="Beginning",$B478&lt;=term),$L478/(1+Adj_Rate/12)^($B478),""))))</f>
        <v>#VALUE!</v>
      </c>
      <c r="O478" s="77"/>
      <c r="P478" s="138" t="str">
        <f t="shared" si="19"/>
        <v>#NAME?</v>
      </c>
      <c r="Q478" s="143" t="str">
        <f>IF(P478="","",IF(P478=term,"Last Period",IF(P478="total","",IF(payfreq="Annually",DATE(YEAR(Q477)+1,MONTH(Q477),DAY(Q477)),IF(payfreq="Semiannually",DATE(YEAR(Q477),MONTH(Q477)+6,DAY(Q477)),IF(payfreq="Quarterly",DATE(YEAR(Q477),MONTH(Q477)+3,DAY(Q477)),IF(payfreq="Monthly",DATE(YEAR(Q477),MONTH(Q477)+1,DAY(Q477)))))))))</f>
        <v>#NAME?</v>
      </c>
      <c r="R478" s="145" t="str">
        <f t="shared" si="13"/>
        <v>#NAME?</v>
      </c>
      <c r="S478" s="142" t="str">
        <f t="shared" si="14"/>
        <v>#NAME?</v>
      </c>
      <c r="T478" s="145" t="str">
        <f>IF(payfreq="Annually",IF(P478="","",IF(P478="Total",SUM($T$19:T477),Adj_Rate*$R478)),IF(payfreq="Semiannually",IF(P478="","",IF(P478="Total",SUM($T$19:T477),Adj_Rate/2*$R478)),IF(payfreq="Quarterly",IF(P478="","",IF(P478="Total",SUM($T$19:T477),Adj_Rate/4*$R478)),IF(payfreq="Monthly",IF(P478="","",IF(P478="Total",SUM($T$19:T477),Adj_Rate/12*$R478)),""))))</f>
        <v>#VALUE!</v>
      </c>
      <c r="U478" s="142" t="str">
        <f t="shared" si="15"/>
        <v>#NAME?</v>
      </c>
      <c r="V478" s="145" t="str">
        <f t="shared" si="16"/>
        <v>#NAME?</v>
      </c>
      <c r="X478" s="77"/>
    </row>
    <row r="479" ht="15.75" customHeight="1">
      <c r="B479" s="144" t="str">
        <f t="shared" si="72"/>
        <v>#NAME?</v>
      </c>
      <c r="C479" s="139" t="str">
        <f t="shared" si="12"/>
        <v>#NAME?</v>
      </c>
      <c r="D479" s="140" t="str">
        <f>+IF(AND(B479&lt;$G$7),VLOOKUP($B$1,Inventory!$A$1:$AZ$500,33,FALSE),IF(AND(B479=$G$7,pmt_timing="End"),VLOOKUP($B$1,Inventory!$A$1:$AZ$500,33,FALSE),0))</f>
        <v>#NAME?</v>
      </c>
      <c r="E479" s="140">
        <v>0.0</v>
      </c>
      <c r="F479" s="140">
        <v>0.0</v>
      </c>
      <c r="G479" s="140">
        <v>0.0</v>
      </c>
      <c r="H479" s="140">
        <v>0.0</v>
      </c>
      <c r="I479" s="140">
        <v>0.0</v>
      </c>
      <c r="J479" s="140">
        <v>0.0</v>
      </c>
      <c r="K479" s="140">
        <v>0.0</v>
      </c>
      <c r="L479" s="141" t="str">
        <f t="shared" si="3"/>
        <v>#NAME?</v>
      </c>
      <c r="M479" s="142" t="str">
        <f>IF(pmt_timing="End",IF($B479&gt;term, "",$L479/(1+Adj_Rate/12)^B479),"")</f>
        <v>#VALUE!</v>
      </c>
      <c r="N479" s="142" t="str">
        <f>IF(AND(payfreq="A",pmt_timing="Beginning",$B479&lt;=term),$L479/(1+Adj_Rate)^($B479),IF(AND(payfreq="S",pmt_timing="Beginning",$B479&lt;=term),$L479/(1+Adj_Rate/2)^($B479),IF(AND(payfreq="Q",pmt_timing="Beginning",$B479&lt;=term),$L479/(1+Adj_Rate/4)^($B479),IF(AND(payfreq="M",pmt_timing="Beginning",$B479&lt;=term),$L479/(1+Adj_Rate/12)^($B479),""))))</f>
        <v>#VALUE!</v>
      </c>
      <c r="O479" s="77"/>
      <c r="P479" s="138" t="str">
        <f t="shared" si="19"/>
        <v>#NAME?</v>
      </c>
      <c r="Q479" s="143" t="str">
        <f>IF(P479="","",IF(P479=term,"Last Period",IF(P479="total","",IF(payfreq="Annually",DATE(YEAR(Q478)+1,MONTH(Q478),DAY(Q478)),IF(payfreq="Semiannually",DATE(YEAR(Q478),MONTH(Q478)+6,DAY(Q478)),IF(payfreq="Quarterly",DATE(YEAR(Q478),MONTH(Q478)+3,DAY(Q478)),IF(payfreq="Monthly",DATE(YEAR(Q478),MONTH(Q478)+1,DAY(Q478)))))))))</f>
        <v>#NAME?</v>
      </c>
      <c r="R479" s="145" t="str">
        <f t="shared" si="13"/>
        <v>#NAME?</v>
      </c>
      <c r="S479" s="142" t="str">
        <f t="shared" si="14"/>
        <v>#NAME?</v>
      </c>
      <c r="T479" s="145" t="str">
        <f>IF(payfreq="Annually",IF(P479="","",IF(P479="Total",SUM($T$19:T478),Adj_Rate*$R479)),IF(payfreq="Semiannually",IF(P479="","",IF(P479="Total",SUM($T$19:T478),Adj_Rate/2*$R479)),IF(payfreq="Quarterly",IF(P479="","",IF(P479="Total",SUM($T$19:T478),Adj_Rate/4*$R479)),IF(payfreq="Monthly",IF(P479="","",IF(P479="Total",SUM($T$19:T478),Adj_Rate/12*$R479)),""))))</f>
        <v>#VALUE!</v>
      </c>
      <c r="U479" s="142" t="str">
        <f t="shared" si="15"/>
        <v>#NAME?</v>
      </c>
      <c r="V479" s="145" t="str">
        <f t="shared" si="16"/>
        <v>#NAME?</v>
      </c>
      <c r="X479" s="77"/>
    </row>
    <row r="480" ht="15.75" customHeight="1">
      <c r="B480" s="144" t="str">
        <f t="shared" si="72"/>
        <v>#NAME?</v>
      </c>
      <c r="C480" s="139" t="str">
        <f t="shared" si="12"/>
        <v>#NAME?</v>
      </c>
      <c r="D480" s="140" t="str">
        <f>+IF(AND(B480&lt;$G$7),VLOOKUP($B$1,Inventory!$A$1:$AZ$500,33,FALSE),IF(AND(B480=$G$7,pmt_timing="End"),VLOOKUP($B$1,Inventory!$A$1:$AZ$500,33,FALSE),0))</f>
        <v>#NAME?</v>
      </c>
      <c r="E480" s="140">
        <v>0.0</v>
      </c>
      <c r="F480" s="140">
        <v>0.0</v>
      </c>
      <c r="G480" s="140">
        <v>0.0</v>
      </c>
      <c r="H480" s="140">
        <v>0.0</v>
      </c>
      <c r="I480" s="140">
        <v>0.0</v>
      </c>
      <c r="J480" s="140">
        <v>0.0</v>
      </c>
      <c r="K480" s="140">
        <v>0.0</v>
      </c>
      <c r="L480" s="141" t="str">
        <f t="shared" si="3"/>
        <v>#NAME?</v>
      </c>
      <c r="M480" s="142" t="str">
        <f>IF(pmt_timing="End",IF($B480&gt;term, "",$L480/(1+Adj_Rate/12)^B480),"")</f>
        <v>#VALUE!</v>
      </c>
      <c r="N480" s="142" t="str">
        <f>IF(AND(payfreq="A",pmt_timing="Beginning",$B480&lt;=term),$L480/(1+Adj_Rate)^($B480),IF(AND(payfreq="S",pmt_timing="Beginning",$B480&lt;=term),$L480/(1+Adj_Rate/2)^($B480),IF(AND(payfreq="Q",pmt_timing="Beginning",$B480&lt;=term),$L480/(1+Adj_Rate/4)^($B480),IF(AND(payfreq="M",pmt_timing="Beginning",$B480&lt;=term),$L480/(1+Adj_Rate/12)^($B480),""))))</f>
        <v>#VALUE!</v>
      </c>
      <c r="O480" s="77"/>
      <c r="P480" s="138" t="str">
        <f t="shared" si="19"/>
        <v>#NAME?</v>
      </c>
      <c r="Q480" s="143" t="str">
        <f>IF(P480="","",IF(P480=term,"Last Period",IF(P480="total","",IF(payfreq="Annually",DATE(YEAR(Q479)+1,MONTH(Q479),DAY(Q479)),IF(payfreq="Semiannually",DATE(YEAR(Q479),MONTH(Q479)+6,DAY(Q479)),IF(payfreq="Quarterly",DATE(YEAR(Q479),MONTH(Q479)+3,DAY(Q479)),IF(payfreq="Monthly",DATE(YEAR(Q479),MONTH(Q479)+1,DAY(Q479)))))))))</f>
        <v>#NAME?</v>
      </c>
      <c r="R480" s="145" t="str">
        <f t="shared" si="13"/>
        <v>#NAME?</v>
      </c>
      <c r="S480" s="142" t="str">
        <f t="shared" si="14"/>
        <v>#NAME?</v>
      </c>
      <c r="T480" s="145" t="str">
        <f>IF(payfreq="Annually",IF(P480="","",IF(P480="Total",SUM($T$19:T479),Adj_Rate*$R480)),IF(payfreq="Semiannually",IF(P480="","",IF(P480="Total",SUM($T$19:T479),Adj_Rate/2*$R480)),IF(payfreq="Quarterly",IF(P480="","",IF(P480="Total",SUM($T$19:T479),Adj_Rate/4*$R480)),IF(payfreq="Monthly",IF(P480="","",IF(P480="Total",SUM($T$19:T479),Adj_Rate/12*$R480)),""))))</f>
        <v>#VALUE!</v>
      </c>
      <c r="U480" s="142" t="str">
        <f t="shared" si="15"/>
        <v>#NAME?</v>
      </c>
      <c r="V480" s="145" t="str">
        <f t="shared" si="16"/>
        <v>#NAME?</v>
      </c>
      <c r="X480" s="77"/>
    </row>
    <row r="481" ht="15.75" customHeight="1">
      <c r="B481" s="144" t="str">
        <f t="shared" si="72"/>
        <v>#NAME?</v>
      </c>
      <c r="C481" s="139" t="str">
        <f t="shared" si="12"/>
        <v>#NAME?</v>
      </c>
      <c r="D481" s="140" t="str">
        <f>+IF(AND(B481&lt;$G$7),VLOOKUP($B$1,Inventory!$A$1:$AZ$500,33,FALSE),IF(AND(B481=$G$7,pmt_timing="End"),VLOOKUP($B$1,Inventory!$A$1:$AZ$500,33,FALSE),0))</f>
        <v>#NAME?</v>
      </c>
      <c r="E481" s="140">
        <v>0.0</v>
      </c>
      <c r="F481" s="140">
        <v>0.0</v>
      </c>
      <c r="G481" s="140">
        <v>0.0</v>
      </c>
      <c r="H481" s="140">
        <v>0.0</v>
      </c>
      <c r="I481" s="140">
        <v>0.0</v>
      </c>
      <c r="J481" s="140">
        <v>0.0</v>
      </c>
      <c r="K481" s="140">
        <v>0.0</v>
      </c>
      <c r="L481" s="141" t="str">
        <f t="shared" si="3"/>
        <v>#NAME?</v>
      </c>
      <c r="M481" s="142" t="str">
        <f>IF(pmt_timing="End",IF($B481&gt;term, "",$L481/(1+Adj_Rate/12)^B481),"")</f>
        <v>#VALUE!</v>
      </c>
      <c r="N481" s="142" t="str">
        <f>IF(AND(payfreq="A",pmt_timing="Beginning",$B481&lt;=term),$L481/(1+Adj_Rate)^($B481),IF(AND(payfreq="S",pmt_timing="Beginning",$B481&lt;=term),$L481/(1+Adj_Rate/2)^($B481),IF(AND(payfreq="Q",pmt_timing="Beginning",$B481&lt;=term),$L481/(1+Adj_Rate/4)^($B481),IF(AND(payfreq="M",pmt_timing="Beginning",$B481&lt;=term),$L481/(1+Adj_Rate/12)^($B481),""))))</f>
        <v>#VALUE!</v>
      </c>
      <c r="O481" s="77"/>
      <c r="P481" s="138" t="str">
        <f t="shared" si="19"/>
        <v>#NAME?</v>
      </c>
      <c r="Q481" s="143" t="str">
        <f>IF(P481="","",IF(P481=term,"Last Period",IF(P481="total","",IF(payfreq="Annually",DATE(YEAR(Q480)+1,MONTH(Q480),DAY(Q480)),IF(payfreq="Semiannually",DATE(YEAR(Q480),MONTH(Q480)+6,DAY(Q480)),IF(payfreq="Quarterly",DATE(YEAR(Q480),MONTH(Q480)+3,DAY(Q480)),IF(payfreq="Monthly",DATE(YEAR(Q480),MONTH(Q480)+1,DAY(Q480)))))))))</f>
        <v>#NAME?</v>
      </c>
      <c r="R481" s="145" t="str">
        <f t="shared" si="13"/>
        <v>#NAME?</v>
      </c>
      <c r="S481" s="142" t="str">
        <f t="shared" si="14"/>
        <v>#NAME?</v>
      </c>
      <c r="T481" s="145" t="str">
        <f>IF(payfreq="Annually",IF(P481="","",IF(P481="Total",SUM($T$19:T480),Adj_Rate*$R481)),IF(payfreq="Semiannually",IF(P481="","",IF(P481="Total",SUM($T$19:T480),Adj_Rate/2*$R481)),IF(payfreq="Quarterly",IF(P481="","",IF(P481="Total",SUM($T$19:T480),Adj_Rate/4*$R481)),IF(payfreq="Monthly",IF(P481="","",IF(P481="Total",SUM($T$19:T480),Adj_Rate/12*$R481)),""))))</f>
        <v>#VALUE!</v>
      </c>
      <c r="U481" s="142" t="str">
        <f t="shared" si="15"/>
        <v>#NAME?</v>
      </c>
      <c r="V481" s="145" t="str">
        <f t="shared" si="16"/>
        <v>#NAME?</v>
      </c>
      <c r="X481" s="77"/>
    </row>
    <row r="482" ht="15.75" customHeight="1">
      <c r="B482" s="144" t="str">
        <f t="shared" si="72"/>
        <v>#NAME?</v>
      </c>
      <c r="C482" s="139" t="str">
        <f t="shared" si="12"/>
        <v>#NAME?</v>
      </c>
      <c r="D482" s="140" t="str">
        <f>+IF(AND(B482&lt;$G$7),VLOOKUP($B$1,Inventory!$A$1:$AZ$500,33,FALSE),IF(AND(B482=$G$7,pmt_timing="End"),VLOOKUP($B$1,Inventory!$A$1:$AZ$500,33,FALSE),0))</f>
        <v>#NAME?</v>
      </c>
      <c r="E482" s="140">
        <v>0.0</v>
      </c>
      <c r="F482" s="140">
        <v>0.0</v>
      </c>
      <c r="G482" s="140">
        <v>0.0</v>
      </c>
      <c r="H482" s="140">
        <v>0.0</v>
      </c>
      <c r="I482" s="140">
        <v>0.0</v>
      </c>
      <c r="J482" s="140">
        <v>0.0</v>
      </c>
      <c r="K482" s="140">
        <v>0.0</v>
      </c>
      <c r="L482" s="141" t="str">
        <f t="shared" si="3"/>
        <v>#NAME?</v>
      </c>
      <c r="M482" s="142" t="str">
        <f>IF(pmt_timing="End",IF($B482&gt;term, "",$L482/(1+Adj_Rate/12)^B482),"")</f>
        <v>#VALUE!</v>
      </c>
      <c r="N482" s="142" t="str">
        <f>IF(AND(payfreq="A",pmt_timing="Beginning",$B482&lt;=term),$L482/(1+Adj_Rate)^($B482),IF(AND(payfreq="S",pmt_timing="Beginning",$B482&lt;=term),$L482/(1+Adj_Rate/2)^($B482),IF(AND(payfreq="Q",pmt_timing="Beginning",$B482&lt;=term),$L482/(1+Adj_Rate/4)^($B482),IF(AND(payfreq="M",pmt_timing="Beginning",$B482&lt;=term),$L482/(1+Adj_Rate/12)^($B482),""))))</f>
        <v>#VALUE!</v>
      </c>
      <c r="O482" s="77"/>
      <c r="P482" s="138" t="str">
        <f t="shared" si="19"/>
        <v>#NAME?</v>
      </c>
      <c r="Q482" s="143" t="str">
        <f>IF(P482="","",IF(P482=term,"Last Period",IF(P482="total","",IF(payfreq="Annually",DATE(YEAR(Q481)+1,MONTH(Q481),DAY(Q481)),IF(payfreq="Semiannually",DATE(YEAR(Q481),MONTH(Q481)+6,DAY(Q481)),IF(payfreq="Quarterly",DATE(YEAR(Q481),MONTH(Q481)+3,DAY(Q481)),IF(payfreq="Monthly",DATE(YEAR(Q481),MONTH(Q481)+1,DAY(Q481)))))))))</f>
        <v>#NAME?</v>
      </c>
      <c r="R482" s="145" t="str">
        <f t="shared" si="13"/>
        <v>#NAME?</v>
      </c>
      <c r="S482" s="142" t="str">
        <f t="shared" si="14"/>
        <v>#NAME?</v>
      </c>
      <c r="T482" s="145" t="str">
        <f>IF(payfreq="Annually",IF(P482="","",IF(P482="Total",SUM($T$19:T481),Adj_Rate*$R482)),IF(payfreq="Semiannually",IF(P482="","",IF(P482="Total",SUM($T$19:T481),Adj_Rate/2*$R482)),IF(payfreq="Quarterly",IF(P482="","",IF(P482="Total",SUM($T$19:T481),Adj_Rate/4*$R482)),IF(payfreq="Monthly",IF(P482="","",IF(P482="Total",SUM($T$19:T481),Adj_Rate/12*$R482)),""))))</f>
        <v>#VALUE!</v>
      </c>
      <c r="U482" s="142" t="str">
        <f t="shared" si="15"/>
        <v>#NAME?</v>
      </c>
      <c r="V482" s="145" t="str">
        <f t="shared" si="16"/>
        <v>#NAME?</v>
      </c>
      <c r="X482" s="77"/>
    </row>
    <row r="483" ht="15.75" customHeight="1">
      <c r="B483" s="144" t="str">
        <f t="shared" si="72"/>
        <v>#NAME?</v>
      </c>
      <c r="C483" s="139" t="str">
        <f t="shared" si="12"/>
        <v>#NAME?</v>
      </c>
      <c r="D483" s="140" t="str">
        <f>+IF(AND(B483&lt;$G$7),VLOOKUP($B$1,Inventory!$A$1:$AZ$500,33,FALSE),IF(AND(B483=$G$7,pmt_timing="End"),VLOOKUP($B$1,Inventory!$A$1:$AZ$500,33,FALSE),0))</f>
        <v>#NAME?</v>
      </c>
      <c r="E483" s="140">
        <v>0.0</v>
      </c>
      <c r="F483" s="140">
        <v>0.0</v>
      </c>
      <c r="G483" s="140">
        <v>0.0</v>
      </c>
      <c r="H483" s="140">
        <v>0.0</v>
      </c>
      <c r="I483" s="140">
        <v>0.0</v>
      </c>
      <c r="J483" s="140">
        <v>0.0</v>
      </c>
      <c r="K483" s="140">
        <v>0.0</v>
      </c>
      <c r="L483" s="141" t="str">
        <f t="shared" si="3"/>
        <v>#NAME?</v>
      </c>
      <c r="M483" s="142" t="str">
        <f>IF(pmt_timing="End",IF($B483&gt;term, "",$L483/(1+Adj_Rate/12)^B483),"")</f>
        <v>#VALUE!</v>
      </c>
      <c r="N483" s="142" t="str">
        <f>IF(AND(payfreq="A",pmt_timing="Beginning",$B483&lt;=term),$L483/(1+Adj_Rate)^($B483),IF(AND(payfreq="S",pmt_timing="Beginning",$B483&lt;=term),$L483/(1+Adj_Rate/2)^($B483),IF(AND(payfreq="Q",pmt_timing="Beginning",$B483&lt;=term),$L483/(1+Adj_Rate/4)^($B483),IF(AND(payfreq="M",pmt_timing="Beginning",$B483&lt;=term),$L483/(1+Adj_Rate/12)^($B483),""))))</f>
        <v>#VALUE!</v>
      </c>
      <c r="O483" s="77"/>
      <c r="P483" s="138" t="str">
        <f t="shared" si="19"/>
        <v>#NAME?</v>
      </c>
      <c r="Q483" s="143" t="str">
        <f>IF(P483="","",IF(P483=term,"Last Period",IF(P483="total","",IF(payfreq="Annually",DATE(YEAR(Q482)+1,MONTH(Q482),DAY(Q482)),IF(payfreq="Semiannually",DATE(YEAR(Q482),MONTH(Q482)+6,DAY(Q482)),IF(payfreq="Quarterly",DATE(YEAR(Q482),MONTH(Q482)+3,DAY(Q482)),IF(payfreq="Monthly",DATE(YEAR(Q482),MONTH(Q482)+1,DAY(Q482)))))))))</f>
        <v>#NAME?</v>
      </c>
      <c r="R483" s="145" t="str">
        <f t="shared" si="13"/>
        <v>#NAME?</v>
      </c>
      <c r="S483" s="142" t="str">
        <f t="shared" si="14"/>
        <v>#NAME?</v>
      </c>
      <c r="T483" s="145" t="str">
        <f>IF(payfreq="Annually",IF(P483="","",IF(P483="Total",SUM($T$19:T482),Adj_Rate*$R483)),IF(payfreq="Semiannually",IF(P483="","",IF(P483="Total",SUM($T$19:T482),Adj_Rate/2*$R483)),IF(payfreq="Quarterly",IF(P483="","",IF(P483="Total",SUM($T$19:T482),Adj_Rate/4*$R483)),IF(payfreq="Monthly",IF(P483="","",IF(P483="Total",SUM($T$19:T482),Adj_Rate/12*$R483)),""))))</f>
        <v>#VALUE!</v>
      </c>
      <c r="U483" s="142" t="str">
        <f t="shared" si="15"/>
        <v>#NAME?</v>
      </c>
      <c r="V483" s="145" t="str">
        <f t="shared" si="16"/>
        <v>#NAME?</v>
      </c>
      <c r="X483" s="77"/>
    </row>
    <row r="484" ht="15.75" customHeight="1">
      <c r="B484" s="144" t="str">
        <f t="shared" si="72"/>
        <v>#NAME?</v>
      </c>
      <c r="C484" s="139" t="str">
        <f t="shared" si="12"/>
        <v>#NAME?</v>
      </c>
      <c r="D484" s="140" t="str">
        <f>+IF(AND(B484&lt;$G$7),VLOOKUP($B$1,Inventory!$A$1:$AZ$500,33,FALSE),IF(AND(B484=$G$7,pmt_timing="End"),VLOOKUP($B$1,Inventory!$A$1:$AZ$500,33,FALSE),0))</f>
        <v>#NAME?</v>
      </c>
      <c r="E484" s="140">
        <v>0.0</v>
      </c>
      <c r="F484" s="140">
        <v>0.0</v>
      </c>
      <c r="G484" s="140">
        <v>0.0</v>
      </c>
      <c r="H484" s="140">
        <v>0.0</v>
      </c>
      <c r="I484" s="140">
        <v>0.0</v>
      </c>
      <c r="J484" s="140">
        <v>0.0</v>
      </c>
      <c r="K484" s="140">
        <v>0.0</v>
      </c>
      <c r="L484" s="141" t="str">
        <f t="shared" si="3"/>
        <v>#NAME?</v>
      </c>
      <c r="M484" s="142" t="str">
        <f>IF(pmt_timing="End",IF($B484&gt;term, "",$L484/(1+Adj_Rate/12)^B484),"")</f>
        <v>#VALUE!</v>
      </c>
      <c r="N484" s="142" t="str">
        <f>IF(AND(payfreq="A",pmt_timing="Beginning",$B484&lt;=term),$L484/(1+Adj_Rate)^($B484),IF(AND(payfreq="S",pmt_timing="Beginning",$B484&lt;=term),$L484/(1+Adj_Rate/2)^($B484),IF(AND(payfreq="Q",pmt_timing="Beginning",$B484&lt;=term),$L484/(1+Adj_Rate/4)^($B484),IF(AND(payfreq="M",pmt_timing="Beginning",$B484&lt;=term),$L484/(1+Adj_Rate/12)^($B484),""))))</f>
        <v>#VALUE!</v>
      </c>
      <c r="O484" s="77"/>
      <c r="P484" s="138" t="str">
        <f t="shared" si="19"/>
        <v>#NAME?</v>
      </c>
      <c r="Q484" s="143" t="str">
        <f>IF(P484="","",IF(P484=term,"Last Period",IF(P484="total","",IF(payfreq="Annually",DATE(YEAR(Q483)+1,MONTH(Q483),DAY(Q483)),IF(payfreq="Semiannually",DATE(YEAR(Q483),MONTH(Q483)+6,DAY(Q483)),IF(payfreq="Quarterly",DATE(YEAR(Q483),MONTH(Q483)+3,DAY(Q483)),IF(payfreq="Monthly",DATE(YEAR(Q483),MONTH(Q483)+1,DAY(Q483)))))))))</f>
        <v>#NAME?</v>
      </c>
      <c r="R484" s="145" t="str">
        <f t="shared" si="13"/>
        <v>#NAME?</v>
      </c>
      <c r="S484" s="142" t="str">
        <f t="shared" si="14"/>
        <v>#NAME?</v>
      </c>
      <c r="T484" s="145" t="str">
        <f>IF(payfreq="Annually",IF(P484="","",IF(P484="Total",SUM($T$19:T483),Adj_Rate*$R484)),IF(payfreq="Semiannually",IF(P484="","",IF(P484="Total",SUM($T$19:T483),Adj_Rate/2*$R484)),IF(payfreq="Quarterly",IF(P484="","",IF(P484="Total",SUM($T$19:T483),Adj_Rate/4*$R484)),IF(payfreq="Monthly",IF(P484="","",IF(P484="Total",SUM($T$19:T483),Adj_Rate/12*$R484)),""))))</f>
        <v>#VALUE!</v>
      </c>
      <c r="U484" s="142" t="str">
        <f t="shared" si="15"/>
        <v>#NAME?</v>
      </c>
      <c r="V484" s="145" t="str">
        <f t="shared" si="16"/>
        <v>#NAME?</v>
      </c>
      <c r="X484" s="77"/>
    </row>
    <row r="485" ht="15.75" customHeight="1">
      <c r="B485" s="144" t="str">
        <f t="shared" si="72"/>
        <v>#NAME?</v>
      </c>
      <c r="C485" s="139" t="str">
        <f t="shared" si="12"/>
        <v>#NAME?</v>
      </c>
      <c r="D485" s="140" t="str">
        <f>+IF(AND(B485&lt;$G$7),VLOOKUP($B$1,Inventory!$A$1:$AZ$500,33,FALSE),IF(AND(B485=$G$7,pmt_timing="End"),VLOOKUP($B$1,Inventory!$A$1:$AZ$500,33,FALSE),0))</f>
        <v>#NAME?</v>
      </c>
      <c r="E485" s="140">
        <v>0.0</v>
      </c>
      <c r="F485" s="140">
        <v>0.0</v>
      </c>
      <c r="G485" s="140">
        <v>0.0</v>
      </c>
      <c r="H485" s="140">
        <v>0.0</v>
      </c>
      <c r="I485" s="140">
        <v>0.0</v>
      </c>
      <c r="J485" s="140">
        <v>0.0</v>
      </c>
      <c r="K485" s="140">
        <v>0.0</v>
      </c>
      <c r="L485" s="141" t="str">
        <f t="shared" si="3"/>
        <v>#NAME?</v>
      </c>
      <c r="M485" s="142" t="str">
        <f>IF(pmt_timing="End",IF($B485&gt;term, "",$L485/(1+Adj_Rate/12)^B485),"")</f>
        <v>#VALUE!</v>
      </c>
      <c r="N485" s="142" t="str">
        <f>IF(AND(payfreq="A",pmt_timing="Beginning",$B485&lt;=term),$L485/(1+Adj_Rate)^($B485),IF(AND(payfreq="S",pmt_timing="Beginning",$B485&lt;=term),$L485/(1+Adj_Rate/2)^($B485),IF(AND(payfreq="Q",pmt_timing="Beginning",$B485&lt;=term),$L485/(1+Adj_Rate/4)^($B485),IF(AND(payfreq="M",pmt_timing="Beginning",$B485&lt;=term),$L485/(1+Adj_Rate/12)^($B485),""))))</f>
        <v>#VALUE!</v>
      </c>
      <c r="O485" s="77"/>
      <c r="P485" s="138" t="str">
        <f t="shared" si="19"/>
        <v>#NAME?</v>
      </c>
      <c r="Q485" s="143" t="str">
        <f>IF(P485="","",IF(P485=term,"Last Period",IF(P485="total","",IF(payfreq="Annually",DATE(YEAR(Q484)+1,MONTH(Q484),DAY(Q484)),IF(payfreq="Semiannually",DATE(YEAR(Q484),MONTH(Q484)+6,DAY(Q484)),IF(payfreq="Quarterly",DATE(YEAR(Q484),MONTH(Q484)+3,DAY(Q484)),IF(payfreq="Monthly",DATE(YEAR(Q484),MONTH(Q484)+1,DAY(Q484)))))))))</f>
        <v>#NAME?</v>
      </c>
      <c r="R485" s="145" t="str">
        <f t="shared" si="13"/>
        <v>#NAME?</v>
      </c>
      <c r="S485" s="142" t="str">
        <f t="shared" si="14"/>
        <v>#NAME?</v>
      </c>
      <c r="T485" s="145" t="str">
        <f>IF(payfreq="Annually",IF(P485="","",IF(P485="Total",SUM($T$19:T484),Adj_Rate*$R485)),IF(payfreq="Semiannually",IF(P485="","",IF(P485="Total",SUM($T$19:T484),Adj_Rate/2*$R485)),IF(payfreq="Quarterly",IF(P485="","",IF(P485="Total",SUM($T$19:T484),Adj_Rate/4*$R485)),IF(payfreq="Monthly",IF(P485="","",IF(P485="Total",SUM($T$19:T484),Adj_Rate/12*$R485)),""))))</f>
        <v>#VALUE!</v>
      </c>
      <c r="U485" s="142" t="str">
        <f t="shared" si="15"/>
        <v>#NAME?</v>
      </c>
      <c r="V485" s="145" t="str">
        <f t="shared" si="16"/>
        <v>#NAME?</v>
      </c>
      <c r="X485" s="77"/>
    </row>
    <row r="486" ht="15.75" customHeight="1">
      <c r="B486" s="144" t="str">
        <f t="shared" si="72"/>
        <v>#NAME?</v>
      </c>
      <c r="C486" s="139" t="str">
        <f t="shared" si="12"/>
        <v>#NAME?</v>
      </c>
      <c r="D486" s="140" t="str">
        <f>+IF(AND(B486&lt;$G$7),VLOOKUP($B$1,Inventory!$A$1:$AZ$500,33,FALSE),IF(AND(B486=$G$7,pmt_timing="End"),VLOOKUP($B$1,Inventory!$A$1:$AZ$500,33,FALSE),0))</f>
        <v>#NAME?</v>
      </c>
      <c r="E486" s="140">
        <v>0.0</v>
      </c>
      <c r="F486" s="140">
        <v>0.0</v>
      </c>
      <c r="G486" s="140">
        <v>0.0</v>
      </c>
      <c r="H486" s="140">
        <v>0.0</v>
      </c>
      <c r="I486" s="140">
        <v>0.0</v>
      </c>
      <c r="J486" s="140">
        <v>0.0</v>
      </c>
      <c r="K486" s="140">
        <v>0.0</v>
      </c>
      <c r="L486" s="141" t="str">
        <f t="shared" si="3"/>
        <v>#NAME?</v>
      </c>
      <c r="M486" s="142" t="str">
        <f>IF(pmt_timing="End",IF($B486&gt;term, "",$L486/(1+Adj_Rate/12)^B486),"")</f>
        <v>#VALUE!</v>
      </c>
      <c r="N486" s="142" t="str">
        <f>IF(AND(payfreq="A",pmt_timing="Beginning",$B486&lt;=term),$L486/(1+Adj_Rate)^($B486),IF(AND(payfreq="S",pmt_timing="Beginning",$B486&lt;=term),$L486/(1+Adj_Rate/2)^($B486),IF(AND(payfreq="Q",pmt_timing="Beginning",$B486&lt;=term),$L486/(1+Adj_Rate/4)^($B486),IF(AND(payfreq="M",pmt_timing="Beginning",$B486&lt;=term),$L486/(1+Adj_Rate/12)^($B486),""))))</f>
        <v>#VALUE!</v>
      </c>
      <c r="O486" s="77"/>
      <c r="P486" s="138" t="str">
        <f t="shared" si="19"/>
        <v>#NAME?</v>
      </c>
      <c r="Q486" s="143" t="str">
        <f>IF(P486="","",IF(P486=term,"Last Period",IF(P486="total","",IF(payfreq="Annually",DATE(YEAR(Q485)+1,MONTH(Q485),DAY(Q485)),IF(payfreq="Semiannually",DATE(YEAR(Q485),MONTH(Q485)+6,DAY(Q485)),IF(payfreq="Quarterly",DATE(YEAR(Q485),MONTH(Q485)+3,DAY(Q485)),IF(payfreq="Monthly",DATE(YEAR(Q485),MONTH(Q485)+1,DAY(Q485)))))))))</f>
        <v>#NAME?</v>
      </c>
      <c r="R486" s="145" t="str">
        <f t="shared" si="13"/>
        <v>#NAME?</v>
      </c>
      <c r="S486" s="142" t="str">
        <f t="shared" si="14"/>
        <v>#NAME?</v>
      </c>
      <c r="T486" s="145" t="str">
        <f>IF(payfreq="Annually",IF(P486="","",IF(P486="Total",SUM($T$19:T485),Adj_Rate*$R486)),IF(payfreq="Semiannually",IF(P486="","",IF(P486="Total",SUM($T$19:T485),Adj_Rate/2*$R486)),IF(payfreq="Quarterly",IF(P486="","",IF(P486="Total",SUM($T$19:T485),Adj_Rate/4*$R486)),IF(payfreq="Monthly",IF(P486="","",IF(P486="Total",SUM($T$19:T485),Adj_Rate/12*$R486)),""))))</f>
        <v>#VALUE!</v>
      </c>
      <c r="U486" s="142" t="str">
        <f t="shared" si="15"/>
        <v>#NAME?</v>
      </c>
      <c r="V486" s="145" t="str">
        <f t="shared" si="16"/>
        <v>#NAME?</v>
      </c>
      <c r="X486" s="77"/>
    </row>
    <row r="487" ht="15.75" customHeight="1">
      <c r="B487" s="144" t="str">
        <f t="shared" si="72"/>
        <v>#NAME?</v>
      </c>
      <c r="C487" s="139" t="str">
        <f t="shared" si="12"/>
        <v>#NAME?</v>
      </c>
      <c r="D487" s="140" t="str">
        <f>+IF(AND(B487&lt;$G$7),VLOOKUP($B$1,Inventory!$A$1:$AZ$500,33,FALSE),IF(AND(B487=$G$7,pmt_timing="End"),VLOOKUP($B$1,Inventory!$A$1:$AZ$500,33,FALSE),0))</f>
        <v>#NAME?</v>
      </c>
      <c r="E487" s="140">
        <v>0.0</v>
      </c>
      <c r="F487" s="140">
        <v>0.0</v>
      </c>
      <c r="G487" s="140">
        <v>0.0</v>
      </c>
      <c r="H487" s="140">
        <v>0.0</v>
      </c>
      <c r="I487" s="140">
        <v>0.0</v>
      </c>
      <c r="J487" s="140">
        <v>0.0</v>
      </c>
      <c r="K487" s="140">
        <v>0.0</v>
      </c>
      <c r="L487" s="141" t="str">
        <f t="shared" si="3"/>
        <v>#NAME?</v>
      </c>
      <c r="M487" s="142" t="str">
        <f>IF(pmt_timing="End",IF($B487&gt;term, "",$L487/(1+Adj_Rate/12)^B487),"")</f>
        <v>#VALUE!</v>
      </c>
      <c r="N487" s="142" t="str">
        <f>IF(AND(payfreq="A",pmt_timing="Beginning",$B487&lt;=term),$L487/(1+Adj_Rate)^($B487),IF(AND(payfreq="S",pmt_timing="Beginning",$B487&lt;=term),$L487/(1+Adj_Rate/2)^($B487),IF(AND(payfreq="Q",pmt_timing="Beginning",$B487&lt;=term),$L487/(1+Adj_Rate/4)^($B487),IF(AND(payfreq="M",pmt_timing="Beginning",$B487&lt;=term),$L487/(1+Adj_Rate/12)^($B487),""))))</f>
        <v>#VALUE!</v>
      </c>
      <c r="O487" s="77"/>
      <c r="P487" s="138" t="str">
        <f t="shared" si="19"/>
        <v>#NAME?</v>
      </c>
      <c r="Q487" s="143" t="str">
        <f>IF(P487="","",IF(P487=term,"Last Period",IF(P487="total","",IF(payfreq="Annually",DATE(YEAR(Q486)+1,MONTH(Q486),DAY(Q486)),IF(payfreq="Semiannually",DATE(YEAR(Q486),MONTH(Q486)+6,DAY(Q486)),IF(payfreq="Quarterly",DATE(YEAR(Q486),MONTH(Q486)+3,DAY(Q486)),IF(payfreq="Monthly",DATE(YEAR(Q486),MONTH(Q486)+1,DAY(Q486)))))))))</f>
        <v>#NAME?</v>
      </c>
      <c r="R487" s="145" t="str">
        <f t="shared" si="13"/>
        <v>#NAME?</v>
      </c>
      <c r="S487" s="142" t="str">
        <f t="shared" si="14"/>
        <v>#NAME?</v>
      </c>
      <c r="T487" s="145" t="str">
        <f>IF(payfreq="Annually",IF(P487="","",IF(P487="Total",SUM($T$19:T486),Adj_Rate*$R487)),IF(payfreq="Semiannually",IF(P487="","",IF(P487="Total",SUM($T$19:T486),Adj_Rate/2*$R487)),IF(payfreq="Quarterly",IF(P487="","",IF(P487="Total",SUM($T$19:T486),Adj_Rate/4*$R487)),IF(payfreq="Monthly",IF(P487="","",IF(P487="Total",SUM($T$19:T486),Adj_Rate/12*$R487)),""))))</f>
        <v>#VALUE!</v>
      </c>
      <c r="U487" s="142" t="str">
        <f t="shared" si="15"/>
        <v>#NAME?</v>
      </c>
      <c r="V487" s="145" t="str">
        <f t="shared" si="16"/>
        <v>#NAME?</v>
      </c>
      <c r="X487" s="77"/>
    </row>
    <row r="488" ht="15.75" customHeight="1">
      <c r="B488" s="144" t="str">
        <f t="shared" si="72"/>
        <v>#NAME?</v>
      </c>
      <c r="C488" s="139" t="str">
        <f t="shared" si="12"/>
        <v>#NAME?</v>
      </c>
      <c r="D488" s="140" t="str">
        <f>+IF(AND(B488&lt;$G$7),VLOOKUP($B$1,Inventory!$A$1:$AZ$500,33,FALSE),IF(AND(B488=$G$7,pmt_timing="End"),VLOOKUP($B$1,Inventory!$A$1:$AZ$500,33,FALSE),0))</f>
        <v>#NAME?</v>
      </c>
      <c r="E488" s="140">
        <v>0.0</v>
      </c>
      <c r="F488" s="140">
        <v>0.0</v>
      </c>
      <c r="G488" s="140">
        <v>0.0</v>
      </c>
      <c r="H488" s="140">
        <v>0.0</v>
      </c>
      <c r="I488" s="140">
        <v>0.0</v>
      </c>
      <c r="J488" s="140">
        <v>0.0</v>
      </c>
      <c r="K488" s="140">
        <v>0.0</v>
      </c>
      <c r="L488" s="141" t="str">
        <f t="shared" si="3"/>
        <v>#NAME?</v>
      </c>
      <c r="M488" s="142" t="str">
        <f>IF(pmt_timing="End",IF($B488&gt;term, "",$L488/(1+Adj_Rate/12)^B488),"")</f>
        <v>#VALUE!</v>
      </c>
      <c r="N488" s="142" t="str">
        <f>IF(AND(payfreq="A",pmt_timing="Beginning",$B488&lt;=term),$L488/(1+Adj_Rate)^($B488),IF(AND(payfreq="S",pmt_timing="Beginning",$B488&lt;=term),$L488/(1+Adj_Rate/2)^($B488),IF(AND(payfreq="Q",pmt_timing="Beginning",$B488&lt;=term),$L488/(1+Adj_Rate/4)^($B488),IF(AND(payfreq="M",pmt_timing="Beginning",$B488&lt;=term),$L488/(1+Adj_Rate/12)^($B488),""))))</f>
        <v>#VALUE!</v>
      </c>
      <c r="O488" s="77"/>
      <c r="P488" s="138" t="str">
        <f t="shared" si="19"/>
        <v>#NAME?</v>
      </c>
      <c r="Q488" s="143" t="str">
        <f>IF(P488="","",IF(P488=term,"Last Period",IF(P488="total","",IF(payfreq="Annually",DATE(YEAR(Q487)+1,MONTH(Q487),DAY(Q487)),IF(payfreq="Semiannually",DATE(YEAR(Q487),MONTH(Q487)+6,DAY(Q487)),IF(payfreq="Quarterly",DATE(YEAR(Q487),MONTH(Q487)+3,DAY(Q487)),IF(payfreq="Monthly",DATE(YEAR(Q487),MONTH(Q487)+1,DAY(Q487)))))))))</f>
        <v>#NAME?</v>
      </c>
      <c r="R488" s="145" t="str">
        <f t="shared" si="13"/>
        <v>#NAME?</v>
      </c>
      <c r="S488" s="142" t="str">
        <f t="shared" si="14"/>
        <v>#NAME?</v>
      </c>
      <c r="T488" s="145" t="str">
        <f>IF(payfreq="Annually",IF(P488="","",IF(P488="Total",SUM($T$19:T487),Adj_Rate*$R488)),IF(payfreq="Semiannually",IF(P488="","",IF(P488="Total",SUM($T$19:T487),Adj_Rate/2*$R488)),IF(payfreq="Quarterly",IF(P488="","",IF(P488="Total",SUM($T$19:T487),Adj_Rate/4*$R488)),IF(payfreq="Monthly",IF(P488="","",IF(P488="Total",SUM($T$19:T487),Adj_Rate/12*$R488)),""))))</f>
        <v>#VALUE!</v>
      </c>
      <c r="U488" s="142" t="str">
        <f t="shared" si="15"/>
        <v>#NAME?</v>
      </c>
      <c r="V488" s="145" t="str">
        <f t="shared" si="16"/>
        <v>#NAME?</v>
      </c>
      <c r="X488" s="77"/>
    </row>
    <row r="489" ht="15.75" customHeight="1">
      <c r="B489" s="144" t="str">
        <f t="shared" si="72"/>
        <v>#NAME?</v>
      </c>
      <c r="C489" s="139" t="str">
        <f t="shared" si="12"/>
        <v>#NAME?</v>
      </c>
      <c r="D489" s="140" t="str">
        <f>+IF(AND(B489&lt;$G$7),VLOOKUP($B$1,Inventory!$A$1:$AZ$500,33,FALSE),IF(AND(B489=$G$7,pmt_timing="End"),VLOOKUP($B$1,Inventory!$A$1:$AZ$500,33,FALSE),0))</f>
        <v>#NAME?</v>
      </c>
      <c r="E489" s="140">
        <v>0.0</v>
      </c>
      <c r="F489" s="140">
        <v>0.0</v>
      </c>
      <c r="G489" s="140">
        <v>0.0</v>
      </c>
      <c r="H489" s="140">
        <v>0.0</v>
      </c>
      <c r="I489" s="140">
        <v>0.0</v>
      </c>
      <c r="J489" s="140">
        <v>0.0</v>
      </c>
      <c r="K489" s="140">
        <v>0.0</v>
      </c>
      <c r="L489" s="141" t="str">
        <f t="shared" si="3"/>
        <v>#NAME?</v>
      </c>
      <c r="M489" s="142" t="str">
        <f>IF(pmt_timing="End",IF($B489&gt;term, "",$L489/(1+Adj_Rate/12)^B489),"")</f>
        <v>#VALUE!</v>
      </c>
      <c r="N489" s="142" t="str">
        <f>IF(AND(payfreq="A",pmt_timing="Beginning",$B489&lt;=term),$L489/(1+Adj_Rate)^($B489),IF(AND(payfreq="S",pmt_timing="Beginning",$B489&lt;=term),$L489/(1+Adj_Rate/2)^($B489),IF(AND(payfreq="Q",pmt_timing="Beginning",$B489&lt;=term),$L489/(1+Adj_Rate/4)^($B489),IF(AND(payfreq="M",pmt_timing="Beginning",$B489&lt;=term),$L489/(1+Adj_Rate/12)^($B489),""))))</f>
        <v>#VALUE!</v>
      </c>
      <c r="O489" s="77"/>
      <c r="P489" s="138" t="str">
        <f t="shared" si="19"/>
        <v>#NAME?</v>
      </c>
      <c r="Q489" s="143" t="str">
        <f>IF(P489="","",IF(P489=term,"Last Period",IF(P489="total","",IF(payfreq="Annually",DATE(YEAR(Q488)+1,MONTH(Q488),DAY(Q488)),IF(payfreq="Semiannually",DATE(YEAR(Q488),MONTH(Q488)+6,DAY(Q488)),IF(payfreq="Quarterly",DATE(YEAR(Q488),MONTH(Q488)+3,DAY(Q488)),IF(payfreq="Monthly",DATE(YEAR(Q488),MONTH(Q488)+1,DAY(Q488)))))))))</f>
        <v>#NAME?</v>
      </c>
      <c r="R489" s="145" t="str">
        <f t="shared" si="13"/>
        <v>#NAME?</v>
      </c>
      <c r="S489" s="142" t="str">
        <f t="shared" si="14"/>
        <v>#NAME?</v>
      </c>
      <c r="T489" s="145" t="str">
        <f>IF(payfreq="Annually",IF(P489="","",IF(P489="Total",SUM($T$19:T488),Adj_Rate*$R489)),IF(payfreq="Semiannually",IF(P489="","",IF(P489="Total",SUM($T$19:T488),Adj_Rate/2*$R489)),IF(payfreq="Quarterly",IF(P489="","",IF(P489="Total",SUM($T$19:T488),Adj_Rate/4*$R489)),IF(payfreq="Monthly",IF(P489="","",IF(P489="Total",SUM($T$19:T488),Adj_Rate/12*$R489)),""))))</f>
        <v>#VALUE!</v>
      </c>
      <c r="U489" s="142" t="str">
        <f t="shared" si="15"/>
        <v>#NAME?</v>
      </c>
      <c r="V489" s="145" t="str">
        <f t="shared" si="16"/>
        <v>#NAME?</v>
      </c>
      <c r="X489" s="77"/>
    </row>
    <row r="490" ht="15.75" customHeight="1">
      <c r="B490" s="144" t="str">
        <f t="shared" si="72"/>
        <v>#NAME?</v>
      </c>
      <c r="C490" s="139" t="str">
        <f t="shared" si="12"/>
        <v>#NAME?</v>
      </c>
      <c r="D490" s="140" t="str">
        <f>+IF(AND(B490&lt;$G$7),VLOOKUP($B$1,Inventory!$A$1:$AZ$500,33,FALSE),IF(AND(B490=$G$7,pmt_timing="End"),VLOOKUP($B$1,Inventory!$A$1:$AZ$500,33,FALSE),0))</f>
        <v>#NAME?</v>
      </c>
      <c r="E490" s="140">
        <v>0.0</v>
      </c>
      <c r="F490" s="140">
        <v>0.0</v>
      </c>
      <c r="G490" s="140">
        <v>0.0</v>
      </c>
      <c r="H490" s="140">
        <v>0.0</v>
      </c>
      <c r="I490" s="140">
        <v>0.0</v>
      </c>
      <c r="J490" s="140">
        <v>0.0</v>
      </c>
      <c r="K490" s="140">
        <v>0.0</v>
      </c>
      <c r="L490" s="141" t="str">
        <f t="shared" si="3"/>
        <v>#NAME?</v>
      </c>
      <c r="M490" s="142" t="str">
        <f>IF(pmt_timing="End",IF($B490&gt;term, "",$L490/(1+Adj_Rate/12)^B490),"")</f>
        <v>#VALUE!</v>
      </c>
      <c r="N490" s="142" t="str">
        <f>IF(AND(payfreq="A",pmt_timing="Beginning",$B490&lt;=term),$L490/(1+Adj_Rate)^($B490),IF(AND(payfreq="S",pmt_timing="Beginning",$B490&lt;=term),$L490/(1+Adj_Rate/2)^($B490),IF(AND(payfreq="Q",pmt_timing="Beginning",$B490&lt;=term),$L490/(1+Adj_Rate/4)^($B490),IF(AND(payfreq="M",pmt_timing="Beginning",$B490&lt;=term),$L490/(1+Adj_Rate/12)^($B490),""))))</f>
        <v>#VALUE!</v>
      </c>
      <c r="O490" s="77"/>
      <c r="P490" s="138" t="str">
        <f t="shared" si="19"/>
        <v>#NAME?</v>
      </c>
      <c r="Q490" s="143" t="str">
        <f>IF(P490="","",IF(P490=term,"Last Period",IF(P490="total","",IF(payfreq="Annually",DATE(YEAR(Q489)+1,MONTH(Q489),DAY(Q489)),IF(payfreq="Semiannually",DATE(YEAR(Q489),MONTH(Q489)+6,DAY(Q489)),IF(payfreq="Quarterly",DATE(YEAR(Q489),MONTH(Q489)+3,DAY(Q489)),IF(payfreq="Monthly",DATE(YEAR(Q489),MONTH(Q489)+1,DAY(Q489)))))))))</f>
        <v>#NAME?</v>
      </c>
      <c r="R490" s="145" t="str">
        <f t="shared" si="13"/>
        <v>#NAME?</v>
      </c>
      <c r="S490" s="142" t="str">
        <f t="shared" si="14"/>
        <v>#NAME?</v>
      </c>
      <c r="T490" s="145" t="str">
        <f>IF(payfreq="Annually",IF(P490="","",IF(P490="Total",SUM($T$19:T489),Adj_Rate*$R490)),IF(payfreq="Semiannually",IF(P490="","",IF(P490="Total",SUM($T$19:T489),Adj_Rate/2*$R490)),IF(payfreq="Quarterly",IF(P490="","",IF(P490="Total",SUM($T$19:T489),Adj_Rate/4*$R490)),IF(payfreq="Monthly",IF(P490="","",IF(P490="Total",SUM($T$19:T489),Adj_Rate/12*$R490)),""))))</f>
        <v>#VALUE!</v>
      </c>
      <c r="U490" s="142" t="str">
        <f t="shared" si="15"/>
        <v>#NAME?</v>
      </c>
      <c r="V490" s="145" t="str">
        <f t="shared" si="16"/>
        <v>#NAME?</v>
      </c>
      <c r="X490" s="77"/>
    </row>
    <row r="491" ht="15.75" customHeight="1">
      <c r="B491" s="144" t="str">
        <f t="shared" si="72"/>
        <v>#NAME?</v>
      </c>
      <c r="C491" s="139" t="str">
        <f t="shared" si="12"/>
        <v>#NAME?</v>
      </c>
      <c r="D491" s="140" t="str">
        <f>+IF(AND(B491&lt;$G$7),VLOOKUP($B$1,Inventory!$A$1:$AZ$500,33,FALSE),IF(AND(B491=$G$7,pmt_timing="End"),VLOOKUP($B$1,Inventory!$A$1:$AZ$500,33,FALSE),0))</f>
        <v>#NAME?</v>
      </c>
      <c r="E491" s="140">
        <v>0.0</v>
      </c>
      <c r="F491" s="140">
        <v>0.0</v>
      </c>
      <c r="G491" s="140">
        <v>0.0</v>
      </c>
      <c r="H491" s="140">
        <v>0.0</v>
      </c>
      <c r="I491" s="140">
        <v>0.0</v>
      </c>
      <c r="J491" s="140">
        <v>0.0</v>
      </c>
      <c r="K491" s="140">
        <v>0.0</v>
      </c>
      <c r="L491" s="141" t="str">
        <f t="shared" si="3"/>
        <v>#NAME?</v>
      </c>
      <c r="M491" s="142" t="str">
        <f>IF(pmt_timing="End",IF($B491&gt;term, "",$L491/(1+Adj_Rate/12)^B491),"")</f>
        <v>#VALUE!</v>
      </c>
      <c r="N491" s="142" t="str">
        <f>IF(AND(payfreq="A",pmt_timing="Beginning",$B491&lt;=term),$L491/(1+Adj_Rate)^($B491),IF(AND(payfreq="S",pmt_timing="Beginning",$B491&lt;=term),$L491/(1+Adj_Rate/2)^($B491),IF(AND(payfreq="Q",pmt_timing="Beginning",$B491&lt;=term),$L491/(1+Adj_Rate/4)^($B491),IF(AND(payfreq="M",pmt_timing="Beginning",$B491&lt;=term),$L491/(1+Adj_Rate/12)^($B491),""))))</f>
        <v>#VALUE!</v>
      </c>
      <c r="O491" s="77"/>
      <c r="P491" s="138" t="str">
        <f t="shared" si="19"/>
        <v>#NAME?</v>
      </c>
      <c r="Q491" s="143" t="str">
        <f>IF(P491="","",IF(P491=term,"Last Period",IF(P491="total","",IF(payfreq="Annually",DATE(YEAR(Q490)+1,MONTH(Q490),DAY(Q490)),IF(payfreq="Semiannually",DATE(YEAR(Q490),MONTH(Q490)+6,DAY(Q490)),IF(payfreq="Quarterly",DATE(YEAR(Q490),MONTH(Q490)+3,DAY(Q490)),IF(payfreq="Monthly",DATE(YEAR(Q490),MONTH(Q490)+1,DAY(Q490)))))))))</f>
        <v>#NAME?</v>
      </c>
      <c r="R491" s="145" t="str">
        <f t="shared" si="13"/>
        <v>#NAME?</v>
      </c>
      <c r="S491" s="142" t="str">
        <f t="shared" si="14"/>
        <v>#NAME?</v>
      </c>
      <c r="T491" s="145" t="str">
        <f>IF(payfreq="Annually",IF(P491="","",IF(P491="Total",SUM($T$19:T490),Adj_Rate*$R491)),IF(payfreq="Semiannually",IF(P491="","",IF(P491="Total",SUM($T$19:T490),Adj_Rate/2*$R491)),IF(payfreq="Quarterly",IF(P491="","",IF(P491="Total",SUM($T$19:T490),Adj_Rate/4*$R491)),IF(payfreq="Monthly",IF(P491="","",IF(P491="Total",SUM($T$19:T490),Adj_Rate/12*$R491)),""))))</f>
        <v>#VALUE!</v>
      </c>
      <c r="U491" s="142" t="str">
        <f t="shared" si="15"/>
        <v>#NAME?</v>
      </c>
      <c r="V491" s="145" t="str">
        <f t="shared" si="16"/>
        <v>#NAME?</v>
      </c>
      <c r="X491" s="77"/>
    </row>
    <row r="492" ht="15.75" customHeight="1">
      <c r="B492" s="144" t="str">
        <f t="shared" si="72"/>
        <v>#NAME?</v>
      </c>
      <c r="C492" s="139" t="str">
        <f t="shared" si="12"/>
        <v>#NAME?</v>
      </c>
      <c r="D492" s="140" t="str">
        <f>+IF(AND(B492&lt;$G$7),VLOOKUP($B$1,Inventory!$A$1:$AZ$500,33,FALSE),IF(AND(B492=$G$7,pmt_timing="End"),VLOOKUP($B$1,Inventory!$A$1:$AZ$500,33,FALSE),0))</f>
        <v>#NAME?</v>
      </c>
      <c r="E492" s="140">
        <v>0.0</v>
      </c>
      <c r="F492" s="140">
        <v>0.0</v>
      </c>
      <c r="G492" s="140">
        <v>0.0</v>
      </c>
      <c r="H492" s="140">
        <v>0.0</v>
      </c>
      <c r="I492" s="140">
        <v>0.0</v>
      </c>
      <c r="J492" s="140">
        <v>0.0</v>
      </c>
      <c r="K492" s="140">
        <v>0.0</v>
      </c>
      <c r="L492" s="141" t="str">
        <f t="shared" si="3"/>
        <v>#NAME?</v>
      </c>
      <c r="M492" s="142" t="str">
        <f>IF(pmt_timing="End",IF($B492&gt;term, "",$L492/(1+Adj_Rate/12)^B492),"")</f>
        <v>#VALUE!</v>
      </c>
      <c r="N492" s="142" t="str">
        <f>IF(AND(payfreq="A",pmt_timing="Beginning",$B492&lt;=term),$L492/(1+Adj_Rate)^($B492),IF(AND(payfreq="S",pmt_timing="Beginning",$B492&lt;=term),$L492/(1+Adj_Rate/2)^($B492),IF(AND(payfreq="Q",pmt_timing="Beginning",$B492&lt;=term),$L492/(1+Adj_Rate/4)^($B492),IF(AND(payfreq="M",pmt_timing="Beginning",$B492&lt;=term),$L492/(1+Adj_Rate/12)^($B492),""))))</f>
        <v>#VALUE!</v>
      </c>
      <c r="O492" s="77"/>
      <c r="P492" s="138" t="str">
        <f t="shared" si="19"/>
        <v>#NAME?</v>
      </c>
      <c r="Q492" s="143" t="str">
        <f>IF(P492="","",IF(P492=term,"Last Period",IF(P492="total","",IF(payfreq="Annually",DATE(YEAR(Q491)+1,MONTH(Q491),DAY(Q491)),IF(payfreq="Semiannually",DATE(YEAR(Q491),MONTH(Q491)+6,DAY(Q491)),IF(payfreq="Quarterly",DATE(YEAR(Q491),MONTH(Q491)+3,DAY(Q491)),IF(payfreq="Monthly",DATE(YEAR(Q491),MONTH(Q491)+1,DAY(Q491)))))))))</f>
        <v>#NAME?</v>
      </c>
      <c r="R492" s="145" t="str">
        <f t="shared" si="13"/>
        <v>#NAME?</v>
      </c>
      <c r="S492" s="142" t="str">
        <f t="shared" si="14"/>
        <v>#NAME?</v>
      </c>
      <c r="T492" s="145" t="str">
        <f>IF(payfreq="Annually",IF(P492="","",IF(P492="Total",SUM($T$19:T491),Adj_Rate*$R492)),IF(payfreq="Semiannually",IF(P492="","",IF(P492="Total",SUM($T$19:T491),Adj_Rate/2*$R492)),IF(payfreq="Quarterly",IF(P492="","",IF(P492="Total",SUM($T$19:T491),Adj_Rate/4*$R492)),IF(payfreq="Monthly",IF(P492="","",IF(P492="Total",SUM($T$19:T491),Adj_Rate/12*$R492)),""))))</f>
        <v>#VALUE!</v>
      </c>
      <c r="U492" s="142" t="str">
        <f t="shared" si="15"/>
        <v>#NAME?</v>
      </c>
      <c r="V492" s="145" t="str">
        <f t="shared" si="16"/>
        <v>#NAME?</v>
      </c>
      <c r="X492" s="77"/>
    </row>
    <row r="493" ht="15.75" customHeight="1">
      <c r="B493" s="144" t="str">
        <f t="shared" si="72"/>
        <v>#NAME?</v>
      </c>
      <c r="C493" s="139" t="str">
        <f t="shared" si="12"/>
        <v>#NAME?</v>
      </c>
      <c r="D493" s="140" t="str">
        <f>+IF(AND(B493&lt;$G$7),VLOOKUP($B$1,Inventory!$A$1:$AZ$500,33,FALSE),IF(AND(B493=$G$7,pmt_timing="End"),VLOOKUP($B$1,Inventory!$A$1:$AZ$500,33,FALSE),0))</f>
        <v>#NAME?</v>
      </c>
      <c r="E493" s="140">
        <v>0.0</v>
      </c>
      <c r="F493" s="140">
        <v>0.0</v>
      </c>
      <c r="G493" s="140">
        <v>0.0</v>
      </c>
      <c r="H493" s="140">
        <v>0.0</v>
      </c>
      <c r="I493" s="140">
        <v>0.0</v>
      </c>
      <c r="J493" s="140">
        <v>0.0</v>
      </c>
      <c r="K493" s="140">
        <v>0.0</v>
      </c>
      <c r="L493" s="141" t="str">
        <f t="shared" si="3"/>
        <v>#NAME?</v>
      </c>
      <c r="M493" s="142" t="str">
        <f>IF(pmt_timing="End",IF($B493&gt;term, "",$L493/(1+Adj_Rate/12)^B493),"")</f>
        <v>#VALUE!</v>
      </c>
      <c r="N493" s="142" t="str">
        <f>IF(AND(payfreq="A",pmt_timing="Beginning",$B493&lt;=term),$L493/(1+Adj_Rate)^($B493),IF(AND(payfreq="S",pmt_timing="Beginning",$B493&lt;=term),$L493/(1+Adj_Rate/2)^($B493),IF(AND(payfreq="Q",pmt_timing="Beginning",$B493&lt;=term),$L493/(1+Adj_Rate/4)^($B493),IF(AND(payfreq="M",pmt_timing="Beginning",$B493&lt;=term),$L493/(1+Adj_Rate/12)^($B493),""))))</f>
        <v>#VALUE!</v>
      </c>
      <c r="O493" s="77"/>
      <c r="P493" s="138" t="str">
        <f t="shared" si="19"/>
        <v>#NAME?</v>
      </c>
      <c r="Q493" s="143" t="str">
        <f>IF(P493="","",IF(P493=term,"Last Period",IF(P493="total","",IF(payfreq="Annually",DATE(YEAR(Q492)+1,MONTH(Q492),DAY(Q492)),IF(payfreq="Semiannually",DATE(YEAR(Q492),MONTH(Q492)+6,DAY(Q492)),IF(payfreq="Quarterly",DATE(YEAR(Q492),MONTH(Q492)+3,DAY(Q492)),IF(payfreq="Monthly",DATE(YEAR(Q492),MONTH(Q492)+1,DAY(Q492)))))))))</f>
        <v>#NAME?</v>
      </c>
      <c r="R493" s="145" t="str">
        <f t="shared" si="13"/>
        <v>#NAME?</v>
      </c>
      <c r="S493" s="142" t="str">
        <f t="shared" si="14"/>
        <v>#NAME?</v>
      </c>
      <c r="T493" s="145" t="str">
        <f>IF(payfreq="Annually",IF(P493="","",IF(P493="Total",SUM($T$19:T492),Adj_Rate*$R493)),IF(payfreq="Semiannually",IF(P493="","",IF(P493="Total",SUM($T$19:T492),Adj_Rate/2*$R493)),IF(payfreq="Quarterly",IF(P493="","",IF(P493="Total",SUM($T$19:T492),Adj_Rate/4*$R493)),IF(payfreq="Monthly",IF(P493="","",IF(P493="Total",SUM($T$19:T492),Adj_Rate/12*$R493)),""))))</f>
        <v>#VALUE!</v>
      </c>
      <c r="U493" s="142" t="str">
        <f t="shared" si="15"/>
        <v>#NAME?</v>
      </c>
      <c r="V493" s="145" t="str">
        <f t="shared" si="16"/>
        <v>#NAME?</v>
      </c>
      <c r="X493" s="77"/>
    </row>
    <row r="494" ht="15.75" customHeight="1">
      <c r="B494" s="144" t="str">
        <f t="shared" si="72"/>
        <v>#NAME?</v>
      </c>
      <c r="C494" s="139" t="str">
        <f t="shared" si="12"/>
        <v>#NAME?</v>
      </c>
      <c r="D494" s="140" t="str">
        <f>+IF(AND(B494&lt;$G$7),VLOOKUP($B$1,Inventory!$A$1:$AZ$500,33,FALSE),IF(AND(B494=$G$7,pmt_timing="End"),VLOOKUP($B$1,Inventory!$A$1:$AZ$500,33,FALSE),0))</f>
        <v>#NAME?</v>
      </c>
      <c r="E494" s="140">
        <v>0.0</v>
      </c>
      <c r="F494" s="140">
        <v>0.0</v>
      </c>
      <c r="G494" s="140">
        <v>0.0</v>
      </c>
      <c r="H494" s="140">
        <v>0.0</v>
      </c>
      <c r="I494" s="140">
        <v>0.0</v>
      </c>
      <c r="J494" s="140">
        <v>0.0</v>
      </c>
      <c r="K494" s="140">
        <v>0.0</v>
      </c>
      <c r="L494" s="141" t="str">
        <f t="shared" si="3"/>
        <v>#NAME?</v>
      </c>
      <c r="M494" s="142" t="str">
        <f>IF(pmt_timing="End",IF($B494&gt;term, "",$L494/(1+Adj_Rate/12)^B494),"")</f>
        <v>#VALUE!</v>
      </c>
      <c r="N494" s="142" t="str">
        <f>IF(AND(payfreq="A",pmt_timing="Beginning",$B494&lt;=term),$L494/(1+Adj_Rate)^($B494),IF(AND(payfreq="S",pmt_timing="Beginning",$B494&lt;=term),$L494/(1+Adj_Rate/2)^($B494),IF(AND(payfreq="Q",pmt_timing="Beginning",$B494&lt;=term),$L494/(1+Adj_Rate/4)^($B494),IF(AND(payfreq="M",pmt_timing="Beginning",$B494&lt;=term),$L494/(1+Adj_Rate/12)^($B494),""))))</f>
        <v>#VALUE!</v>
      </c>
      <c r="O494" s="77"/>
      <c r="P494" s="138" t="str">
        <f t="shared" si="19"/>
        <v>#NAME?</v>
      </c>
      <c r="Q494" s="143" t="str">
        <f>IF(P494="","",IF(P494=term,"Last Period",IF(P494="total","",IF(payfreq="Annually",DATE(YEAR(Q493)+1,MONTH(Q493),DAY(Q493)),IF(payfreq="Semiannually",DATE(YEAR(Q493),MONTH(Q493)+6,DAY(Q493)),IF(payfreq="Quarterly",DATE(YEAR(Q493),MONTH(Q493)+3,DAY(Q493)),IF(payfreq="Monthly",DATE(YEAR(Q493),MONTH(Q493)+1,DAY(Q493)))))))))</f>
        <v>#NAME?</v>
      </c>
      <c r="R494" s="145" t="str">
        <f t="shared" si="13"/>
        <v>#NAME?</v>
      </c>
      <c r="S494" s="142" t="str">
        <f t="shared" si="14"/>
        <v>#NAME?</v>
      </c>
      <c r="T494" s="145" t="str">
        <f>IF(payfreq="Annually",IF(P494="","",IF(P494="Total",SUM($T$19:T493),Adj_Rate*$R494)),IF(payfreq="Semiannually",IF(P494="","",IF(P494="Total",SUM($T$19:T493),Adj_Rate/2*$R494)),IF(payfreq="Quarterly",IF(P494="","",IF(P494="Total",SUM($T$19:T493),Adj_Rate/4*$R494)),IF(payfreq="Monthly",IF(P494="","",IF(P494="Total",SUM($T$19:T493),Adj_Rate/12*$R494)),""))))</f>
        <v>#VALUE!</v>
      </c>
      <c r="U494" s="142" t="str">
        <f t="shared" si="15"/>
        <v>#NAME?</v>
      </c>
      <c r="V494" s="145" t="str">
        <f t="shared" si="16"/>
        <v>#NAME?</v>
      </c>
      <c r="X494" s="77"/>
    </row>
    <row r="495" ht="15.75" customHeight="1">
      <c r="B495" s="144" t="str">
        <f t="shared" si="72"/>
        <v>#NAME?</v>
      </c>
      <c r="C495" s="139" t="str">
        <f t="shared" si="12"/>
        <v>#NAME?</v>
      </c>
      <c r="D495" s="140" t="str">
        <f>+IF(AND(B495&lt;$G$7),VLOOKUP($B$1,Inventory!$A$1:$AZ$500,33,FALSE),IF(AND(B495=$G$7,pmt_timing="End"),VLOOKUP($B$1,Inventory!$A$1:$AZ$500,33,FALSE),0))</f>
        <v>#NAME?</v>
      </c>
      <c r="E495" s="140">
        <v>0.0</v>
      </c>
      <c r="F495" s="140">
        <v>0.0</v>
      </c>
      <c r="G495" s="140">
        <v>0.0</v>
      </c>
      <c r="H495" s="140">
        <v>0.0</v>
      </c>
      <c r="I495" s="140">
        <v>0.0</v>
      </c>
      <c r="J495" s="140">
        <v>0.0</v>
      </c>
      <c r="K495" s="140">
        <v>0.0</v>
      </c>
      <c r="L495" s="141" t="str">
        <f t="shared" si="3"/>
        <v>#NAME?</v>
      </c>
      <c r="M495" s="142" t="str">
        <f>IF(pmt_timing="End",IF($B495&gt;term, "",$L495/(1+Adj_Rate/12)^B495),"")</f>
        <v>#VALUE!</v>
      </c>
      <c r="N495" s="142" t="str">
        <f>IF(AND(payfreq="A",pmt_timing="Beginning",$B495&lt;=term),$L495/(1+Adj_Rate)^($B495),IF(AND(payfreq="S",pmt_timing="Beginning",$B495&lt;=term),$L495/(1+Adj_Rate/2)^($B495),IF(AND(payfreq="Q",pmt_timing="Beginning",$B495&lt;=term),$L495/(1+Adj_Rate/4)^($B495),IF(AND(payfreq="M",pmt_timing="Beginning",$B495&lt;=term),$L495/(1+Adj_Rate/12)^($B495),""))))</f>
        <v>#VALUE!</v>
      </c>
      <c r="O495" s="77"/>
      <c r="P495" s="138" t="str">
        <f t="shared" si="19"/>
        <v>#NAME?</v>
      </c>
      <c r="Q495" s="143" t="str">
        <f>IF(P495="","",IF(P495=term,"Last Period",IF(P495="total","",IF(payfreq="Annually",DATE(YEAR(Q494)+1,MONTH(Q494),DAY(Q494)),IF(payfreq="Semiannually",DATE(YEAR(Q494),MONTH(Q494)+6,DAY(Q494)),IF(payfreq="Quarterly",DATE(YEAR(Q494),MONTH(Q494)+3,DAY(Q494)),IF(payfreq="Monthly",DATE(YEAR(Q494),MONTH(Q494)+1,DAY(Q494)))))))))</f>
        <v>#NAME?</v>
      </c>
      <c r="R495" s="145" t="str">
        <f t="shared" si="13"/>
        <v>#NAME?</v>
      </c>
      <c r="S495" s="142" t="str">
        <f t="shared" si="14"/>
        <v>#NAME?</v>
      </c>
      <c r="T495" s="145" t="str">
        <f>IF(payfreq="Annually",IF(P495="","",IF(P495="Total",SUM($T$19:T494),Adj_Rate*$R495)),IF(payfreq="Semiannually",IF(P495="","",IF(P495="Total",SUM($T$19:T494),Adj_Rate/2*$R495)),IF(payfreq="Quarterly",IF(P495="","",IF(P495="Total",SUM($T$19:T494),Adj_Rate/4*$R495)),IF(payfreq="Monthly",IF(P495="","",IF(P495="Total",SUM($T$19:T494),Adj_Rate/12*$R495)),""))))</f>
        <v>#VALUE!</v>
      </c>
      <c r="U495" s="142" t="str">
        <f t="shared" si="15"/>
        <v>#NAME?</v>
      </c>
      <c r="V495" s="145" t="str">
        <f t="shared" si="16"/>
        <v>#NAME?</v>
      </c>
      <c r="X495" s="77"/>
    </row>
    <row r="496" ht="15.75" customHeight="1">
      <c r="B496" s="144" t="str">
        <f t="shared" si="72"/>
        <v>#NAME?</v>
      </c>
      <c r="C496" s="139" t="str">
        <f t="shared" si="12"/>
        <v>#NAME?</v>
      </c>
      <c r="D496" s="140" t="str">
        <f>+IF(AND(B496&lt;$G$7),VLOOKUP($B$1,Inventory!$A$1:$AZ$500,33,FALSE),IF(AND(B496=$G$7,pmt_timing="End"),VLOOKUP($B$1,Inventory!$A$1:$AZ$500,33,FALSE),0))</f>
        <v>#NAME?</v>
      </c>
      <c r="E496" s="140">
        <v>0.0</v>
      </c>
      <c r="F496" s="140">
        <v>0.0</v>
      </c>
      <c r="G496" s="140">
        <v>0.0</v>
      </c>
      <c r="H496" s="140">
        <v>0.0</v>
      </c>
      <c r="I496" s="140">
        <v>0.0</v>
      </c>
      <c r="J496" s="140">
        <v>0.0</v>
      </c>
      <c r="K496" s="140">
        <v>0.0</v>
      </c>
      <c r="L496" s="141" t="str">
        <f t="shared" si="3"/>
        <v>#NAME?</v>
      </c>
      <c r="M496" s="142" t="str">
        <f>IF(pmt_timing="End",IF($B496&gt;term, "",$L496/(1+Adj_Rate/12)^B496),"")</f>
        <v>#VALUE!</v>
      </c>
      <c r="N496" s="142" t="str">
        <f>IF(AND(payfreq="A",pmt_timing="Beginning",$B496&lt;=term),$L496/(1+Adj_Rate)^($B496),IF(AND(payfreq="S",pmt_timing="Beginning",$B496&lt;=term),$L496/(1+Adj_Rate/2)^($B496),IF(AND(payfreq="Q",pmt_timing="Beginning",$B496&lt;=term),$L496/(1+Adj_Rate/4)^($B496),IF(AND(payfreq="M",pmt_timing="Beginning",$B496&lt;=term),$L496/(1+Adj_Rate/12)^($B496),""))))</f>
        <v>#VALUE!</v>
      </c>
      <c r="O496" s="77"/>
      <c r="P496" s="138" t="str">
        <f t="shared" si="19"/>
        <v>#NAME?</v>
      </c>
      <c r="Q496" s="143" t="str">
        <f>IF(P496="","",IF(P496=term,"Last Period",IF(P496="total","",IF(payfreq="Annually",DATE(YEAR(Q495)+1,MONTH(Q495),DAY(Q495)),IF(payfreq="Semiannually",DATE(YEAR(Q495),MONTH(Q495)+6,DAY(Q495)),IF(payfreq="Quarterly",DATE(YEAR(Q495),MONTH(Q495)+3,DAY(Q495)),IF(payfreq="Monthly",DATE(YEAR(Q495),MONTH(Q495)+1,DAY(Q495)))))))))</f>
        <v>#NAME?</v>
      </c>
      <c r="R496" s="145" t="str">
        <f t="shared" si="13"/>
        <v>#NAME?</v>
      </c>
      <c r="S496" s="142" t="str">
        <f t="shared" si="14"/>
        <v>#NAME?</v>
      </c>
      <c r="T496" s="145" t="str">
        <f>IF(payfreq="Annually",IF(P496="","",IF(P496="Total",SUM($T$19:T495),Adj_Rate*$R496)),IF(payfreq="Semiannually",IF(P496="","",IF(P496="Total",SUM($T$19:T495),Adj_Rate/2*$R496)),IF(payfreq="Quarterly",IF(P496="","",IF(P496="Total",SUM($T$19:T495),Adj_Rate/4*$R496)),IF(payfreq="Monthly",IF(P496="","",IF(P496="Total",SUM($T$19:T495),Adj_Rate/12*$R496)),""))))</f>
        <v>#VALUE!</v>
      </c>
      <c r="U496" s="142" t="str">
        <f t="shared" si="15"/>
        <v>#NAME?</v>
      </c>
      <c r="V496" s="145" t="str">
        <f t="shared" si="16"/>
        <v>#NAME?</v>
      </c>
      <c r="X496" s="77"/>
    </row>
    <row r="497" ht="15.75" customHeight="1">
      <c r="B497" s="144" t="str">
        <f t="shared" si="72"/>
        <v>#NAME?</v>
      </c>
      <c r="C497" s="139" t="str">
        <f t="shared" si="12"/>
        <v>#NAME?</v>
      </c>
      <c r="D497" s="140" t="str">
        <f>+IF(AND(B497&lt;$G$7),VLOOKUP($B$1,Inventory!$A$1:$AZ$500,33,FALSE),IF(AND(B497=$G$7,pmt_timing="End"),VLOOKUP($B$1,Inventory!$A$1:$AZ$500,33,FALSE),0))</f>
        <v>#NAME?</v>
      </c>
      <c r="E497" s="140">
        <v>0.0</v>
      </c>
      <c r="F497" s="140">
        <v>0.0</v>
      </c>
      <c r="G497" s="140">
        <v>0.0</v>
      </c>
      <c r="H497" s="140">
        <v>0.0</v>
      </c>
      <c r="I497" s="140">
        <v>0.0</v>
      </c>
      <c r="J497" s="140">
        <v>0.0</v>
      </c>
      <c r="K497" s="140">
        <v>0.0</v>
      </c>
      <c r="L497" s="141" t="str">
        <f t="shared" si="3"/>
        <v>#NAME?</v>
      </c>
      <c r="M497" s="142" t="str">
        <f>IF(pmt_timing="End",IF($B497&gt;term, "",$L497/(1+Adj_Rate/12)^B497),"")</f>
        <v>#VALUE!</v>
      </c>
      <c r="N497" s="142" t="str">
        <f>IF(AND(payfreq="A",pmt_timing="Beginning",$B497&lt;=term),$L497/(1+Adj_Rate)^($B497),IF(AND(payfreq="S",pmt_timing="Beginning",$B497&lt;=term),$L497/(1+Adj_Rate/2)^($B497),IF(AND(payfreq="Q",pmt_timing="Beginning",$B497&lt;=term),$L497/(1+Adj_Rate/4)^($B497),IF(AND(payfreq="M",pmt_timing="Beginning",$B497&lt;=term),$L497/(1+Adj_Rate/12)^($B497),""))))</f>
        <v>#VALUE!</v>
      </c>
      <c r="O497" s="77"/>
      <c r="P497" s="138" t="str">
        <f t="shared" si="19"/>
        <v>#NAME?</v>
      </c>
      <c r="Q497" s="143" t="str">
        <f>IF(P497="","",IF(P497=term,"Last Period",IF(P497="total","",IF(payfreq="Annually",DATE(YEAR(Q496)+1,MONTH(Q496),DAY(Q496)),IF(payfreq="Semiannually",DATE(YEAR(Q496),MONTH(Q496)+6,DAY(Q496)),IF(payfreq="Quarterly",DATE(YEAR(Q496),MONTH(Q496)+3,DAY(Q496)),IF(payfreq="Monthly",DATE(YEAR(Q496),MONTH(Q496)+1,DAY(Q496)))))))))</f>
        <v>#NAME?</v>
      </c>
      <c r="R497" s="145" t="str">
        <f t="shared" si="13"/>
        <v>#NAME?</v>
      </c>
      <c r="S497" s="142" t="str">
        <f t="shared" si="14"/>
        <v>#NAME?</v>
      </c>
      <c r="T497" s="145" t="str">
        <f>IF(payfreq="Annually",IF(P497="","",IF(P497="Total",SUM($T$19:T496),Adj_Rate*$R497)),IF(payfreq="Semiannually",IF(P497="","",IF(P497="Total",SUM($T$19:T496),Adj_Rate/2*$R497)),IF(payfreq="Quarterly",IF(P497="","",IF(P497="Total",SUM($T$19:T496),Adj_Rate/4*$R497)),IF(payfreq="Monthly",IF(P497="","",IF(P497="Total",SUM($T$19:T496),Adj_Rate/12*$R497)),""))))</f>
        <v>#VALUE!</v>
      </c>
      <c r="U497" s="142" t="str">
        <f t="shared" si="15"/>
        <v>#NAME?</v>
      </c>
      <c r="V497" s="145" t="str">
        <f t="shared" si="16"/>
        <v>#NAME?</v>
      </c>
      <c r="X497" s="77"/>
    </row>
    <row r="498" ht="15.75" customHeight="1">
      <c r="B498" s="144" t="str">
        <f t="shared" si="72"/>
        <v>#NAME?</v>
      </c>
      <c r="C498" s="139" t="str">
        <f t="shared" si="12"/>
        <v>#NAME?</v>
      </c>
      <c r="D498" s="140" t="str">
        <f>+IF(AND(B498&lt;$G$7),VLOOKUP($B$1,Inventory!$A$1:$AZ$500,33,FALSE),IF(AND(B498=$G$7,pmt_timing="End"),VLOOKUP($B$1,Inventory!$A$1:$AZ$500,33,FALSE),0))</f>
        <v>#NAME?</v>
      </c>
      <c r="E498" s="140">
        <v>0.0</v>
      </c>
      <c r="F498" s="140">
        <v>0.0</v>
      </c>
      <c r="G498" s="140">
        <v>0.0</v>
      </c>
      <c r="H498" s="140">
        <v>0.0</v>
      </c>
      <c r="I498" s="140">
        <v>0.0</v>
      </c>
      <c r="J498" s="140">
        <v>0.0</v>
      </c>
      <c r="K498" s="140">
        <v>0.0</v>
      </c>
      <c r="L498" s="141" t="str">
        <f t="shared" si="3"/>
        <v>#NAME?</v>
      </c>
      <c r="M498" s="142" t="str">
        <f>IF(pmt_timing="End",IF($B498&gt;term, "",$L498/(1+Adj_Rate/12)^B498),"")</f>
        <v>#VALUE!</v>
      </c>
      <c r="N498" s="142" t="str">
        <f>IF(AND(payfreq="A",pmt_timing="Beginning",$B498&lt;=term),$L498/(1+Adj_Rate)^($B498),IF(AND(payfreq="S",pmt_timing="Beginning",$B498&lt;=term),$L498/(1+Adj_Rate/2)^($B498),IF(AND(payfreq="Q",pmt_timing="Beginning",$B498&lt;=term),$L498/(1+Adj_Rate/4)^($B498),IF(AND(payfreq="M",pmt_timing="Beginning",$B498&lt;=term),$L498/(1+Adj_Rate/12)^($B498),""))))</f>
        <v>#VALUE!</v>
      </c>
      <c r="O498" s="77"/>
      <c r="P498" s="138" t="str">
        <f t="shared" si="19"/>
        <v>#NAME?</v>
      </c>
      <c r="Q498" s="143" t="str">
        <f>IF(P498="","",IF(P498=term,"Last Period",IF(P498="total","",IF(payfreq="Annually",DATE(YEAR(Q497)+1,MONTH(Q497),DAY(Q497)),IF(payfreq="Semiannually",DATE(YEAR(Q497),MONTH(Q497)+6,DAY(Q497)),IF(payfreq="Quarterly",DATE(YEAR(Q497),MONTH(Q497)+3,DAY(Q497)),IF(payfreq="Monthly",DATE(YEAR(Q497),MONTH(Q497)+1,DAY(Q497)))))))))</f>
        <v>#NAME?</v>
      </c>
      <c r="R498" s="145" t="str">
        <f t="shared" si="13"/>
        <v>#NAME?</v>
      </c>
      <c r="S498" s="142" t="str">
        <f t="shared" si="14"/>
        <v>#NAME?</v>
      </c>
      <c r="T498" s="145" t="str">
        <f>IF(payfreq="Annually",IF(P498="","",IF(P498="Total",SUM($T$19:T497),Adj_Rate*$R498)),IF(payfreq="Semiannually",IF(P498="","",IF(P498="Total",SUM($T$19:T497),Adj_Rate/2*$R498)),IF(payfreq="Quarterly",IF(P498="","",IF(P498="Total",SUM($T$19:T497),Adj_Rate/4*$R498)),IF(payfreq="Monthly",IF(P498="","",IF(P498="Total",SUM($T$19:T497),Adj_Rate/12*$R498)),""))))</f>
        <v>#VALUE!</v>
      </c>
      <c r="U498" s="142" t="str">
        <f t="shared" si="15"/>
        <v>#NAME?</v>
      </c>
      <c r="V498" s="145" t="str">
        <f t="shared" si="16"/>
        <v>#NAME?</v>
      </c>
      <c r="X498" s="77"/>
    </row>
    <row r="499" ht="15.75" customHeight="1">
      <c r="B499" s="144" t="str">
        <f t="shared" si="72"/>
        <v>#NAME?</v>
      </c>
      <c r="C499" s="139" t="str">
        <f t="shared" si="12"/>
        <v>#NAME?</v>
      </c>
      <c r="D499" s="140" t="str">
        <f>+IF(AND(B499&lt;$G$7),VLOOKUP($B$1,Inventory!$A$1:$AZ$500,33,FALSE),IF(AND(B499=$G$7,pmt_timing="End"),VLOOKUP($B$1,Inventory!$A$1:$AZ$500,33,FALSE),0))</f>
        <v>#NAME?</v>
      </c>
      <c r="E499" s="140">
        <v>0.0</v>
      </c>
      <c r="F499" s="140">
        <v>0.0</v>
      </c>
      <c r="G499" s="140">
        <v>0.0</v>
      </c>
      <c r="H499" s="140">
        <v>0.0</v>
      </c>
      <c r="I499" s="140">
        <v>0.0</v>
      </c>
      <c r="J499" s="140">
        <v>0.0</v>
      </c>
      <c r="K499" s="140">
        <v>0.0</v>
      </c>
      <c r="L499" s="141" t="str">
        <f t="shared" si="3"/>
        <v>#NAME?</v>
      </c>
      <c r="M499" s="142" t="str">
        <f>IF(pmt_timing="End",IF($B499&gt;term, "",$L499/(1+Adj_Rate/12)^B499),"")</f>
        <v>#VALUE!</v>
      </c>
      <c r="N499" s="142" t="str">
        <f>IF(AND(payfreq="A",pmt_timing="Beginning",$B499&lt;=term),$L499/(1+Adj_Rate)^($B499),IF(AND(payfreq="S",pmt_timing="Beginning",$B499&lt;=term),$L499/(1+Adj_Rate/2)^($B499),IF(AND(payfreq="Q",pmt_timing="Beginning",$B499&lt;=term),$L499/(1+Adj_Rate/4)^($B499),IF(AND(payfreq="M",pmt_timing="Beginning",$B499&lt;=term),$L499/(1+Adj_Rate/12)^($B499),""))))</f>
        <v>#VALUE!</v>
      </c>
      <c r="O499" s="77"/>
      <c r="P499" s="138" t="str">
        <f t="shared" si="19"/>
        <v>#NAME?</v>
      </c>
      <c r="Q499" s="143" t="str">
        <f>IF(P499="","",IF(P499=term,"Last Period",IF(P499="total","",IF(payfreq="Annually",DATE(YEAR(Q498)+1,MONTH(Q498),DAY(Q498)),IF(payfreq="Semiannually",DATE(YEAR(Q498),MONTH(Q498)+6,DAY(Q498)),IF(payfreq="Quarterly",DATE(YEAR(Q498),MONTH(Q498)+3,DAY(Q498)),IF(payfreq="Monthly",DATE(YEAR(Q498),MONTH(Q498)+1,DAY(Q498)))))))))</f>
        <v>#NAME?</v>
      </c>
      <c r="R499" s="145" t="str">
        <f t="shared" si="13"/>
        <v>#NAME?</v>
      </c>
      <c r="S499" s="142" t="str">
        <f t="shared" si="14"/>
        <v>#NAME?</v>
      </c>
      <c r="T499" s="145" t="str">
        <f>IF(payfreq="Annually",IF(P499="","",IF(P499="Total",SUM($T$19:T498),Adj_Rate*$R499)),IF(payfreq="Semiannually",IF(P499="","",IF(P499="Total",SUM($T$19:T498),Adj_Rate/2*$R499)),IF(payfreq="Quarterly",IF(P499="","",IF(P499="Total",SUM($T$19:T498),Adj_Rate/4*$R499)),IF(payfreq="Monthly",IF(P499="","",IF(P499="Total",SUM($T$19:T498),Adj_Rate/12*$R499)),""))))</f>
        <v>#VALUE!</v>
      </c>
      <c r="U499" s="142" t="str">
        <f t="shared" si="15"/>
        <v>#NAME?</v>
      </c>
      <c r="V499" s="145" t="str">
        <f t="shared" si="16"/>
        <v>#NAME?</v>
      </c>
      <c r="X499" s="77"/>
    </row>
    <row r="500" ht="15.75" customHeight="1">
      <c r="B500" s="144" t="str">
        <f t="shared" si="72"/>
        <v>#NAME?</v>
      </c>
      <c r="C500" s="139" t="str">
        <f t="shared" si="12"/>
        <v>#NAME?</v>
      </c>
      <c r="D500" s="140" t="str">
        <f>+IF(AND(B500&lt;$G$7),VLOOKUP($B$1,Inventory!$A$1:$AZ$500,33,FALSE),IF(AND(B500=$G$7,pmt_timing="End"),VLOOKUP($B$1,Inventory!$A$1:$AZ$500,33,FALSE),0))</f>
        <v>#NAME?</v>
      </c>
      <c r="E500" s="140">
        <v>0.0</v>
      </c>
      <c r="F500" s="140">
        <v>0.0</v>
      </c>
      <c r="G500" s="140">
        <v>0.0</v>
      </c>
      <c r="H500" s="140">
        <v>0.0</v>
      </c>
      <c r="I500" s="140">
        <v>0.0</v>
      </c>
      <c r="J500" s="140">
        <v>0.0</v>
      </c>
      <c r="K500" s="140">
        <v>0.0</v>
      </c>
      <c r="L500" s="141" t="str">
        <f t="shared" si="3"/>
        <v>#NAME?</v>
      </c>
      <c r="M500" s="142" t="str">
        <f>IF(pmt_timing="End",IF($B500&gt;term, "",$L500/(1+Adj_Rate/12)^B500),"")</f>
        <v>#VALUE!</v>
      </c>
      <c r="N500" s="142" t="str">
        <f>IF(AND(payfreq="A",pmt_timing="Beginning",$B500&lt;=term),$L500/(1+Adj_Rate)^($B500),IF(AND(payfreq="S",pmt_timing="Beginning",$B500&lt;=term),$L500/(1+Adj_Rate/2)^($B500),IF(AND(payfreq="Q",pmt_timing="Beginning",$B500&lt;=term),$L500/(1+Adj_Rate/4)^($B500),IF(AND(payfreq="M",pmt_timing="Beginning",$B500&lt;=term),$L500/(1+Adj_Rate/12)^($B500),""))))</f>
        <v>#VALUE!</v>
      </c>
      <c r="O500" s="77"/>
      <c r="P500" s="138" t="str">
        <f t="shared" si="19"/>
        <v>#NAME?</v>
      </c>
      <c r="Q500" s="143" t="str">
        <f>IF(P500="","",IF(P500=term,"Last Period",IF(P500="total","",IF(payfreq="Annually",DATE(YEAR(Q499)+1,MONTH(Q499),DAY(Q499)),IF(payfreq="Semiannually",DATE(YEAR(Q499),MONTH(Q499)+6,DAY(Q499)),IF(payfreq="Quarterly",DATE(YEAR(Q499),MONTH(Q499)+3,DAY(Q499)),IF(payfreq="Monthly",DATE(YEAR(Q499),MONTH(Q499)+1,DAY(Q499)))))))))</f>
        <v>#NAME?</v>
      </c>
      <c r="R500" s="145" t="str">
        <f t="shared" si="13"/>
        <v>#NAME?</v>
      </c>
      <c r="S500" s="142" t="str">
        <f t="shared" si="14"/>
        <v>#NAME?</v>
      </c>
      <c r="T500" s="145" t="str">
        <f>IF(payfreq="Annually",IF(P500="","",IF(P500="Total",SUM($T$19:T499),Adj_Rate*$R500)),IF(payfreq="Semiannually",IF(P500="","",IF(P500="Total",SUM($T$19:T499),Adj_Rate/2*$R500)),IF(payfreq="Quarterly",IF(P500="","",IF(P500="Total",SUM($T$19:T499),Adj_Rate/4*$R500)),IF(payfreq="Monthly",IF(P500="","",IF(P500="Total",SUM($T$19:T499),Adj_Rate/12*$R500)),""))))</f>
        <v>#VALUE!</v>
      </c>
      <c r="U500" s="142" t="str">
        <f t="shared" si="15"/>
        <v>#NAME?</v>
      </c>
      <c r="V500" s="145" t="str">
        <f t="shared" si="16"/>
        <v>#NAME?</v>
      </c>
      <c r="X500" s="77"/>
    </row>
    <row r="501" ht="15.75" customHeight="1">
      <c r="B501" s="144" t="str">
        <f t="shared" si="72"/>
        <v>#NAME?</v>
      </c>
      <c r="C501" s="139" t="str">
        <f t="shared" si="12"/>
        <v>#NAME?</v>
      </c>
      <c r="D501" s="140" t="str">
        <f>+IF(AND(B501&lt;$G$7),VLOOKUP($B$1,Inventory!$A$1:$AZ$500,33,FALSE),IF(AND(B501=$G$7,pmt_timing="End"),VLOOKUP($B$1,Inventory!$A$1:$AZ$500,33,FALSE),0))</f>
        <v>#NAME?</v>
      </c>
      <c r="E501" s="140">
        <v>0.0</v>
      </c>
      <c r="F501" s="140">
        <v>0.0</v>
      </c>
      <c r="G501" s="140">
        <v>0.0</v>
      </c>
      <c r="H501" s="140">
        <v>0.0</v>
      </c>
      <c r="I501" s="140">
        <v>0.0</v>
      </c>
      <c r="J501" s="140">
        <v>0.0</v>
      </c>
      <c r="K501" s="140">
        <v>0.0</v>
      </c>
      <c r="L501" s="141" t="str">
        <f t="shared" si="3"/>
        <v>#NAME?</v>
      </c>
      <c r="M501" s="142" t="str">
        <f>IF(pmt_timing="End",IF($B501&gt;term, "",$L501/(1+Adj_Rate/12)^B501),"")</f>
        <v>#VALUE!</v>
      </c>
      <c r="N501" s="142" t="str">
        <f>IF(AND(payfreq="A",pmt_timing="Beginning",$B501&lt;=term),$L501/(1+Adj_Rate)^($B501),IF(AND(payfreq="S",pmt_timing="Beginning",$B501&lt;=term),$L501/(1+Adj_Rate/2)^($B501),IF(AND(payfreq="Q",pmt_timing="Beginning",$B501&lt;=term),$L501/(1+Adj_Rate/4)^($B501),IF(AND(payfreq="M",pmt_timing="Beginning",$B501&lt;=term),$L501/(1+Adj_Rate/12)^($B501),""))))</f>
        <v>#VALUE!</v>
      </c>
      <c r="O501" s="77"/>
      <c r="P501" s="138" t="str">
        <f t="shared" si="19"/>
        <v>#NAME?</v>
      </c>
      <c r="Q501" s="143" t="str">
        <f>IF(P501="","",IF(P501=term,"Last Period",IF(P501="total","",IF(payfreq="Annually",DATE(YEAR(Q500)+1,MONTH(Q500),DAY(Q500)),IF(payfreq="Semiannually",DATE(YEAR(Q500),MONTH(Q500)+6,DAY(Q500)),IF(payfreq="Quarterly",DATE(YEAR(Q500),MONTH(Q500)+3,DAY(Q500)),IF(payfreq="Monthly",DATE(YEAR(Q500),MONTH(Q500)+1,DAY(Q500)))))))))</f>
        <v>#NAME?</v>
      </c>
      <c r="R501" s="145" t="str">
        <f t="shared" si="13"/>
        <v>#NAME?</v>
      </c>
      <c r="S501" s="142" t="str">
        <f t="shared" si="14"/>
        <v>#NAME?</v>
      </c>
      <c r="T501" s="145" t="str">
        <f>IF(payfreq="Annually",IF(P501="","",IF(P501="Total",SUM($T$19:T500),Adj_Rate*$R501)),IF(payfreq="Semiannually",IF(P501="","",IF(P501="Total",SUM($T$19:T500),Adj_Rate/2*$R501)),IF(payfreq="Quarterly",IF(P501="","",IF(P501="Total",SUM($T$19:T500),Adj_Rate/4*$R501)),IF(payfreq="Monthly",IF(P501="","",IF(P501="Total",SUM($T$19:T500),Adj_Rate/12*$R501)),""))))</f>
        <v>#VALUE!</v>
      </c>
      <c r="U501" s="142" t="str">
        <f t="shared" si="15"/>
        <v>#NAME?</v>
      </c>
      <c r="V501" s="145" t="str">
        <f t="shared" si="16"/>
        <v>#NAME?</v>
      </c>
      <c r="X501" s="77"/>
    </row>
    <row r="502" ht="15.75" customHeight="1">
      <c r="B502" s="144" t="str">
        <f t="shared" si="72"/>
        <v>#NAME?</v>
      </c>
      <c r="C502" s="139" t="str">
        <f t="shared" si="12"/>
        <v>#NAME?</v>
      </c>
      <c r="D502" s="140" t="str">
        <f>+IF(AND(B502&lt;$G$7),VLOOKUP($B$1,Inventory!$A$1:$AZ$500,33,FALSE),IF(AND(B502=$G$7,pmt_timing="End"),VLOOKUP($B$1,Inventory!$A$1:$AZ$500,33,FALSE),0))</f>
        <v>#NAME?</v>
      </c>
      <c r="E502" s="140">
        <v>0.0</v>
      </c>
      <c r="F502" s="140">
        <v>0.0</v>
      </c>
      <c r="G502" s="140">
        <v>0.0</v>
      </c>
      <c r="H502" s="140">
        <v>0.0</v>
      </c>
      <c r="I502" s="140">
        <v>0.0</v>
      </c>
      <c r="J502" s="140">
        <v>0.0</v>
      </c>
      <c r="K502" s="140">
        <v>0.0</v>
      </c>
      <c r="L502" s="141" t="str">
        <f t="shared" si="3"/>
        <v>#NAME?</v>
      </c>
      <c r="M502" s="142" t="str">
        <f>IF(pmt_timing="End",IF($B502&gt;term, "",$L502/(1+Adj_Rate/12)^B502),"")</f>
        <v>#VALUE!</v>
      </c>
      <c r="N502" s="142" t="str">
        <f>IF(AND(payfreq="A",pmt_timing="Beginning",$B502&lt;=term),$L502/(1+Adj_Rate)^($B502),IF(AND(payfreq="S",pmt_timing="Beginning",$B502&lt;=term),$L502/(1+Adj_Rate/2)^($B502),IF(AND(payfreq="Q",pmt_timing="Beginning",$B502&lt;=term),$L502/(1+Adj_Rate/4)^($B502),IF(AND(payfreq="M",pmt_timing="Beginning",$B502&lt;=term),$L502/(1+Adj_Rate/12)^($B502),""))))</f>
        <v>#VALUE!</v>
      </c>
      <c r="O502" s="77"/>
      <c r="P502" s="138" t="str">
        <f t="shared" si="19"/>
        <v>#NAME?</v>
      </c>
      <c r="Q502" s="143" t="str">
        <f>IF(P502="","",IF(P502=term,"Last Period",IF(P502="total","",IF(payfreq="Annually",DATE(YEAR(Q501)+1,MONTH(Q501),DAY(Q501)),IF(payfreq="Semiannually",DATE(YEAR(Q501),MONTH(Q501)+6,DAY(Q501)),IF(payfreq="Quarterly",DATE(YEAR(Q501),MONTH(Q501)+3,DAY(Q501)),IF(payfreq="Monthly",DATE(YEAR(Q501),MONTH(Q501)+1,DAY(Q501)))))))))</f>
        <v>#NAME?</v>
      </c>
      <c r="R502" s="145" t="str">
        <f t="shared" si="13"/>
        <v>#NAME?</v>
      </c>
      <c r="S502" s="142" t="str">
        <f t="shared" si="14"/>
        <v>#NAME?</v>
      </c>
      <c r="T502" s="145" t="str">
        <f>IF(payfreq="Annually",IF(P502="","",IF(P502="Total",SUM($T$19:T501),Adj_Rate*$R502)),IF(payfreq="Semiannually",IF(P502="","",IF(P502="Total",SUM($T$19:T501),Adj_Rate/2*$R502)),IF(payfreq="Quarterly",IF(P502="","",IF(P502="Total",SUM($T$19:T501),Adj_Rate/4*$R502)),IF(payfreq="Monthly",IF(P502="","",IF(P502="Total",SUM($T$19:T501),Adj_Rate/12*$R502)),""))))</f>
        <v>#VALUE!</v>
      </c>
      <c r="U502" s="142" t="str">
        <f t="shared" si="15"/>
        <v>#NAME?</v>
      </c>
      <c r="V502" s="145" t="str">
        <f t="shared" si="16"/>
        <v>#NAME?</v>
      </c>
      <c r="X502" s="77"/>
    </row>
    <row r="503" ht="15.75" customHeight="1">
      <c r="B503" s="144" t="str">
        <f t="shared" si="72"/>
        <v>#NAME?</v>
      </c>
      <c r="C503" s="139" t="str">
        <f t="shared" si="12"/>
        <v>#NAME?</v>
      </c>
      <c r="D503" s="140" t="str">
        <f>+IF(AND(B503&lt;$G$7),VLOOKUP($B$1,Inventory!$A$1:$AZ$500,33,FALSE),IF(AND(B503=$G$7,pmt_timing="End"),VLOOKUP($B$1,Inventory!$A$1:$AZ$500,33,FALSE),0))</f>
        <v>#NAME?</v>
      </c>
      <c r="E503" s="140">
        <v>0.0</v>
      </c>
      <c r="F503" s="140">
        <v>0.0</v>
      </c>
      <c r="G503" s="140">
        <v>0.0</v>
      </c>
      <c r="H503" s="140">
        <v>0.0</v>
      </c>
      <c r="I503" s="140">
        <v>0.0</v>
      </c>
      <c r="J503" s="140">
        <v>0.0</v>
      </c>
      <c r="K503" s="140">
        <v>0.0</v>
      </c>
      <c r="L503" s="141" t="str">
        <f t="shared" si="3"/>
        <v>#NAME?</v>
      </c>
      <c r="M503" s="142" t="str">
        <f>IF(pmt_timing="End",IF($B503&gt;term, "",$L503/(1+Adj_Rate/12)^B503),"")</f>
        <v>#VALUE!</v>
      </c>
      <c r="N503" s="142" t="str">
        <f>IF(AND(payfreq="A",pmt_timing="Beginning",$B503&lt;=term),$L503/(1+Adj_Rate)^($B503),IF(AND(payfreq="S",pmt_timing="Beginning",$B503&lt;=term),$L503/(1+Adj_Rate/2)^($B503),IF(AND(payfreq="Q",pmt_timing="Beginning",$B503&lt;=term),$L503/(1+Adj_Rate/4)^($B503),IF(AND(payfreq="M",pmt_timing="Beginning",$B503&lt;=term),$L503/(1+Adj_Rate/12)^($B503),""))))</f>
        <v>#VALUE!</v>
      </c>
      <c r="O503" s="77"/>
      <c r="P503" s="138" t="str">
        <f t="shared" si="19"/>
        <v>#NAME?</v>
      </c>
      <c r="Q503" s="143" t="str">
        <f>IF(P503="","",IF(P503=term,"Last Period",IF(P503="total","",IF(payfreq="Annually",DATE(YEAR(Q502)+1,MONTH(Q502),DAY(Q502)),IF(payfreq="Semiannually",DATE(YEAR(Q502),MONTH(Q502)+6,DAY(Q502)),IF(payfreq="Quarterly",DATE(YEAR(Q502),MONTH(Q502)+3,DAY(Q502)),IF(payfreq="Monthly",DATE(YEAR(Q502),MONTH(Q502)+1,DAY(Q502)))))))))</f>
        <v>#NAME?</v>
      </c>
      <c r="R503" s="145" t="str">
        <f t="shared" si="13"/>
        <v>#NAME?</v>
      </c>
      <c r="S503" s="142" t="str">
        <f t="shared" si="14"/>
        <v>#NAME?</v>
      </c>
      <c r="T503" s="145" t="str">
        <f>IF(payfreq="Annually",IF(P503="","",IF(P503="Total",SUM($T$19:T502),Adj_Rate*$R503)),IF(payfreq="Semiannually",IF(P503="","",IF(P503="Total",SUM($T$19:T502),Adj_Rate/2*$R503)),IF(payfreq="Quarterly",IF(P503="","",IF(P503="Total",SUM($T$19:T502),Adj_Rate/4*$R503)),IF(payfreq="Monthly",IF(P503="","",IF(P503="Total",SUM($T$19:T502),Adj_Rate/12*$R503)),""))))</f>
        <v>#VALUE!</v>
      </c>
      <c r="U503" s="142" t="str">
        <f t="shared" si="15"/>
        <v>#NAME?</v>
      </c>
      <c r="V503" s="145" t="str">
        <f t="shared" si="16"/>
        <v>#NAME?</v>
      </c>
      <c r="X503" s="77"/>
    </row>
    <row r="504" ht="15.75" customHeight="1">
      <c r="B504" s="144" t="str">
        <f t="shared" si="72"/>
        <v>#NAME?</v>
      </c>
      <c r="C504" s="139" t="str">
        <f t="shared" si="12"/>
        <v>#NAME?</v>
      </c>
      <c r="D504" s="140" t="str">
        <f>+IF(AND(B504&lt;$G$7),VLOOKUP($B$1,Inventory!$A$1:$AZ$500,33,FALSE),IF(AND(B504=$G$7,pmt_timing="End"),VLOOKUP($B$1,Inventory!$A$1:$AZ$500,33,FALSE),0))</f>
        <v>#NAME?</v>
      </c>
      <c r="E504" s="140">
        <v>0.0</v>
      </c>
      <c r="F504" s="140">
        <v>0.0</v>
      </c>
      <c r="G504" s="140">
        <v>0.0</v>
      </c>
      <c r="H504" s="140">
        <v>0.0</v>
      </c>
      <c r="I504" s="140">
        <v>0.0</v>
      </c>
      <c r="J504" s="140">
        <v>0.0</v>
      </c>
      <c r="K504" s="140">
        <v>0.0</v>
      </c>
      <c r="L504" s="141" t="str">
        <f t="shared" si="3"/>
        <v>#NAME?</v>
      </c>
      <c r="M504" s="142" t="str">
        <f>IF(pmt_timing="End",IF($B504&gt;term, "",$L504/(1+Adj_Rate/12)^B504),"")</f>
        <v>#VALUE!</v>
      </c>
      <c r="N504" s="142" t="str">
        <f>IF(AND(payfreq="A",pmt_timing="Beginning",$B504&lt;=term),$L504/(1+Adj_Rate)^($B504),IF(AND(payfreq="S",pmt_timing="Beginning",$B504&lt;=term),$L504/(1+Adj_Rate/2)^($B504),IF(AND(payfreq="Q",pmt_timing="Beginning",$B504&lt;=term),$L504/(1+Adj_Rate/4)^($B504),IF(AND(payfreq="M",pmt_timing="Beginning",$B504&lt;=term),$L504/(1+Adj_Rate/12)^($B504),""))))</f>
        <v>#VALUE!</v>
      </c>
      <c r="O504" s="77"/>
      <c r="P504" s="138" t="str">
        <f t="shared" si="19"/>
        <v>#NAME?</v>
      </c>
      <c r="Q504" s="143" t="str">
        <f>IF(P504="","",IF(P504=term,"Last Period",IF(P504="total","",IF(payfreq="Annually",DATE(YEAR(Q503)+1,MONTH(Q503),DAY(Q503)),IF(payfreq="Semiannually",DATE(YEAR(Q503),MONTH(Q503)+6,DAY(Q503)),IF(payfreq="Quarterly",DATE(YEAR(Q503),MONTH(Q503)+3,DAY(Q503)),IF(payfreq="Monthly",DATE(YEAR(Q503),MONTH(Q503)+1,DAY(Q503)))))))))</f>
        <v>#NAME?</v>
      </c>
      <c r="R504" s="145" t="str">
        <f t="shared" si="13"/>
        <v>#NAME?</v>
      </c>
      <c r="S504" s="142" t="str">
        <f t="shared" si="14"/>
        <v>#NAME?</v>
      </c>
      <c r="T504" s="145" t="str">
        <f>IF(payfreq="Annually",IF(P504="","",IF(P504="Total",SUM($T$19:T503),Adj_Rate*$R504)),IF(payfreq="Semiannually",IF(P504="","",IF(P504="Total",SUM($T$19:T503),Adj_Rate/2*$R504)),IF(payfreq="Quarterly",IF(P504="","",IF(P504="Total",SUM($T$19:T503),Adj_Rate/4*$R504)),IF(payfreq="Monthly",IF(P504="","",IF(P504="Total",SUM($T$19:T503),Adj_Rate/12*$R504)),""))))</f>
        <v>#VALUE!</v>
      </c>
      <c r="U504" s="142" t="str">
        <f t="shared" si="15"/>
        <v>#NAME?</v>
      </c>
      <c r="V504" s="145" t="str">
        <f t="shared" si="16"/>
        <v>#NAME?</v>
      </c>
      <c r="X504" s="77"/>
    </row>
    <row r="505" ht="15.75" customHeight="1">
      <c r="B505" s="144" t="str">
        <f t="shared" si="72"/>
        <v>#NAME?</v>
      </c>
      <c r="C505" s="139" t="str">
        <f t="shared" si="12"/>
        <v>#NAME?</v>
      </c>
      <c r="D505" s="140" t="str">
        <f>+IF(AND(B505&lt;$G$7),VLOOKUP($B$1,Inventory!$A$1:$AZ$500,33,FALSE),IF(AND(B505=$G$7,pmt_timing="End"),VLOOKUP($B$1,Inventory!$A$1:$AZ$500,33,FALSE),0))</f>
        <v>#NAME?</v>
      </c>
      <c r="E505" s="140">
        <v>0.0</v>
      </c>
      <c r="F505" s="140">
        <v>0.0</v>
      </c>
      <c r="G505" s="140">
        <v>0.0</v>
      </c>
      <c r="H505" s="140">
        <v>0.0</v>
      </c>
      <c r="I505" s="140">
        <v>0.0</v>
      </c>
      <c r="J505" s="140">
        <v>0.0</v>
      </c>
      <c r="K505" s="140">
        <v>0.0</v>
      </c>
      <c r="L505" s="141" t="str">
        <f t="shared" si="3"/>
        <v>#NAME?</v>
      </c>
      <c r="M505" s="142" t="str">
        <f>IF(pmt_timing="End",IF($B505&gt;term, "",$L505/(1+Adj_Rate/12)^B505),"")</f>
        <v>#VALUE!</v>
      </c>
      <c r="N505" s="142" t="str">
        <f>IF(AND(payfreq="A",pmt_timing="Beginning",$B505&lt;=term),$L505/(1+Adj_Rate)^($B505),IF(AND(payfreq="S",pmt_timing="Beginning",$B505&lt;=term),$L505/(1+Adj_Rate/2)^($B505),IF(AND(payfreq="Q",pmt_timing="Beginning",$B505&lt;=term),$L505/(1+Adj_Rate/4)^($B505),IF(AND(payfreq="M",pmt_timing="Beginning",$B505&lt;=term),$L505/(1+Adj_Rate/12)^($B505),""))))</f>
        <v>#VALUE!</v>
      </c>
      <c r="O505" s="77"/>
      <c r="P505" s="138" t="str">
        <f t="shared" si="19"/>
        <v>#NAME?</v>
      </c>
      <c r="Q505" s="143" t="str">
        <f>IF(P505="","",IF(P505=term,"Last Period",IF(P505="total","",IF(payfreq="Annually",DATE(YEAR(Q504)+1,MONTH(Q504),DAY(Q504)),IF(payfreq="Semiannually",DATE(YEAR(Q504),MONTH(Q504)+6,DAY(Q504)),IF(payfreq="Quarterly",DATE(YEAR(Q504),MONTH(Q504)+3,DAY(Q504)),IF(payfreq="Monthly",DATE(YEAR(Q504),MONTH(Q504)+1,DAY(Q504)))))))))</f>
        <v>#NAME?</v>
      </c>
      <c r="R505" s="145" t="str">
        <f t="shared" si="13"/>
        <v>#NAME?</v>
      </c>
      <c r="S505" s="142" t="str">
        <f t="shared" si="14"/>
        <v>#NAME?</v>
      </c>
      <c r="T505" s="145" t="str">
        <f>IF(payfreq="Annually",IF(P505="","",IF(P505="Total",SUM($T$19:T504),Adj_Rate*$R505)),IF(payfreq="Semiannually",IF(P505="","",IF(P505="Total",SUM($T$19:T504),Adj_Rate/2*$R505)),IF(payfreq="Quarterly",IF(P505="","",IF(P505="Total",SUM($T$19:T504),Adj_Rate/4*$R505)),IF(payfreq="Monthly",IF(P505="","",IF(P505="Total",SUM($T$19:T504),Adj_Rate/12*$R505)),""))))</f>
        <v>#VALUE!</v>
      </c>
      <c r="U505" s="142" t="str">
        <f t="shared" si="15"/>
        <v>#NAME?</v>
      </c>
      <c r="V505" s="145" t="str">
        <f t="shared" si="16"/>
        <v>#NAME?</v>
      </c>
      <c r="X505" s="77"/>
    </row>
    <row r="506" ht="15.75" customHeight="1">
      <c r="B506" s="144" t="str">
        <f t="shared" si="72"/>
        <v>#NAME?</v>
      </c>
      <c r="C506" s="139" t="str">
        <f t="shared" si="12"/>
        <v>#NAME?</v>
      </c>
      <c r="D506" s="140" t="str">
        <f>+IF(AND(B506&lt;$G$7),VLOOKUP($B$1,Inventory!$A$1:$AZ$500,33,FALSE),IF(AND(B506=$G$7,pmt_timing="End"),VLOOKUP($B$1,Inventory!$A$1:$AZ$500,33,FALSE),0))</f>
        <v>#NAME?</v>
      </c>
      <c r="E506" s="140">
        <v>0.0</v>
      </c>
      <c r="F506" s="140">
        <v>0.0</v>
      </c>
      <c r="G506" s="140">
        <v>0.0</v>
      </c>
      <c r="H506" s="140">
        <v>0.0</v>
      </c>
      <c r="I506" s="140">
        <v>0.0</v>
      </c>
      <c r="J506" s="140">
        <v>0.0</v>
      </c>
      <c r="K506" s="140">
        <v>0.0</v>
      </c>
      <c r="L506" s="141" t="str">
        <f t="shared" si="3"/>
        <v>#NAME?</v>
      </c>
      <c r="M506" s="142" t="str">
        <f>IF(pmt_timing="End",IF($B506&gt;term, "",$L506/(1+Adj_Rate/12)^B506),"")</f>
        <v>#VALUE!</v>
      </c>
      <c r="N506" s="142" t="str">
        <f>IF(AND(payfreq="A",pmt_timing="Beginning",$B506&lt;=term),$L506/(1+Adj_Rate)^($B506),IF(AND(payfreq="S",pmt_timing="Beginning",$B506&lt;=term),$L506/(1+Adj_Rate/2)^($B506),IF(AND(payfreq="Q",pmt_timing="Beginning",$B506&lt;=term),$L506/(1+Adj_Rate/4)^($B506),IF(AND(payfreq="M",pmt_timing="Beginning",$B506&lt;=term),$L506/(1+Adj_Rate/12)^($B506),""))))</f>
        <v>#VALUE!</v>
      </c>
      <c r="O506" s="77"/>
      <c r="P506" s="138" t="str">
        <f t="shared" si="19"/>
        <v>#NAME?</v>
      </c>
      <c r="Q506" s="143" t="str">
        <f>IF(P506="","",IF(P506=term,"Last Period",IF(P506="total","",IF(payfreq="Annually",DATE(YEAR(Q505)+1,MONTH(Q505),DAY(Q505)),IF(payfreq="Semiannually",DATE(YEAR(Q505),MONTH(Q505)+6,DAY(Q505)),IF(payfreq="Quarterly",DATE(YEAR(Q505),MONTH(Q505)+3,DAY(Q505)),IF(payfreq="Monthly",DATE(YEAR(Q505),MONTH(Q505)+1,DAY(Q505)))))))))</f>
        <v>#NAME?</v>
      </c>
      <c r="R506" s="145" t="str">
        <f t="shared" si="13"/>
        <v>#NAME?</v>
      </c>
      <c r="S506" s="142" t="str">
        <f t="shared" si="14"/>
        <v>#NAME?</v>
      </c>
      <c r="T506" s="145" t="str">
        <f>IF(payfreq="Annually",IF(P506="","",IF(P506="Total",SUM($T$19:T505),Adj_Rate*$R506)),IF(payfreq="Semiannually",IF(P506="","",IF(P506="Total",SUM($T$19:T505),Adj_Rate/2*$R506)),IF(payfreq="Quarterly",IF(P506="","",IF(P506="Total",SUM($T$19:T505),Adj_Rate/4*$R506)),IF(payfreq="Monthly",IF(P506="","",IF(P506="Total",SUM($T$19:T505),Adj_Rate/12*$R506)),""))))</f>
        <v>#VALUE!</v>
      </c>
      <c r="U506" s="142" t="str">
        <f t="shared" si="15"/>
        <v>#NAME?</v>
      </c>
      <c r="V506" s="145" t="str">
        <f t="shared" si="16"/>
        <v>#NAME?</v>
      </c>
      <c r="X506" s="77"/>
    </row>
    <row r="507" ht="15.75" customHeight="1">
      <c r="B507" s="144" t="str">
        <f t="shared" si="72"/>
        <v>#NAME?</v>
      </c>
      <c r="C507" s="139" t="str">
        <f t="shared" si="12"/>
        <v>#NAME?</v>
      </c>
      <c r="D507" s="140" t="str">
        <f>+IF(AND(B507&lt;$G$7),VLOOKUP($B$1,Inventory!$A$1:$AZ$500,33,FALSE),IF(AND(B507=$G$7,pmt_timing="End"),VLOOKUP($B$1,Inventory!$A$1:$AZ$500,33,FALSE),0))</f>
        <v>#NAME?</v>
      </c>
      <c r="E507" s="140">
        <v>0.0</v>
      </c>
      <c r="F507" s="140">
        <v>0.0</v>
      </c>
      <c r="G507" s="140">
        <v>0.0</v>
      </c>
      <c r="H507" s="140">
        <v>0.0</v>
      </c>
      <c r="I507" s="140">
        <v>0.0</v>
      </c>
      <c r="J507" s="140">
        <v>0.0</v>
      </c>
      <c r="K507" s="140">
        <v>0.0</v>
      </c>
      <c r="L507" s="141" t="str">
        <f t="shared" si="3"/>
        <v>#NAME?</v>
      </c>
      <c r="M507" s="142" t="str">
        <f>IF(pmt_timing="End",IF($B507&gt;term, "",$L507/(1+Adj_Rate/12)^B507),"")</f>
        <v>#VALUE!</v>
      </c>
      <c r="N507" s="142" t="str">
        <f>IF(AND(payfreq="A",pmt_timing="Beginning",$B507&lt;=term),$L507/(1+Adj_Rate)^($B507),IF(AND(payfreq="S",pmt_timing="Beginning",$B507&lt;=term),$L507/(1+Adj_Rate/2)^($B507),IF(AND(payfreq="Q",pmt_timing="Beginning",$B507&lt;=term),$L507/(1+Adj_Rate/4)^($B507),IF(AND(payfreq="M",pmt_timing="Beginning",$B507&lt;=term),$L507/(1+Adj_Rate/12)^($B507),""))))</f>
        <v>#VALUE!</v>
      </c>
      <c r="O507" s="77"/>
      <c r="P507" s="138" t="str">
        <f t="shared" si="19"/>
        <v>#NAME?</v>
      </c>
      <c r="Q507" s="143" t="str">
        <f>IF(P507="","",IF(P507=term,"Last Period",IF(P507="total","",IF(payfreq="Annually",DATE(YEAR(Q506)+1,MONTH(Q506),DAY(Q506)),IF(payfreq="Semiannually",DATE(YEAR(Q506),MONTH(Q506)+6,DAY(Q506)),IF(payfreq="Quarterly",DATE(YEAR(Q506),MONTH(Q506)+3,DAY(Q506)),IF(payfreq="Monthly",DATE(YEAR(Q506),MONTH(Q506)+1,DAY(Q506)))))))))</f>
        <v>#NAME?</v>
      </c>
      <c r="R507" s="145" t="str">
        <f t="shared" si="13"/>
        <v>#NAME?</v>
      </c>
      <c r="S507" s="142" t="str">
        <f t="shared" si="14"/>
        <v>#NAME?</v>
      </c>
      <c r="T507" s="145" t="str">
        <f>IF(payfreq="Annually",IF(P507="","",IF(P507="Total",SUM($T$19:T506),Adj_Rate*$R507)),IF(payfreq="Semiannually",IF(P507="","",IF(P507="Total",SUM($T$19:T506),Adj_Rate/2*$R507)),IF(payfreq="Quarterly",IF(P507="","",IF(P507="Total",SUM($T$19:T506),Adj_Rate/4*$R507)),IF(payfreq="Monthly",IF(P507="","",IF(P507="Total",SUM($T$19:T506),Adj_Rate/12*$R507)),""))))</f>
        <v>#VALUE!</v>
      </c>
      <c r="U507" s="142" t="str">
        <f t="shared" si="15"/>
        <v>#NAME?</v>
      </c>
      <c r="V507" s="145" t="str">
        <f t="shared" si="16"/>
        <v>#NAME?</v>
      </c>
      <c r="X507" s="77"/>
    </row>
    <row r="508" ht="15.75" customHeight="1">
      <c r="B508" s="144" t="str">
        <f t="shared" si="72"/>
        <v>#NAME?</v>
      </c>
      <c r="C508" s="139" t="str">
        <f t="shared" si="12"/>
        <v>#NAME?</v>
      </c>
      <c r="D508" s="140" t="str">
        <f>+IF(AND(B508&lt;$G$7),VLOOKUP($B$1,Inventory!$A$1:$AZ$500,33,FALSE),IF(AND(B508=$G$7,pmt_timing="End"),VLOOKUP($B$1,Inventory!$A$1:$AZ$500,33,FALSE),0))</f>
        <v>#NAME?</v>
      </c>
      <c r="E508" s="140">
        <v>0.0</v>
      </c>
      <c r="F508" s="140">
        <v>0.0</v>
      </c>
      <c r="G508" s="140">
        <v>0.0</v>
      </c>
      <c r="H508" s="140">
        <v>0.0</v>
      </c>
      <c r="I508" s="140">
        <v>0.0</v>
      </c>
      <c r="J508" s="140">
        <v>0.0</v>
      </c>
      <c r="K508" s="140">
        <v>0.0</v>
      </c>
      <c r="L508" s="141" t="str">
        <f t="shared" si="3"/>
        <v>#NAME?</v>
      </c>
      <c r="M508" s="142" t="str">
        <f>IF(pmt_timing="End",IF($B508&gt;term, "",$L508/(1+Adj_Rate/12)^B508),"")</f>
        <v>#VALUE!</v>
      </c>
      <c r="N508" s="142" t="str">
        <f>IF(AND(payfreq="A",pmt_timing="Beginning",$B508&lt;=term),$L508/(1+Adj_Rate)^($B508),IF(AND(payfreq="S",pmt_timing="Beginning",$B508&lt;=term),$L508/(1+Adj_Rate/2)^($B508),IF(AND(payfreq="Q",pmt_timing="Beginning",$B508&lt;=term),$L508/(1+Adj_Rate/4)^($B508),IF(AND(payfreq="M",pmt_timing="Beginning",$B508&lt;=term),$L508/(1+Adj_Rate/12)^($B508),""))))</f>
        <v>#VALUE!</v>
      </c>
      <c r="O508" s="77"/>
      <c r="P508" s="138" t="str">
        <f t="shared" si="19"/>
        <v>#NAME?</v>
      </c>
      <c r="Q508" s="143" t="str">
        <f>IF(P508="","",IF(P508=term,"Last Period",IF(P508="total","",IF(payfreq="Annually",DATE(YEAR(Q507)+1,MONTH(Q507),DAY(Q507)),IF(payfreq="Semiannually",DATE(YEAR(Q507),MONTH(Q507)+6,DAY(Q507)),IF(payfreq="Quarterly",DATE(YEAR(Q507),MONTH(Q507)+3,DAY(Q507)),IF(payfreq="Monthly",DATE(YEAR(Q507),MONTH(Q507)+1,DAY(Q507)))))))))</f>
        <v>#NAME?</v>
      </c>
      <c r="R508" s="145" t="str">
        <f t="shared" si="13"/>
        <v>#NAME?</v>
      </c>
      <c r="S508" s="142" t="str">
        <f t="shared" si="14"/>
        <v>#NAME?</v>
      </c>
      <c r="T508" s="145" t="str">
        <f>IF(payfreq="Annually",IF(P508="","",IF(P508="Total",SUM($T$19:T507),Adj_Rate*$R508)),IF(payfreq="Semiannually",IF(P508="","",IF(P508="Total",SUM($T$19:T507),Adj_Rate/2*$R508)),IF(payfreq="Quarterly",IF(P508="","",IF(P508="Total",SUM($T$19:T507),Adj_Rate/4*$R508)),IF(payfreq="Monthly",IF(P508="","",IF(P508="Total",SUM($T$19:T507),Adj_Rate/12*$R508)),""))))</f>
        <v>#VALUE!</v>
      </c>
      <c r="U508" s="142" t="str">
        <f t="shared" si="15"/>
        <v>#NAME?</v>
      </c>
      <c r="V508" s="145" t="str">
        <f t="shared" si="16"/>
        <v>#NAME?</v>
      </c>
      <c r="X508" s="77"/>
    </row>
    <row r="509" ht="15.75" customHeight="1">
      <c r="B509" s="144" t="str">
        <f t="shared" si="72"/>
        <v>#NAME?</v>
      </c>
      <c r="C509" s="139" t="str">
        <f t="shared" si="12"/>
        <v>#NAME?</v>
      </c>
      <c r="D509" s="140" t="str">
        <f>+IF(AND(B509&lt;$G$7),VLOOKUP($B$1,Inventory!$A$1:$AZ$500,33,FALSE),IF(AND(B509=$G$7,pmt_timing="End"),VLOOKUP($B$1,Inventory!$A$1:$AZ$500,33,FALSE),0))</f>
        <v>#NAME?</v>
      </c>
      <c r="E509" s="140">
        <v>0.0</v>
      </c>
      <c r="F509" s="140">
        <v>0.0</v>
      </c>
      <c r="G509" s="140">
        <v>0.0</v>
      </c>
      <c r="H509" s="140">
        <v>0.0</v>
      </c>
      <c r="I509" s="140">
        <v>0.0</v>
      </c>
      <c r="J509" s="140">
        <v>0.0</v>
      </c>
      <c r="K509" s="140">
        <v>0.0</v>
      </c>
      <c r="L509" s="141" t="str">
        <f t="shared" si="3"/>
        <v>#NAME?</v>
      </c>
      <c r="M509" s="142" t="str">
        <f>IF(pmt_timing="End",IF($B509&gt;term, "",$L509/(1+Adj_Rate/12)^B509),"")</f>
        <v>#VALUE!</v>
      </c>
      <c r="N509" s="142" t="str">
        <f>IF(AND(payfreq="A",pmt_timing="Beginning",$B509&lt;=term),$L509/(1+Adj_Rate)^($B509),IF(AND(payfreq="S",pmt_timing="Beginning",$B509&lt;=term),$L509/(1+Adj_Rate/2)^($B509),IF(AND(payfreq="Q",pmt_timing="Beginning",$B509&lt;=term),$L509/(1+Adj_Rate/4)^($B509),IF(AND(payfreq="M",pmt_timing="Beginning",$B509&lt;=term),$L509/(1+Adj_Rate/12)^($B509),""))))</f>
        <v>#VALUE!</v>
      </c>
      <c r="O509" s="77"/>
      <c r="P509" s="138" t="str">
        <f t="shared" si="19"/>
        <v>#NAME?</v>
      </c>
      <c r="Q509" s="143" t="str">
        <f>IF(P509="","",IF(P509=term,"Last Period",IF(P509="total","",IF(payfreq="Annually",DATE(YEAR(Q508)+1,MONTH(Q508),DAY(Q508)),IF(payfreq="Semiannually",DATE(YEAR(Q508),MONTH(Q508)+6,DAY(Q508)),IF(payfreq="Quarterly",DATE(YEAR(Q508),MONTH(Q508)+3,DAY(Q508)),IF(payfreq="Monthly",DATE(YEAR(Q508),MONTH(Q508)+1,DAY(Q508)))))))))</f>
        <v>#NAME?</v>
      </c>
      <c r="R509" s="145" t="str">
        <f t="shared" si="13"/>
        <v>#NAME?</v>
      </c>
      <c r="S509" s="142" t="str">
        <f t="shared" si="14"/>
        <v>#NAME?</v>
      </c>
      <c r="T509" s="145" t="str">
        <f>IF(payfreq="Annually",IF(P509="","",IF(P509="Total",SUM($T$19:T508),Adj_Rate*$R509)),IF(payfreq="Semiannually",IF(P509="","",IF(P509="Total",SUM($T$19:T508),Adj_Rate/2*$R509)),IF(payfreq="Quarterly",IF(P509="","",IF(P509="Total",SUM($T$19:T508),Adj_Rate/4*$R509)),IF(payfreq="Monthly",IF(P509="","",IF(P509="Total",SUM($T$19:T508),Adj_Rate/12*$R509)),""))))</f>
        <v>#VALUE!</v>
      </c>
      <c r="U509" s="142" t="str">
        <f t="shared" si="15"/>
        <v>#NAME?</v>
      </c>
      <c r="V509" s="145" t="str">
        <f t="shared" si="16"/>
        <v>#NAME?</v>
      </c>
      <c r="X509" s="77"/>
    </row>
    <row r="510" ht="15.75" customHeight="1">
      <c r="B510" s="144" t="str">
        <f t="shared" si="72"/>
        <v>#NAME?</v>
      </c>
      <c r="C510" s="139" t="str">
        <f t="shared" si="12"/>
        <v>#NAME?</v>
      </c>
      <c r="D510" s="140" t="str">
        <f>+IF(AND(B510&lt;$G$7),VLOOKUP($B$1,Inventory!$A$1:$AZ$500,33,FALSE),IF(AND(B510=$G$7,pmt_timing="End"),VLOOKUP($B$1,Inventory!$A$1:$AZ$500,33,FALSE),0))</f>
        <v>#NAME?</v>
      </c>
      <c r="E510" s="140">
        <v>0.0</v>
      </c>
      <c r="F510" s="140">
        <v>0.0</v>
      </c>
      <c r="G510" s="140">
        <v>0.0</v>
      </c>
      <c r="H510" s="140">
        <v>0.0</v>
      </c>
      <c r="I510" s="140">
        <v>0.0</v>
      </c>
      <c r="J510" s="140">
        <v>0.0</v>
      </c>
      <c r="K510" s="140">
        <v>0.0</v>
      </c>
      <c r="L510" s="141" t="str">
        <f t="shared" si="3"/>
        <v>#NAME?</v>
      </c>
      <c r="M510" s="142" t="str">
        <f>IF(pmt_timing="End",IF($B510&gt;term, "",$L510/(1+Adj_Rate/12)^B510),"")</f>
        <v>#VALUE!</v>
      </c>
      <c r="N510" s="142" t="str">
        <f>IF(AND(payfreq="A",pmt_timing="Beginning",$B510&lt;=term),$L510/(1+Adj_Rate)^($B510),IF(AND(payfreq="S",pmt_timing="Beginning",$B510&lt;=term),$L510/(1+Adj_Rate/2)^($B510),IF(AND(payfreq="Q",pmt_timing="Beginning",$B510&lt;=term),$L510/(1+Adj_Rate/4)^($B510),IF(AND(payfreq="M",pmt_timing="Beginning",$B510&lt;=term),$L510/(1+Adj_Rate/12)^($B510),""))))</f>
        <v>#VALUE!</v>
      </c>
      <c r="O510" s="77"/>
      <c r="P510" s="138" t="str">
        <f t="shared" si="19"/>
        <v>#NAME?</v>
      </c>
      <c r="Q510" s="143" t="str">
        <f>IF(P510="","",IF(P510=term,"Last Period",IF(P510="total","",IF(payfreq="Annually",DATE(YEAR(Q509)+1,MONTH(Q509),DAY(Q509)),IF(payfreq="Semiannually",DATE(YEAR(Q509),MONTH(Q509)+6,DAY(Q509)),IF(payfreq="Quarterly",DATE(YEAR(Q509),MONTH(Q509)+3,DAY(Q509)),IF(payfreq="Monthly",DATE(YEAR(Q509),MONTH(Q509)+1,DAY(Q509)))))))))</f>
        <v>#NAME?</v>
      </c>
      <c r="R510" s="145" t="str">
        <f t="shared" si="13"/>
        <v>#NAME?</v>
      </c>
      <c r="S510" s="142" t="str">
        <f t="shared" si="14"/>
        <v>#NAME?</v>
      </c>
      <c r="T510" s="145" t="str">
        <f>IF(payfreq="Annually",IF(P510="","",IF(P510="Total",SUM($T$19:T509),Adj_Rate*$R510)),IF(payfreq="Semiannually",IF(P510="","",IF(P510="Total",SUM($T$19:T509),Adj_Rate/2*$R510)),IF(payfreq="Quarterly",IF(P510="","",IF(P510="Total",SUM($T$19:T509),Adj_Rate/4*$R510)),IF(payfreq="Monthly",IF(P510="","",IF(P510="Total",SUM($T$19:T509),Adj_Rate/12*$R510)),""))))</f>
        <v>#VALUE!</v>
      </c>
      <c r="U510" s="142" t="str">
        <f t="shared" si="15"/>
        <v>#NAME?</v>
      </c>
      <c r="V510" s="145" t="str">
        <f t="shared" si="16"/>
        <v>#NAME?</v>
      </c>
      <c r="X510" s="77"/>
    </row>
    <row r="511" ht="15.75" customHeight="1">
      <c r="B511" s="144" t="str">
        <f t="shared" si="72"/>
        <v>#NAME?</v>
      </c>
      <c r="C511" s="139" t="str">
        <f t="shared" si="12"/>
        <v>#NAME?</v>
      </c>
      <c r="D511" s="140" t="str">
        <f>+IF(AND(B511&lt;$G$7),VLOOKUP($B$1,Inventory!$A$1:$AZ$500,33,FALSE),IF(AND(B511=$G$7,pmt_timing="End"),VLOOKUP($B$1,Inventory!$A$1:$AZ$500,33,FALSE),0))</f>
        <v>#NAME?</v>
      </c>
      <c r="E511" s="140">
        <v>0.0</v>
      </c>
      <c r="F511" s="140">
        <v>0.0</v>
      </c>
      <c r="G511" s="140">
        <v>0.0</v>
      </c>
      <c r="H511" s="140">
        <v>0.0</v>
      </c>
      <c r="I511" s="140">
        <v>0.0</v>
      </c>
      <c r="J511" s="140">
        <v>0.0</v>
      </c>
      <c r="K511" s="140">
        <v>0.0</v>
      </c>
      <c r="L511" s="141" t="str">
        <f t="shared" si="3"/>
        <v>#NAME?</v>
      </c>
      <c r="M511" s="142" t="str">
        <f>IF(pmt_timing="End",IF($B511&gt;term, "",$L511/(1+Adj_Rate/12)^B511),"")</f>
        <v>#VALUE!</v>
      </c>
      <c r="N511" s="142" t="str">
        <f>IF(AND(payfreq="A",pmt_timing="Beginning",$B511&lt;=term),$L511/(1+Adj_Rate)^($B511),IF(AND(payfreq="S",pmt_timing="Beginning",$B511&lt;=term),$L511/(1+Adj_Rate/2)^($B511),IF(AND(payfreq="Q",pmt_timing="Beginning",$B511&lt;=term),$L511/(1+Adj_Rate/4)^($B511),IF(AND(payfreq="M",pmt_timing="Beginning",$B511&lt;=term),$L511/(1+Adj_Rate/12)^($B511),""))))</f>
        <v>#VALUE!</v>
      </c>
      <c r="O511" s="77"/>
      <c r="P511" s="138" t="str">
        <f t="shared" si="19"/>
        <v>#NAME?</v>
      </c>
      <c r="Q511" s="143" t="str">
        <f>IF(P511="","",IF(P511=term,"Last Period",IF(P511="total","",IF(payfreq="Annually",DATE(YEAR(Q510)+1,MONTH(Q510),DAY(Q510)),IF(payfreq="Semiannually",DATE(YEAR(Q510),MONTH(Q510)+6,DAY(Q510)),IF(payfreq="Quarterly",DATE(YEAR(Q510),MONTH(Q510)+3,DAY(Q510)),IF(payfreq="Monthly",DATE(YEAR(Q510),MONTH(Q510)+1,DAY(Q510)))))))))</f>
        <v>#NAME?</v>
      </c>
      <c r="R511" s="145" t="str">
        <f t="shared" si="13"/>
        <v>#NAME?</v>
      </c>
      <c r="S511" s="142" t="str">
        <f t="shared" si="14"/>
        <v>#NAME?</v>
      </c>
      <c r="T511" s="145" t="str">
        <f>IF(payfreq="Annually",IF(P511="","",IF(P511="Total",SUM($T$19:T510),Adj_Rate*$R511)),IF(payfreq="Semiannually",IF(P511="","",IF(P511="Total",SUM($T$19:T510),Adj_Rate/2*$R511)),IF(payfreq="Quarterly",IF(P511="","",IF(P511="Total",SUM($T$19:T510),Adj_Rate/4*$R511)),IF(payfreq="Monthly",IF(P511="","",IF(P511="Total",SUM($T$19:T510),Adj_Rate/12*$R511)),""))))</f>
        <v>#VALUE!</v>
      </c>
      <c r="U511" s="142" t="str">
        <f t="shared" si="15"/>
        <v>#NAME?</v>
      </c>
      <c r="V511" s="145" t="str">
        <f t="shared" si="16"/>
        <v>#NAME?</v>
      </c>
      <c r="X511" s="77"/>
    </row>
    <row r="512" ht="15.75" customHeight="1">
      <c r="B512" s="144" t="str">
        <f t="shared" si="72"/>
        <v>#NAME?</v>
      </c>
      <c r="C512" s="139" t="str">
        <f t="shared" si="12"/>
        <v>#NAME?</v>
      </c>
      <c r="D512" s="140" t="str">
        <f>+IF(AND(B512&lt;$G$7),VLOOKUP($B$1,Inventory!$A$1:$AZ$500,33,FALSE),IF(AND(B512=$G$7,pmt_timing="End"),VLOOKUP($B$1,Inventory!$A$1:$AZ$500,33,FALSE),0))</f>
        <v>#NAME?</v>
      </c>
      <c r="E512" s="140">
        <v>0.0</v>
      </c>
      <c r="F512" s="140">
        <v>0.0</v>
      </c>
      <c r="G512" s="140">
        <v>0.0</v>
      </c>
      <c r="H512" s="140">
        <v>0.0</v>
      </c>
      <c r="I512" s="140">
        <v>0.0</v>
      </c>
      <c r="J512" s="140">
        <v>0.0</v>
      </c>
      <c r="K512" s="140">
        <v>0.0</v>
      </c>
      <c r="L512" s="141" t="str">
        <f t="shared" si="3"/>
        <v>#NAME?</v>
      </c>
      <c r="M512" s="142" t="str">
        <f>IF(pmt_timing="End",IF($B512&gt;term, "",$L512/(1+Adj_Rate/12)^B512),"")</f>
        <v>#VALUE!</v>
      </c>
      <c r="N512" s="142" t="str">
        <f>IF(AND(payfreq="A",pmt_timing="Beginning",$B512&lt;=term),$L512/(1+Adj_Rate)^($B512),IF(AND(payfreq="S",pmt_timing="Beginning",$B512&lt;=term),$L512/(1+Adj_Rate/2)^($B512),IF(AND(payfreq="Q",pmt_timing="Beginning",$B512&lt;=term),$L512/(1+Adj_Rate/4)^($B512),IF(AND(payfreq="M",pmt_timing="Beginning",$B512&lt;=term),$L512/(1+Adj_Rate/12)^($B512),""))))</f>
        <v>#VALUE!</v>
      </c>
      <c r="O512" s="77"/>
      <c r="P512" s="138" t="str">
        <f t="shared" si="19"/>
        <v>#NAME?</v>
      </c>
      <c r="Q512" s="143" t="str">
        <f>IF(P512="","",IF(P512=term,"Last Period",IF(P512="total","",IF(payfreq="Annually",DATE(YEAR(Q511)+1,MONTH(Q511),DAY(Q511)),IF(payfreq="Semiannually",DATE(YEAR(Q511),MONTH(Q511)+6,DAY(Q511)),IF(payfreq="Quarterly",DATE(YEAR(Q511),MONTH(Q511)+3,DAY(Q511)),IF(payfreq="Monthly",DATE(YEAR(Q511),MONTH(Q511)+1,DAY(Q511)))))))))</f>
        <v>#NAME?</v>
      </c>
      <c r="R512" s="145" t="str">
        <f t="shared" si="13"/>
        <v>#NAME?</v>
      </c>
      <c r="S512" s="142" t="str">
        <f t="shared" si="14"/>
        <v>#NAME?</v>
      </c>
      <c r="T512" s="145" t="str">
        <f>IF(payfreq="Annually",IF(P512="","",IF(P512="Total",SUM($T$19:T511),Adj_Rate*$R512)),IF(payfreq="Semiannually",IF(P512="","",IF(P512="Total",SUM($T$19:T511),Adj_Rate/2*$R512)),IF(payfreq="Quarterly",IF(P512="","",IF(P512="Total",SUM($T$19:T511),Adj_Rate/4*$R512)),IF(payfreq="Monthly",IF(P512="","",IF(P512="Total",SUM($T$19:T511),Adj_Rate/12*$R512)),""))))</f>
        <v>#VALUE!</v>
      </c>
      <c r="U512" s="142" t="str">
        <f t="shared" si="15"/>
        <v>#NAME?</v>
      </c>
      <c r="V512" s="145" t="str">
        <f t="shared" si="16"/>
        <v>#NAME?</v>
      </c>
      <c r="X512" s="77"/>
    </row>
    <row r="513" ht="15.75" customHeight="1">
      <c r="B513" s="144" t="str">
        <f t="shared" si="72"/>
        <v>#NAME?</v>
      </c>
      <c r="C513" s="139" t="str">
        <f t="shared" si="12"/>
        <v>#NAME?</v>
      </c>
      <c r="D513" s="140" t="str">
        <f>+IF(AND(B513&lt;$G$7),VLOOKUP($B$1,Inventory!$A$1:$AZ$500,33,FALSE),IF(AND(B513=$G$7,pmt_timing="End"),VLOOKUP($B$1,Inventory!$A$1:$AZ$500,33,FALSE),0))</f>
        <v>#NAME?</v>
      </c>
      <c r="E513" s="140">
        <v>0.0</v>
      </c>
      <c r="F513" s="140">
        <v>0.0</v>
      </c>
      <c r="G513" s="140">
        <v>0.0</v>
      </c>
      <c r="H513" s="140">
        <v>0.0</v>
      </c>
      <c r="I513" s="140">
        <v>0.0</v>
      </c>
      <c r="J513" s="140">
        <v>0.0</v>
      </c>
      <c r="K513" s="140">
        <v>0.0</v>
      </c>
      <c r="L513" s="141" t="str">
        <f t="shared" si="3"/>
        <v>#NAME?</v>
      </c>
      <c r="M513" s="142" t="str">
        <f>IF(pmt_timing="End",IF($B513&gt;term, "",$L513/(1+Adj_Rate/12)^B513),"")</f>
        <v>#VALUE!</v>
      </c>
      <c r="N513" s="142" t="str">
        <f>IF(AND(payfreq="A",pmt_timing="Beginning",$B513&lt;=term),$L513/(1+Adj_Rate)^($B513),IF(AND(payfreq="S",pmt_timing="Beginning",$B513&lt;=term),$L513/(1+Adj_Rate/2)^($B513),IF(AND(payfreq="Q",pmt_timing="Beginning",$B513&lt;=term),$L513/(1+Adj_Rate/4)^($B513),IF(AND(payfreq="M",pmt_timing="Beginning",$B513&lt;=term),$L513/(1+Adj_Rate/12)^($B513),""))))</f>
        <v>#VALUE!</v>
      </c>
      <c r="O513" s="77"/>
      <c r="P513" s="138" t="str">
        <f t="shared" si="19"/>
        <v>#NAME?</v>
      </c>
      <c r="Q513" s="143" t="str">
        <f>IF(P513="","",IF(P513=term,"Last Period",IF(P513="total","",IF(payfreq="Annually",DATE(YEAR(Q512)+1,MONTH(Q512),DAY(Q512)),IF(payfreq="Semiannually",DATE(YEAR(Q512),MONTH(Q512)+6,DAY(Q512)),IF(payfreq="Quarterly",DATE(YEAR(Q512),MONTH(Q512)+3,DAY(Q512)),IF(payfreq="Monthly",DATE(YEAR(Q512),MONTH(Q512)+1,DAY(Q512)))))))))</f>
        <v>#NAME?</v>
      </c>
      <c r="R513" s="145" t="str">
        <f t="shared" si="13"/>
        <v>#NAME?</v>
      </c>
      <c r="S513" s="142" t="str">
        <f t="shared" si="14"/>
        <v>#NAME?</v>
      </c>
      <c r="T513" s="145" t="str">
        <f>IF(payfreq="Annually",IF(P513="","",IF(P513="Total",SUM($T$19:T512),Adj_Rate*$R513)),IF(payfreq="Semiannually",IF(P513="","",IF(P513="Total",SUM($T$19:T512),Adj_Rate/2*$R513)),IF(payfreq="Quarterly",IF(P513="","",IF(P513="Total",SUM($T$19:T512),Adj_Rate/4*$R513)),IF(payfreq="Monthly",IF(P513="","",IF(P513="Total",SUM($T$19:T512),Adj_Rate/12*$R513)),""))))</f>
        <v>#VALUE!</v>
      </c>
      <c r="U513" s="142" t="str">
        <f t="shared" si="15"/>
        <v>#NAME?</v>
      </c>
      <c r="V513" s="145" t="str">
        <f t="shared" si="16"/>
        <v>#NAME?</v>
      </c>
      <c r="X513" s="77"/>
    </row>
    <row r="514" ht="15.75" customHeight="1">
      <c r="B514" s="144" t="str">
        <f t="shared" si="72"/>
        <v>#NAME?</v>
      </c>
      <c r="C514" s="139" t="str">
        <f t="shared" si="12"/>
        <v>#NAME?</v>
      </c>
      <c r="D514" s="140" t="str">
        <f>+IF(AND(B514&lt;$G$7),VLOOKUP($B$1,Inventory!$A$1:$AZ$500,33,FALSE),IF(AND(B514=$G$7,pmt_timing="End"),VLOOKUP($B$1,Inventory!$A$1:$AZ$500,33,FALSE),0))</f>
        <v>#NAME?</v>
      </c>
      <c r="E514" s="140">
        <v>0.0</v>
      </c>
      <c r="F514" s="140">
        <v>0.0</v>
      </c>
      <c r="G514" s="140">
        <v>0.0</v>
      </c>
      <c r="H514" s="140">
        <v>0.0</v>
      </c>
      <c r="I514" s="140">
        <v>0.0</v>
      </c>
      <c r="J514" s="140">
        <v>0.0</v>
      </c>
      <c r="K514" s="140">
        <v>0.0</v>
      </c>
      <c r="L514" s="141" t="str">
        <f t="shared" si="3"/>
        <v>#NAME?</v>
      </c>
      <c r="M514" s="142" t="str">
        <f>IF(pmt_timing="End",IF($B514&gt;term, "",$L514/(1+Adj_Rate/12)^B514),"")</f>
        <v>#VALUE!</v>
      </c>
      <c r="N514" s="142" t="str">
        <f>IF(AND(payfreq="A",pmt_timing="Beginning",$B514&lt;=term),$L514/(1+Adj_Rate)^($B514),IF(AND(payfreq="S",pmt_timing="Beginning",$B514&lt;=term),$L514/(1+Adj_Rate/2)^($B514),IF(AND(payfreq="Q",pmt_timing="Beginning",$B514&lt;=term),$L514/(1+Adj_Rate/4)^($B514),IF(AND(payfreq="M",pmt_timing="Beginning",$B514&lt;=term),$L514/(1+Adj_Rate/12)^($B514),""))))</f>
        <v>#VALUE!</v>
      </c>
      <c r="O514" s="77"/>
      <c r="P514" s="138" t="str">
        <f t="shared" si="19"/>
        <v>#NAME?</v>
      </c>
      <c r="Q514" s="143" t="str">
        <f>IF(P514="","",IF(P514=term,"Last Period",IF(P514="total","",IF(payfreq="Annually",DATE(YEAR(Q513)+1,MONTH(Q513),DAY(Q513)),IF(payfreq="Semiannually",DATE(YEAR(Q513),MONTH(Q513)+6,DAY(Q513)),IF(payfreq="Quarterly",DATE(YEAR(Q513),MONTH(Q513)+3,DAY(Q513)),IF(payfreq="Monthly",DATE(YEAR(Q513),MONTH(Q513)+1,DAY(Q513)))))))))</f>
        <v>#NAME?</v>
      </c>
      <c r="R514" s="145" t="str">
        <f t="shared" si="13"/>
        <v>#NAME?</v>
      </c>
      <c r="S514" s="142" t="str">
        <f t="shared" si="14"/>
        <v>#NAME?</v>
      </c>
      <c r="T514" s="145" t="str">
        <f>IF(payfreq="Annually",IF(P514="","",IF(P514="Total",SUM($T$19:T513),Adj_Rate*$R514)),IF(payfreq="Semiannually",IF(P514="","",IF(P514="Total",SUM($T$19:T513),Adj_Rate/2*$R514)),IF(payfreq="Quarterly",IF(P514="","",IF(P514="Total",SUM($T$19:T513),Adj_Rate/4*$R514)),IF(payfreq="Monthly",IF(P514="","",IF(P514="Total",SUM($T$19:T513),Adj_Rate/12*$R514)),""))))</f>
        <v>#VALUE!</v>
      </c>
      <c r="U514" s="142" t="str">
        <f t="shared" si="15"/>
        <v>#NAME?</v>
      </c>
      <c r="V514" s="145" t="str">
        <f t="shared" si="16"/>
        <v>#NAME?</v>
      </c>
      <c r="X514" s="77"/>
    </row>
    <row r="515" ht="15.75" customHeight="1">
      <c r="B515" s="144" t="str">
        <f t="shared" si="72"/>
        <v>#NAME?</v>
      </c>
      <c r="C515" s="139" t="str">
        <f t="shared" si="12"/>
        <v>#NAME?</v>
      </c>
      <c r="D515" s="140" t="str">
        <f>+IF(AND(B515&lt;$G$7),VLOOKUP($B$1,Inventory!$A$1:$AZ$500,33,FALSE),IF(AND(B515=$G$7,pmt_timing="End"),VLOOKUP($B$1,Inventory!$A$1:$AZ$500,33,FALSE),0))</f>
        <v>#NAME?</v>
      </c>
      <c r="E515" s="140">
        <v>0.0</v>
      </c>
      <c r="F515" s="140">
        <v>0.0</v>
      </c>
      <c r="G515" s="140">
        <v>0.0</v>
      </c>
      <c r="H515" s="140">
        <v>0.0</v>
      </c>
      <c r="I515" s="140">
        <v>0.0</v>
      </c>
      <c r="J515" s="140">
        <v>0.0</v>
      </c>
      <c r="K515" s="140">
        <v>0.0</v>
      </c>
      <c r="L515" s="141" t="str">
        <f t="shared" si="3"/>
        <v>#NAME?</v>
      </c>
      <c r="M515" s="142" t="str">
        <f>IF(pmt_timing="End",IF($B515&gt;term, "",$L515/(1+Adj_Rate/12)^B515),"")</f>
        <v>#VALUE!</v>
      </c>
      <c r="N515" s="142" t="str">
        <f>IF(AND(payfreq="A",pmt_timing="Beginning",$B515&lt;=term),$L515/(1+Adj_Rate)^($B515),IF(AND(payfreq="S",pmt_timing="Beginning",$B515&lt;=term),$L515/(1+Adj_Rate/2)^($B515),IF(AND(payfreq="Q",pmt_timing="Beginning",$B515&lt;=term),$L515/(1+Adj_Rate/4)^($B515),IF(AND(payfreq="M",pmt_timing="Beginning",$B515&lt;=term),$L515/(1+Adj_Rate/12)^($B515),""))))</f>
        <v>#VALUE!</v>
      </c>
      <c r="O515" s="77"/>
      <c r="P515" s="138" t="str">
        <f t="shared" si="19"/>
        <v>#NAME?</v>
      </c>
      <c r="Q515" s="143" t="str">
        <f>IF(P515="","",IF(P515=term,"Last Period",IF(P515="total","",IF(payfreq="Annually",DATE(YEAR(Q514)+1,MONTH(Q514),DAY(Q514)),IF(payfreq="Semiannually",DATE(YEAR(Q514),MONTH(Q514)+6,DAY(Q514)),IF(payfreq="Quarterly",DATE(YEAR(Q514),MONTH(Q514)+3,DAY(Q514)),IF(payfreq="Monthly",DATE(YEAR(Q514),MONTH(Q514)+1,DAY(Q514)))))))))</f>
        <v>#NAME?</v>
      </c>
      <c r="R515" s="145" t="str">
        <f t="shared" si="13"/>
        <v>#NAME?</v>
      </c>
      <c r="S515" s="142" t="str">
        <f t="shared" si="14"/>
        <v>#NAME?</v>
      </c>
      <c r="T515" s="145" t="str">
        <f>IF(payfreq="Annually",IF(P515="","",IF(P515="Total",SUM($T$19:T514),Adj_Rate*$R515)),IF(payfreq="Semiannually",IF(P515="","",IF(P515="Total",SUM($T$19:T514),Adj_Rate/2*$R515)),IF(payfreq="Quarterly",IF(P515="","",IF(P515="Total",SUM($T$19:T514),Adj_Rate/4*$R515)),IF(payfreq="Monthly",IF(P515="","",IF(P515="Total",SUM($T$19:T514),Adj_Rate/12*$R515)),""))))</f>
        <v>#VALUE!</v>
      </c>
      <c r="U515" s="142" t="str">
        <f t="shared" si="15"/>
        <v>#NAME?</v>
      </c>
      <c r="V515" s="145" t="str">
        <f t="shared" si="16"/>
        <v>#NAME?</v>
      </c>
      <c r="X515" s="77"/>
    </row>
    <row r="516" ht="15.75" customHeight="1">
      <c r="B516" s="144" t="str">
        <f t="shared" si="72"/>
        <v>#NAME?</v>
      </c>
      <c r="C516" s="139" t="str">
        <f t="shared" si="12"/>
        <v>#NAME?</v>
      </c>
      <c r="D516" s="140" t="str">
        <f>+IF(AND(B516&lt;$G$7),VLOOKUP($B$1,Inventory!$A$1:$AZ$500,33,FALSE),IF(AND(B516=$G$7,pmt_timing="End"),VLOOKUP($B$1,Inventory!$A$1:$AZ$500,33,FALSE),0))</f>
        <v>#NAME?</v>
      </c>
      <c r="E516" s="140">
        <v>0.0</v>
      </c>
      <c r="F516" s="140">
        <v>0.0</v>
      </c>
      <c r="G516" s="140">
        <v>0.0</v>
      </c>
      <c r="H516" s="140">
        <v>0.0</v>
      </c>
      <c r="I516" s="140">
        <v>0.0</v>
      </c>
      <c r="J516" s="140">
        <v>0.0</v>
      </c>
      <c r="K516" s="140">
        <v>0.0</v>
      </c>
      <c r="L516" s="141" t="str">
        <f t="shared" si="3"/>
        <v>#NAME?</v>
      </c>
      <c r="M516" s="142" t="str">
        <f>IF(pmt_timing="End",IF($B516&gt;term, "",$L516/(1+Adj_Rate/12)^B516),"")</f>
        <v>#VALUE!</v>
      </c>
      <c r="N516" s="142" t="str">
        <f>IF(AND(payfreq="A",pmt_timing="Beginning",$B516&lt;=term),$L516/(1+Adj_Rate)^($B516),IF(AND(payfreq="S",pmt_timing="Beginning",$B516&lt;=term),$L516/(1+Adj_Rate/2)^($B516),IF(AND(payfreq="Q",pmt_timing="Beginning",$B516&lt;=term),$L516/(1+Adj_Rate/4)^($B516),IF(AND(payfreq="M",pmt_timing="Beginning",$B516&lt;=term),$L516/(1+Adj_Rate/12)^($B516),""))))</f>
        <v>#VALUE!</v>
      </c>
      <c r="O516" s="77"/>
      <c r="P516" s="138" t="str">
        <f t="shared" si="19"/>
        <v>#NAME?</v>
      </c>
      <c r="Q516" s="143" t="str">
        <f>IF(P516="","",IF(P516=term,"Last Period",IF(P516="total","",IF(payfreq="Annually",DATE(YEAR(Q515)+1,MONTH(Q515),DAY(Q515)),IF(payfreq="Semiannually",DATE(YEAR(Q515),MONTH(Q515)+6,DAY(Q515)),IF(payfreq="Quarterly",DATE(YEAR(Q515),MONTH(Q515)+3,DAY(Q515)),IF(payfreq="Monthly",DATE(YEAR(Q515),MONTH(Q515)+1,DAY(Q515)))))))))</f>
        <v>#NAME?</v>
      </c>
      <c r="R516" s="145" t="str">
        <f t="shared" si="13"/>
        <v>#NAME?</v>
      </c>
      <c r="S516" s="142" t="str">
        <f t="shared" si="14"/>
        <v>#NAME?</v>
      </c>
      <c r="T516" s="145" t="str">
        <f>IF(payfreq="Annually",IF(P516="","",IF(P516="Total",SUM($T$19:T515),Adj_Rate*$R516)),IF(payfreq="Semiannually",IF(P516="","",IF(P516="Total",SUM($T$19:T515),Adj_Rate/2*$R516)),IF(payfreq="Quarterly",IF(P516="","",IF(P516="Total",SUM($T$19:T515),Adj_Rate/4*$R516)),IF(payfreq="Monthly",IF(P516="","",IF(P516="Total",SUM($T$19:T515),Adj_Rate/12*$R516)),""))))</f>
        <v>#VALUE!</v>
      </c>
      <c r="U516" s="142" t="str">
        <f t="shared" si="15"/>
        <v>#NAME?</v>
      </c>
      <c r="V516" s="145" t="str">
        <f t="shared" si="16"/>
        <v>#NAME?</v>
      </c>
      <c r="X516" s="77"/>
    </row>
    <row r="517" ht="15.75" customHeight="1">
      <c r="B517" s="144" t="str">
        <f t="shared" si="72"/>
        <v>#NAME?</v>
      </c>
      <c r="C517" s="139" t="str">
        <f t="shared" si="12"/>
        <v>#NAME?</v>
      </c>
      <c r="D517" s="140" t="str">
        <f>+IF(AND(B517&lt;$G$7),VLOOKUP($B$1,Inventory!$A$1:$AZ$500,33,FALSE),IF(AND(B517=$G$7,pmt_timing="End"),VLOOKUP($B$1,Inventory!$A$1:$AZ$500,33,FALSE),0))</f>
        <v>#NAME?</v>
      </c>
      <c r="E517" s="140">
        <v>0.0</v>
      </c>
      <c r="F517" s="140">
        <v>0.0</v>
      </c>
      <c r="G517" s="140">
        <v>0.0</v>
      </c>
      <c r="H517" s="140">
        <v>0.0</v>
      </c>
      <c r="I517" s="140">
        <v>0.0</v>
      </c>
      <c r="J517" s="140">
        <v>0.0</v>
      </c>
      <c r="K517" s="140">
        <v>0.0</v>
      </c>
      <c r="L517" s="141" t="str">
        <f t="shared" si="3"/>
        <v>#NAME?</v>
      </c>
      <c r="M517" s="142" t="str">
        <f>IF(pmt_timing="End",IF($B517&gt;term, "",$L517/(1+Adj_Rate/12)^B517),"")</f>
        <v>#VALUE!</v>
      </c>
      <c r="N517" s="142" t="str">
        <f>IF(AND(payfreq="A",pmt_timing="Beginning",$B517&lt;=term),$L517/(1+Adj_Rate)^($B517),IF(AND(payfreq="S",pmt_timing="Beginning",$B517&lt;=term),$L517/(1+Adj_Rate/2)^($B517),IF(AND(payfreq="Q",pmt_timing="Beginning",$B517&lt;=term),$L517/(1+Adj_Rate/4)^($B517),IF(AND(payfreq="M",pmt_timing="Beginning",$B517&lt;=term),$L517/(1+Adj_Rate/12)^($B517),""))))</f>
        <v>#VALUE!</v>
      </c>
      <c r="O517" s="77"/>
      <c r="P517" s="138" t="str">
        <f t="shared" si="19"/>
        <v>#NAME?</v>
      </c>
      <c r="Q517" s="143" t="str">
        <f>IF(P517="","",IF(P517=term,"Last Period",IF(P517="total","",IF(payfreq="Annually",DATE(YEAR(Q516)+1,MONTH(Q516),DAY(Q516)),IF(payfreq="Semiannually",DATE(YEAR(Q516),MONTH(Q516)+6,DAY(Q516)),IF(payfreq="Quarterly",DATE(YEAR(Q516),MONTH(Q516)+3,DAY(Q516)),IF(payfreq="Monthly",DATE(YEAR(Q516),MONTH(Q516)+1,DAY(Q516)))))))))</f>
        <v>#NAME?</v>
      </c>
      <c r="R517" s="145" t="str">
        <f t="shared" si="13"/>
        <v>#NAME?</v>
      </c>
      <c r="S517" s="142" t="str">
        <f t="shared" si="14"/>
        <v>#NAME?</v>
      </c>
      <c r="T517" s="145" t="str">
        <f>IF(payfreq="Annually",IF(P517="","",IF(P517="Total",SUM($T$19:T516),Adj_Rate*$R517)),IF(payfreq="Semiannually",IF(P517="","",IF(P517="Total",SUM($T$19:T516),Adj_Rate/2*$R517)),IF(payfreq="Quarterly",IF(P517="","",IF(P517="Total",SUM($T$19:T516),Adj_Rate/4*$R517)),IF(payfreq="Monthly",IF(P517="","",IF(P517="Total",SUM($T$19:T516),Adj_Rate/12*$R517)),""))))</f>
        <v>#VALUE!</v>
      </c>
      <c r="U517" s="142" t="str">
        <f t="shared" si="15"/>
        <v>#NAME?</v>
      </c>
      <c r="V517" s="145" t="str">
        <f t="shared" si="16"/>
        <v>#NAME?</v>
      </c>
      <c r="X517" s="77"/>
    </row>
    <row r="518" ht="15.75" customHeight="1">
      <c r="B518" s="144" t="str">
        <f t="shared" si="72"/>
        <v>#NAME?</v>
      </c>
      <c r="C518" s="139" t="str">
        <f t="shared" si="12"/>
        <v>#NAME?</v>
      </c>
      <c r="D518" s="140" t="str">
        <f>+IF(AND(B518&lt;$G$7),VLOOKUP($B$1,Inventory!$A$1:$AZ$500,33,FALSE),IF(AND(B518=$G$7,pmt_timing="End"),VLOOKUP($B$1,Inventory!$A$1:$AZ$500,33,FALSE),0))</f>
        <v>#NAME?</v>
      </c>
      <c r="E518" s="140">
        <v>0.0</v>
      </c>
      <c r="F518" s="140">
        <v>0.0</v>
      </c>
      <c r="G518" s="140">
        <v>0.0</v>
      </c>
      <c r="H518" s="140">
        <v>0.0</v>
      </c>
      <c r="I518" s="140">
        <v>0.0</v>
      </c>
      <c r="J518" s="140">
        <v>0.0</v>
      </c>
      <c r="K518" s="140">
        <v>0.0</v>
      </c>
      <c r="L518" s="141" t="str">
        <f t="shared" si="3"/>
        <v>#NAME?</v>
      </c>
      <c r="M518" s="142" t="str">
        <f>IF(pmt_timing="End",IF($B518&gt;term, "",$L518/(1+Adj_Rate/12)^B518),"")</f>
        <v>#VALUE!</v>
      </c>
      <c r="N518" s="142" t="str">
        <f>IF(AND(payfreq="A",pmt_timing="Beginning",$B518&lt;=term),$L518/(1+Adj_Rate)^($B518),IF(AND(payfreq="S",pmt_timing="Beginning",$B518&lt;=term),$L518/(1+Adj_Rate/2)^($B518),IF(AND(payfreq="Q",pmt_timing="Beginning",$B518&lt;=term),$L518/(1+Adj_Rate/4)^($B518),IF(AND(payfreq="M",pmt_timing="Beginning",$B518&lt;=term),$L518/(1+Adj_Rate/12)^($B518),""))))</f>
        <v>#VALUE!</v>
      </c>
      <c r="O518" s="77"/>
      <c r="P518" s="138" t="str">
        <f t="shared" si="19"/>
        <v>#NAME?</v>
      </c>
      <c r="Q518" s="143" t="str">
        <f>IF(P518="","",IF(P518=term,"Last Period",IF(P518="total","",IF(payfreq="Annually",DATE(YEAR(Q517)+1,MONTH(Q517),DAY(Q517)),IF(payfreq="Semiannually",DATE(YEAR(Q517),MONTH(Q517)+6,DAY(Q517)),IF(payfreq="Quarterly",DATE(YEAR(Q517),MONTH(Q517)+3,DAY(Q517)),IF(payfreq="Monthly",DATE(YEAR(Q517),MONTH(Q517)+1,DAY(Q517)))))))))</f>
        <v>#NAME?</v>
      </c>
      <c r="R518" s="145" t="str">
        <f t="shared" si="13"/>
        <v>#NAME?</v>
      </c>
      <c r="S518" s="142" t="str">
        <f t="shared" si="14"/>
        <v>#NAME?</v>
      </c>
      <c r="T518" s="145" t="str">
        <f>IF(payfreq="Annually",IF(P518="","",IF(P518="Total",SUM($T$19:T517),Adj_Rate*$R518)),IF(payfreq="Semiannually",IF(P518="","",IF(P518="Total",SUM($T$19:T517),Adj_Rate/2*$R518)),IF(payfreq="Quarterly",IF(P518="","",IF(P518="Total",SUM($T$19:T517),Adj_Rate/4*$R518)),IF(payfreq="Monthly",IF(P518="","",IF(P518="Total",SUM($T$19:T517),Adj_Rate/12*$R518)),""))))</f>
        <v>#VALUE!</v>
      </c>
      <c r="U518" s="142" t="str">
        <f t="shared" si="15"/>
        <v>#NAME?</v>
      </c>
      <c r="V518" s="145" t="str">
        <f t="shared" si="16"/>
        <v>#NAME?</v>
      </c>
      <c r="X518" s="77"/>
    </row>
    <row r="519" ht="15.75" customHeight="1">
      <c r="B519" s="144" t="str">
        <f t="shared" si="72"/>
        <v>#NAME?</v>
      </c>
      <c r="C519" s="139" t="str">
        <f t="shared" si="12"/>
        <v>#NAME?</v>
      </c>
      <c r="D519" s="140" t="str">
        <f>+IF(AND(B519&lt;$G$7),VLOOKUP($B$1,Inventory!$A$1:$AZ$500,33,FALSE),IF(AND(B519=$G$7,pmt_timing="End"),VLOOKUP($B$1,Inventory!$A$1:$AZ$500,33,FALSE),0))</f>
        <v>#NAME?</v>
      </c>
      <c r="E519" s="140">
        <v>0.0</v>
      </c>
      <c r="F519" s="140">
        <v>0.0</v>
      </c>
      <c r="G519" s="140">
        <v>0.0</v>
      </c>
      <c r="H519" s="140">
        <v>0.0</v>
      </c>
      <c r="I519" s="140">
        <v>0.0</v>
      </c>
      <c r="J519" s="140">
        <v>0.0</v>
      </c>
      <c r="K519" s="140">
        <v>0.0</v>
      </c>
      <c r="L519" s="141" t="str">
        <f t="shared" si="3"/>
        <v>#NAME?</v>
      </c>
      <c r="M519" s="142" t="str">
        <f>IF(pmt_timing="End",IF($B519&gt;term, "",$L519/(1+Adj_Rate/12)^B519),"")</f>
        <v>#VALUE!</v>
      </c>
      <c r="N519" s="142" t="str">
        <f>IF(AND(payfreq="A",pmt_timing="Beginning",$B519&lt;=term),$L519/(1+Adj_Rate)^($B519),IF(AND(payfreq="S",pmt_timing="Beginning",$B519&lt;=term),$L519/(1+Adj_Rate/2)^($B519),IF(AND(payfreq="Q",pmt_timing="Beginning",$B519&lt;=term),$L519/(1+Adj_Rate/4)^($B519),IF(AND(payfreq="M",pmt_timing="Beginning",$B519&lt;=term),$L519/(1+Adj_Rate/12)^($B519),""))))</f>
        <v>#VALUE!</v>
      </c>
      <c r="O519" s="77"/>
      <c r="P519" s="138" t="str">
        <f t="shared" si="19"/>
        <v>#NAME?</v>
      </c>
      <c r="Q519" s="143" t="str">
        <f>IF(P519="","",IF(P519=term,"Last Period",IF(P519="total","",IF(payfreq="Annually",DATE(YEAR(Q518)+1,MONTH(Q518),DAY(Q518)),IF(payfreq="Semiannually",DATE(YEAR(Q518),MONTH(Q518)+6,DAY(Q518)),IF(payfreq="Quarterly",DATE(YEAR(Q518),MONTH(Q518)+3,DAY(Q518)),IF(payfreq="Monthly",DATE(YEAR(Q518),MONTH(Q518)+1,DAY(Q518)))))))))</f>
        <v>#NAME?</v>
      </c>
      <c r="R519" s="145" t="str">
        <f t="shared" si="13"/>
        <v>#NAME?</v>
      </c>
      <c r="S519" s="142" t="str">
        <f t="shared" si="14"/>
        <v>#NAME?</v>
      </c>
      <c r="T519" s="145" t="str">
        <f>IF(payfreq="Annually",IF(P519="","",IF(P519="Total",SUM($T$19:T518),Adj_Rate*$R519)),IF(payfreq="Semiannually",IF(P519="","",IF(P519="Total",SUM($T$19:T518),Adj_Rate/2*$R519)),IF(payfreq="Quarterly",IF(P519="","",IF(P519="Total",SUM($T$19:T518),Adj_Rate/4*$R519)),IF(payfreq="Monthly",IF(P519="","",IF(P519="Total",SUM($T$19:T518),Adj_Rate/12*$R519)),""))))</f>
        <v>#VALUE!</v>
      </c>
      <c r="U519" s="142" t="str">
        <f t="shared" si="15"/>
        <v>#NAME?</v>
      </c>
      <c r="V519" s="145" t="str">
        <f t="shared" si="16"/>
        <v>#NAME?</v>
      </c>
      <c r="X519" s="77"/>
    </row>
    <row r="520" ht="15.75" customHeight="1">
      <c r="B520" s="144" t="str">
        <f t="shared" si="72"/>
        <v>#NAME?</v>
      </c>
      <c r="C520" s="139" t="str">
        <f t="shared" si="12"/>
        <v>#NAME?</v>
      </c>
      <c r="D520" s="140" t="str">
        <f>+IF(AND(B520&lt;$G$7),VLOOKUP($B$1,Inventory!$A$1:$AZ$500,33,FALSE),IF(AND(B520=$G$7,pmt_timing="End"),VLOOKUP($B$1,Inventory!$A$1:$AZ$500,33,FALSE),0))</f>
        <v>#NAME?</v>
      </c>
      <c r="E520" s="140">
        <v>0.0</v>
      </c>
      <c r="F520" s="140">
        <v>0.0</v>
      </c>
      <c r="G520" s="140">
        <v>0.0</v>
      </c>
      <c r="H520" s="140">
        <v>0.0</v>
      </c>
      <c r="I520" s="140">
        <v>0.0</v>
      </c>
      <c r="J520" s="140">
        <v>0.0</v>
      </c>
      <c r="K520" s="140">
        <v>0.0</v>
      </c>
      <c r="L520" s="141" t="str">
        <f t="shared" si="3"/>
        <v>#NAME?</v>
      </c>
      <c r="M520" s="142" t="str">
        <f>IF(pmt_timing="End",IF($B520&gt;term, "",$L520/(1+Adj_Rate/12)^B520),"")</f>
        <v>#VALUE!</v>
      </c>
      <c r="N520" s="142" t="str">
        <f>IF(AND(payfreq="A",pmt_timing="Beginning",$B520&lt;=term),$L520/(1+Adj_Rate)^($B520),IF(AND(payfreq="S",pmt_timing="Beginning",$B520&lt;=term),$L520/(1+Adj_Rate/2)^($B520),IF(AND(payfreq="Q",pmt_timing="Beginning",$B520&lt;=term),$L520/(1+Adj_Rate/4)^($B520),IF(AND(payfreq="M",pmt_timing="Beginning",$B520&lt;=term),$L520/(1+Adj_Rate/12)^($B520),""))))</f>
        <v>#VALUE!</v>
      </c>
      <c r="O520" s="77"/>
      <c r="P520" s="138" t="str">
        <f t="shared" si="19"/>
        <v>#NAME?</v>
      </c>
      <c r="Q520" s="143" t="str">
        <f>IF(P520="","",IF(P520=term,"Last Period",IF(P520="total","",IF(payfreq="Annually",DATE(YEAR(Q519)+1,MONTH(Q519),DAY(Q519)),IF(payfreq="Semiannually",DATE(YEAR(Q519),MONTH(Q519)+6,DAY(Q519)),IF(payfreq="Quarterly",DATE(YEAR(Q519),MONTH(Q519)+3,DAY(Q519)),IF(payfreq="Monthly",DATE(YEAR(Q519),MONTH(Q519)+1,DAY(Q519)))))))))</f>
        <v>#NAME?</v>
      </c>
      <c r="R520" s="145" t="str">
        <f t="shared" si="13"/>
        <v>#NAME?</v>
      </c>
      <c r="S520" s="142" t="str">
        <f t="shared" si="14"/>
        <v>#NAME?</v>
      </c>
      <c r="T520" s="145" t="str">
        <f>IF(payfreq="Annually",IF(P520="","",IF(P520="Total",SUM($T$19:T519),Adj_Rate*$R520)),IF(payfreq="Semiannually",IF(P520="","",IF(P520="Total",SUM($T$19:T519),Adj_Rate/2*$R520)),IF(payfreq="Quarterly",IF(P520="","",IF(P520="Total",SUM($T$19:T519),Adj_Rate/4*$R520)),IF(payfreq="Monthly",IF(P520="","",IF(P520="Total",SUM($T$19:T519),Adj_Rate/12*$R520)),""))))</f>
        <v>#VALUE!</v>
      </c>
      <c r="U520" s="142" t="str">
        <f t="shared" si="15"/>
        <v>#NAME?</v>
      </c>
      <c r="V520" s="145" t="str">
        <f t="shared" si="16"/>
        <v>#NAME?</v>
      </c>
      <c r="X520" s="77"/>
    </row>
    <row r="521" ht="15.75" customHeight="1">
      <c r="B521" s="144" t="str">
        <f t="shared" si="72"/>
        <v>#NAME?</v>
      </c>
      <c r="C521" s="139" t="str">
        <f t="shared" si="12"/>
        <v>#NAME?</v>
      </c>
      <c r="D521" s="140" t="str">
        <f>+IF(AND(B521&lt;$G$7),VLOOKUP($B$1,Inventory!$A$1:$AZ$500,33,FALSE),IF(AND(B521=$G$7,pmt_timing="End"),VLOOKUP($B$1,Inventory!$A$1:$AZ$500,33,FALSE),0))</f>
        <v>#NAME?</v>
      </c>
      <c r="E521" s="140">
        <v>0.0</v>
      </c>
      <c r="F521" s="140">
        <v>0.0</v>
      </c>
      <c r="G521" s="140">
        <v>0.0</v>
      </c>
      <c r="H521" s="140">
        <v>0.0</v>
      </c>
      <c r="I521" s="140">
        <v>0.0</v>
      </c>
      <c r="J521" s="140">
        <v>0.0</v>
      </c>
      <c r="K521" s="140">
        <v>0.0</v>
      </c>
      <c r="L521" s="141" t="str">
        <f t="shared" si="3"/>
        <v>#NAME?</v>
      </c>
      <c r="M521" s="142" t="str">
        <f>IF(pmt_timing="End",IF($B521&gt;term, "",$L521/(1+Adj_Rate/12)^B521),"")</f>
        <v>#VALUE!</v>
      </c>
      <c r="N521" s="142" t="str">
        <f>IF(AND(payfreq="A",pmt_timing="Beginning",$B521&lt;=term),$L521/(1+Adj_Rate)^($B521),IF(AND(payfreq="S",pmt_timing="Beginning",$B521&lt;=term),$L521/(1+Adj_Rate/2)^($B521),IF(AND(payfreq="Q",pmt_timing="Beginning",$B521&lt;=term),$L521/(1+Adj_Rate/4)^($B521),IF(AND(payfreq="M",pmt_timing="Beginning",$B521&lt;=term),$L521/(1+Adj_Rate/12)^($B521),""))))</f>
        <v>#VALUE!</v>
      </c>
      <c r="O521" s="77"/>
      <c r="P521" s="138" t="str">
        <f t="shared" si="19"/>
        <v>#NAME?</v>
      </c>
      <c r="Q521" s="143" t="str">
        <f>IF(P521="","",IF(P521=term,"Last Period",IF(P521="total","",IF(payfreq="Annually",DATE(YEAR(Q520)+1,MONTH(Q520),DAY(Q520)),IF(payfreq="Semiannually",DATE(YEAR(Q520),MONTH(Q520)+6,DAY(Q520)),IF(payfreq="Quarterly",DATE(YEAR(Q520),MONTH(Q520)+3,DAY(Q520)),IF(payfreq="Monthly",DATE(YEAR(Q520),MONTH(Q520)+1,DAY(Q520)))))))))</f>
        <v>#NAME?</v>
      </c>
      <c r="R521" s="145" t="str">
        <f t="shared" si="13"/>
        <v>#NAME?</v>
      </c>
      <c r="S521" s="142" t="str">
        <f t="shared" si="14"/>
        <v>#NAME?</v>
      </c>
      <c r="T521" s="145" t="str">
        <f>IF(payfreq="Annually",IF(P521="","",IF(P521="Total",SUM($T$19:T520),Adj_Rate*$R521)),IF(payfreq="Semiannually",IF(P521="","",IF(P521="Total",SUM($T$19:T520),Adj_Rate/2*$R521)),IF(payfreq="Quarterly",IF(P521="","",IF(P521="Total",SUM($T$19:T520),Adj_Rate/4*$R521)),IF(payfreq="Monthly",IF(P521="","",IF(P521="Total",SUM($T$19:T520),Adj_Rate/12*$R521)),""))))</f>
        <v>#VALUE!</v>
      </c>
      <c r="U521" s="142" t="str">
        <f t="shared" si="15"/>
        <v>#NAME?</v>
      </c>
      <c r="V521" s="145" t="str">
        <f t="shared" si="16"/>
        <v>#NAME?</v>
      </c>
      <c r="X521" s="77"/>
    </row>
    <row r="522" ht="15.75" customHeight="1">
      <c r="B522" s="144" t="str">
        <f t="shared" si="72"/>
        <v>#NAME?</v>
      </c>
      <c r="C522" s="139" t="str">
        <f t="shared" si="12"/>
        <v>#NAME?</v>
      </c>
      <c r="D522" s="140" t="str">
        <f>+IF(AND(B522&lt;$G$7),VLOOKUP($B$1,Inventory!$A$1:$AZ$500,33,FALSE),IF(AND(B522=$G$7,pmt_timing="End"),VLOOKUP($B$1,Inventory!$A$1:$AZ$500,33,FALSE),0))</f>
        <v>#NAME?</v>
      </c>
      <c r="E522" s="140">
        <v>0.0</v>
      </c>
      <c r="F522" s="140">
        <v>0.0</v>
      </c>
      <c r="G522" s="140">
        <v>0.0</v>
      </c>
      <c r="H522" s="140">
        <v>0.0</v>
      </c>
      <c r="I522" s="140">
        <v>0.0</v>
      </c>
      <c r="J522" s="140">
        <v>0.0</v>
      </c>
      <c r="K522" s="140">
        <v>0.0</v>
      </c>
      <c r="L522" s="141" t="str">
        <f t="shared" si="3"/>
        <v>#NAME?</v>
      </c>
      <c r="M522" s="142" t="str">
        <f>IF(pmt_timing="End",IF($B522&gt;term, "",$L522/(1+Adj_Rate/12)^B522),"")</f>
        <v>#VALUE!</v>
      </c>
      <c r="N522" s="142" t="str">
        <f>IF(AND(payfreq="A",pmt_timing="Beginning",$B522&lt;=term),$L522/(1+Adj_Rate)^($B522),IF(AND(payfreq="S",pmt_timing="Beginning",$B522&lt;=term),$L522/(1+Adj_Rate/2)^($B522),IF(AND(payfreq="Q",pmt_timing="Beginning",$B522&lt;=term),$L522/(1+Adj_Rate/4)^($B522),IF(AND(payfreq="M",pmt_timing="Beginning",$B522&lt;=term),$L522/(1+Adj_Rate/12)^($B522),""))))</f>
        <v>#VALUE!</v>
      </c>
      <c r="O522" s="77"/>
      <c r="P522" s="138" t="str">
        <f t="shared" si="19"/>
        <v>#NAME?</v>
      </c>
      <c r="Q522" s="143" t="str">
        <f>IF(P522="","",IF(P522=term,"Last Period",IF(P522="total","",IF(payfreq="Annually",DATE(YEAR(Q521)+1,MONTH(Q521),DAY(Q521)),IF(payfreq="Semiannually",DATE(YEAR(Q521),MONTH(Q521)+6,DAY(Q521)),IF(payfreq="Quarterly",DATE(YEAR(Q521),MONTH(Q521)+3,DAY(Q521)),IF(payfreq="Monthly",DATE(YEAR(Q521),MONTH(Q521)+1,DAY(Q521)))))))))</f>
        <v>#NAME?</v>
      </c>
      <c r="R522" s="145" t="str">
        <f t="shared" si="13"/>
        <v>#NAME?</v>
      </c>
      <c r="S522" s="142" t="str">
        <f t="shared" si="14"/>
        <v>#NAME?</v>
      </c>
      <c r="T522" s="145" t="str">
        <f>IF(payfreq="Annually",IF(P522="","",IF(P522="Total",SUM($T$19:T521),Adj_Rate*$R522)),IF(payfreq="Semiannually",IF(P522="","",IF(P522="Total",SUM($T$19:T521),Adj_Rate/2*$R522)),IF(payfreq="Quarterly",IF(P522="","",IF(P522="Total",SUM($T$19:T521),Adj_Rate/4*$R522)),IF(payfreq="Monthly",IF(P522="","",IF(P522="Total",SUM($T$19:T521),Adj_Rate/12*$R522)),""))))</f>
        <v>#VALUE!</v>
      </c>
      <c r="U522" s="142" t="str">
        <f t="shared" si="15"/>
        <v>#NAME?</v>
      </c>
      <c r="V522" s="145" t="str">
        <f t="shared" si="16"/>
        <v>#NAME?</v>
      </c>
      <c r="X522" s="77"/>
    </row>
    <row r="523" ht="15.75" customHeight="1">
      <c r="B523" s="144" t="str">
        <f t="shared" si="72"/>
        <v>#NAME?</v>
      </c>
      <c r="C523" s="139" t="str">
        <f t="shared" si="12"/>
        <v>#NAME?</v>
      </c>
      <c r="D523" s="140" t="str">
        <f>+IF(AND(B523&lt;$G$7),VLOOKUP($B$1,Inventory!$A$1:$AZ$500,33,FALSE),IF(AND(B523=$G$7,pmt_timing="End"),VLOOKUP($B$1,Inventory!$A$1:$AZ$500,33,FALSE),0))</f>
        <v>#NAME?</v>
      </c>
      <c r="E523" s="140">
        <v>0.0</v>
      </c>
      <c r="F523" s="140">
        <v>0.0</v>
      </c>
      <c r="G523" s="140">
        <v>0.0</v>
      </c>
      <c r="H523" s="140">
        <v>0.0</v>
      </c>
      <c r="I523" s="140">
        <v>0.0</v>
      </c>
      <c r="J523" s="140">
        <v>0.0</v>
      </c>
      <c r="K523" s="140">
        <v>0.0</v>
      </c>
      <c r="L523" s="141" t="str">
        <f t="shared" si="3"/>
        <v>#NAME?</v>
      </c>
      <c r="M523" s="142" t="str">
        <f>IF(pmt_timing="End",IF($B523&gt;term, "",$L523/(1+Adj_Rate/12)^B523),"")</f>
        <v>#VALUE!</v>
      </c>
      <c r="N523" s="142" t="str">
        <f>IF(AND(payfreq="A",pmt_timing="Beginning",$B523&lt;=term),$L523/(1+Adj_Rate)^($B523),IF(AND(payfreq="S",pmt_timing="Beginning",$B523&lt;=term),$L523/(1+Adj_Rate/2)^($B523),IF(AND(payfreq="Q",pmt_timing="Beginning",$B523&lt;=term),$L523/(1+Adj_Rate/4)^($B523),IF(AND(payfreq="M",pmt_timing="Beginning",$B523&lt;=term),$L523/(1+Adj_Rate/12)^($B523),""))))</f>
        <v>#VALUE!</v>
      </c>
      <c r="O523" s="77"/>
      <c r="P523" s="138" t="str">
        <f t="shared" si="19"/>
        <v>#NAME?</v>
      </c>
      <c r="Q523" s="143" t="str">
        <f>IF(P523="","",IF(P523=term,"Last Period",IF(P523="total","",IF(payfreq="Annually",DATE(YEAR(Q522)+1,MONTH(Q522),DAY(Q522)),IF(payfreq="Semiannually",DATE(YEAR(Q522),MONTH(Q522)+6,DAY(Q522)),IF(payfreq="Quarterly",DATE(YEAR(Q522),MONTH(Q522)+3,DAY(Q522)),IF(payfreq="Monthly",DATE(YEAR(Q522),MONTH(Q522)+1,DAY(Q522)))))))))</f>
        <v>#NAME?</v>
      </c>
      <c r="R523" s="145" t="str">
        <f t="shared" si="13"/>
        <v>#NAME?</v>
      </c>
      <c r="S523" s="142" t="str">
        <f t="shared" si="14"/>
        <v>#NAME?</v>
      </c>
      <c r="T523" s="145" t="str">
        <f>IF(payfreq="Annually",IF(P523="","",IF(P523="Total",SUM($T$19:T522),Adj_Rate*$R523)),IF(payfreq="Semiannually",IF(P523="","",IF(P523="Total",SUM($T$19:T522),Adj_Rate/2*$R523)),IF(payfreq="Quarterly",IF(P523="","",IF(P523="Total",SUM($T$19:T522),Adj_Rate/4*$R523)),IF(payfreq="Monthly",IF(P523="","",IF(P523="Total",SUM($T$19:T522),Adj_Rate/12*$R523)),""))))</f>
        <v>#VALUE!</v>
      </c>
      <c r="U523" s="142" t="str">
        <f t="shared" si="15"/>
        <v>#NAME?</v>
      </c>
      <c r="V523" s="145" t="str">
        <f t="shared" si="16"/>
        <v>#NAME?</v>
      </c>
      <c r="X523" s="77"/>
    </row>
    <row r="524" ht="15.75" customHeight="1">
      <c r="B524" s="144" t="str">
        <f t="shared" si="72"/>
        <v>#NAME?</v>
      </c>
      <c r="C524" s="139" t="str">
        <f t="shared" si="12"/>
        <v>#NAME?</v>
      </c>
      <c r="D524" s="140" t="str">
        <f>+IF(AND(B524&lt;$G$7),VLOOKUP($B$1,Inventory!$A$1:$AZ$500,33,FALSE),IF(AND(B524=$G$7,pmt_timing="End"),VLOOKUP($B$1,Inventory!$A$1:$AZ$500,33,FALSE),0))</f>
        <v>#NAME?</v>
      </c>
      <c r="E524" s="140">
        <v>0.0</v>
      </c>
      <c r="F524" s="140">
        <v>0.0</v>
      </c>
      <c r="G524" s="140">
        <v>0.0</v>
      </c>
      <c r="H524" s="140">
        <v>0.0</v>
      </c>
      <c r="I524" s="140">
        <v>0.0</v>
      </c>
      <c r="J524" s="140">
        <v>0.0</v>
      </c>
      <c r="K524" s="140">
        <v>0.0</v>
      </c>
      <c r="L524" s="141" t="str">
        <f t="shared" si="3"/>
        <v>#NAME?</v>
      </c>
      <c r="M524" s="142" t="str">
        <f>IF(pmt_timing="End",IF($B524&gt;term, "",$L524/(1+Adj_Rate/12)^B524),"")</f>
        <v>#VALUE!</v>
      </c>
      <c r="N524" s="142" t="str">
        <f>IF(AND(payfreq="A",pmt_timing="Beginning",$B524&lt;=term),$L524/(1+Adj_Rate)^($B524),IF(AND(payfreq="S",pmt_timing="Beginning",$B524&lt;=term),$L524/(1+Adj_Rate/2)^($B524),IF(AND(payfreq="Q",pmt_timing="Beginning",$B524&lt;=term),$L524/(1+Adj_Rate/4)^($B524),IF(AND(payfreq="M",pmt_timing="Beginning",$B524&lt;=term),$L524/(1+Adj_Rate/12)^($B524),""))))</f>
        <v>#VALUE!</v>
      </c>
      <c r="O524" s="77"/>
      <c r="P524" s="138" t="str">
        <f t="shared" si="19"/>
        <v>#NAME?</v>
      </c>
      <c r="Q524" s="143" t="str">
        <f>IF(P524="","",IF(P524=term,"Last Period",IF(P524="total","",IF(payfreq="Annually",DATE(YEAR(Q523)+1,MONTH(Q523),DAY(Q523)),IF(payfreq="Semiannually",DATE(YEAR(Q523),MONTH(Q523)+6,DAY(Q523)),IF(payfreq="Quarterly",DATE(YEAR(Q523),MONTH(Q523)+3,DAY(Q523)),IF(payfreq="Monthly",DATE(YEAR(Q523),MONTH(Q523)+1,DAY(Q523)))))))))</f>
        <v>#NAME?</v>
      </c>
      <c r="R524" s="145" t="str">
        <f t="shared" si="13"/>
        <v>#NAME?</v>
      </c>
      <c r="S524" s="142" t="str">
        <f t="shared" si="14"/>
        <v>#NAME?</v>
      </c>
      <c r="T524" s="145" t="str">
        <f>IF(payfreq="Annually",IF(P524="","",IF(P524="Total",SUM($T$19:T523),Adj_Rate*$R524)),IF(payfreq="Semiannually",IF(P524="","",IF(P524="Total",SUM($T$19:T523),Adj_Rate/2*$R524)),IF(payfreq="Quarterly",IF(P524="","",IF(P524="Total",SUM($T$19:T523),Adj_Rate/4*$R524)),IF(payfreq="Monthly",IF(P524="","",IF(P524="Total",SUM($T$19:T523),Adj_Rate/12*$R524)),""))))</f>
        <v>#VALUE!</v>
      </c>
      <c r="U524" s="142" t="str">
        <f t="shared" si="15"/>
        <v>#NAME?</v>
      </c>
      <c r="V524" s="145" t="str">
        <f t="shared" si="16"/>
        <v>#NAME?</v>
      </c>
      <c r="X524" s="77"/>
    </row>
    <row r="525" ht="15.75" customHeight="1">
      <c r="B525" s="144" t="str">
        <f t="shared" si="72"/>
        <v>#NAME?</v>
      </c>
      <c r="C525" s="139" t="str">
        <f t="shared" si="12"/>
        <v>#NAME?</v>
      </c>
      <c r="D525" s="140" t="str">
        <f>+IF(AND(B525&lt;$G$7),VLOOKUP($B$1,Inventory!$A$1:$AZ$500,33,FALSE),IF(AND(B525=$G$7,pmt_timing="End"),VLOOKUP($B$1,Inventory!$A$1:$AZ$500,33,FALSE),0))</f>
        <v>#NAME?</v>
      </c>
      <c r="E525" s="140">
        <v>0.0</v>
      </c>
      <c r="F525" s="140">
        <v>0.0</v>
      </c>
      <c r="G525" s="140">
        <v>0.0</v>
      </c>
      <c r="H525" s="140">
        <v>0.0</v>
      </c>
      <c r="I525" s="140">
        <v>0.0</v>
      </c>
      <c r="J525" s="140">
        <v>0.0</v>
      </c>
      <c r="K525" s="140">
        <v>0.0</v>
      </c>
      <c r="L525" s="141" t="str">
        <f t="shared" si="3"/>
        <v>#NAME?</v>
      </c>
      <c r="M525" s="142" t="str">
        <f>IF(pmt_timing="End",IF($B525&gt;term, "",$L525/(1+Adj_Rate/12)^B525),"")</f>
        <v>#VALUE!</v>
      </c>
      <c r="N525" s="142" t="str">
        <f>IF(AND(payfreq="A",pmt_timing="Beginning",$B525&lt;=term),$L525/(1+Adj_Rate)^($B525),IF(AND(payfreq="S",pmt_timing="Beginning",$B525&lt;=term),$L525/(1+Adj_Rate/2)^($B525),IF(AND(payfreq="Q",pmt_timing="Beginning",$B525&lt;=term),$L525/(1+Adj_Rate/4)^($B525),IF(AND(payfreq="M",pmt_timing="Beginning",$B525&lt;=term),$L525/(1+Adj_Rate/12)^($B525),""))))</f>
        <v>#VALUE!</v>
      </c>
      <c r="O525" s="77"/>
      <c r="P525" s="138" t="str">
        <f t="shared" si="19"/>
        <v>#NAME?</v>
      </c>
      <c r="Q525" s="143" t="str">
        <f>IF(P525="","",IF(P525=term,"Last Period",IF(P525="total","",IF(payfreq="Annually",DATE(YEAR(Q524)+1,MONTH(Q524),DAY(Q524)),IF(payfreq="Semiannually",DATE(YEAR(Q524),MONTH(Q524)+6,DAY(Q524)),IF(payfreq="Quarterly",DATE(YEAR(Q524),MONTH(Q524)+3,DAY(Q524)),IF(payfreq="Monthly",DATE(YEAR(Q524),MONTH(Q524)+1,DAY(Q524)))))))))</f>
        <v>#NAME?</v>
      </c>
      <c r="R525" s="145" t="str">
        <f t="shared" si="13"/>
        <v>#NAME?</v>
      </c>
      <c r="S525" s="142" t="str">
        <f t="shared" si="14"/>
        <v>#NAME?</v>
      </c>
      <c r="T525" s="145" t="str">
        <f>IF(payfreq="Annually",IF(P525="","",IF(P525="Total",SUM($T$19:T524),Adj_Rate*$R525)),IF(payfreq="Semiannually",IF(P525="","",IF(P525="Total",SUM($T$19:T524),Adj_Rate/2*$R525)),IF(payfreq="Quarterly",IF(P525="","",IF(P525="Total",SUM($T$19:T524),Adj_Rate/4*$R525)),IF(payfreq="Monthly",IF(P525="","",IF(P525="Total",SUM($T$19:T524),Adj_Rate/12*$R525)),""))))</f>
        <v>#VALUE!</v>
      </c>
      <c r="U525" s="142" t="str">
        <f t="shared" si="15"/>
        <v>#NAME?</v>
      </c>
      <c r="V525" s="145" t="str">
        <f t="shared" si="16"/>
        <v>#NAME?</v>
      </c>
      <c r="X525" s="77"/>
    </row>
    <row r="526" ht="15.75" customHeight="1">
      <c r="B526" s="144" t="str">
        <f t="shared" si="72"/>
        <v>#NAME?</v>
      </c>
      <c r="C526" s="139" t="str">
        <f t="shared" si="12"/>
        <v>#NAME?</v>
      </c>
      <c r="D526" s="140" t="str">
        <f>+IF(AND(B526&lt;$G$7),VLOOKUP($B$1,Inventory!$A$1:$AZ$500,33,FALSE),IF(AND(B526=$G$7,pmt_timing="End"),VLOOKUP($B$1,Inventory!$A$1:$AZ$500,33,FALSE),0))</f>
        <v>#NAME?</v>
      </c>
      <c r="E526" s="140">
        <v>0.0</v>
      </c>
      <c r="F526" s="140">
        <v>0.0</v>
      </c>
      <c r="G526" s="140">
        <v>0.0</v>
      </c>
      <c r="H526" s="140">
        <v>0.0</v>
      </c>
      <c r="I526" s="140">
        <v>0.0</v>
      </c>
      <c r="J526" s="140">
        <v>0.0</v>
      </c>
      <c r="K526" s="140">
        <v>0.0</v>
      </c>
      <c r="L526" s="141" t="str">
        <f t="shared" si="3"/>
        <v>#NAME?</v>
      </c>
      <c r="M526" s="142" t="str">
        <f>IF(pmt_timing="End",IF($B526&gt;term, "",$L526/(1+Adj_Rate/12)^B526),"")</f>
        <v>#VALUE!</v>
      </c>
      <c r="N526" s="142" t="str">
        <f>IF(AND(payfreq="A",pmt_timing="Beginning",$B526&lt;=term),$L526/(1+Adj_Rate)^($B526),IF(AND(payfreq="S",pmt_timing="Beginning",$B526&lt;=term),$L526/(1+Adj_Rate/2)^($B526),IF(AND(payfreq="Q",pmt_timing="Beginning",$B526&lt;=term),$L526/(1+Adj_Rate/4)^($B526),IF(AND(payfreq="M",pmt_timing="Beginning",$B526&lt;=term),$L526/(1+Adj_Rate/12)^($B526),""))))</f>
        <v>#VALUE!</v>
      </c>
      <c r="O526" s="77"/>
      <c r="P526" s="138" t="str">
        <f t="shared" si="19"/>
        <v>#NAME?</v>
      </c>
      <c r="Q526" s="143" t="str">
        <f>IF(P526="","",IF(P526=term,"Last Period",IF(P526="total","",IF(payfreq="Annually",DATE(YEAR(Q525)+1,MONTH(Q525),DAY(Q525)),IF(payfreq="Semiannually",DATE(YEAR(Q525),MONTH(Q525)+6,DAY(Q525)),IF(payfreq="Quarterly",DATE(YEAR(Q525),MONTH(Q525)+3,DAY(Q525)),IF(payfreq="Monthly",DATE(YEAR(Q525),MONTH(Q525)+1,DAY(Q525)))))))))</f>
        <v>#NAME?</v>
      </c>
      <c r="R526" s="145" t="str">
        <f t="shared" si="13"/>
        <v>#NAME?</v>
      </c>
      <c r="S526" s="142" t="str">
        <f t="shared" si="14"/>
        <v>#NAME?</v>
      </c>
      <c r="T526" s="145" t="str">
        <f>IF(payfreq="Annually",IF(P526="","",IF(P526="Total",SUM($T$19:T525),Adj_Rate*$R526)),IF(payfreq="Semiannually",IF(P526="","",IF(P526="Total",SUM($T$19:T525),Adj_Rate/2*$R526)),IF(payfreq="Quarterly",IF(P526="","",IF(P526="Total",SUM($T$19:T525),Adj_Rate/4*$R526)),IF(payfreq="Monthly",IF(P526="","",IF(P526="Total",SUM($T$19:T525),Adj_Rate/12*$R526)),""))))</f>
        <v>#VALUE!</v>
      </c>
      <c r="U526" s="142" t="str">
        <f t="shared" si="15"/>
        <v>#NAME?</v>
      </c>
      <c r="V526" s="145" t="str">
        <f t="shared" si="16"/>
        <v>#NAME?</v>
      </c>
      <c r="X526" s="77"/>
    </row>
    <row r="527" ht="15.75" customHeight="1">
      <c r="B527" s="144" t="str">
        <f t="shared" si="72"/>
        <v>#NAME?</v>
      </c>
      <c r="C527" s="139" t="str">
        <f t="shared" si="12"/>
        <v>#NAME?</v>
      </c>
      <c r="D527" s="140" t="str">
        <f>+IF(AND(B527&lt;$G$7),VLOOKUP($B$1,Inventory!$A$1:$AZ$500,33,FALSE),IF(AND(B527=$G$7,pmt_timing="End"),VLOOKUP($B$1,Inventory!$A$1:$AZ$500,33,FALSE),0))</f>
        <v>#NAME?</v>
      </c>
      <c r="E527" s="140">
        <v>0.0</v>
      </c>
      <c r="F527" s="140">
        <v>0.0</v>
      </c>
      <c r="G527" s="140">
        <v>0.0</v>
      </c>
      <c r="H527" s="140">
        <v>0.0</v>
      </c>
      <c r="I527" s="140">
        <v>0.0</v>
      </c>
      <c r="J527" s="140">
        <v>0.0</v>
      </c>
      <c r="K527" s="140">
        <v>0.0</v>
      </c>
      <c r="L527" s="141" t="str">
        <f t="shared" si="3"/>
        <v>#NAME?</v>
      </c>
      <c r="M527" s="142" t="str">
        <f>IF(pmt_timing="End",IF($B527&gt;term, "",$L527/(1+Adj_Rate/12)^B527),"")</f>
        <v>#VALUE!</v>
      </c>
      <c r="N527" s="142" t="str">
        <f>IF(AND(payfreq="A",pmt_timing="Beginning",$B527&lt;=term),$L527/(1+Adj_Rate)^($B527),IF(AND(payfreq="S",pmt_timing="Beginning",$B527&lt;=term),$L527/(1+Adj_Rate/2)^($B527),IF(AND(payfreq="Q",pmt_timing="Beginning",$B527&lt;=term),$L527/(1+Adj_Rate/4)^($B527),IF(AND(payfreq="M",pmt_timing="Beginning",$B527&lt;=term),$L527/(1+Adj_Rate/12)^($B527),""))))</f>
        <v>#VALUE!</v>
      </c>
      <c r="O527" s="77"/>
      <c r="P527" s="138" t="str">
        <f t="shared" si="19"/>
        <v>#NAME?</v>
      </c>
      <c r="Q527" s="143" t="str">
        <f>IF(P527="","",IF(P527=term,"Last Period",IF(P527="total","",IF(payfreq="Annually",DATE(YEAR(Q526)+1,MONTH(Q526),DAY(Q526)),IF(payfreq="Semiannually",DATE(YEAR(Q526),MONTH(Q526)+6,DAY(Q526)),IF(payfreq="Quarterly",DATE(YEAR(Q526),MONTH(Q526)+3,DAY(Q526)),IF(payfreq="Monthly",DATE(YEAR(Q526),MONTH(Q526)+1,DAY(Q526)))))))))</f>
        <v>#NAME?</v>
      </c>
      <c r="R527" s="145" t="str">
        <f t="shared" si="13"/>
        <v>#NAME?</v>
      </c>
      <c r="S527" s="142" t="str">
        <f t="shared" si="14"/>
        <v>#NAME?</v>
      </c>
      <c r="T527" s="145" t="str">
        <f>IF(payfreq="Annually",IF(P527="","",IF(P527="Total",SUM($T$19:T526),Adj_Rate*$R527)),IF(payfreq="Semiannually",IF(P527="","",IF(P527="Total",SUM($T$19:T526),Adj_Rate/2*$R527)),IF(payfreq="Quarterly",IF(P527="","",IF(P527="Total",SUM($T$19:T526),Adj_Rate/4*$R527)),IF(payfreq="Monthly",IF(P527="","",IF(P527="Total",SUM($T$19:T526),Adj_Rate/12*$R527)),""))))</f>
        <v>#VALUE!</v>
      </c>
      <c r="U527" s="142" t="str">
        <f t="shared" si="15"/>
        <v>#NAME?</v>
      </c>
      <c r="V527" s="145" t="str">
        <f t="shared" si="16"/>
        <v>#NAME?</v>
      </c>
      <c r="X527" s="77"/>
    </row>
    <row r="528" ht="15.75" customHeight="1">
      <c r="B528" s="144" t="str">
        <f t="shared" si="72"/>
        <v>#NAME?</v>
      </c>
      <c r="C528" s="139" t="str">
        <f t="shared" si="12"/>
        <v>#NAME?</v>
      </c>
      <c r="D528" s="140" t="str">
        <f>+IF(AND(B528&lt;$G$7),VLOOKUP($B$1,Inventory!$A$1:$AZ$500,33,FALSE),IF(AND(B528=$G$7,pmt_timing="End"),VLOOKUP($B$1,Inventory!$A$1:$AZ$500,33,FALSE),0))</f>
        <v>#NAME?</v>
      </c>
      <c r="E528" s="140">
        <v>0.0</v>
      </c>
      <c r="F528" s="140">
        <v>0.0</v>
      </c>
      <c r="G528" s="140">
        <v>0.0</v>
      </c>
      <c r="H528" s="140">
        <v>0.0</v>
      </c>
      <c r="I528" s="140">
        <v>0.0</v>
      </c>
      <c r="J528" s="140">
        <v>0.0</v>
      </c>
      <c r="K528" s="140">
        <v>0.0</v>
      </c>
      <c r="L528" s="141" t="str">
        <f t="shared" si="3"/>
        <v>#NAME?</v>
      </c>
      <c r="M528" s="142" t="str">
        <f>IF(pmt_timing="End",IF($B528&gt;term, "",$L528/(1+Adj_Rate/12)^B528),"")</f>
        <v>#VALUE!</v>
      </c>
      <c r="N528" s="142" t="str">
        <f>IF(AND(payfreq="A",pmt_timing="Beginning",$B528&lt;=term),$L528/(1+Adj_Rate)^($B528),IF(AND(payfreq="S",pmt_timing="Beginning",$B528&lt;=term),$L528/(1+Adj_Rate/2)^($B528),IF(AND(payfreq="Q",pmt_timing="Beginning",$B528&lt;=term),$L528/(1+Adj_Rate/4)^($B528),IF(AND(payfreq="M",pmt_timing="Beginning",$B528&lt;=term),$L528/(1+Adj_Rate/12)^($B528),""))))</f>
        <v>#VALUE!</v>
      </c>
      <c r="O528" s="77"/>
      <c r="P528" s="138" t="str">
        <f t="shared" si="19"/>
        <v>#NAME?</v>
      </c>
      <c r="Q528" s="143" t="str">
        <f>IF(P528="","",IF(P528=term,"Last Period",IF(P528="total","",IF(payfreq="Annually",DATE(YEAR(Q527)+1,MONTH(Q527),DAY(Q527)),IF(payfreq="Semiannually",DATE(YEAR(Q527),MONTH(Q527)+6,DAY(Q527)),IF(payfreq="Quarterly",DATE(YEAR(Q527),MONTH(Q527)+3,DAY(Q527)),IF(payfreq="Monthly",DATE(YEAR(Q527),MONTH(Q527)+1,DAY(Q527)))))))))</f>
        <v>#NAME?</v>
      </c>
      <c r="R528" s="145" t="str">
        <f t="shared" si="13"/>
        <v>#NAME?</v>
      </c>
      <c r="S528" s="142" t="str">
        <f t="shared" si="14"/>
        <v>#NAME?</v>
      </c>
      <c r="T528" s="145" t="str">
        <f>IF(payfreq="Annually",IF(P528="","",IF(P528="Total",SUM($T$19:T527),Adj_Rate*$R528)),IF(payfreq="Semiannually",IF(P528="","",IF(P528="Total",SUM($T$19:T527),Adj_Rate/2*$R528)),IF(payfreq="Quarterly",IF(P528="","",IF(P528="Total",SUM($T$19:T527),Adj_Rate/4*$R528)),IF(payfreq="Monthly",IF(P528="","",IF(P528="Total",SUM($T$19:T527),Adj_Rate/12*$R528)),""))))</f>
        <v>#VALUE!</v>
      </c>
      <c r="U528" s="142" t="str">
        <f t="shared" si="15"/>
        <v>#NAME?</v>
      </c>
      <c r="V528" s="145" t="str">
        <f t="shared" si="16"/>
        <v>#NAME?</v>
      </c>
      <c r="X528" s="77"/>
    </row>
    <row r="529" ht="15.75" customHeight="1">
      <c r="B529" s="144" t="str">
        <f t="shared" si="72"/>
        <v>#NAME?</v>
      </c>
      <c r="C529" s="139" t="str">
        <f t="shared" si="12"/>
        <v>#NAME?</v>
      </c>
      <c r="D529" s="140" t="str">
        <f>+IF(AND(B529&lt;$G$7),VLOOKUP($B$1,Inventory!$A$1:$AZ$500,33,FALSE),IF(AND(B529=$G$7,pmt_timing="End"),VLOOKUP($B$1,Inventory!$A$1:$AZ$500,33,FALSE),0))</f>
        <v>#NAME?</v>
      </c>
      <c r="E529" s="140">
        <v>0.0</v>
      </c>
      <c r="F529" s="140">
        <v>0.0</v>
      </c>
      <c r="G529" s="140">
        <v>0.0</v>
      </c>
      <c r="H529" s="140">
        <v>0.0</v>
      </c>
      <c r="I529" s="140">
        <v>0.0</v>
      </c>
      <c r="J529" s="140">
        <v>0.0</v>
      </c>
      <c r="K529" s="140">
        <v>0.0</v>
      </c>
      <c r="L529" s="141" t="str">
        <f t="shared" si="3"/>
        <v>#NAME?</v>
      </c>
      <c r="M529" s="142" t="str">
        <f>IF(pmt_timing="End",IF($B529&gt;term, "",$L529/(1+Adj_Rate/12)^B529),"")</f>
        <v>#VALUE!</v>
      </c>
      <c r="N529" s="142" t="str">
        <f>IF(AND(payfreq="A",pmt_timing="Beginning",$B529&lt;=term),$L529/(1+Adj_Rate)^($B529),IF(AND(payfreq="S",pmt_timing="Beginning",$B529&lt;=term),$L529/(1+Adj_Rate/2)^($B529),IF(AND(payfreq="Q",pmt_timing="Beginning",$B529&lt;=term),$L529/(1+Adj_Rate/4)^($B529),IF(AND(payfreq="M",pmt_timing="Beginning",$B529&lt;=term),$L529/(1+Adj_Rate/12)^($B529),""))))</f>
        <v>#VALUE!</v>
      </c>
      <c r="O529" s="77"/>
      <c r="P529" s="138" t="str">
        <f t="shared" si="19"/>
        <v>#NAME?</v>
      </c>
      <c r="Q529" s="143" t="str">
        <f>IF(P529="","",IF(P529=term,"Last Period",IF(P529="total","",IF(payfreq="Annually",DATE(YEAR(Q528)+1,MONTH(Q528),DAY(Q528)),IF(payfreq="Semiannually",DATE(YEAR(Q528),MONTH(Q528)+6,DAY(Q528)),IF(payfreq="Quarterly",DATE(YEAR(Q528),MONTH(Q528)+3,DAY(Q528)),IF(payfreq="Monthly",DATE(YEAR(Q528),MONTH(Q528)+1,DAY(Q528)))))))))</f>
        <v>#NAME?</v>
      </c>
      <c r="R529" s="145" t="str">
        <f t="shared" si="13"/>
        <v>#NAME?</v>
      </c>
      <c r="S529" s="142" t="str">
        <f t="shared" si="14"/>
        <v>#NAME?</v>
      </c>
      <c r="T529" s="145" t="str">
        <f>IF(payfreq="Annually",IF(P529="","",IF(P529="Total",SUM($T$19:T528),Adj_Rate*$R529)),IF(payfreq="Semiannually",IF(P529="","",IF(P529="Total",SUM($T$19:T528),Adj_Rate/2*$R529)),IF(payfreq="Quarterly",IF(P529="","",IF(P529="Total",SUM($T$19:T528),Adj_Rate/4*$R529)),IF(payfreq="Monthly",IF(P529="","",IF(P529="Total",SUM($T$19:T528),Adj_Rate/12*$R529)),""))))</f>
        <v>#VALUE!</v>
      </c>
      <c r="U529" s="142" t="str">
        <f t="shared" si="15"/>
        <v>#NAME?</v>
      </c>
      <c r="V529" s="145" t="str">
        <f t="shared" si="16"/>
        <v>#NAME?</v>
      </c>
      <c r="X529" s="77"/>
    </row>
    <row r="530" ht="15.75" customHeight="1">
      <c r="B530" s="144" t="str">
        <f t="shared" si="72"/>
        <v>#NAME?</v>
      </c>
      <c r="C530" s="139" t="str">
        <f t="shared" si="12"/>
        <v>#NAME?</v>
      </c>
      <c r="D530" s="140" t="str">
        <f>+IF(AND(B530&lt;$G$7),VLOOKUP($B$1,Inventory!$A$1:$AZ$500,33,FALSE),IF(AND(B530=$G$7,pmt_timing="End"),VLOOKUP($B$1,Inventory!$A$1:$AZ$500,33,FALSE),0))</f>
        <v>#NAME?</v>
      </c>
      <c r="E530" s="140">
        <v>0.0</v>
      </c>
      <c r="F530" s="140">
        <v>0.0</v>
      </c>
      <c r="G530" s="140">
        <v>0.0</v>
      </c>
      <c r="H530" s="140">
        <v>0.0</v>
      </c>
      <c r="I530" s="140">
        <v>0.0</v>
      </c>
      <c r="J530" s="140">
        <v>0.0</v>
      </c>
      <c r="K530" s="140">
        <v>0.0</v>
      </c>
      <c r="L530" s="141" t="str">
        <f t="shared" si="3"/>
        <v>#NAME?</v>
      </c>
      <c r="M530" s="142" t="str">
        <f>IF(pmt_timing="End",IF($B530&gt;term, "",$L530/(1+Adj_Rate/12)^B530),"")</f>
        <v>#VALUE!</v>
      </c>
      <c r="N530" s="142" t="str">
        <f>IF(AND(payfreq="A",pmt_timing="Beginning",$B530&lt;=term),$L530/(1+Adj_Rate)^($B530),IF(AND(payfreq="S",pmt_timing="Beginning",$B530&lt;=term),$L530/(1+Adj_Rate/2)^($B530),IF(AND(payfreq="Q",pmt_timing="Beginning",$B530&lt;=term),$L530/(1+Adj_Rate/4)^($B530),IF(AND(payfreq="M",pmt_timing="Beginning",$B530&lt;=term),$L530/(1+Adj_Rate/12)^($B530),""))))</f>
        <v>#VALUE!</v>
      </c>
      <c r="O530" s="77"/>
      <c r="P530" s="138" t="str">
        <f t="shared" si="19"/>
        <v>#NAME?</v>
      </c>
      <c r="Q530" s="143" t="str">
        <f>IF(P530="","",IF(P530=term,"Last Period",IF(P530="total","",IF(payfreq="Annually",DATE(YEAR(Q529)+1,MONTH(Q529),DAY(Q529)),IF(payfreq="Semiannually",DATE(YEAR(Q529),MONTH(Q529)+6,DAY(Q529)),IF(payfreq="Quarterly",DATE(YEAR(Q529),MONTH(Q529)+3,DAY(Q529)),IF(payfreq="Monthly",DATE(YEAR(Q529),MONTH(Q529)+1,DAY(Q529)))))))))</f>
        <v>#NAME?</v>
      </c>
      <c r="R530" s="145" t="str">
        <f t="shared" si="13"/>
        <v>#NAME?</v>
      </c>
      <c r="S530" s="142" t="str">
        <f t="shared" si="14"/>
        <v>#NAME?</v>
      </c>
      <c r="T530" s="145" t="str">
        <f>IF(payfreq="Annually",IF(P530="","",IF(P530="Total",SUM($T$19:T529),Adj_Rate*$R530)),IF(payfreq="Semiannually",IF(P530="","",IF(P530="Total",SUM($T$19:T529),Adj_Rate/2*$R530)),IF(payfreq="Quarterly",IF(P530="","",IF(P530="Total",SUM($T$19:T529),Adj_Rate/4*$R530)),IF(payfreq="Monthly",IF(P530="","",IF(P530="Total",SUM($T$19:T529),Adj_Rate/12*$R530)),""))))</f>
        <v>#VALUE!</v>
      </c>
      <c r="U530" s="142" t="str">
        <f t="shared" si="15"/>
        <v>#NAME?</v>
      </c>
      <c r="V530" s="145" t="str">
        <f t="shared" si="16"/>
        <v>#NAME?</v>
      </c>
      <c r="X530" s="77"/>
    </row>
    <row r="531" ht="15.75" customHeight="1">
      <c r="B531" s="144" t="str">
        <f t="shared" si="72"/>
        <v>#NAME?</v>
      </c>
      <c r="C531" s="139" t="str">
        <f t="shared" si="12"/>
        <v>#NAME?</v>
      </c>
      <c r="D531" s="140" t="str">
        <f>+IF(AND(B531&lt;$G$7),VLOOKUP($B$1,Inventory!$A$1:$AZ$500,33,FALSE),IF(AND(B531=$G$7,pmt_timing="End"),VLOOKUP($B$1,Inventory!$A$1:$AZ$500,33,FALSE),0))</f>
        <v>#NAME?</v>
      </c>
      <c r="E531" s="140">
        <v>0.0</v>
      </c>
      <c r="F531" s="140">
        <v>0.0</v>
      </c>
      <c r="G531" s="140">
        <v>0.0</v>
      </c>
      <c r="H531" s="140">
        <v>0.0</v>
      </c>
      <c r="I531" s="140">
        <v>0.0</v>
      </c>
      <c r="J531" s="140">
        <v>0.0</v>
      </c>
      <c r="K531" s="140">
        <v>0.0</v>
      </c>
      <c r="L531" s="141" t="str">
        <f t="shared" si="3"/>
        <v>#NAME?</v>
      </c>
      <c r="M531" s="142" t="str">
        <f>IF(pmt_timing="End",IF($B531&gt;term, "",$L531/(1+Adj_Rate/12)^B531),"")</f>
        <v>#VALUE!</v>
      </c>
      <c r="N531" s="142" t="str">
        <f>IF(AND(payfreq="A",pmt_timing="Beginning",$B531&lt;=term),$L531/(1+Adj_Rate)^($B531),IF(AND(payfreq="S",pmt_timing="Beginning",$B531&lt;=term),$L531/(1+Adj_Rate/2)^($B531),IF(AND(payfreq="Q",pmt_timing="Beginning",$B531&lt;=term),$L531/(1+Adj_Rate/4)^($B531),IF(AND(payfreq="M",pmt_timing="Beginning",$B531&lt;=term),$L531/(1+Adj_Rate/12)^($B531),""))))</f>
        <v>#VALUE!</v>
      </c>
      <c r="O531" s="77"/>
      <c r="P531" s="138" t="str">
        <f t="shared" si="19"/>
        <v>#NAME?</v>
      </c>
      <c r="Q531" s="143" t="str">
        <f>IF(P531="","",IF(P531=term,"Last Period",IF(P531="total","",IF(payfreq="Annually",DATE(YEAR(Q530)+1,MONTH(Q530),DAY(Q530)),IF(payfreq="Semiannually",DATE(YEAR(Q530),MONTH(Q530)+6,DAY(Q530)),IF(payfreq="Quarterly",DATE(YEAR(Q530),MONTH(Q530)+3,DAY(Q530)),IF(payfreq="Monthly",DATE(YEAR(Q530),MONTH(Q530)+1,DAY(Q530)))))))))</f>
        <v>#NAME?</v>
      </c>
      <c r="R531" s="145" t="str">
        <f t="shared" si="13"/>
        <v>#NAME?</v>
      </c>
      <c r="S531" s="142" t="str">
        <f t="shared" si="14"/>
        <v>#NAME?</v>
      </c>
      <c r="T531" s="145" t="str">
        <f>IF(payfreq="Annually",IF(P531="","",IF(P531="Total",SUM($T$19:T530),Adj_Rate*$R531)),IF(payfreq="Semiannually",IF(P531="","",IF(P531="Total",SUM($T$19:T530),Adj_Rate/2*$R531)),IF(payfreq="Quarterly",IF(P531="","",IF(P531="Total",SUM($T$19:T530),Adj_Rate/4*$R531)),IF(payfreq="Monthly",IF(P531="","",IF(P531="Total",SUM($T$19:T530),Adj_Rate/12*$R531)),""))))</f>
        <v>#VALUE!</v>
      </c>
      <c r="U531" s="142" t="str">
        <f t="shared" si="15"/>
        <v>#NAME?</v>
      </c>
      <c r="V531" s="145" t="str">
        <f t="shared" si="16"/>
        <v>#NAME?</v>
      </c>
      <c r="X531" s="77"/>
    </row>
    <row r="532" ht="15.75" customHeight="1">
      <c r="B532" s="144" t="str">
        <f t="shared" si="72"/>
        <v>#NAME?</v>
      </c>
      <c r="C532" s="139" t="str">
        <f t="shared" si="12"/>
        <v>#NAME?</v>
      </c>
      <c r="D532" s="140" t="str">
        <f>+IF(AND(B532&lt;$G$7),VLOOKUP($B$1,Inventory!$A$1:$AZ$500,33,FALSE),IF(AND(B532=$G$7,pmt_timing="End"),VLOOKUP($B$1,Inventory!$A$1:$AZ$500,33,FALSE),0))</f>
        <v>#NAME?</v>
      </c>
      <c r="E532" s="140">
        <v>0.0</v>
      </c>
      <c r="F532" s="140">
        <v>0.0</v>
      </c>
      <c r="G532" s="140">
        <v>0.0</v>
      </c>
      <c r="H532" s="140">
        <v>0.0</v>
      </c>
      <c r="I532" s="140">
        <v>0.0</v>
      </c>
      <c r="J532" s="140">
        <v>0.0</v>
      </c>
      <c r="K532" s="140">
        <v>0.0</v>
      </c>
      <c r="L532" s="141" t="str">
        <f t="shared" si="3"/>
        <v>#NAME?</v>
      </c>
      <c r="M532" s="142" t="str">
        <f>IF(pmt_timing="End",IF($B532&gt;term, "",$L532/(1+Adj_Rate/12)^B532),"")</f>
        <v>#VALUE!</v>
      </c>
      <c r="N532" s="142" t="str">
        <f>IF(AND(payfreq="A",pmt_timing="Beginning",$B532&lt;=term),$L532/(1+Adj_Rate)^($B532),IF(AND(payfreq="S",pmt_timing="Beginning",$B532&lt;=term),$L532/(1+Adj_Rate/2)^($B532),IF(AND(payfreq="Q",pmt_timing="Beginning",$B532&lt;=term),$L532/(1+Adj_Rate/4)^($B532),IF(AND(payfreq="M",pmt_timing="Beginning",$B532&lt;=term),$L532/(1+Adj_Rate/12)^($B532),""))))</f>
        <v>#VALUE!</v>
      </c>
      <c r="O532" s="77"/>
      <c r="P532" s="138" t="str">
        <f t="shared" si="19"/>
        <v>#NAME?</v>
      </c>
      <c r="Q532" s="143" t="str">
        <f>IF(P532="","",IF(P532=term,"Last Period",IF(P532="total","",IF(payfreq="Annually",DATE(YEAR(Q531)+1,MONTH(Q531),DAY(Q531)),IF(payfreq="Semiannually",DATE(YEAR(Q531),MONTH(Q531)+6,DAY(Q531)),IF(payfreq="Quarterly",DATE(YEAR(Q531),MONTH(Q531)+3,DAY(Q531)),IF(payfreq="Monthly",DATE(YEAR(Q531),MONTH(Q531)+1,DAY(Q531)))))))))</f>
        <v>#NAME?</v>
      </c>
      <c r="R532" s="145" t="str">
        <f t="shared" si="13"/>
        <v>#NAME?</v>
      </c>
      <c r="S532" s="142" t="str">
        <f t="shared" si="14"/>
        <v>#NAME?</v>
      </c>
      <c r="T532" s="145" t="str">
        <f>IF(payfreq="Annually",IF(P532="","",IF(P532="Total",SUM($T$19:T531),Adj_Rate*$R532)),IF(payfreq="Semiannually",IF(P532="","",IF(P532="Total",SUM($T$19:T531),Adj_Rate/2*$R532)),IF(payfreq="Quarterly",IF(P532="","",IF(P532="Total",SUM($T$19:T531),Adj_Rate/4*$R532)),IF(payfreq="Monthly",IF(P532="","",IF(P532="Total",SUM($T$19:T531),Adj_Rate/12*$R532)),""))))</f>
        <v>#VALUE!</v>
      </c>
      <c r="U532" s="142" t="str">
        <f t="shared" si="15"/>
        <v>#NAME?</v>
      </c>
      <c r="V532" s="145" t="str">
        <f t="shared" si="16"/>
        <v>#NAME?</v>
      </c>
      <c r="X532" s="77"/>
    </row>
    <row r="533" ht="15.75" customHeight="1">
      <c r="B533" s="144" t="str">
        <f t="shared" si="72"/>
        <v>#NAME?</v>
      </c>
      <c r="C533" s="139" t="str">
        <f t="shared" si="12"/>
        <v>#NAME?</v>
      </c>
      <c r="D533" s="140" t="str">
        <f>+IF(AND(B533&lt;$G$7),VLOOKUP($B$1,Inventory!$A$1:$AZ$500,33,FALSE),IF(AND(B533=$G$7,pmt_timing="End"),VLOOKUP($B$1,Inventory!$A$1:$AZ$500,33,FALSE),0))</f>
        <v>#NAME?</v>
      </c>
      <c r="E533" s="140">
        <v>0.0</v>
      </c>
      <c r="F533" s="140">
        <v>0.0</v>
      </c>
      <c r="G533" s="140">
        <v>0.0</v>
      </c>
      <c r="H533" s="140">
        <v>0.0</v>
      </c>
      <c r="I533" s="140">
        <v>0.0</v>
      </c>
      <c r="J533" s="140">
        <v>0.0</v>
      </c>
      <c r="K533" s="140">
        <v>0.0</v>
      </c>
      <c r="L533" s="141" t="str">
        <f t="shared" si="3"/>
        <v>#NAME?</v>
      </c>
      <c r="M533" s="142" t="str">
        <f>IF(pmt_timing="End",IF($B533&gt;term, "",$L533/(1+Adj_Rate/12)^B533),"")</f>
        <v>#VALUE!</v>
      </c>
      <c r="N533" s="142" t="str">
        <f>IF(AND(payfreq="A",pmt_timing="Beginning",$B533&lt;=term),$L533/(1+Adj_Rate)^($B533),IF(AND(payfreq="S",pmt_timing="Beginning",$B533&lt;=term),$L533/(1+Adj_Rate/2)^($B533),IF(AND(payfreq="Q",pmt_timing="Beginning",$B533&lt;=term),$L533/(1+Adj_Rate/4)^($B533),IF(AND(payfreq="M",pmt_timing="Beginning",$B533&lt;=term),$L533/(1+Adj_Rate/12)^($B533),""))))</f>
        <v>#VALUE!</v>
      </c>
      <c r="O533" s="77"/>
      <c r="P533" s="138" t="str">
        <f t="shared" si="19"/>
        <v>#NAME?</v>
      </c>
      <c r="Q533" s="143" t="str">
        <f>IF(P533="","",IF(P533=term,"Last Period",IF(P533="total","",IF(payfreq="Annually",DATE(YEAR(Q532)+1,MONTH(Q532),DAY(Q532)),IF(payfreq="Semiannually",DATE(YEAR(Q532),MONTH(Q532)+6,DAY(Q532)),IF(payfreq="Quarterly",DATE(YEAR(Q532),MONTH(Q532)+3,DAY(Q532)),IF(payfreq="Monthly",DATE(YEAR(Q532),MONTH(Q532)+1,DAY(Q532)))))))))</f>
        <v>#NAME?</v>
      </c>
      <c r="R533" s="145" t="str">
        <f t="shared" si="13"/>
        <v>#NAME?</v>
      </c>
      <c r="S533" s="142" t="str">
        <f t="shared" si="14"/>
        <v>#NAME?</v>
      </c>
      <c r="T533" s="145" t="str">
        <f>IF(payfreq="Annually",IF(P533="","",IF(P533="Total",SUM($T$19:T532),Adj_Rate*$R533)),IF(payfreq="Semiannually",IF(P533="","",IF(P533="Total",SUM($T$19:T532),Adj_Rate/2*$R533)),IF(payfreq="Quarterly",IF(P533="","",IF(P533="Total",SUM($T$19:T532),Adj_Rate/4*$R533)),IF(payfreq="Monthly",IF(P533="","",IF(P533="Total",SUM($T$19:T532),Adj_Rate/12*$R533)),""))))</f>
        <v>#VALUE!</v>
      </c>
      <c r="U533" s="142" t="str">
        <f t="shared" si="15"/>
        <v>#NAME?</v>
      </c>
      <c r="V533" s="145" t="str">
        <f t="shared" si="16"/>
        <v>#NAME?</v>
      </c>
      <c r="X533" s="77"/>
    </row>
    <row r="534" ht="15.75" customHeight="1">
      <c r="B534" s="144" t="str">
        <f t="shared" si="72"/>
        <v>#NAME?</v>
      </c>
      <c r="C534" s="139" t="str">
        <f t="shared" si="12"/>
        <v>#NAME?</v>
      </c>
      <c r="D534" s="140" t="str">
        <f>+IF(AND(B534&lt;$G$7),VLOOKUP($B$1,Inventory!$A$1:$AZ$500,33,FALSE),IF(AND(B534=$G$7,pmt_timing="End"),VLOOKUP($B$1,Inventory!$A$1:$AZ$500,33,FALSE),0))</f>
        <v>#NAME?</v>
      </c>
      <c r="E534" s="140">
        <v>0.0</v>
      </c>
      <c r="F534" s="140">
        <v>0.0</v>
      </c>
      <c r="G534" s="140">
        <v>0.0</v>
      </c>
      <c r="H534" s="140">
        <v>0.0</v>
      </c>
      <c r="I534" s="140">
        <v>0.0</v>
      </c>
      <c r="J534" s="140">
        <v>0.0</v>
      </c>
      <c r="K534" s="140">
        <v>0.0</v>
      </c>
      <c r="L534" s="141" t="str">
        <f t="shared" si="3"/>
        <v>#NAME?</v>
      </c>
      <c r="M534" s="142" t="str">
        <f>IF(pmt_timing="End",IF($B534&gt;term, "",$L534/(1+Adj_Rate/12)^B534),"")</f>
        <v>#VALUE!</v>
      </c>
      <c r="N534" s="142" t="str">
        <f>IF(AND(payfreq="A",pmt_timing="Beginning",$B534&lt;=term),$L534/(1+Adj_Rate)^($B534),IF(AND(payfreq="S",pmt_timing="Beginning",$B534&lt;=term),$L534/(1+Adj_Rate/2)^($B534),IF(AND(payfreq="Q",pmt_timing="Beginning",$B534&lt;=term),$L534/(1+Adj_Rate/4)^($B534),IF(AND(payfreq="M",pmt_timing="Beginning",$B534&lt;=term),$L534/(1+Adj_Rate/12)^($B534),""))))</f>
        <v>#VALUE!</v>
      </c>
      <c r="O534" s="77"/>
      <c r="P534" s="138" t="str">
        <f t="shared" si="19"/>
        <v>#NAME?</v>
      </c>
      <c r="Q534" s="143" t="str">
        <f>IF(P534="","",IF(P534=term,"Last Period",IF(P534="total","",IF(payfreq="Annually",DATE(YEAR(Q533)+1,MONTH(Q533),DAY(Q533)),IF(payfreq="Semiannually",DATE(YEAR(Q533),MONTH(Q533)+6,DAY(Q533)),IF(payfreq="Quarterly",DATE(YEAR(Q533),MONTH(Q533)+3,DAY(Q533)),IF(payfreq="Monthly",DATE(YEAR(Q533),MONTH(Q533)+1,DAY(Q533)))))))))</f>
        <v>#NAME?</v>
      </c>
      <c r="R534" s="145" t="str">
        <f t="shared" si="13"/>
        <v>#NAME?</v>
      </c>
      <c r="S534" s="142" t="str">
        <f t="shared" si="14"/>
        <v>#NAME?</v>
      </c>
      <c r="T534" s="145" t="str">
        <f>IF(payfreq="Annually",IF(P534="","",IF(P534="Total",SUM($T$19:T533),Adj_Rate*$R534)),IF(payfreq="Semiannually",IF(P534="","",IF(P534="Total",SUM($T$19:T533),Adj_Rate/2*$R534)),IF(payfreq="Quarterly",IF(P534="","",IF(P534="Total",SUM($T$19:T533),Adj_Rate/4*$R534)),IF(payfreq="Monthly",IF(P534="","",IF(P534="Total",SUM($T$19:T533),Adj_Rate/12*$R534)),""))))</f>
        <v>#VALUE!</v>
      </c>
      <c r="U534" s="142" t="str">
        <f t="shared" si="15"/>
        <v>#NAME?</v>
      </c>
      <c r="V534" s="145" t="str">
        <f t="shared" si="16"/>
        <v>#NAME?</v>
      </c>
      <c r="X534" s="77"/>
    </row>
    <row r="535" ht="15.75" customHeight="1">
      <c r="B535" s="144" t="str">
        <f t="shared" si="72"/>
        <v>#NAME?</v>
      </c>
      <c r="C535" s="139" t="str">
        <f t="shared" si="12"/>
        <v>#NAME?</v>
      </c>
      <c r="D535" s="140" t="str">
        <f>+IF(AND(B535&lt;$G$7),VLOOKUP($B$1,Inventory!$A$1:$AZ$500,33,FALSE),IF(AND(B535=$G$7,pmt_timing="End"),VLOOKUP($B$1,Inventory!$A$1:$AZ$500,33,FALSE),0))</f>
        <v>#NAME?</v>
      </c>
      <c r="E535" s="140">
        <v>0.0</v>
      </c>
      <c r="F535" s="140">
        <v>0.0</v>
      </c>
      <c r="G535" s="140">
        <v>0.0</v>
      </c>
      <c r="H535" s="140">
        <v>0.0</v>
      </c>
      <c r="I535" s="140">
        <v>0.0</v>
      </c>
      <c r="J535" s="140">
        <v>0.0</v>
      </c>
      <c r="K535" s="140">
        <v>0.0</v>
      </c>
      <c r="L535" s="141" t="str">
        <f t="shared" si="3"/>
        <v>#NAME?</v>
      </c>
      <c r="M535" s="142" t="str">
        <f>IF(pmt_timing="End",IF($B535&gt;term, "",$L535/(1+Adj_Rate/12)^B535),"")</f>
        <v>#VALUE!</v>
      </c>
      <c r="N535" s="142" t="str">
        <f>IF(AND(payfreq="A",pmt_timing="Beginning",$B535&lt;=term),$L535/(1+Adj_Rate)^($B535),IF(AND(payfreq="S",pmt_timing="Beginning",$B535&lt;=term),$L535/(1+Adj_Rate/2)^($B535),IF(AND(payfreq="Q",pmt_timing="Beginning",$B535&lt;=term),$L535/(1+Adj_Rate/4)^($B535),IF(AND(payfreq="M",pmt_timing="Beginning",$B535&lt;=term),$L535/(1+Adj_Rate/12)^($B535),""))))</f>
        <v>#VALUE!</v>
      </c>
      <c r="O535" s="77"/>
      <c r="P535" s="138" t="str">
        <f t="shared" si="19"/>
        <v>#NAME?</v>
      </c>
      <c r="Q535" s="143" t="str">
        <f>IF(P535="","",IF(P535=term,"Last Period",IF(P535="total","",IF(payfreq="Annually",DATE(YEAR(Q534)+1,MONTH(Q534),DAY(Q534)),IF(payfreq="Semiannually",DATE(YEAR(Q534),MONTH(Q534)+6,DAY(Q534)),IF(payfreq="Quarterly",DATE(YEAR(Q534),MONTH(Q534)+3,DAY(Q534)),IF(payfreq="Monthly",DATE(YEAR(Q534),MONTH(Q534)+1,DAY(Q534)))))))))</f>
        <v>#NAME?</v>
      </c>
      <c r="R535" s="145" t="str">
        <f t="shared" si="13"/>
        <v>#NAME?</v>
      </c>
      <c r="S535" s="142" t="str">
        <f t="shared" si="14"/>
        <v>#NAME?</v>
      </c>
      <c r="T535" s="145" t="str">
        <f>IF(payfreq="Annually",IF(P535="","",IF(P535="Total",SUM($T$19:T534),Adj_Rate*$R535)),IF(payfreq="Semiannually",IF(P535="","",IF(P535="Total",SUM($T$19:T534),Adj_Rate/2*$R535)),IF(payfreq="Quarterly",IF(P535="","",IF(P535="Total",SUM($T$19:T534),Adj_Rate/4*$R535)),IF(payfreq="Monthly",IF(P535="","",IF(P535="Total",SUM($T$19:T534),Adj_Rate/12*$R535)),""))))</f>
        <v>#VALUE!</v>
      </c>
      <c r="U535" s="142" t="str">
        <f t="shared" si="15"/>
        <v>#NAME?</v>
      </c>
      <c r="V535" s="145" t="str">
        <f t="shared" si="16"/>
        <v>#NAME?</v>
      </c>
      <c r="X535" s="77"/>
    </row>
    <row r="536" ht="15.75" customHeight="1">
      <c r="B536" s="144" t="str">
        <f t="shared" si="72"/>
        <v>#NAME?</v>
      </c>
      <c r="C536" s="139" t="str">
        <f t="shared" si="12"/>
        <v>#NAME?</v>
      </c>
      <c r="D536" s="140" t="str">
        <f>+IF(AND(B536&lt;$G$7),VLOOKUP($B$1,Inventory!$A$1:$AZ$500,33,FALSE),IF(AND(B536=$G$7,pmt_timing="End"),VLOOKUP($B$1,Inventory!$A$1:$AZ$500,33,FALSE),0))</f>
        <v>#NAME?</v>
      </c>
      <c r="E536" s="140">
        <v>0.0</v>
      </c>
      <c r="F536" s="140">
        <v>0.0</v>
      </c>
      <c r="G536" s="140">
        <v>0.0</v>
      </c>
      <c r="H536" s="140">
        <v>0.0</v>
      </c>
      <c r="I536" s="140">
        <v>0.0</v>
      </c>
      <c r="J536" s="140">
        <v>0.0</v>
      </c>
      <c r="K536" s="140">
        <v>0.0</v>
      </c>
      <c r="L536" s="141" t="str">
        <f t="shared" si="3"/>
        <v>#NAME?</v>
      </c>
      <c r="M536" s="142" t="str">
        <f>IF(pmt_timing="End",IF($B536&gt;term, "",$L536/(1+Adj_Rate/12)^B536),"")</f>
        <v>#VALUE!</v>
      </c>
      <c r="N536" s="142" t="str">
        <f>IF(AND(payfreq="A",pmt_timing="Beginning",$B536&lt;=term),$L536/(1+Adj_Rate)^($B536),IF(AND(payfreq="S",pmt_timing="Beginning",$B536&lt;=term),$L536/(1+Adj_Rate/2)^($B536),IF(AND(payfreq="Q",pmt_timing="Beginning",$B536&lt;=term),$L536/(1+Adj_Rate/4)^($B536),IF(AND(payfreq="M",pmt_timing="Beginning",$B536&lt;=term),$L536/(1+Adj_Rate/12)^($B536),""))))</f>
        <v>#VALUE!</v>
      </c>
      <c r="O536" s="77"/>
      <c r="P536" s="138" t="str">
        <f t="shared" si="19"/>
        <v>#NAME?</v>
      </c>
      <c r="Q536" s="143" t="str">
        <f>IF(P536="","",IF(P536=term,"Last Period",IF(P536="total","",IF(payfreq="Annually",DATE(YEAR(Q535)+1,MONTH(Q535),DAY(Q535)),IF(payfreq="Semiannually",DATE(YEAR(Q535),MONTH(Q535)+6,DAY(Q535)),IF(payfreq="Quarterly",DATE(YEAR(Q535),MONTH(Q535)+3,DAY(Q535)),IF(payfreq="Monthly",DATE(YEAR(Q535),MONTH(Q535)+1,DAY(Q535)))))))))</f>
        <v>#NAME?</v>
      </c>
      <c r="R536" s="145" t="str">
        <f t="shared" si="13"/>
        <v>#NAME?</v>
      </c>
      <c r="S536" s="142" t="str">
        <f t="shared" si="14"/>
        <v>#NAME?</v>
      </c>
      <c r="T536" s="145" t="str">
        <f>IF(payfreq="Annually",IF(P536="","",IF(P536="Total",SUM($T$19:T535),Adj_Rate*$R536)),IF(payfreq="Semiannually",IF(P536="","",IF(P536="Total",SUM($T$19:T535),Adj_Rate/2*$R536)),IF(payfreq="Quarterly",IF(P536="","",IF(P536="Total",SUM($T$19:T535),Adj_Rate/4*$R536)),IF(payfreq="Monthly",IF(P536="","",IF(P536="Total",SUM($T$19:T535),Adj_Rate/12*$R536)),""))))</f>
        <v>#VALUE!</v>
      </c>
      <c r="U536" s="142" t="str">
        <f t="shared" si="15"/>
        <v>#NAME?</v>
      </c>
      <c r="V536" s="145" t="str">
        <f t="shared" si="16"/>
        <v>#NAME?</v>
      </c>
      <c r="X536" s="77"/>
    </row>
    <row r="537" ht="15.75" customHeight="1">
      <c r="B537" s="144" t="str">
        <f t="shared" si="72"/>
        <v>#NAME?</v>
      </c>
      <c r="C537" s="139" t="str">
        <f t="shared" si="12"/>
        <v>#NAME?</v>
      </c>
      <c r="D537" s="140" t="str">
        <f>+IF(AND(B537&lt;$G$7),VLOOKUP($B$1,Inventory!$A$1:$AZ$500,33,FALSE),IF(AND(B537=$G$7,pmt_timing="End"),VLOOKUP($B$1,Inventory!$A$1:$AZ$500,33,FALSE),0))</f>
        <v>#NAME?</v>
      </c>
      <c r="E537" s="140">
        <v>0.0</v>
      </c>
      <c r="F537" s="140">
        <v>0.0</v>
      </c>
      <c r="G537" s="140">
        <v>0.0</v>
      </c>
      <c r="H537" s="140">
        <v>0.0</v>
      </c>
      <c r="I537" s="140">
        <v>0.0</v>
      </c>
      <c r="J537" s="140">
        <v>0.0</v>
      </c>
      <c r="K537" s="140">
        <v>0.0</v>
      </c>
      <c r="L537" s="141" t="str">
        <f t="shared" si="3"/>
        <v>#NAME?</v>
      </c>
      <c r="M537" s="142" t="str">
        <f>IF(pmt_timing="End",IF($B537&gt;term, "",$L537/(1+Adj_Rate/12)^B537),"")</f>
        <v>#VALUE!</v>
      </c>
      <c r="N537" s="142" t="str">
        <f>IF(AND(payfreq="A",pmt_timing="Beginning",$B537&lt;=term),$L537/(1+Adj_Rate)^($B537),IF(AND(payfreq="S",pmt_timing="Beginning",$B537&lt;=term),$L537/(1+Adj_Rate/2)^($B537),IF(AND(payfreq="Q",pmt_timing="Beginning",$B537&lt;=term),$L537/(1+Adj_Rate/4)^($B537),IF(AND(payfreq="M",pmt_timing="Beginning",$B537&lt;=term),$L537/(1+Adj_Rate/12)^($B537),""))))</f>
        <v>#VALUE!</v>
      </c>
      <c r="O537" s="77"/>
      <c r="P537" s="138" t="str">
        <f t="shared" si="19"/>
        <v>#NAME?</v>
      </c>
      <c r="Q537" s="143" t="str">
        <f>IF(P537="","",IF(P537=term,"Last Period",IF(P537="total","",IF(payfreq="Annually",DATE(YEAR(Q536)+1,MONTH(Q536),DAY(Q536)),IF(payfreq="Semiannually",DATE(YEAR(Q536),MONTH(Q536)+6,DAY(Q536)),IF(payfreq="Quarterly",DATE(YEAR(Q536),MONTH(Q536)+3,DAY(Q536)),IF(payfreq="Monthly",DATE(YEAR(Q536),MONTH(Q536)+1,DAY(Q536)))))))))</f>
        <v>#NAME?</v>
      </c>
      <c r="R537" s="145" t="str">
        <f t="shared" si="13"/>
        <v>#NAME?</v>
      </c>
      <c r="S537" s="142" t="str">
        <f t="shared" si="14"/>
        <v>#NAME?</v>
      </c>
      <c r="T537" s="145" t="str">
        <f>IF(payfreq="Annually",IF(P537="","",IF(P537="Total",SUM($T$19:T536),Adj_Rate*$R537)),IF(payfreq="Semiannually",IF(P537="","",IF(P537="Total",SUM($T$19:T536),Adj_Rate/2*$R537)),IF(payfreq="Quarterly",IF(P537="","",IF(P537="Total",SUM($T$19:T536),Adj_Rate/4*$R537)),IF(payfreq="Monthly",IF(P537="","",IF(P537="Total",SUM($T$19:T536),Adj_Rate/12*$R537)),""))))</f>
        <v>#VALUE!</v>
      </c>
      <c r="U537" s="142" t="str">
        <f t="shared" si="15"/>
        <v>#NAME?</v>
      </c>
      <c r="V537" s="145" t="str">
        <f t="shared" si="16"/>
        <v>#NAME?</v>
      </c>
      <c r="X537" s="77"/>
    </row>
    <row r="538" ht="15.75" customHeight="1">
      <c r="B538" s="144" t="str">
        <f t="shared" si="72"/>
        <v>#NAME?</v>
      </c>
      <c r="C538" s="139" t="str">
        <f t="shared" si="12"/>
        <v>#NAME?</v>
      </c>
      <c r="D538" s="140" t="str">
        <f>+IF(AND(B538&lt;$G$7),VLOOKUP($B$1,Inventory!$A$1:$AZ$500,33,FALSE),IF(AND(B538=$G$7,pmt_timing="End"),VLOOKUP($B$1,Inventory!$A$1:$AZ$500,33,FALSE),0))</f>
        <v>#NAME?</v>
      </c>
      <c r="E538" s="140">
        <v>0.0</v>
      </c>
      <c r="F538" s="140">
        <v>0.0</v>
      </c>
      <c r="G538" s="140">
        <v>0.0</v>
      </c>
      <c r="H538" s="140">
        <v>0.0</v>
      </c>
      <c r="I538" s="140">
        <v>0.0</v>
      </c>
      <c r="J538" s="140">
        <v>0.0</v>
      </c>
      <c r="K538" s="140">
        <v>0.0</v>
      </c>
      <c r="L538" s="141" t="str">
        <f t="shared" si="3"/>
        <v>#NAME?</v>
      </c>
      <c r="M538" s="142" t="str">
        <f>IF(pmt_timing="End",IF($B538&gt;term, "",$L538/(1+Adj_Rate/12)^B538),"")</f>
        <v>#VALUE!</v>
      </c>
      <c r="N538" s="142" t="str">
        <f>IF(AND(payfreq="A",pmt_timing="Beginning",$B538&lt;=term),$L538/(1+Adj_Rate)^($B538),IF(AND(payfreq="S",pmt_timing="Beginning",$B538&lt;=term),$L538/(1+Adj_Rate/2)^($B538),IF(AND(payfreq="Q",pmt_timing="Beginning",$B538&lt;=term),$L538/(1+Adj_Rate/4)^($B538),IF(AND(payfreq="M",pmt_timing="Beginning",$B538&lt;=term),$L538/(1+Adj_Rate/12)^($B538),""))))</f>
        <v>#VALUE!</v>
      </c>
      <c r="O538" s="77"/>
      <c r="P538" s="138" t="str">
        <f t="shared" si="19"/>
        <v>#NAME?</v>
      </c>
      <c r="Q538" s="143" t="str">
        <f>IF(P538="","",IF(P538=term,"Last Period",IF(P538="total","",IF(payfreq="Annually",DATE(YEAR(Q537)+1,MONTH(Q537),DAY(Q537)),IF(payfreq="Semiannually",DATE(YEAR(Q537),MONTH(Q537)+6,DAY(Q537)),IF(payfreq="Quarterly",DATE(YEAR(Q537),MONTH(Q537)+3,DAY(Q537)),IF(payfreq="Monthly",DATE(YEAR(Q537),MONTH(Q537)+1,DAY(Q537)))))))))</f>
        <v>#NAME?</v>
      </c>
      <c r="R538" s="145" t="str">
        <f t="shared" si="13"/>
        <v>#NAME?</v>
      </c>
      <c r="S538" s="142" t="str">
        <f t="shared" si="14"/>
        <v>#NAME?</v>
      </c>
      <c r="T538" s="145" t="str">
        <f>IF(payfreq="Annually",IF(P538="","",IF(P538="Total",SUM($T$19:T537),Adj_Rate*$R538)),IF(payfreq="Semiannually",IF(P538="","",IF(P538="Total",SUM($T$19:T537),Adj_Rate/2*$R538)),IF(payfreq="Quarterly",IF(P538="","",IF(P538="Total",SUM($T$19:T537),Adj_Rate/4*$R538)),IF(payfreq="Monthly",IF(P538="","",IF(P538="Total",SUM($T$19:T537),Adj_Rate/12*$R538)),""))))</f>
        <v>#VALUE!</v>
      </c>
      <c r="U538" s="142" t="str">
        <f t="shared" si="15"/>
        <v>#NAME?</v>
      </c>
      <c r="V538" s="145" t="str">
        <f t="shared" si="16"/>
        <v>#NAME?</v>
      </c>
      <c r="X538" s="77"/>
    </row>
    <row r="539" ht="15.75" customHeight="1">
      <c r="B539" s="144" t="str">
        <f t="shared" si="72"/>
        <v>#NAME?</v>
      </c>
      <c r="C539" s="139" t="str">
        <f t="shared" si="12"/>
        <v>#NAME?</v>
      </c>
      <c r="D539" s="140" t="str">
        <f>+IF(AND(B539&lt;$G$7),VLOOKUP($B$1,Inventory!$A$1:$AZ$500,33,FALSE),IF(AND(B539=$G$7,pmt_timing="End"),VLOOKUP($B$1,Inventory!$A$1:$AZ$500,33,FALSE),0))</f>
        <v>#NAME?</v>
      </c>
      <c r="E539" s="140">
        <v>0.0</v>
      </c>
      <c r="F539" s="140">
        <v>0.0</v>
      </c>
      <c r="G539" s="140">
        <v>0.0</v>
      </c>
      <c r="H539" s="140">
        <v>0.0</v>
      </c>
      <c r="I539" s="140">
        <v>0.0</v>
      </c>
      <c r="J539" s="140">
        <v>0.0</v>
      </c>
      <c r="K539" s="140">
        <v>0.0</v>
      </c>
      <c r="L539" s="141" t="str">
        <f t="shared" si="3"/>
        <v>#NAME?</v>
      </c>
      <c r="M539" s="142" t="str">
        <f>IF(pmt_timing="End",IF($B539&gt;term, "",$L539/(1+Adj_Rate/12)^B539),"")</f>
        <v>#VALUE!</v>
      </c>
      <c r="N539" s="142" t="str">
        <f>IF(AND(payfreq="A",pmt_timing="Beginning",$B539&lt;=term),$L539/(1+Adj_Rate)^($B539),IF(AND(payfreq="S",pmt_timing="Beginning",$B539&lt;=term),$L539/(1+Adj_Rate/2)^($B539),IF(AND(payfreq="Q",pmt_timing="Beginning",$B539&lt;=term),$L539/(1+Adj_Rate/4)^($B539),IF(AND(payfreq="M",pmt_timing="Beginning",$B539&lt;=term),$L539/(1+Adj_Rate/12)^($B539),""))))</f>
        <v>#VALUE!</v>
      </c>
      <c r="O539" s="77"/>
      <c r="P539" s="138" t="str">
        <f t="shared" si="19"/>
        <v>#NAME?</v>
      </c>
      <c r="Q539" s="143" t="str">
        <f>IF(P539="","",IF(P539=term,"Last Period",IF(P539="total","",IF(payfreq="Annually",DATE(YEAR(Q538)+1,MONTH(Q538),DAY(Q538)),IF(payfreq="Semiannually",DATE(YEAR(Q538),MONTH(Q538)+6,DAY(Q538)),IF(payfreq="Quarterly",DATE(YEAR(Q538),MONTH(Q538)+3,DAY(Q538)),IF(payfreq="Monthly",DATE(YEAR(Q538),MONTH(Q538)+1,DAY(Q538)))))))))</f>
        <v>#NAME?</v>
      </c>
      <c r="R539" s="145" t="str">
        <f t="shared" si="13"/>
        <v>#NAME?</v>
      </c>
      <c r="S539" s="142" t="str">
        <f t="shared" si="14"/>
        <v>#NAME?</v>
      </c>
      <c r="T539" s="145" t="str">
        <f>IF(payfreq="Annually",IF(P539="","",IF(P539="Total",SUM($T$19:T538),Adj_Rate*$R539)),IF(payfreq="Semiannually",IF(P539="","",IF(P539="Total",SUM($T$19:T538),Adj_Rate/2*$R539)),IF(payfreq="Quarterly",IF(P539="","",IF(P539="Total",SUM($T$19:T538),Adj_Rate/4*$R539)),IF(payfreq="Monthly",IF(P539="","",IF(P539="Total",SUM($T$19:T538),Adj_Rate/12*$R539)),""))))</f>
        <v>#VALUE!</v>
      </c>
      <c r="U539" s="142" t="str">
        <f t="shared" si="15"/>
        <v>#NAME?</v>
      </c>
      <c r="V539" s="145" t="str">
        <f t="shared" si="16"/>
        <v>#NAME?</v>
      </c>
      <c r="X539" s="77"/>
    </row>
    <row r="540" ht="15.75" customHeight="1">
      <c r="B540" s="144" t="str">
        <f t="shared" si="72"/>
        <v>#NAME?</v>
      </c>
      <c r="C540" s="139" t="str">
        <f t="shared" si="12"/>
        <v>#NAME?</v>
      </c>
      <c r="D540" s="140" t="str">
        <f>+IF(AND(B540&lt;$G$7),VLOOKUP($B$1,Inventory!$A$1:$AZ$500,33,FALSE),IF(AND(B540=$G$7,pmt_timing="End"),VLOOKUP($B$1,Inventory!$A$1:$AZ$500,33,FALSE),0))</f>
        <v>#NAME?</v>
      </c>
      <c r="E540" s="140">
        <v>0.0</v>
      </c>
      <c r="F540" s="140">
        <v>0.0</v>
      </c>
      <c r="G540" s="140">
        <v>0.0</v>
      </c>
      <c r="H540" s="140">
        <v>0.0</v>
      </c>
      <c r="I540" s="140">
        <v>0.0</v>
      </c>
      <c r="J540" s="140">
        <v>0.0</v>
      </c>
      <c r="K540" s="140">
        <v>0.0</v>
      </c>
      <c r="L540" s="141" t="str">
        <f t="shared" si="3"/>
        <v>#NAME?</v>
      </c>
      <c r="M540" s="142" t="str">
        <f>IF(pmt_timing="End",IF($B540&gt;term, "",$L540/(1+Adj_Rate/12)^B540),"")</f>
        <v>#VALUE!</v>
      </c>
      <c r="N540" s="142" t="str">
        <f>IF(AND(payfreq="A",pmt_timing="Beginning",$B540&lt;=term),$L540/(1+Adj_Rate)^($B540),IF(AND(payfreq="S",pmt_timing="Beginning",$B540&lt;=term),$L540/(1+Adj_Rate/2)^($B540),IF(AND(payfreq="Q",pmt_timing="Beginning",$B540&lt;=term),$L540/(1+Adj_Rate/4)^($B540),IF(AND(payfreq="M",pmt_timing="Beginning",$B540&lt;=term),$L540/(1+Adj_Rate/12)^($B540),""))))</f>
        <v>#VALUE!</v>
      </c>
      <c r="O540" s="77"/>
      <c r="P540" s="138" t="str">
        <f t="shared" si="19"/>
        <v>#NAME?</v>
      </c>
      <c r="Q540" s="143" t="str">
        <f>IF(P540="","",IF(P540=term,"Last Period",IF(P540="total","",IF(payfreq="Annually",DATE(YEAR(Q539)+1,MONTH(Q539),DAY(Q539)),IF(payfreq="Semiannually",DATE(YEAR(Q539),MONTH(Q539)+6,DAY(Q539)),IF(payfreq="Quarterly",DATE(YEAR(Q539),MONTH(Q539)+3,DAY(Q539)),IF(payfreq="Monthly",DATE(YEAR(Q539),MONTH(Q539)+1,DAY(Q539)))))))))</f>
        <v>#NAME?</v>
      </c>
      <c r="R540" s="145" t="str">
        <f t="shared" si="13"/>
        <v>#NAME?</v>
      </c>
      <c r="S540" s="142" t="str">
        <f t="shared" si="14"/>
        <v>#NAME?</v>
      </c>
      <c r="T540" s="145" t="str">
        <f>IF(payfreq="Annually",IF(P540="","",IF(P540="Total",SUM($T$19:T539),Adj_Rate*$R540)),IF(payfreq="Semiannually",IF(P540="","",IF(P540="Total",SUM($T$19:T539),Adj_Rate/2*$R540)),IF(payfreq="Quarterly",IF(P540="","",IF(P540="Total",SUM($T$19:T539),Adj_Rate/4*$R540)),IF(payfreq="Monthly",IF(P540="","",IF(P540="Total",SUM($T$19:T539),Adj_Rate/12*$R540)),""))))</f>
        <v>#VALUE!</v>
      </c>
      <c r="U540" s="142" t="str">
        <f t="shared" si="15"/>
        <v>#NAME?</v>
      </c>
      <c r="V540" s="145" t="str">
        <f t="shared" si="16"/>
        <v>#NAME?</v>
      </c>
      <c r="X540" s="77"/>
    </row>
    <row r="541" ht="15.75" customHeight="1">
      <c r="B541" s="144" t="str">
        <f t="shared" si="72"/>
        <v>#NAME?</v>
      </c>
      <c r="C541" s="139" t="str">
        <f t="shared" si="12"/>
        <v>#NAME?</v>
      </c>
      <c r="D541" s="140" t="str">
        <f>+IF(AND(B541&lt;$G$7),VLOOKUP($B$1,Inventory!$A$1:$AZ$500,33,FALSE),IF(AND(B541=$G$7,pmt_timing="End"),VLOOKUP($B$1,Inventory!$A$1:$AZ$500,33,FALSE),0))</f>
        <v>#NAME?</v>
      </c>
      <c r="E541" s="140">
        <v>0.0</v>
      </c>
      <c r="F541" s="140">
        <v>0.0</v>
      </c>
      <c r="G541" s="140">
        <v>0.0</v>
      </c>
      <c r="H541" s="140">
        <v>0.0</v>
      </c>
      <c r="I541" s="140">
        <v>0.0</v>
      </c>
      <c r="J541" s="140">
        <v>0.0</v>
      </c>
      <c r="K541" s="140">
        <v>0.0</v>
      </c>
      <c r="L541" s="141" t="str">
        <f t="shared" si="3"/>
        <v>#NAME?</v>
      </c>
      <c r="M541" s="142" t="str">
        <f>IF(pmt_timing="End",IF($B541&gt;term, "",$L541/(1+Adj_Rate/12)^B541),"")</f>
        <v>#VALUE!</v>
      </c>
      <c r="N541" s="142" t="str">
        <f>IF(AND(payfreq="A",pmt_timing="Beginning",$B541&lt;=term),$L541/(1+Adj_Rate)^($B541),IF(AND(payfreq="S",pmt_timing="Beginning",$B541&lt;=term),$L541/(1+Adj_Rate/2)^($B541),IF(AND(payfreq="Q",pmt_timing="Beginning",$B541&lt;=term),$L541/(1+Adj_Rate/4)^($B541),IF(AND(payfreq="M",pmt_timing="Beginning",$B541&lt;=term),$L541/(1+Adj_Rate/12)^($B541),""))))</f>
        <v>#VALUE!</v>
      </c>
      <c r="O541" s="77"/>
      <c r="P541" s="138" t="str">
        <f t="shared" si="19"/>
        <v>#NAME?</v>
      </c>
      <c r="Q541" s="143" t="str">
        <f>IF(P541="","",IF(P541=term,"Last Period",IF(P541="total","",IF(payfreq="Annually",DATE(YEAR(Q540)+1,MONTH(Q540),DAY(Q540)),IF(payfreq="Semiannually",DATE(YEAR(Q540),MONTH(Q540)+6,DAY(Q540)),IF(payfreq="Quarterly",DATE(YEAR(Q540),MONTH(Q540)+3,DAY(Q540)),IF(payfreq="Monthly",DATE(YEAR(Q540),MONTH(Q540)+1,DAY(Q540)))))))))</f>
        <v>#NAME?</v>
      </c>
      <c r="R541" s="145" t="str">
        <f t="shared" si="13"/>
        <v>#NAME?</v>
      </c>
      <c r="S541" s="142" t="str">
        <f t="shared" si="14"/>
        <v>#NAME?</v>
      </c>
      <c r="T541" s="145" t="str">
        <f>IF(payfreq="Annually",IF(P541="","",IF(P541="Total",SUM($T$19:T540),Adj_Rate*$R541)),IF(payfreq="Semiannually",IF(P541="","",IF(P541="Total",SUM($T$19:T540),Adj_Rate/2*$R541)),IF(payfreq="Quarterly",IF(P541="","",IF(P541="Total",SUM($T$19:T540),Adj_Rate/4*$R541)),IF(payfreq="Monthly",IF(P541="","",IF(P541="Total",SUM($T$19:T540),Adj_Rate/12*$R541)),""))))</f>
        <v>#VALUE!</v>
      </c>
      <c r="U541" s="142" t="str">
        <f t="shared" si="15"/>
        <v>#NAME?</v>
      </c>
      <c r="V541" s="145" t="str">
        <f t="shared" si="16"/>
        <v>#NAME?</v>
      </c>
      <c r="X541" s="77"/>
    </row>
    <row r="542" ht="15.75" customHeight="1">
      <c r="B542" s="144" t="str">
        <f t="shared" si="72"/>
        <v>#NAME?</v>
      </c>
      <c r="C542" s="139" t="str">
        <f t="shared" si="12"/>
        <v>#NAME?</v>
      </c>
      <c r="D542" s="140" t="str">
        <f>+IF(AND(B542&lt;$G$7),VLOOKUP($B$1,Inventory!$A$1:$AZ$500,33,FALSE),IF(AND(B542=$G$7,pmt_timing="End"),VLOOKUP($B$1,Inventory!$A$1:$AZ$500,33,FALSE),0))</f>
        <v>#NAME?</v>
      </c>
      <c r="E542" s="140">
        <v>0.0</v>
      </c>
      <c r="F542" s="140">
        <v>0.0</v>
      </c>
      <c r="G542" s="140">
        <v>0.0</v>
      </c>
      <c r="H542" s="140">
        <v>0.0</v>
      </c>
      <c r="I542" s="140">
        <v>0.0</v>
      </c>
      <c r="J542" s="140">
        <v>0.0</v>
      </c>
      <c r="K542" s="140">
        <v>0.0</v>
      </c>
      <c r="L542" s="141" t="str">
        <f t="shared" si="3"/>
        <v>#NAME?</v>
      </c>
      <c r="M542" s="142" t="str">
        <f>IF(pmt_timing="End",IF($B542&gt;term, "",$L542/(1+Adj_Rate/12)^B542),"")</f>
        <v>#VALUE!</v>
      </c>
      <c r="N542" s="142" t="str">
        <f>IF(AND(payfreq="A",pmt_timing="Beginning",$B542&lt;=term),$L542/(1+Adj_Rate)^($B542),IF(AND(payfreq="S",pmt_timing="Beginning",$B542&lt;=term),$L542/(1+Adj_Rate/2)^($B542),IF(AND(payfreq="Q",pmt_timing="Beginning",$B542&lt;=term),$L542/(1+Adj_Rate/4)^($B542),IF(AND(payfreq="M",pmt_timing="Beginning",$B542&lt;=term),$L542/(1+Adj_Rate/12)^($B542),""))))</f>
        <v>#VALUE!</v>
      </c>
      <c r="O542" s="77"/>
      <c r="P542" s="138" t="str">
        <f t="shared" si="19"/>
        <v>#NAME?</v>
      </c>
      <c r="Q542" s="143" t="str">
        <f>IF(P542="","",IF(P542=term,"Last Period",IF(P542="total","",IF(payfreq="Annually",DATE(YEAR(Q541)+1,MONTH(Q541),DAY(Q541)),IF(payfreq="Semiannually",DATE(YEAR(Q541),MONTH(Q541)+6,DAY(Q541)),IF(payfreq="Quarterly",DATE(YEAR(Q541),MONTH(Q541)+3,DAY(Q541)),IF(payfreq="Monthly",DATE(YEAR(Q541),MONTH(Q541)+1,DAY(Q541)))))))))</f>
        <v>#NAME?</v>
      </c>
      <c r="R542" s="145" t="str">
        <f t="shared" si="13"/>
        <v>#NAME?</v>
      </c>
      <c r="S542" s="142" t="str">
        <f t="shared" si="14"/>
        <v>#NAME?</v>
      </c>
      <c r="T542" s="145" t="str">
        <f>IF(payfreq="Annually",IF(P542="","",IF(P542="Total",SUM($T$19:T541),Adj_Rate*$R542)),IF(payfreq="Semiannually",IF(P542="","",IF(P542="Total",SUM($T$19:T541),Adj_Rate/2*$R542)),IF(payfreq="Quarterly",IF(P542="","",IF(P542="Total",SUM($T$19:T541),Adj_Rate/4*$R542)),IF(payfreq="Monthly",IF(P542="","",IF(P542="Total",SUM($T$19:T541),Adj_Rate/12*$R542)),""))))</f>
        <v>#VALUE!</v>
      </c>
      <c r="U542" s="142" t="str">
        <f t="shared" si="15"/>
        <v>#NAME?</v>
      </c>
      <c r="V542" s="145" t="str">
        <f t="shared" si="16"/>
        <v>#NAME?</v>
      </c>
      <c r="X542" s="77"/>
    </row>
    <row r="543" ht="15.75" customHeight="1">
      <c r="B543" s="144" t="str">
        <f t="shared" si="72"/>
        <v>#NAME?</v>
      </c>
      <c r="C543" s="139" t="str">
        <f t="shared" si="12"/>
        <v>#NAME?</v>
      </c>
      <c r="D543" s="140" t="str">
        <f>+IF(AND(B543&lt;$G$7),VLOOKUP($B$1,Inventory!$A$1:$AZ$500,33,FALSE),IF(AND(B543=$G$7,pmt_timing="End"),VLOOKUP($B$1,Inventory!$A$1:$AZ$500,33,FALSE),0))</f>
        <v>#NAME?</v>
      </c>
      <c r="E543" s="140">
        <v>0.0</v>
      </c>
      <c r="F543" s="140">
        <v>0.0</v>
      </c>
      <c r="G543" s="140">
        <v>0.0</v>
      </c>
      <c r="H543" s="140">
        <v>0.0</v>
      </c>
      <c r="I543" s="140">
        <v>0.0</v>
      </c>
      <c r="J543" s="140">
        <v>0.0</v>
      </c>
      <c r="K543" s="140">
        <v>0.0</v>
      </c>
      <c r="L543" s="141" t="str">
        <f t="shared" si="3"/>
        <v>#NAME?</v>
      </c>
      <c r="M543" s="142" t="str">
        <f>IF(pmt_timing="End",IF($B543&gt;term, "",$L543/(1+Adj_Rate/12)^B543),"")</f>
        <v>#VALUE!</v>
      </c>
      <c r="N543" s="142" t="str">
        <f>IF(AND(payfreq="A",pmt_timing="Beginning",$B543&lt;=term),$L543/(1+Adj_Rate)^($B543),IF(AND(payfreq="S",pmt_timing="Beginning",$B543&lt;=term),$L543/(1+Adj_Rate/2)^($B543),IF(AND(payfreq="Q",pmt_timing="Beginning",$B543&lt;=term),$L543/(1+Adj_Rate/4)^($B543),IF(AND(payfreq="M",pmt_timing="Beginning",$B543&lt;=term),$L543/(1+Adj_Rate/12)^($B543),""))))</f>
        <v>#VALUE!</v>
      </c>
      <c r="O543" s="77"/>
      <c r="P543" s="138" t="str">
        <f t="shared" si="19"/>
        <v>#NAME?</v>
      </c>
      <c r="Q543" s="143" t="str">
        <f>IF(P543="","",IF(P543=term,"Last Period",IF(P543="total","",IF(payfreq="Annually",DATE(YEAR(Q542)+1,MONTH(Q542),DAY(Q542)),IF(payfreq="Semiannually",DATE(YEAR(Q542),MONTH(Q542)+6,DAY(Q542)),IF(payfreq="Quarterly",DATE(YEAR(Q542),MONTH(Q542)+3,DAY(Q542)),IF(payfreq="Monthly",DATE(YEAR(Q542),MONTH(Q542)+1,DAY(Q542)))))))))</f>
        <v>#NAME?</v>
      </c>
      <c r="R543" s="145" t="str">
        <f t="shared" si="13"/>
        <v>#NAME?</v>
      </c>
      <c r="S543" s="142" t="str">
        <f t="shared" si="14"/>
        <v>#NAME?</v>
      </c>
      <c r="T543" s="145" t="str">
        <f>IF(payfreq="Annually",IF(P543="","",IF(P543="Total",SUM($T$19:T542),Adj_Rate*$R543)),IF(payfreq="Semiannually",IF(P543="","",IF(P543="Total",SUM($T$19:T542),Adj_Rate/2*$R543)),IF(payfreq="Quarterly",IF(P543="","",IF(P543="Total",SUM($T$19:T542),Adj_Rate/4*$R543)),IF(payfreq="Monthly",IF(P543="","",IF(P543="Total",SUM($T$19:T542),Adj_Rate/12*$R543)),""))))</f>
        <v>#VALUE!</v>
      </c>
      <c r="U543" s="142" t="str">
        <f t="shared" si="15"/>
        <v>#NAME?</v>
      </c>
      <c r="V543" s="145" t="str">
        <f t="shared" si="16"/>
        <v>#NAME?</v>
      </c>
      <c r="X543" s="77"/>
    </row>
    <row r="544" ht="15.75" customHeight="1">
      <c r="B544" s="144" t="str">
        <f t="shared" si="72"/>
        <v>#NAME?</v>
      </c>
      <c r="C544" s="139" t="str">
        <f t="shared" si="12"/>
        <v>#NAME?</v>
      </c>
      <c r="D544" s="140" t="str">
        <f>+IF(AND(B544&lt;$G$7),VLOOKUP($B$1,Inventory!$A$1:$AZ$500,33,FALSE),IF(AND(B544=$G$7,pmt_timing="End"),VLOOKUP($B$1,Inventory!$A$1:$AZ$500,33,FALSE),0))</f>
        <v>#NAME?</v>
      </c>
      <c r="E544" s="140">
        <v>0.0</v>
      </c>
      <c r="F544" s="140">
        <v>0.0</v>
      </c>
      <c r="G544" s="140">
        <v>0.0</v>
      </c>
      <c r="H544" s="140">
        <v>0.0</v>
      </c>
      <c r="I544" s="140">
        <v>0.0</v>
      </c>
      <c r="J544" s="140">
        <v>0.0</v>
      </c>
      <c r="K544" s="140">
        <v>0.0</v>
      </c>
      <c r="L544" s="141" t="str">
        <f t="shared" si="3"/>
        <v>#NAME?</v>
      </c>
      <c r="M544" s="142" t="str">
        <f>IF(pmt_timing="End",IF($B544&gt;term, "",$L544/(1+Adj_Rate/12)^B544),"")</f>
        <v>#VALUE!</v>
      </c>
      <c r="N544" s="142" t="str">
        <f>IF(AND(payfreq="A",pmt_timing="Beginning",$B544&lt;=term),$L544/(1+Adj_Rate)^($B544),IF(AND(payfreq="S",pmt_timing="Beginning",$B544&lt;=term),$L544/(1+Adj_Rate/2)^($B544),IF(AND(payfreq="Q",pmt_timing="Beginning",$B544&lt;=term),$L544/(1+Adj_Rate/4)^($B544),IF(AND(payfreq="M",pmt_timing="Beginning",$B544&lt;=term),$L544/(1+Adj_Rate/12)^($B544),""))))</f>
        <v>#VALUE!</v>
      </c>
      <c r="O544" s="77"/>
      <c r="P544" s="138" t="str">
        <f t="shared" si="19"/>
        <v>#NAME?</v>
      </c>
      <c r="Q544" s="143" t="str">
        <f>IF(P544="","",IF(P544=term,"Last Period",IF(P544="total","",IF(payfreq="Annually",DATE(YEAR(Q543)+1,MONTH(Q543),DAY(Q543)),IF(payfreq="Semiannually",DATE(YEAR(Q543),MONTH(Q543)+6,DAY(Q543)),IF(payfreq="Quarterly",DATE(YEAR(Q543),MONTH(Q543)+3,DAY(Q543)),IF(payfreq="Monthly",DATE(YEAR(Q543),MONTH(Q543)+1,DAY(Q543)))))))))</f>
        <v>#NAME?</v>
      </c>
      <c r="R544" s="145" t="str">
        <f t="shared" si="13"/>
        <v>#NAME?</v>
      </c>
      <c r="S544" s="142" t="str">
        <f t="shared" si="14"/>
        <v>#NAME?</v>
      </c>
      <c r="T544" s="145" t="str">
        <f>IF(payfreq="Annually",IF(P544="","",IF(P544="Total",SUM($T$19:T543),Adj_Rate*$R544)),IF(payfreq="Semiannually",IF(P544="","",IF(P544="Total",SUM($T$19:T543),Adj_Rate/2*$R544)),IF(payfreq="Quarterly",IF(P544="","",IF(P544="Total",SUM($T$19:T543),Adj_Rate/4*$R544)),IF(payfreq="Monthly",IF(P544="","",IF(P544="Total",SUM($T$19:T543),Adj_Rate/12*$R544)),""))))</f>
        <v>#VALUE!</v>
      </c>
      <c r="U544" s="142" t="str">
        <f t="shared" si="15"/>
        <v>#NAME?</v>
      </c>
      <c r="V544" s="145" t="str">
        <f t="shared" si="16"/>
        <v>#NAME?</v>
      </c>
      <c r="X544" s="77"/>
    </row>
    <row r="545" ht="15.75" customHeight="1">
      <c r="B545" s="144" t="str">
        <f t="shared" si="72"/>
        <v>#NAME?</v>
      </c>
      <c r="C545" s="139" t="str">
        <f t="shared" si="12"/>
        <v>#NAME?</v>
      </c>
      <c r="D545" s="140" t="str">
        <f>+IF(AND(B545&lt;$G$7),VLOOKUP($B$1,Inventory!$A$1:$AZ$500,33,FALSE),IF(AND(B545=$G$7,pmt_timing="End"),VLOOKUP($B$1,Inventory!$A$1:$AZ$500,33,FALSE),0))</f>
        <v>#NAME?</v>
      </c>
      <c r="E545" s="140">
        <v>0.0</v>
      </c>
      <c r="F545" s="140">
        <v>0.0</v>
      </c>
      <c r="G545" s="140">
        <v>0.0</v>
      </c>
      <c r="H545" s="140">
        <v>0.0</v>
      </c>
      <c r="I545" s="140">
        <v>0.0</v>
      </c>
      <c r="J545" s="140">
        <v>0.0</v>
      </c>
      <c r="K545" s="140">
        <v>0.0</v>
      </c>
      <c r="L545" s="141" t="str">
        <f t="shared" si="3"/>
        <v>#NAME?</v>
      </c>
      <c r="M545" s="142" t="str">
        <f>IF(pmt_timing="End",IF($B545&gt;term, "",$L545/(1+Adj_Rate/12)^B545),"")</f>
        <v>#VALUE!</v>
      </c>
      <c r="N545" s="142" t="str">
        <f>IF(AND(payfreq="A",pmt_timing="Beginning",$B545&lt;=term),$L545/(1+Adj_Rate)^($B545),IF(AND(payfreq="S",pmt_timing="Beginning",$B545&lt;=term),$L545/(1+Adj_Rate/2)^($B545),IF(AND(payfreq="Q",pmt_timing="Beginning",$B545&lt;=term),$L545/(1+Adj_Rate/4)^($B545),IF(AND(payfreq="M",pmt_timing="Beginning",$B545&lt;=term),$L545/(1+Adj_Rate/12)^($B545),""))))</f>
        <v>#VALUE!</v>
      </c>
      <c r="O545" s="77"/>
      <c r="P545" s="138" t="str">
        <f t="shared" si="19"/>
        <v>#NAME?</v>
      </c>
      <c r="Q545" s="143" t="str">
        <f>IF(P545="","",IF(P545=term,"Last Period",IF(P545="total","",IF(payfreq="Annually",DATE(YEAR(Q544)+1,MONTH(Q544),DAY(Q544)),IF(payfreq="Semiannually",DATE(YEAR(Q544),MONTH(Q544)+6,DAY(Q544)),IF(payfreq="Quarterly",DATE(YEAR(Q544),MONTH(Q544)+3,DAY(Q544)),IF(payfreq="Monthly",DATE(YEAR(Q544),MONTH(Q544)+1,DAY(Q544)))))))))</f>
        <v>#NAME?</v>
      </c>
      <c r="R545" s="145" t="str">
        <f t="shared" si="13"/>
        <v>#NAME?</v>
      </c>
      <c r="S545" s="142" t="str">
        <f t="shared" si="14"/>
        <v>#NAME?</v>
      </c>
      <c r="T545" s="145" t="str">
        <f>IF(payfreq="Annually",IF(P545="","",IF(P545="Total",SUM($T$19:T544),Adj_Rate*$R545)),IF(payfreq="Semiannually",IF(P545="","",IF(P545="Total",SUM($T$19:T544),Adj_Rate/2*$R545)),IF(payfreq="Quarterly",IF(P545="","",IF(P545="Total",SUM($T$19:T544),Adj_Rate/4*$R545)),IF(payfreq="Monthly",IF(P545="","",IF(P545="Total",SUM($T$19:T544),Adj_Rate/12*$R545)),""))))</f>
        <v>#VALUE!</v>
      </c>
      <c r="U545" s="142" t="str">
        <f t="shared" si="15"/>
        <v>#NAME?</v>
      </c>
      <c r="V545" s="145" t="str">
        <f t="shared" si="16"/>
        <v>#NAME?</v>
      </c>
      <c r="X545" s="77"/>
    </row>
    <row r="546" ht="15.75" customHeight="1">
      <c r="B546" s="144" t="str">
        <f t="shared" si="72"/>
        <v>#NAME?</v>
      </c>
      <c r="C546" s="139" t="str">
        <f t="shared" si="12"/>
        <v>#NAME?</v>
      </c>
      <c r="D546" s="140" t="str">
        <f>+IF(AND(B546&lt;$G$7),VLOOKUP($B$1,Inventory!$A$1:$AZ$500,33,FALSE),IF(AND(B546=$G$7,pmt_timing="End"),VLOOKUP($B$1,Inventory!$A$1:$AZ$500,33,FALSE),0))</f>
        <v>#NAME?</v>
      </c>
      <c r="E546" s="140">
        <v>0.0</v>
      </c>
      <c r="F546" s="140">
        <v>0.0</v>
      </c>
      <c r="G546" s="140">
        <v>0.0</v>
      </c>
      <c r="H546" s="140">
        <v>0.0</v>
      </c>
      <c r="I546" s="140">
        <v>0.0</v>
      </c>
      <c r="J546" s="140">
        <v>0.0</v>
      </c>
      <c r="K546" s="140">
        <v>0.0</v>
      </c>
      <c r="L546" s="141" t="str">
        <f t="shared" si="3"/>
        <v>#NAME?</v>
      </c>
      <c r="M546" s="142" t="str">
        <f>IF(pmt_timing="End",IF($B546&gt;term, "",$L546/(1+Adj_Rate/12)^B546),"")</f>
        <v>#VALUE!</v>
      </c>
      <c r="N546" s="142" t="str">
        <f>IF(AND(payfreq="A",pmt_timing="Beginning",$B546&lt;=term),$L546/(1+Adj_Rate)^($B546),IF(AND(payfreq="S",pmt_timing="Beginning",$B546&lt;=term),$L546/(1+Adj_Rate/2)^($B546),IF(AND(payfreq="Q",pmt_timing="Beginning",$B546&lt;=term),$L546/(1+Adj_Rate/4)^($B546),IF(AND(payfreq="M",pmt_timing="Beginning",$B546&lt;=term),$L546/(1+Adj_Rate/12)^($B546),""))))</f>
        <v>#VALUE!</v>
      </c>
      <c r="O546" s="77"/>
      <c r="P546" s="138" t="str">
        <f t="shared" si="19"/>
        <v>#NAME?</v>
      </c>
      <c r="Q546" s="143" t="str">
        <f>IF(P546="","",IF(P546=term,"Last Period",IF(P546="total","",IF(payfreq="Annually",DATE(YEAR(Q545)+1,MONTH(Q545),DAY(Q545)),IF(payfreq="Semiannually",DATE(YEAR(Q545),MONTH(Q545)+6,DAY(Q545)),IF(payfreq="Quarterly",DATE(YEAR(Q545),MONTH(Q545)+3,DAY(Q545)),IF(payfreq="Monthly",DATE(YEAR(Q545),MONTH(Q545)+1,DAY(Q545)))))))))</f>
        <v>#NAME?</v>
      </c>
      <c r="R546" s="145" t="str">
        <f t="shared" si="13"/>
        <v>#NAME?</v>
      </c>
      <c r="S546" s="142" t="str">
        <f t="shared" si="14"/>
        <v>#NAME?</v>
      </c>
      <c r="T546" s="145" t="str">
        <f>IF(payfreq="Annually",IF(P546="","",IF(P546="Total",SUM($T$19:T545),Adj_Rate*$R546)),IF(payfreq="Semiannually",IF(P546="","",IF(P546="Total",SUM($T$19:T545),Adj_Rate/2*$R546)),IF(payfreq="Quarterly",IF(P546="","",IF(P546="Total",SUM($T$19:T545),Adj_Rate/4*$R546)),IF(payfreq="Monthly",IF(P546="","",IF(P546="Total",SUM($T$19:T545),Adj_Rate/12*$R546)),""))))</f>
        <v>#VALUE!</v>
      </c>
      <c r="U546" s="142" t="str">
        <f t="shared" si="15"/>
        <v>#NAME?</v>
      </c>
      <c r="V546" s="145" t="str">
        <f t="shared" si="16"/>
        <v>#NAME?</v>
      </c>
      <c r="X546" s="77"/>
    </row>
    <row r="547" ht="15.75" customHeight="1">
      <c r="B547" s="144" t="str">
        <f t="shared" si="72"/>
        <v>#NAME?</v>
      </c>
      <c r="C547" s="139" t="str">
        <f t="shared" si="12"/>
        <v>#NAME?</v>
      </c>
      <c r="D547" s="140" t="str">
        <f>+IF(AND(B547&lt;$G$7),VLOOKUP($B$1,Inventory!$A$1:$AZ$500,33,FALSE),IF(AND(B547=$G$7,pmt_timing="End"),VLOOKUP($B$1,Inventory!$A$1:$AZ$500,33,FALSE),0))</f>
        <v>#NAME?</v>
      </c>
      <c r="E547" s="140">
        <v>0.0</v>
      </c>
      <c r="F547" s="140">
        <v>0.0</v>
      </c>
      <c r="G547" s="140">
        <v>0.0</v>
      </c>
      <c r="H547" s="140">
        <v>0.0</v>
      </c>
      <c r="I547" s="140">
        <v>0.0</v>
      </c>
      <c r="J547" s="140">
        <v>0.0</v>
      </c>
      <c r="K547" s="140">
        <v>0.0</v>
      </c>
      <c r="L547" s="141" t="str">
        <f t="shared" si="3"/>
        <v>#NAME?</v>
      </c>
      <c r="M547" s="142" t="str">
        <f>IF(pmt_timing="End",IF($B547&gt;term, "",$L547/(1+Adj_Rate/12)^B547),"")</f>
        <v>#VALUE!</v>
      </c>
      <c r="N547" s="142" t="str">
        <f>IF(AND(payfreq="A",pmt_timing="Beginning",$B547&lt;=term),$L547/(1+Adj_Rate)^($B547),IF(AND(payfreq="S",pmt_timing="Beginning",$B547&lt;=term),$L547/(1+Adj_Rate/2)^($B547),IF(AND(payfreq="Q",pmt_timing="Beginning",$B547&lt;=term),$L547/(1+Adj_Rate/4)^($B547),IF(AND(payfreq="M",pmt_timing="Beginning",$B547&lt;=term),$L547/(1+Adj_Rate/12)^($B547),""))))</f>
        <v>#VALUE!</v>
      </c>
      <c r="O547" s="77"/>
      <c r="P547" s="138" t="str">
        <f t="shared" si="19"/>
        <v>#NAME?</v>
      </c>
      <c r="Q547" s="143" t="str">
        <f>IF(P547="","",IF(P547=term,"Last Period",IF(P547="total","",IF(payfreq="Annually",DATE(YEAR(Q546)+1,MONTH(Q546),DAY(Q546)),IF(payfreq="Semiannually",DATE(YEAR(Q546),MONTH(Q546)+6,DAY(Q546)),IF(payfreq="Quarterly",DATE(YEAR(Q546),MONTH(Q546)+3,DAY(Q546)),IF(payfreq="Monthly",DATE(YEAR(Q546),MONTH(Q546)+1,DAY(Q546)))))))))</f>
        <v>#NAME?</v>
      </c>
      <c r="R547" s="145" t="str">
        <f t="shared" si="13"/>
        <v>#NAME?</v>
      </c>
      <c r="S547" s="142" t="str">
        <f t="shared" si="14"/>
        <v>#NAME?</v>
      </c>
      <c r="T547" s="145" t="str">
        <f>IF(payfreq="Annually",IF(P547="","",IF(P547="Total",SUM($T$19:T546),Adj_Rate*$R547)),IF(payfreq="Semiannually",IF(P547="","",IF(P547="Total",SUM($T$19:T546),Adj_Rate/2*$R547)),IF(payfreq="Quarterly",IF(P547="","",IF(P547="Total",SUM($T$19:T546),Adj_Rate/4*$R547)),IF(payfreq="Monthly",IF(P547="","",IF(P547="Total",SUM($T$19:T546),Adj_Rate/12*$R547)),""))))</f>
        <v>#VALUE!</v>
      </c>
      <c r="U547" s="142" t="str">
        <f t="shared" si="15"/>
        <v>#NAME?</v>
      </c>
      <c r="V547" s="145" t="str">
        <f t="shared" si="16"/>
        <v>#NAME?</v>
      </c>
      <c r="X547" s="77"/>
    </row>
    <row r="548" ht="15.75" customHeight="1">
      <c r="B548" s="144" t="str">
        <f t="shared" si="72"/>
        <v>#NAME?</v>
      </c>
      <c r="C548" s="139" t="str">
        <f t="shared" si="12"/>
        <v>#NAME?</v>
      </c>
      <c r="D548" s="140" t="str">
        <f>+IF(AND(B548&lt;$G$7),VLOOKUP($B$1,Inventory!$A$1:$AZ$500,33,FALSE),IF(AND(B548=$G$7,pmt_timing="End"),VLOOKUP($B$1,Inventory!$A$1:$AZ$500,33,FALSE),0))</f>
        <v>#NAME?</v>
      </c>
      <c r="E548" s="140">
        <v>0.0</v>
      </c>
      <c r="F548" s="140">
        <v>0.0</v>
      </c>
      <c r="G548" s="140">
        <v>0.0</v>
      </c>
      <c r="H548" s="140">
        <v>0.0</v>
      </c>
      <c r="I548" s="140">
        <v>0.0</v>
      </c>
      <c r="J548" s="140">
        <v>0.0</v>
      </c>
      <c r="K548" s="140">
        <v>0.0</v>
      </c>
      <c r="L548" s="141" t="str">
        <f t="shared" si="3"/>
        <v>#NAME?</v>
      </c>
      <c r="M548" s="142" t="str">
        <f>IF(pmt_timing="End",IF($B548&gt;term, "",$L548/(1+Adj_Rate/12)^B548),"")</f>
        <v>#VALUE!</v>
      </c>
      <c r="N548" s="142" t="str">
        <f>IF(AND(payfreq="A",pmt_timing="Beginning",$B548&lt;=term),$L548/(1+Adj_Rate)^($B548),IF(AND(payfreq="S",pmt_timing="Beginning",$B548&lt;=term),$L548/(1+Adj_Rate/2)^($B548),IF(AND(payfreq="Q",pmt_timing="Beginning",$B548&lt;=term),$L548/(1+Adj_Rate/4)^($B548),IF(AND(payfreq="M",pmt_timing="Beginning",$B548&lt;=term),$L548/(1+Adj_Rate/12)^($B548),""))))</f>
        <v>#VALUE!</v>
      </c>
      <c r="O548" s="77"/>
      <c r="P548" s="138" t="str">
        <f t="shared" si="19"/>
        <v>#NAME?</v>
      </c>
      <c r="Q548" s="143" t="str">
        <f>IF(P548="","",IF(P548=term,"Last Period",IF(P548="total","",IF(payfreq="Annually",DATE(YEAR(Q547)+1,MONTH(Q547),DAY(Q547)),IF(payfreq="Semiannually",DATE(YEAR(Q547),MONTH(Q547)+6,DAY(Q547)),IF(payfreq="Quarterly",DATE(YEAR(Q547),MONTH(Q547)+3,DAY(Q547)),IF(payfreq="Monthly",DATE(YEAR(Q547),MONTH(Q547)+1,DAY(Q547)))))))))</f>
        <v>#NAME?</v>
      </c>
      <c r="R548" s="145" t="str">
        <f t="shared" si="13"/>
        <v>#NAME?</v>
      </c>
      <c r="S548" s="142" t="str">
        <f t="shared" si="14"/>
        <v>#NAME?</v>
      </c>
      <c r="T548" s="145" t="str">
        <f>IF(payfreq="Annually",IF(P548="","",IF(P548="Total",SUM($T$19:T547),Adj_Rate*$R548)),IF(payfreq="Semiannually",IF(P548="","",IF(P548="Total",SUM($T$19:T547),Adj_Rate/2*$R548)),IF(payfreq="Quarterly",IF(P548="","",IF(P548="Total",SUM($T$19:T547),Adj_Rate/4*$R548)),IF(payfreq="Monthly",IF(P548="","",IF(P548="Total",SUM($T$19:T547),Adj_Rate/12*$R548)),""))))</f>
        <v>#VALUE!</v>
      </c>
      <c r="U548" s="142" t="str">
        <f t="shared" si="15"/>
        <v>#NAME?</v>
      </c>
      <c r="V548" s="145" t="str">
        <f t="shared" si="16"/>
        <v>#NAME?</v>
      </c>
      <c r="X548" s="77"/>
    </row>
    <row r="549" ht="15.75" customHeight="1">
      <c r="B549" s="144" t="str">
        <f t="shared" si="72"/>
        <v>#NAME?</v>
      </c>
      <c r="C549" s="139" t="str">
        <f t="shared" si="12"/>
        <v>#NAME?</v>
      </c>
      <c r="D549" s="140" t="str">
        <f>+IF(AND(B549&lt;$G$7),VLOOKUP($B$1,Inventory!$A$1:$AZ$500,33,FALSE),IF(AND(B549=$G$7,pmt_timing="End"),VLOOKUP($B$1,Inventory!$A$1:$AZ$500,33,FALSE),0))</f>
        <v>#NAME?</v>
      </c>
      <c r="E549" s="140">
        <v>0.0</v>
      </c>
      <c r="F549" s="140">
        <v>0.0</v>
      </c>
      <c r="G549" s="140">
        <v>0.0</v>
      </c>
      <c r="H549" s="140">
        <v>0.0</v>
      </c>
      <c r="I549" s="140">
        <v>0.0</v>
      </c>
      <c r="J549" s="140">
        <v>0.0</v>
      </c>
      <c r="K549" s="140">
        <v>0.0</v>
      </c>
      <c r="L549" s="141" t="str">
        <f t="shared" si="3"/>
        <v>#NAME?</v>
      </c>
      <c r="M549" s="142" t="str">
        <f>IF(pmt_timing="End",IF($B549&gt;term, "",$L549/(1+Adj_Rate/12)^B549),"")</f>
        <v>#VALUE!</v>
      </c>
      <c r="N549" s="142" t="str">
        <f>IF(AND(payfreq="A",pmt_timing="Beginning",$B549&lt;=term),$L549/(1+Adj_Rate)^($B549),IF(AND(payfreq="S",pmt_timing="Beginning",$B549&lt;=term),$L549/(1+Adj_Rate/2)^($B549),IF(AND(payfreq="Q",pmt_timing="Beginning",$B549&lt;=term),$L549/(1+Adj_Rate/4)^($B549),IF(AND(payfreq="M",pmt_timing="Beginning",$B549&lt;=term),$L549/(1+Adj_Rate/12)^($B549),""))))</f>
        <v>#VALUE!</v>
      </c>
      <c r="O549" s="77"/>
      <c r="P549" s="138" t="str">
        <f t="shared" si="19"/>
        <v>#NAME?</v>
      </c>
      <c r="Q549" s="143" t="str">
        <f>IF(P549="","",IF(P549=term,"Last Period",IF(P549="total","",IF(payfreq="Annually",DATE(YEAR(Q548)+1,MONTH(Q548),DAY(Q548)),IF(payfreq="Semiannually",DATE(YEAR(Q548),MONTH(Q548)+6,DAY(Q548)),IF(payfreq="Quarterly",DATE(YEAR(Q548),MONTH(Q548)+3,DAY(Q548)),IF(payfreq="Monthly",DATE(YEAR(Q548),MONTH(Q548)+1,DAY(Q548)))))))))</f>
        <v>#NAME?</v>
      </c>
      <c r="R549" s="145" t="str">
        <f t="shared" si="13"/>
        <v>#NAME?</v>
      </c>
      <c r="S549" s="142" t="str">
        <f t="shared" si="14"/>
        <v>#NAME?</v>
      </c>
      <c r="T549" s="145" t="str">
        <f>IF(payfreq="Annually",IF(P549="","",IF(P549="Total",SUM($T$19:T548),Adj_Rate*$R549)),IF(payfreq="Semiannually",IF(P549="","",IF(P549="Total",SUM($T$19:T548),Adj_Rate/2*$R549)),IF(payfreq="Quarterly",IF(P549="","",IF(P549="Total",SUM($T$19:T548),Adj_Rate/4*$R549)),IF(payfreq="Monthly",IF(P549="","",IF(P549="Total",SUM($T$19:T548),Adj_Rate/12*$R549)),""))))</f>
        <v>#VALUE!</v>
      </c>
      <c r="U549" s="142" t="str">
        <f t="shared" si="15"/>
        <v>#NAME?</v>
      </c>
      <c r="V549" s="145" t="str">
        <f t="shared" si="16"/>
        <v>#NAME?</v>
      </c>
      <c r="X549" s="77"/>
    </row>
    <row r="550" ht="15.75" customHeight="1">
      <c r="B550" s="144" t="str">
        <f t="shared" si="72"/>
        <v>#NAME?</v>
      </c>
      <c r="C550" s="139" t="str">
        <f t="shared" si="12"/>
        <v>#NAME?</v>
      </c>
      <c r="D550" s="140" t="str">
        <f>+IF(AND(B550&lt;$G$7),VLOOKUP($B$1,Inventory!$A$1:$AZ$500,33,FALSE),IF(AND(B550=$G$7,pmt_timing="End"),VLOOKUP($B$1,Inventory!$A$1:$AZ$500,33,FALSE),0))</f>
        <v>#NAME?</v>
      </c>
      <c r="E550" s="140">
        <v>0.0</v>
      </c>
      <c r="F550" s="140">
        <v>0.0</v>
      </c>
      <c r="G550" s="140">
        <v>0.0</v>
      </c>
      <c r="H550" s="140">
        <v>0.0</v>
      </c>
      <c r="I550" s="140">
        <v>0.0</v>
      </c>
      <c r="J550" s="140">
        <v>0.0</v>
      </c>
      <c r="K550" s="140">
        <v>0.0</v>
      </c>
      <c r="L550" s="141" t="str">
        <f t="shared" si="3"/>
        <v>#NAME?</v>
      </c>
      <c r="M550" s="142" t="str">
        <f>IF(pmt_timing="End",IF($B550&gt;term, "",$L550/(1+Adj_Rate/12)^B550),"")</f>
        <v>#VALUE!</v>
      </c>
      <c r="N550" s="142" t="str">
        <f>IF(AND(payfreq="A",pmt_timing="Beginning",$B550&lt;=term),$L550/(1+Adj_Rate)^($B550),IF(AND(payfreq="S",pmt_timing="Beginning",$B550&lt;=term),$L550/(1+Adj_Rate/2)^($B550),IF(AND(payfreq="Q",pmt_timing="Beginning",$B550&lt;=term),$L550/(1+Adj_Rate/4)^($B550),IF(AND(payfreq="M",pmt_timing="Beginning",$B550&lt;=term),$L550/(1+Adj_Rate/12)^($B550),""))))</f>
        <v>#VALUE!</v>
      </c>
      <c r="O550" s="77"/>
      <c r="P550" s="138" t="str">
        <f t="shared" si="19"/>
        <v>#NAME?</v>
      </c>
      <c r="Q550" s="143" t="str">
        <f>IF(P550="","",IF(P550=term,"Last Period",IF(P550="total","",IF(payfreq="Annually",DATE(YEAR(Q549)+1,MONTH(Q549),DAY(Q549)),IF(payfreq="Semiannually",DATE(YEAR(Q549),MONTH(Q549)+6,DAY(Q549)),IF(payfreq="Quarterly",DATE(YEAR(Q549),MONTH(Q549)+3,DAY(Q549)),IF(payfreq="Monthly",DATE(YEAR(Q549),MONTH(Q549)+1,DAY(Q549)))))))))</f>
        <v>#NAME?</v>
      </c>
      <c r="R550" s="145" t="str">
        <f t="shared" si="13"/>
        <v>#NAME?</v>
      </c>
      <c r="S550" s="142" t="str">
        <f t="shared" si="14"/>
        <v>#NAME?</v>
      </c>
      <c r="T550" s="145" t="str">
        <f>IF(payfreq="Annually",IF(P550="","",IF(P550="Total",SUM($T$19:T549),Adj_Rate*$R550)),IF(payfreq="Semiannually",IF(P550="","",IF(P550="Total",SUM($T$19:T549),Adj_Rate/2*$R550)),IF(payfreq="Quarterly",IF(P550="","",IF(P550="Total",SUM($T$19:T549),Adj_Rate/4*$R550)),IF(payfreq="Monthly",IF(P550="","",IF(P550="Total",SUM($T$19:T549),Adj_Rate/12*$R550)),""))))</f>
        <v>#VALUE!</v>
      </c>
      <c r="U550" s="142" t="str">
        <f t="shared" si="15"/>
        <v>#NAME?</v>
      </c>
      <c r="V550" s="145" t="str">
        <f t="shared" si="16"/>
        <v>#NAME?</v>
      </c>
      <c r="X550" s="77"/>
    </row>
    <row r="551" ht="15.75" customHeight="1">
      <c r="B551" s="144" t="str">
        <f t="shared" si="72"/>
        <v>#NAME?</v>
      </c>
      <c r="C551" s="139" t="str">
        <f t="shared" si="12"/>
        <v>#NAME?</v>
      </c>
      <c r="D551" s="140" t="str">
        <f>+IF(AND(B551&lt;$G$7),VLOOKUP($B$1,Inventory!$A$1:$AZ$500,33,FALSE),IF(AND(B551=$G$7,pmt_timing="End"),VLOOKUP($B$1,Inventory!$A$1:$AZ$500,33,FALSE),0))</f>
        <v>#NAME?</v>
      </c>
      <c r="E551" s="140">
        <v>0.0</v>
      </c>
      <c r="F551" s="140">
        <v>0.0</v>
      </c>
      <c r="G551" s="140">
        <v>0.0</v>
      </c>
      <c r="H551" s="140">
        <v>0.0</v>
      </c>
      <c r="I551" s="140">
        <v>0.0</v>
      </c>
      <c r="J551" s="140">
        <v>0.0</v>
      </c>
      <c r="K551" s="140">
        <v>0.0</v>
      </c>
      <c r="L551" s="141" t="str">
        <f t="shared" si="3"/>
        <v>#NAME?</v>
      </c>
      <c r="M551" s="142" t="str">
        <f>IF(pmt_timing="End",IF($B551&gt;term, "",$L551/(1+Adj_Rate/12)^B551),"")</f>
        <v>#VALUE!</v>
      </c>
      <c r="N551" s="142" t="str">
        <f>IF(AND(payfreq="A",pmt_timing="Beginning",$B551&lt;=term),$L551/(1+Adj_Rate)^($B551),IF(AND(payfreq="S",pmt_timing="Beginning",$B551&lt;=term),$L551/(1+Adj_Rate/2)^($B551),IF(AND(payfreq="Q",pmt_timing="Beginning",$B551&lt;=term),$L551/(1+Adj_Rate/4)^($B551),IF(AND(payfreq="M",pmt_timing="Beginning",$B551&lt;=term),$L551/(1+Adj_Rate/12)^($B551),""))))</f>
        <v>#VALUE!</v>
      </c>
      <c r="O551" s="77"/>
      <c r="P551" s="138" t="str">
        <f t="shared" si="19"/>
        <v>#NAME?</v>
      </c>
      <c r="Q551" s="143" t="str">
        <f>IF(P551="","",IF(P551=term,"Last Period",IF(P551="total","",IF(payfreq="Annually",DATE(YEAR(Q550)+1,MONTH(Q550),DAY(Q550)),IF(payfreq="Semiannually",DATE(YEAR(Q550),MONTH(Q550)+6,DAY(Q550)),IF(payfreq="Quarterly",DATE(YEAR(Q550),MONTH(Q550)+3,DAY(Q550)),IF(payfreq="Monthly",DATE(YEAR(Q550),MONTH(Q550)+1,DAY(Q550)))))))))</f>
        <v>#NAME?</v>
      </c>
      <c r="R551" s="145" t="str">
        <f t="shared" si="13"/>
        <v>#NAME?</v>
      </c>
      <c r="S551" s="142" t="str">
        <f t="shared" si="14"/>
        <v>#NAME?</v>
      </c>
      <c r="T551" s="145" t="str">
        <f>IF(payfreq="Annually",IF(P551="","",IF(P551="Total",SUM($T$19:T550),Adj_Rate*$R551)),IF(payfreq="Semiannually",IF(P551="","",IF(P551="Total",SUM($T$19:T550),Adj_Rate/2*$R551)),IF(payfreq="Quarterly",IF(P551="","",IF(P551="Total",SUM($T$19:T550),Adj_Rate/4*$R551)),IF(payfreq="Monthly",IF(P551="","",IF(P551="Total",SUM($T$19:T550),Adj_Rate/12*$R551)),""))))</f>
        <v>#VALUE!</v>
      </c>
      <c r="U551" s="142" t="str">
        <f t="shared" si="15"/>
        <v>#NAME?</v>
      </c>
      <c r="V551" s="145" t="str">
        <f t="shared" si="16"/>
        <v>#NAME?</v>
      </c>
      <c r="X551" s="77"/>
    </row>
    <row r="552" ht="15.75" customHeight="1">
      <c r="B552" s="144" t="str">
        <f t="shared" si="72"/>
        <v>#NAME?</v>
      </c>
      <c r="C552" s="139" t="str">
        <f t="shared" si="12"/>
        <v>#NAME?</v>
      </c>
      <c r="D552" s="140" t="str">
        <f>+IF(AND(B552&lt;$G$7),VLOOKUP($B$1,Inventory!$A$1:$AZ$500,33,FALSE),IF(AND(B552=$G$7,pmt_timing="End"),VLOOKUP($B$1,Inventory!$A$1:$AZ$500,33,FALSE),0))</f>
        <v>#NAME?</v>
      </c>
      <c r="E552" s="140">
        <v>0.0</v>
      </c>
      <c r="F552" s="140">
        <v>0.0</v>
      </c>
      <c r="G552" s="140">
        <v>0.0</v>
      </c>
      <c r="H552" s="140">
        <v>0.0</v>
      </c>
      <c r="I552" s="140">
        <v>0.0</v>
      </c>
      <c r="J552" s="140">
        <v>0.0</v>
      </c>
      <c r="K552" s="140">
        <v>0.0</v>
      </c>
      <c r="L552" s="141" t="str">
        <f t="shared" si="3"/>
        <v>#NAME?</v>
      </c>
      <c r="M552" s="142" t="str">
        <f>IF(pmt_timing="End",IF($B552&gt;term, "",$L552/(1+Adj_Rate/12)^B552),"")</f>
        <v>#VALUE!</v>
      </c>
      <c r="N552" s="142" t="str">
        <f>IF(AND(payfreq="A",pmt_timing="Beginning",$B552&lt;=term),$L552/(1+Adj_Rate)^($B552),IF(AND(payfreq="S",pmt_timing="Beginning",$B552&lt;=term),$L552/(1+Adj_Rate/2)^($B552),IF(AND(payfreq="Q",pmt_timing="Beginning",$B552&lt;=term),$L552/(1+Adj_Rate/4)^($B552),IF(AND(payfreq="M",pmt_timing="Beginning",$B552&lt;=term),$L552/(1+Adj_Rate/12)^($B552),""))))</f>
        <v>#VALUE!</v>
      </c>
      <c r="O552" s="77"/>
      <c r="P552" s="138" t="str">
        <f t="shared" si="19"/>
        <v>#NAME?</v>
      </c>
      <c r="Q552" s="143" t="str">
        <f>IF(P552="","",IF(P552=term,"Last Period",IF(P552="total","",IF(payfreq="Annually",DATE(YEAR(Q551)+1,MONTH(Q551),DAY(Q551)),IF(payfreq="Semiannually",DATE(YEAR(Q551),MONTH(Q551)+6,DAY(Q551)),IF(payfreq="Quarterly",DATE(YEAR(Q551),MONTH(Q551)+3,DAY(Q551)),IF(payfreq="Monthly",DATE(YEAR(Q551),MONTH(Q551)+1,DAY(Q551)))))))))</f>
        <v>#NAME?</v>
      </c>
      <c r="R552" s="145" t="str">
        <f t="shared" si="13"/>
        <v>#NAME?</v>
      </c>
      <c r="S552" s="142" t="str">
        <f t="shared" si="14"/>
        <v>#NAME?</v>
      </c>
      <c r="T552" s="145" t="str">
        <f>IF(payfreq="Annually",IF(P552="","",IF(P552="Total",SUM($T$19:T551),Adj_Rate*$R552)),IF(payfreq="Semiannually",IF(P552="","",IF(P552="Total",SUM($T$19:T551),Adj_Rate/2*$R552)),IF(payfreq="Quarterly",IF(P552="","",IF(P552="Total",SUM($T$19:T551),Adj_Rate/4*$R552)),IF(payfreq="Monthly",IF(P552="","",IF(P552="Total",SUM($T$19:T551),Adj_Rate/12*$R552)),""))))</f>
        <v>#VALUE!</v>
      </c>
      <c r="U552" s="142" t="str">
        <f t="shared" si="15"/>
        <v>#NAME?</v>
      </c>
      <c r="V552" s="145" t="str">
        <f t="shared" si="16"/>
        <v>#NAME?</v>
      </c>
      <c r="X552" s="77"/>
    </row>
    <row r="553" ht="15.75" customHeight="1">
      <c r="B553" s="144" t="str">
        <f t="shared" si="72"/>
        <v>#NAME?</v>
      </c>
      <c r="C553" s="139" t="str">
        <f t="shared" si="12"/>
        <v>#NAME?</v>
      </c>
      <c r="D553" s="140" t="str">
        <f>+IF(AND(B553&lt;$G$7),VLOOKUP($B$1,Inventory!$A$1:$AZ$500,33,FALSE),IF(AND(B553=$G$7,pmt_timing="End"),VLOOKUP($B$1,Inventory!$A$1:$AZ$500,33,FALSE),0))</f>
        <v>#NAME?</v>
      </c>
      <c r="E553" s="140">
        <v>0.0</v>
      </c>
      <c r="F553" s="140">
        <v>0.0</v>
      </c>
      <c r="G553" s="140">
        <v>0.0</v>
      </c>
      <c r="H553" s="140">
        <v>0.0</v>
      </c>
      <c r="I553" s="140">
        <v>0.0</v>
      </c>
      <c r="J553" s="140">
        <v>0.0</v>
      </c>
      <c r="K553" s="140">
        <v>0.0</v>
      </c>
      <c r="L553" s="141" t="str">
        <f t="shared" si="3"/>
        <v>#NAME?</v>
      </c>
      <c r="M553" s="142" t="str">
        <f>IF(pmt_timing="End",IF($B553&gt;term, "",$L553/(1+Adj_Rate/12)^B553),"")</f>
        <v>#VALUE!</v>
      </c>
      <c r="N553" s="142" t="str">
        <f>IF(AND(payfreq="A",pmt_timing="Beginning",$B553&lt;=term),$L553/(1+Adj_Rate)^($B553),IF(AND(payfreq="S",pmt_timing="Beginning",$B553&lt;=term),$L553/(1+Adj_Rate/2)^($B553),IF(AND(payfreq="Q",pmt_timing="Beginning",$B553&lt;=term),$L553/(1+Adj_Rate/4)^($B553),IF(AND(payfreq="M",pmt_timing="Beginning",$B553&lt;=term),$L553/(1+Adj_Rate/12)^($B553),""))))</f>
        <v>#VALUE!</v>
      </c>
      <c r="O553" s="77"/>
      <c r="P553" s="138" t="str">
        <f t="shared" si="19"/>
        <v>#NAME?</v>
      </c>
      <c r="Q553" s="143" t="str">
        <f>IF(P553="","",IF(P553=term,"Last Period",IF(P553="total","",IF(payfreq="Annually",DATE(YEAR(Q552)+1,MONTH(Q552),DAY(Q552)),IF(payfreq="Semiannually",DATE(YEAR(Q552),MONTH(Q552)+6,DAY(Q552)),IF(payfreq="Quarterly",DATE(YEAR(Q552),MONTH(Q552)+3,DAY(Q552)),IF(payfreq="Monthly",DATE(YEAR(Q552),MONTH(Q552)+1,DAY(Q552)))))))))</f>
        <v>#NAME?</v>
      </c>
      <c r="R553" s="145" t="str">
        <f t="shared" si="13"/>
        <v>#NAME?</v>
      </c>
      <c r="S553" s="142" t="str">
        <f t="shared" si="14"/>
        <v>#NAME?</v>
      </c>
      <c r="T553" s="145" t="str">
        <f>IF(payfreq="Annually",IF(P553="","",IF(P553="Total",SUM($T$19:T552),Adj_Rate*$R553)),IF(payfreq="Semiannually",IF(P553="","",IF(P553="Total",SUM($T$19:T552),Adj_Rate/2*$R553)),IF(payfreq="Quarterly",IF(P553="","",IF(P553="Total",SUM($T$19:T552),Adj_Rate/4*$R553)),IF(payfreq="Monthly",IF(P553="","",IF(P553="Total",SUM($T$19:T552),Adj_Rate/12*$R553)),""))))</f>
        <v>#VALUE!</v>
      </c>
      <c r="U553" s="142" t="str">
        <f t="shared" si="15"/>
        <v>#NAME?</v>
      </c>
      <c r="V553" s="145" t="str">
        <f t="shared" si="16"/>
        <v>#NAME?</v>
      </c>
      <c r="X553" s="77"/>
    </row>
    <row r="554" ht="15.75" customHeight="1">
      <c r="B554" s="144" t="str">
        <f t="shared" si="72"/>
        <v>#NAME?</v>
      </c>
      <c r="C554" s="139" t="str">
        <f t="shared" si="12"/>
        <v>#NAME?</v>
      </c>
      <c r="D554" s="140" t="str">
        <f>+IF(AND(B554&lt;$G$7),VLOOKUP($B$1,Inventory!$A$1:$AZ$500,33,FALSE),IF(AND(B554=$G$7,pmt_timing="End"),VLOOKUP($B$1,Inventory!$A$1:$AZ$500,33,FALSE),0))</f>
        <v>#NAME?</v>
      </c>
      <c r="E554" s="140">
        <v>0.0</v>
      </c>
      <c r="F554" s="140">
        <v>0.0</v>
      </c>
      <c r="G554" s="140">
        <v>0.0</v>
      </c>
      <c r="H554" s="140">
        <v>0.0</v>
      </c>
      <c r="I554" s="140">
        <v>0.0</v>
      </c>
      <c r="J554" s="140">
        <v>0.0</v>
      </c>
      <c r="K554" s="140">
        <v>0.0</v>
      </c>
      <c r="L554" s="141" t="str">
        <f t="shared" si="3"/>
        <v>#NAME?</v>
      </c>
      <c r="M554" s="142" t="str">
        <f>IF(pmt_timing="End",IF($B554&gt;term, "",$L554/(1+Adj_Rate/12)^B554),"")</f>
        <v>#VALUE!</v>
      </c>
      <c r="N554" s="142" t="str">
        <f>IF(AND(payfreq="A",pmt_timing="Beginning",$B554&lt;=term),$L554/(1+Adj_Rate)^($B554),IF(AND(payfreq="S",pmt_timing="Beginning",$B554&lt;=term),$L554/(1+Adj_Rate/2)^($B554),IF(AND(payfreq="Q",pmt_timing="Beginning",$B554&lt;=term),$L554/(1+Adj_Rate/4)^($B554),IF(AND(payfreq="M",pmt_timing="Beginning",$B554&lt;=term),$L554/(1+Adj_Rate/12)^($B554),""))))</f>
        <v>#VALUE!</v>
      </c>
      <c r="O554" s="77"/>
      <c r="P554" s="138" t="str">
        <f t="shared" si="19"/>
        <v>#NAME?</v>
      </c>
      <c r="Q554" s="143" t="str">
        <f>IF(P554="","",IF(P554=term,"Last Period",IF(P554="total","",IF(payfreq="Annually",DATE(YEAR(Q553)+1,MONTH(Q553),DAY(Q553)),IF(payfreq="Semiannually",DATE(YEAR(Q553),MONTH(Q553)+6,DAY(Q553)),IF(payfreq="Quarterly",DATE(YEAR(Q553),MONTH(Q553)+3,DAY(Q553)),IF(payfreq="Monthly",DATE(YEAR(Q553),MONTH(Q553)+1,DAY(Q553)))))))))</f>
        <v>#NAME?</v>
      </c>
      <c r="R554" s="145" t="str">
        <f t="shared" si="13"/>
        <v>#NAME?</v>
      </c>
      <c r="S554" s="142" t="str">
        <f t="shared" si="14"/>
        <v>#NAME?</v>
      </c>
      <c r="T554" s="145" t="str">
        <f>IF(payfreq="Annually",IF(P554="","",IF(P554="Total",SUM($T$19:T553),Adj_Rate*$R554)),IF(payfreq="Semiannually",IF(P554="","",IF(P554="Total",SUM($T$19:T553),Adj_Rate/2*$R554)),IF(payfreq="Quarterly",IF(P554="","",IF(P554="Total",SUM($T$19:T553),Adj_Rate/4*$R554)),IF(payfreq="Monthly",IF(P554="","",IF(P554="Total",SUM($T$19:T553),Adj_Rate/12*$R554)),""))))</f>
        <v>#VALUE!</v>
      </c>
      <c r="U554" s="142" t="str">
        <f t="shared" si="15"/>
        <v>#NAME?</v>
      </c>
      <c r="V554" s="145" t="str">
        <f t="shared" si="16"/>
        <v>#NAME?</v>
      </c>
      <c r="X554" s="77"/>
    </row>
    <row r="555" ht="15.75" customHeight="1">
      <c r="B555" s="144" t="str">
        <f t="shared" si="72"/>
        <v>#NAME?</v>
      </c>
      <c r="C555" s="139" t="str">
        <f t="shared" si="12"/>
        <v>#NAME?</v>
      </c>
      <c r="D555" s="140" t="str">
        <f>+IF(AND(B555&lt;$G$7),VLOOKUP($B$1,Inventory!$A$1:$AZ$500,33,FALSE),IF(AND(B555=$G$7,pmt_timing="End"),VLOOKUP($B$1,Inventory!$A$1:$AZ$500,33,FALSE),0))</f>
        <v>#NAME?</v>
      </c>
      <c r="E555" s="140">
        <v>0.0</v>
      </c>
      <c r="F555" s="140">
        <v>0.0</v>
      </c>
      <c r="G555" s="140">
        <v>0.0</v>
      </c>
      <c r="H555" s="140">
        <v>0.0</v>
      </c>
      <c r="I555" s="140">
        <v>0.0</v>
      </c>
      <c r="J555" s="140">
        <v>0.0</v>
      </c>
      <c r="K555" s="140">
        <v>0.0</v>
      </c>
      <c r="L555" s="141" t="str">
        <f t="shared" si="3"/>
        <v>#NAME?</v>
      </c>
      <c r="M555" s="142" t="str">
        <f>IF(pmt_timing="End",IF($B555&gt;term, "",$L555/(1+Adj_Rate/12)^B555),"")</f>
        <v>#VALUE!</v>
      </c>
      <c r="N555" s="142" t="str">
        <f>IF(AND(payfreq="A",pmt_timing="Beginning",$B555&lt;=term),$L555/(1+Adj_Rate)^($B555),IF(AND(payfreq="S",pmt_timing="Beginning",$B555&lt;=term),$L555/(1+Adj_Rate/2)^($B555),IF(AND(payfreq="Q",pmt_timing="Beginning",$B555&lt;=term),$L555/(1+Adj_Rate/4)^($B555),IF(AND(payfreq="M",pmt_timing="Beginning",$B555&lt;=term),$L555/(1+Adj_Rate/12)^($B555),""))))</f>
        <v>#VALUE!</v>
      </c>
      <c r="O555" s="77"/>
      <c r="P555" s="138" t="str">
        <f t="shared" si="19"/>
        <v>#NAME?</v>
      </c>
      <c r="Q555" s="143" t="str">
        <f>IF(P555="","",IF(P555=term,"Last Period",IF(P555="total","",IF(payfreq="Annually",DATE(YEAR(Q554)+1,MONTH(Q554),DAY(Q554)),IF(payfreq="Semiannually",DATE(YEAR(Q554),MONTH(Q554)+6,DAY(Q554)),IF(payfreq="Quarterly",DATE(YEAR(Q554),MONTH(Q554)+3,DAY(Q554)),IF(payfreq="Monthly",DATE(YEAR(Q554),MONTH(Q554)+1,DAY(Q554)))))))))</f>
        <v>#NAME?</v>
      </c>
      <c r="R555" s="145" t="str">
        <f t="shared" si="13"/>
        <v>#NAME?</v>
      </c>
      <c r="S555" s="142" t="str">
        <f t="shared" si="14"/>
        <v>#NAME?</v>
      </c>
      <c r="T555" s="145" t="str">
        <f>IF(payfreq="Annually",IF(P555="","",IF(P555="Total",SUM($T$19:T554),Adj_Rate*$R555)),IF(payfreq="Semiannually",IF(P555="","",IF(P555="Total",SUM($T$19:T554),Adj_Rate/2*$R555)),IF(payfreq="Quarterly",IF(P555="","",IF(P555="Total",SUM($T$19:T554),Adj_Rate/4*$R555)),IF(payfreq="Monthly",IF(P555="","",IF(P555="Total",SUM($T$19:T554),Adj_Rate/12*$R555)),""))))</f>
        <v>#VALUE!</v>
      </c>
      <c r="U555" s="142" t="str">
        <f t="shared" si="15"/>
        <v>#NAME?</v>
      </c>
      <c r="V555" s="145" t="str">
        <f t="shared" si="16"/>
        <v>#NAME?</v>
      </c>
      <c r="X555" s="77"/>
    </row>
    <row r="556" ht="15.75" customHeight="1">
      <c r="B556" s="144" t="str">
        <f t="shared" si="72"/>
        <v>#NAME?</v>
      </c>
      <c r="C556" s="139" t="str">
        <f t="shared" si="12"/>
        <v>#NAME?</v>
      </c>
      <c r="D556" s="140" t="str">
        <f>+IF(AND(B556&lt;$G$7),VLOOKUP($B$1,Inventory!$A$1:$AZ$500,33,FALSE),IF(AND(B556=$G$7,pmt_timing="End"),VLOOKUP($B$1,Inventory!$A$1:$AZ$500,33,FALSE),0))</f>
        <v>#NAME?</v>
      </c>
      <c r="E556" s="140">
        <v>0.0</v>
      </c>
      <c r="F556" s="140">
        <v>0.0</v>
      </c>
      <c r="G556" s="140">
        <v>0.0</v>
      </c>
      <c r="H556" s="140">
        <v>0.0</v>
      </c>
      <c r="I556" s="140">
        <v>0.0</v>
      </c>
      <c r="J556" s="140">
        <v>0.0</v>
      </c>
      <c r="K556" s="140">
        <v>0.0</v>
      </c>
      <c r="L556" s="141" t="str">
        <f t="shared" si="3"/>
        <v>#NAME?</v>
      </c>
      <c r="M556" s="142" t="str">
        <f>IF(pmt_timing="End",IF($B556&gt;term, "",$L556/(1+Adj_Rate/12)^B556),"")</f>
        <v>#VALUE!</v>
      </c>
      <c r="N556" s="142" t="str">
        <f>IF(AND(payfreq="A",pmt_timing="Beginning",$B556&lt;=term),$L556/(1+Adj_Rate)^($B556),IF(AND(payfreq="S",pmt_timing="Beginning",$B556&lt;=term),$L556/(1+Adj_Rate/2)^($B556),IF(AND(payfreq="Q",pmt_timing="Beginning",$B556&lt;=term),$L556/(1+Adj_Rate/4)^($B556),IF(AND(payfreq="M",pmt_timing="Beginning",$B556&lt;=term),$L556/(1+Adj_Rate/12)^($B556),""))))</f>
        <v>#VALUE!</v>
      </c>
      <c r="O556" s="77"/>
      <c r="P556" s="138" t="str">
        <f t="shared" si="19"/>
        <v>#NAME?</v>
      </c>
      <c r="Q556" s="143" t="str">
        <f>IF(P556="","",IF(P556=term,"Last Period",IF(P556="total","",IF(payfreq="Annually",DATE(YEAR(Q555)+1,MONTH(Q555),DAY(Q555)),IF(payfreq="Semiannually",DATE(YEAR(Q555),MONTH(Q555)+6,DAY(Q555)),IF(payfreq="Quarterly",DATE(YEAR(Q555),MONTH(Q555)+3,DAY(Q555)),IF(payfreq="Monthly",DATE(YEAR(Q555),MONTH(Q555)+1,DAY(Q555)))))))))</f>
        <v>#NAME?</v>
      </c>
      <c r="R556" s="145" t="str">
        <f t="shared" si="13"/>
        <v>#NAME?</v>
      </c>
      <c r="S556" s="142" t="str">
        <f t="shared" si="14"/>
        <v>#NAME?</v>
      </c>
      <c r="T556" s="145" t="str">
        <f>IF(payfreq="Annually",IF(P556="","",IF(P556="Total",SUM($T$19:T555),Adj_Rate*$R556)),IF(payfreq="Semiannually",IF(P556="","",IF(P556="Total",SUM($T$19:T555),Adj_Rate/2*$R556)),IF(payfreq="Quarterly",IF(P556="","",IF(P556="Total",SUM($T$19:T555),Adj_Rate/4*$R556)),IF(payfreq="Monthly",IF(P556="","",IF(P556="Total",SUM($T$19:T555),Adj_Rate/12*$R556)),""))))</f>
        <v>#VALUE!</v>
      </c>
      <c r="U556" s="142" t="str">
        <f t="shared" si="15"/>
        <v>#NAME?</v>
      </c>
      <c r="V556" s="145" t="str">
        <f t="shared" si="16"/>
        <v>#NAME?</v>
      </c>
      <c r="X556" s="77"/>
    </row>
    <row r="557" ht="15.75" customHeight="1">
      <c r="B557" s="144" t="str">
        <f t="shared" si="72"/>
        <v>#NAME?</v>
      </c>
      <c r="C557" s="139" t="str">
        <f t="shared" si="12"/>
        <v>#NAME?</v>
      </c>
      <c r="D557" s="140" t="str">
        <f>+IF(AND(B557&lt;$G$7),VLOOKUP($B$1,Inventory!$A$1:$AZ$500,33,FALSE),IF(AND(B557=$G$7,pmt_timing="End"),VLOOKUP($B$1,Inventory!$A$1:$AZ$500,33,FALSE),0))</f>
        <v>#NAME?</v>
      </c>
      <c r="E557" s="140">
        <v>0.0</v>
      </c>
      <c r="F557" s="140">
        <v>0.0</v>
      </c>
      <c r="G557" s="140">
        <v>0.0</v>
      </c>
      <c r="H557" s="140">
        <v>0.0</v>
      </c>
      <c r="I557" s="140">
        <v>0.0</v>
      </c>
      <c r="J557" s="140">
        <v>0.0</v>
      </c>
      <c r="K557" s="140">
        <v>0.0</v>
      </c>
      <c r="L557" s="141" t="str">
        <f t="shared" si="3"/>
        <v>#NAME?</v>
      </c>
      <c r="M557" s="142" t="str">
        <f>IF(pmt_timing="End",IF($B557&gt;term, "",$L557/(1+Adj_Rate/12)^B557),"")</f>
        <v>#VALUE!</v>
      </c>
      <c r="N557" s="142" t="str">
        <f>IF(AND(payfreq="A",pmt_timing="Beginning",$B557&lt;=term),$L557/(1+Adj_Rate)^($B557),IF(AND(payfreq="S",pmt_timing="Beginning",$B557&lt;=term),$L557/(1+Adj_Rate/2)^($B557),IF(AND(payfreq="Q",pmt_timing="Beginning",$B557&lt;=term),$L557/(1+Adj_Rate/4)^($B557),IF(AND(payfreq="M",pmt_timing="Beginning",$B557&lt;=term),$L557/(1+Adj_Rate/12)^($B557),""))))</f>
        <v>#VALUE!</v>
      </c>
      <c r="O557" s="77"/>
      <c r="P557" s="138" t="str">
        <f t="shared" si="19"/>
        <v>#NAME?</v>
      </c>
      <c r="Q557" s="143" t="str">
        <f>IF(P557="","",IF(P557=term,"Last Period",IF(P557="total","",IF(payfreq="Annually",DATE(YEAR(Q556)+1,MONTH(Q556),DAY(Q556)),IF(payfreq="Semiannually",DATE(YEAR(Q556),MONTH(Q556)+6,DAY(Q556)),IF(payfreq="Quarterly",DATE(YEAR(Q556),MONTH(Q556)+3,DAY(Q556)),IF(payfreq="Monthly",DATE(YEAR(Q556),MONTH(Q556)+1,DAY(Q556)))))))))</f>
        <v>#NAME?</v>
      </c>
      <c r="R557" s="145" t="str">
        <f t="shared" si="13"/>
        <v>#NAME?</v>
      </c>
      <c r="S557" s="142" t="str">
        <f t="shared" si="14"/>
        <v>#NAME?</v>
      </c>
      <c r="T557" s="145" t="str">
        <f>IF(payfreq="Annually",IF(P557="","",IF(P557="Total",SUM($T$19:T556),Adj_Rate*$R557)),IF(payfreq="Semiannually",IF(P557="","",IF(P557="Total",SUM($T$19:T556),Adj_Rate/2*$R557)),IF(payfreq="Quarterly",IF(P557="","",IF(P557="Total",SUM($T$19:T556),Adj_Rate/4*$R557)),IF(payfreq="Monthly",IF(P557="","",IF(P557="Total",SUM($T$19:T556),Adj_Rate/12*$R557)),""))))</f>
        <v>#VALUE!</v>
      </c>
      <c r="U557" s="142" t="str">
        <f t="shared" si="15"/>
        <v>#NAME?</v>
      </c>
      <c r="V557" s="145" t="str">
        <f t="shared" si="16"/>
        <v>#NAME?</v>
      </c>
      <c r="X557" s="77"/>
    </row>
    <row r="558" ht="15.75" customHeight="1">
      <c r="B558" s="144" t="str">
        <f t="shared" si="72"/>
        <v>#NAME?</v>
      </c>
      <c r="C558" s="139" t="str">
        <f t="shared" si="12"/>
        <v>#NAME?</v>
      </c>
      <c r="D558" s="140" t="str">
        <f>+IF(AND(B558&lt;$G$7),VLOOKUP($B$1,Inventory!$A$1:$AZ$500,33,FALSE),IF(AND(B558=$G$7,pmt_timing="End"),VLOOKUP($B$1,Inventory!$A$1:$AZ$500,33,FALSE),0))</f>
        <v>#NAME?</v>
      </c>
      <c r="E558" s="140">
        <v>0.0</v>
      </c>
      <c r="F558" s="140">
        <v>0.0</v>
      </c>
      <c r="G558" s="140">
        <v>0.0</v>
      </c>
      <c r="H558" s="140">
        <v>0.0</v>
      </c>
      <c r="I558" s="140">
        <v>0.0</v>
      </c>
      <c r="J558" s="140">
        <v>0.0</v>
      </c>
      <c r="K558" s="140">
        <v>0.0</v>
      </c>
      <c r="L558" s="141" t="str">
        <f t="shared" si="3"/>
        <v>#NAME?</v>
      </c>
      <c r="M558" s="142" t="str">
        <f>IF(pmt_timing="End",IF($B558&gt;term, "",$L558/(1+Adj_Rate/12)^B558),"")</f>
        <v>#VALUE!</v>
      </c>
      <c r="N558" s="142" t="str">
        <f>IF(AND(payfreq="A",pmt_timing="Beginning",$B558&lt;=term),$L558/(1+Adj_Rate)^($B558),IF(AND(payfreq="S",pmt_timing="Beginning",$B558&lt;=term),$L558/(1+Adj_Rate/2)^($B558),IF(AND(payfreq="Q",pmt_timing="Beginning",$B558&lt;=term),$L558/(1+Adj_Rate/4)^($B558),IF(AND(payfreq="M",pmt_timing="Beginning",$B558&lt;=term),$L558/(1+Adj_Rate/12)^($B558),""))))</f>
        <v>#VALUE!</v>
      </c>
      <c r="O558" s="77"/>
      <c r="P558" s="138" t="str">
        <f t="shared" si="19"/>
        <v>#NAME?</v>
      </c>
      <c r="Q558" s="143" t="str">
        <f>IF(P558="","",IF(P558=term,"Last Period",IF(P558="total","",IF(payfreq="Annually",DATE(YEAR(Q557)+1,MONTH(Q557),DAY(Q557)),IF(payfreq="Semiannually",DATE(YEAR(Q557),MONTH(Q557)+6,DAY(Q557)),IF(payfreq="Quarterly",DATE(YEAR(Q557),MONTH(Q557)+3,DAY(Q557)),IF(payfreq="Monthly",DATE(YEAR(Q557),MONTH(Q557)+1,DAY(Q557)))))))))</f>
        <v>#NAME?</v>
      </c>
      <c r="R558" s="145" t="str">
        <f t="shared" si="13"/>
        <v>#NAME?</v>
      </c>
      <c r="S558" s="142" t="str">
        <f t="shared" si="14"/>
        <v>#NAME?</v>
      </c>
      <c r="T558" s="145" t="str">
        <f>IF(payfreq="Annually",IF(P558="","",IF(P558="Total",SUM($T$19:T557),Adj_Rate*$R558)),IF(payfreq="Semiannually",IF(P558="","",IF(P558="Total",SUM($T$19:T557),Adj_Rate/2*$R558)),IF(payfreq="Quarterly",IF(P558="","",IF(P558="Total",SUM($T$19:T557),Adj_Rate/4*$R558)),IF(payfreq="Monthly",IF(P558="","",IF(P558="Total",SUM($T$19:T557),Adj_Rate/12*$R558)),""))))</f>
        <v>#VALUE!</v>
      </c>
      <c r="U558" s="142" t="str">
        <f t="shared" si="15"/>
        <v>#NAME?</v>
      </c>
      <c r="V558" s="145" t="str">
        <f t="shared" si="16"/>
        <v>#NAME?</v>
      </c>
      <c r="X558" s="77"/>
    </row>
    <row r="559" ht="15.75" customHeight="1">
      <c r="B559" s="144" t="str">
        <f t="shared" si="72"/>
        <v>#NAME?</v>
      </c>
      <c r="C559" s="139" t="str">
        <f t="shared" si="12"/>
        <v>#NAME?</v>
      </c>
      <c r="D559" s="140" t="str">
        <f>+IF(AND(B559&lt;$G$7),VLOOKUP($B$1,Inventory!$A$1:$AZ$500,33,FALSE),IF(AND(B559=$G$7,pmt_timing="End"),VLOOKUP($B$1,Inventory!$A$1:$AZ$500,33,FALSE),0))</f>
        <v>#NAME?</v>
      </c>
      <c r="E559" s="140">
        <v>0.0</v>
      </c>
      <c r="F559" s="140">
        <v>0.0</v>
      </c>
      <c r="G559" s="140">
        <v>0.0</v>
      </c>
      <c r="H559" s="140">
        <v>0.0</v>
      </c>
      <c r="I559" s="140">
        <v>0.0</v>
      </c>
      <c r="J559" s="140">
        <v>0.0</v>
      </c>
      <c r="K559" s="140">
        <v>0.0</v>
      </c>
      <c r="L559" s="141" t="str">
        <f t="shared" si="3"/>
        <v>#NAME?</v>
      </c>
      <c r="M559" s="142" t="str">
        <f>IF(pmt_timing="End",IF($B559&gt;term, "",$L559/(1+Adj_Rate/12)^B559),"")</f>
        <v>#VALUE!</v>
      </c>
      <c r="N559" s="142" t="str">
        <f>IF(AND(payfreq="A",pmt_timing="Beginning",$B559&lt;=term),$L559/(1+Adj_Rate)^($B559),IF(AND(payfreq="S",pmt_timing="Beginning",$B559&lt;=term),$L559/(1+Adj_Rate/2)^($B559),IF(AND(payfreq="Q",pmt_timing="Beginning",$B559&lt;=term),$L559/(1+Adj_Rate/4)^($B559),IF(AND(payfreq="M",pmt_timing="Beginning",$B559&lt;=term),$L559/(1+Adj_Rate/12)^($B559),""))))</f>
        <v>#VALUE!</v>
      </c>
      <c r="O559" s="77"/>
      <c r="P559" s="138" t="str">
        <f t="shared" si="19"/>
        <v>#NAME?</v>
      </c>
      <c r="Q559" s="143" t="str">
        <f>IF(P559="","",IF(P559=term,"Last Period",IF(P559="total","",IF(payfreq="Annually",DATE(YEAR(Q558)+1,MONTH(Q558),DAY(Q558)),IF(payfreq="Semiannually",DATE(YEAR(Q558),MONTH(Q558)+6,DAY(Q558)),IF(payfreq="Quarterly",DATE(YEAR(Q558),MONTH(Q558)+3,DAY(Q558)),IF(payfreq="Monthly",DATE(YEAR(Q558),MONTH(Q558)+1,DAY(Q558)))))))))</f>
        <v>#NAME?</v>
      </c>
      <c r="R559" s="145" t="str">
        <f t="shared" si="13"/>
        <v>#NAME?</v>
      </c>
      <c r="S559" s="142" t="str">
        <f t="shared" si="14"/>
        <v>#NAME?</v>
      </c>
      <c r="T559" s="145" t="str">
        <f>IF(payfreq="Annually",IF(P559="","",IF(P559="Total",SUM($T$19:T558),Adj_Rate*$R559)),IF(payfreq="Semiannually",IF(P559="","",IF(P559="Total",SUM($T$19:T558),Adj_Rate/2*$R559)),IF(payfreq="Quarterly",IF(P559="","",IF(P559="Total",SUM($T$19:T558),Adj_Rate/4*$R559)),IF(payfreq="Monthly",IF(P559="","",IF(P559="Total",SUM($T$19:T558),Adj_Rate/12*$R559)),""))))</f>
        <v>#VALUE!</v>
      </c>
      <c r="U559" s="142" t="str">
        <f t="shared" si="15"/>
        <v>#NAME?</v>
      </c>
      <c r="V559" s="145" t="str">
        <f t="shared" si="16"/>
        <v>#NAME?</v>
      </c>
      <c r="X559" s="77"/>
    </row>
    <row r="560" ht="15.75" customHeight="1">
      <c r="B560" s="144" t="str">
        <f t="shared" si="72"/>
        <v>#NAME?</v>
      </c>
      <c r="C560" s="139" t="str">
        <f t="shared" si="12"/>
        <v>#NAME?</v>
      </c>
      <c r="D560" s="140" t="str">
        <f>+IF(AND(B560&lt;$G$7),VLOOKUP($B$1,Inventory!$A$1:$AZ$500,33,FALSE),IF(AND(B560=$G$7,pmt_timing="End"),VLOOKUP($B$1,Inventory!$A$1:$AZ$500,33,FALSE),0))</f>
        <v>#NAME?</v>
      </c>
      <c r="E560" s="140">
        <v>0.0</v>
      </c>
      <c r="F560" s="140">
        <v>0.0</v>
      </c>
      <c r="G560" s="140">
        <v>0.0</v>
      </c>
      <c r="H560" s="140">
        <v>0.0</v>
      </c>
      <c r="I560" s="140">
        <v>0.0</v>
      </c>
      <c r="J560" s="140">
        <v>0.0</v>
      </c>
      <c r="K560" s="140">
        <v>0.0</v>
      </c>
      <c r="L560" s="141" t="str">
        <f t="shared" si="3"/>
        <v>#NAME?</v>
      </c>
      <c r="M560" s="142" t="str">
        <f>IF(pmt_timing="End",IF($B560&gt;term, "",$L560/(1+Adj_Rate/12)^B560),"")</f>
        <v>#VALUE!</v>
      </c>
      <c r="N560" s="142" t="str">
        <f>IF(AND(payfreq="A",pmt_timing="Beginning",$B560&lt;=term),$L560/(1+Adj_Rate)^($B560),IF(AND(payfreq="S",pmt_timing="Beginning",$B560&lt;=term),$L560/(1+Adj_Rate/2)^($B560),IF(AND(payfreq="Q",pmt_timing="Beginning",$B560&lt;=term),$L560/(1+Adj_Rate/4)^($B560),IF(AND(payfreq="M",pmt_timing="Beginning",$B560&lt;=term),$L560/(1+Adj_Rate/12)^($B560),""))))</f>
        <v>#VALUE!</v>
      </c>
      <c r="O560" s="77"/>
      <c r="P560" s="138" t="str">
        <f t="shared" si="19"/>
        <v>#NAME?</v>
      </c>
      <c r="Q560" s="143" t="str">
        <f>IF(P560="","",IF(P560=term,"Last Period",IF(P560="total","",IF(payfreq="Annually",DATE(YEAR(Q559)+1,MONTH(Q559),DAY(Q559)),IF(payfreq="Semiannually",DATE(YEAR(Q559),MONTH(Q559)+6,DAY(Q559)),IF(payfreq="Quarterly",DATE(YEAR(Q559),MONTH(Q559)+3,DAY(Q559)),IF(payfreq="Monthly",DATE(YEAR(Q559),MONTH(Q559)+1,DAY(Q559)))))))))</f>
        <v>#NAME?</v>
      </c>
      <c r="R560" s="145" t="str">
        <f t="shared" si="13"/>
        <v>#NAME?</v>
      </c>
      <c r="S560" s="142" t="str">
        <f t="shared" si="14"/>
        <v>#NAME?</v>
      </c>
      <c r="T560" s="145" t="str">
        <f>IF(payfreq="Annually",IF(P560="","",IF(P560="Total",SUM($T$19:T559),Adj_Rate*$R560)),IF(payfreq="Semiannually",IF(P560="","",IF(P560="Total",SUM($T$19:T559),Adj_Rate/2*$R560)),IF(payfreq="Quarterly",IF(P560="","",IF(P560="Total",SUM($T$19:T559),Adj_Rate/4*$R560)),IF(payfreq="Monthly",IF(P560="","",IF(P560="Total",SUM($T$19:T559),Adj_Rate/12*$R560)),""))))</f>
        <v>#VALUE!</v>
      </c>
      <c r="U560" s="142" t="str">
        <f t="shared" si="15"/>
        <v>#NAME?</v>
      </c>
      <c r="V560" s="145" t="str">
        <f t="shared" si="16"/>
        <v>#NAME?</v>
      </c>
      <c r="X560" s="77"/>
    </row>
    <row r="561" ht="15.75" customHeight="1">
      <c r="B561" s="144" t="str">
        <f t="shared" si="72"/>
        <v>#NAME?</v>
      </c>
      <c r="C561" s="139" t="str">
        <f t="shared" si="12"/>
        <v>#NAME?</v>
      </c>
      <c r="D561" s="140" t="str">
        <f>+IF(AND(B561&lt;$G$7),VLOOKUP($B$1,Inventory!$A$1:$AZ$500,33,FALSE),IF(AND(B561=$G$7,pmt_timing="End"),VLOOKUP($B$1,Inventory!$A$1:$AZ$500,33,FALSE),0))</f>
        <v>#NAME?</v>
      </c>
      <c r="E561" s="140">
        <v>0.0</v>
      </c>
      <c r="F561" s="140">
        <v>0.0</v>
      </c>
      <c r="G561" s="140">
        <v>0.0</v>
      </c>
      <c r="H561" s="140">
        <v>0.0</v>
      </c>
      <c r="I561" s="140">
        <v>0.0</v>
      </c>
      <c r="J561" s="140">
        <v>0.0</v>
      </c>
      <c r="K561" s="140">
        <v>0.0</v>
      </c>
      <c r="L561" s="141" t="str">
        <f t="shared" si="3"/>
        <v>#NAME?</v>
      </c>
      <c r="M561" s="142" t="str">
        <f>IF(pmt_timing="End",IF($B561&gt;term, "",$L561/(1+Adj_Rate/12)^B561),"")</f>
        <v>#VALUE!</v>
      </c>
      <c r="N561" s="142" t="str">
        <f>IF(AND(payfreq="A",pmt_timing="Beginning",$B561&lt;=term),$L561/(1+Adj_Rate)^($B561),IF(AND(payfreq="S",pmt_timing="Beginning",$B561&lt;=term),$L561/(1+Adj_Rate/2)^($B561),IF(AND(payfreq="Q",pmt_timing="Beginning",$B561&lt;=term),$L561/(1+Adj_Rate/4)^($B561),IF(AND(payfreq="M",pmt_timing="Beginning",$B561&lt;=term),$L561/(1+Adj_Rate/12)^($B561),""))))</f>
        <v>#VALUE!</v>
      </c>
      <c r="O561" s="77"/>
      <c r="P561" s="138" t="str">
        <f t="shared" si="19"/>
        <v>#NAME?</v>
      </c>
      <c r="Q561" s="143" t="str">
        <f>IF(P561="","",IF(P561=term,"Last Period",IF(P561="total","",IF(payfreq="Annually",DATE(YEAR(Q560)+1,MONTH(Q560),DAY(Q560)),IF(payfreq="Semiannually",DATE(YEAR(Q560),MONTH(Q560)+6,DAY(Q560)),IF(payfreq="Quarterly",DATE(YEAR(Q560),MONTH(Q560)+3,DAY(Q560)),IF(payfreq="Monthly",DATE(YEAR(Q560),MONTH(Q560)+1,DAY(Q560)))))))))</f>
        <v>#NAME?</v>
      </c>
      <c r="R561" s="145" t="str">
        <f t="shared" si="13"/>
        <v>#NAME?</v>
      </c>
      <c r="S561" s="142" t="str">
        <f t="shared" si="14"/>
        <v>#NAME?</v>
      </c>
      <c r="T561" s="145" t="str">
        <f>IF(payfreq="Annually",IF(P561="","",IF(P561="Total",SUM($T$19:T560),Adj_Rate*$R561)),IF(payfreq="Semiannually",IF(P561="","",IF(P561="Total",SUM($T$19:T560),Adj_Rate/2*$R561)),IF(payfreq="Quarterly",IF(P561="","",IF(P561="Total",SUM($T$19:T560),Adj_Rate/4*$R561)),IF(payfreq="Monthly",IF(P561="","",IF(P561="Total",SUM($T$19:T560),Adj_Rate/12*$R561)),""))))</f>
        <v>#VALUE!</v>
      </c>
      <c r="U561" s="142" t="str">
        <f t="shared" si="15"/>
        <v>#NAME?</v>
      </c>
      <c r="V561" s="145" t="str">
        <f t="shared" si="16"/>
        <v>#NAME?</v>
      </c>
      <c r="X561" s="77"/>
    </row>
    <row r="562" ht="15.75" customHeight="1">
      <c r="B562" s="144" t="str">
        <f t="shared" si="72"/>
        <v>#NAME?</v>
      </c>
      <c r="C562" s="139" t="str">
        <f t="shared" si="12"/>
        <v>#NAME?</v>
      </c>
      <c r="D562" s="140" t="str">
        <f>+IF(AND(B562&lt;$G$7),VLOOKUP($B$1,Inventory!$A$1:$AZ$500,33,FALSE),IF(AND(B562=$G$7,pmt_timing="End"),VLOOKUP($B$1,Inventory!$A$1:$AZ$500,33,FALSE),0))</f>
        <v>#NAME?</v>
      </c>
      <c r="E562" s="140">
        <v>0.0</v>
      </c>
      <c r="F562" s="140">
        <v>0.0</v>
      </c>
      <c r="G562" s="140">
        <v>0.0</v>
      </c>
      <c r="H562" s="140">
        <v>0.0</v>
      </c>
      <c r="I562" s="140">
        <v>0.0</v>
      </c>
      <c r="J562" s="140">
        <v>0.0</v>
      </c>
      <c r="K562" s="140">
        <v>0.0</v>
      </c>
      <c r="L562" s="141" t="str">
        <f t="shared" si="3"/>
        <v>#NAME?</v>
      </c>
      <c r="M562" s="142" t="str">
        <f>IF(pmt_timing="End",IF($B562&gt;term, "",$L562/(1+Adj_Rate/12)^B562),"")</f>
        <v>#VALUE!</v>
      </c>
      <c r="N562" s="142" t="str">
        <f>IF(AND(payfreq="A",pmt_timing="Beginning",$B562&lt;=term),$L562/(1+Adj_Rate)^($B562),IF(AND(payfreq="S",pmt_timing="Beginning",$B562&lt;=term),$L562/(1+Adj_Rate/2)^($B562),IF(AND(payfreq="Q",pmt_timing="Beginning",$B562&lt;=term),$L562/(1+Adj_Rate/4)^($B562),IF(AND(payfreq="M",pmt_timing="Beginning",$B562&lt;=term),$L562/(1+Adj_Rate/12)^($B562),""))))</f>
        <v>#VALUE!</v>
      </c>
      <c r="O562" s="77"/>
      <c r="P562" s="138" t="str">
        <f t="shared" si="19"/>
        <v>#NAME?</v>
      </c>
      <c r="Q562" s="143" t="str">
        <f>IF(P562="","",IF(P562=term,"Last Period",IF(P562="total","",IF(payfreq="Annually",DATE(YEAR(Q561)+1,MONTH(Q561),DAY(Q561)),IF(payfreq="Semiannually",DATE(YEAR(Q561),MONTH(Q561)+6,DAY(Q561)),IF(payfreq="Quarterly",DATE(YEAR(Q561),MONTH(Q561)+3,DAY(Q561)),IF(payfreq="Monthly",DATE(YEAR(Q561),MONTH(Q561)+1,DAY(Q561)))))))))</f>
        <v>#NAME?</v>
      </c>
      <c r="R562" s="145" t="str">
        <f t="shared" si="13"/>
        <v>#NAME?</v>
      </c>
      <c r="S562" s="142" t="str">
        <f t="shared" si="14"/>
        <v>#NAME?</v>
      </c>
      <c r="T562" s="145" t="str">
        <f>IF(payfreq="Annually",IF(P562="","",IF(P562="Total",SUM($T$19:T561),Adj_Rate*$R562)),IF(payfreq="Semiannually",IF(P562="","",IF(P562="Total",SUM($T$19:T561),Adj_Rate/2*$R562)),IF(payfreq="Quarterly",IF(P562="","",IF(P562="Total",SUM($T$19:T561),Adj_Rate/4*$R562)),IF(payfreq="Monthly",IF(P562="","",IF(P562="Total",SUM($T$19:T561),Adj_Rate/12*$R562)),""))))</f>
        <v>#VALUE!</v>
      </c>
      <c r="U562" s="142" t="str">
        <f t="shared" si="15"/>
        <v>#NAME?</v>
      </c>
      <c r="V562" s="145" t="str">
        <f t="shared" si="16"/>
        <v>#NAME?</v>
      </c>
      <c r="X562" s="77"/>
    </row>
    <row r="563" ht="15.75" customHeight="1">
      <c r="B563" s="144" t="str">
        <f t="shared" si="72"/>
        <v>#NAME?</v>
      </c>
      <c r="C563" s="139" t="str">
        <f t="shared" si="12"/>
        <v>#NAME?</v>
      </c>
      <c r="D563" s="140" t="str">
        <f>+IF(AND(B563&lt;$G$7),VLOOKUP($B$1,Inventory!$A$1:$AZ$500,33,FALSE),IF(AND(B563=$G$7,pmt_timing="End"),VLOOKUP($B$1,Inventory!$A$1:$AZ$500,33,FALSE),0))</f>
        <v>#NAME?</v>
      </c>
      <c r="E563" s="140">
        <v>0.0</v>
      </c>
      <c r="F563" s="140">
        <v>0.0</v>
      </c>
      <c r="G563" s="140">
        <v>0.0</v>
      </c>
      <c r="H563" s="140">
        <v>0.0</v>
      </c>
      <c r="I563" s="140">
        <v>0.0</v>
      </c>
      <c r="J563" s="140">
        <v>0.0</v>
      </c>
      <c r="K563" s="140">
        <v>0.0</v>
      </c>
      <c r="L563" s="141" t="str">
        <f t="shared" si="3"/>
        <v>#NAME?</v>
      </c>
      <c r="M563" s="142" t="str">
        <f>IF(pmt_timing="End",IF($B563&gt;term, "",$L563/(1+Adj_Rate/12)^B563),"")</f>
        <v>#VALUE!</v>
      </c>
      <c r="N563" s="142" t="str">
        <f>IF(AND(payfreq="A",pmt_timing="Beginning",$B563&lt;=term),$L563/(1+Adj_Rate)^($B563),IF(AND(payfreq="S",pmt_timing="Beginning",$B563&lt;=term),$L563/(1+Adj_Rate/2)^($B563),IF(AND(payfreq="Q",pmt_timing="Beginning",$B563&lt;=term),$L563/(1+Adj_Rate/4)^($B563),IF(AND(payfreq="M",pmt_timing="Beginning",$B563&lt;=term),$L563/(1+Adj_Rate/12)^($B563),""))))</f>
        <v>#VALUE!</v>
      </c>
      <c r="O563" s="77"/>
      <c r="P563" s="138" t="str">
        <f t="shared" si="19"/>
        <v>#NAME?</v>
      </c>
      <c r="Q563" s="143" t="str">
        <f>IF(P563="","",IF(P563=term,"Last Period",IF(P563="total","",IF(payfreq="Annually",DATE(YEAR(Q562)+1,MONTH(Q562),DAY(Q562)),IF(payfreq="Semiannually",DATE(YEAR(Q562),MONTH(Q562)+6,DAY(Q562)),IF(payfreq="Quarterly",DATE(YEAR(Q562),MONTH(Q562)+3,DAY(Q562)),IF(payfreq="Monthly",DATE(YEAR(Q562),MONTH(Q562)+1,DAY(Q562)))))))))</f>
        <v>#NAME?</v>
      </c>
      <c r="R563" s="145" t="str">
        <f t="shared" si="13"/>
        <v>#NAME?</v>
      </c>
      <c r="S563" s="142" t="str">
        <f t="shared" si="14"/>
        <v>#NAME?</v>
      </c>
      <c r="T563" s="145" t="str">
        <f>IF(payfreq="Annually",IF(P563="","",IF(P563="Total",SUM($T$19:T562),Adj_Rate*$R563)),IF(payfreq="Semiannually",IF(P563="","",IF(P563="Total",SUM($T$19:T562),Adj_Rate/2*$R563)),IF(payfreq="Quarterly",IF(P563="","",IF(P563="Total",SUM($T$19:T562),Adj_Rate/4*$R563)),IF(payfreq="Monthly",IF(P563="","",IF(P563="Total",SUM($T$19:T562),Adj_Rate/12*$R563)),""))))</f>
        <v>#VALUE!</v>
      </c>
      <c r="U563" s="142" t="str">
        <f t="shared" si="15"/>
        <v>#NAME?</v>
      </c>
      <c r="V563" s="145" t="str">
        <f t="shared" si="16"/>
        <v>#NAME?</v>
      </c>
      <c r="X563" s="77"/>
    </row>
    <row r="564" ht="15.75" customHeight="1">
      <c r="B564" s="144" t="str">
        <f t="shared" si="72"/>
        <v>#NAME?</v>
      </c>
      <c r="C564" s="139" t="str">
        <f t="shared" si="12"/>
        <v>#NAME?</v>
      </c>
      <c r="D564" s="140" t="str">
        <f>+IF(AND(B564&lt;$G$7),VLOOKUP($B$1,Inventory!$A$1:$AZ$500,33,FALSE),IF(AND(B564=$G$7,pmt_timing="End"),VLOOKUP($B$1,Inventory!$A$1:$AZ$500,33,FALSE),0))</f>
        <v>#NAME?</v>
      </c>
      <c r="E564" s="140">
        <v>0.0</v>
      </c>
      <c r="F564" s="140">
        <v>0.0</v>
      </c>
      <c r="G564" s="140">
        <v>0.0</v>
      </c>
      <c r="H564" s="140">
        <v>0.0</v>
      </c>
      <c r="I564" s="140">
        <v>0.0</v>
      </c>
      <c r="J564" s="140">
        <v>0.0</v>
      </c>
      <c r="K564" s="140">
        <v>0.0</v>
      </c>
      <c r="L564" s="141" t="str">
        <f t="shared" si="3"/>
        <v>#NAME?</v>
      </c>
      <c r="M564" s="142" t="str">
        <f>IF(pmt_timing="End",IF($B564&gt;term, "",$L564/(1+Adj_Rate/12)^B564),"")</f>
        <v>#VALUE!</v>
      </c>
      <c r="N564" s="142" t="str">
        <f>IF(AND(payfreq="A",pmt_timing="Beginning",$B564&lt;=term),$L564/(1+Adj_Rate)^($B564),IF(AND(payfreq="S",pmt_timing="Beginning",$B564&lt;=term),$L564/(1+Adj_Rate/2)^($B564),IF(AND(payfreq="Q",pmt_timing="Beginning",$B564&lt;=term),$L564/(1+Adj_Rate/4)^($B564),IF(AND(payfreq="M",pmt_timing="Beginning",$B564&lt;=term),$L564/(1+Adj_Rate/12)^($B564),""))))</f>
        <v>#VALUE!</v>
      </c>
      <c r="O564" s="77"/>
      <c r="P564" s="138" t="str">
        <f t="shared" si="19"/>
        <v>#NAME?</v>
      </c>
      <c r="Q564" s="143" t="str">
        <f>IF(P564="","",IF(P564=term,"Last Period",IF(P564="total","",IF(payfreq="Annually",DATE(YEAR(Q563)+1,MONTH(Q563),DAY(Q563)),IF(payfreq="Semiannually",DATE(YEAR(Q563),MONTH(Q563)+6,DAY(Q563)),IF(payfreq="Quarterly",DATE(YEAR(Q563),MONTH(Q563)+3,DAY(Q563)),IF(payfreq="Monthly",DATE(YEAR(Q563),MONTH(Q563)+1,DAY(Q563)))))))))</f>
        <v>#NAME?</v>
      </c>
      <c r="R564" s="145" t="str">
        <f t="shared" si="13"/>
        <v>#NAME?</v>
      </c>
      <c r="S564" s="142" t="str">
        <f t="shared" si="14"/>
        <v>#NAME?</v>
      </c>
      <c r="T564" s="145" t="str">
        <f>IF(payfreq="Annually",IF(P564="","",IF(P564="Total",SUM($T$19:T563),Adj_Rate*$R564)),IF(payfreq="Semiannually",IF(P564="","",IF(P564="Total",SUM($T$19:T563),Adj_Rate/2*$R564)),IF(payfreq="Quarterly",IF(P564="","",IF(P564="Total",SUM($T$19:T563),Adj_Rate/4*$R564)),IF(payfreq="Monthly",IF(P564="","",IF(P564="Total",SUM($T$19:T563),Adj_Rate/12*$R564)),""))))</f>
        <v>#VALUE!</v>
      </c>
      <c r="U564" s="142" t="str">
        <f t="shared" si="15"/>
        <v>#NAME?</v>
      </c>
      <c r="V564" s="145" t="str">
        <f t="shared" si="16"/>
        <v>#NAME?</v>
      </c>
      <c r="X564" s="77"/>
    </row>
    <row r="565" ht="15.75" customHeight="1">
      <c r="B565" s="144" t="str">
        <f t="shared" si="72"/>
        <v>#NAME?</v>
      </c>
      <c r="C565" s="139" t="str">
        <f t="shared" si="12"/>
        <v>#NAME?</v>
      </c>
      <c r="D565" s="140" t="str">
        <f>+IF(AND(B565&lt;$G$7),VLOOKUP($B$1,Inventory!$A$1:$AZ$500,33,FALSE),IF(AND(B565=$G$7,pmt_timing="End"),VLOOKUP($B$1,Inventory!$A$1:$AZ$500,33,FALSE),0))</f>
        <v>#NAME?</v>
      </c>
      <c r="E565" s="140">
        <v>0.0</v>
      </c>
      <c r="F565" s="140">
        <v>0.0</v>
      </c>
      <c r="G565" s="140">
        <v>0.0</v>
      </c>
      <c r="H565" s="140">
        <v>0.0</v>
      </c>
      <c r="I565" s="140">
        <v>0.0</v>
      </c>
      <c r="J565" s="140">
        <v>0.0</v>
      </c>
      <c r="K565" s="140">
        <v>0.0</v>
      </c>
      <c r="L565" s="141" t="str">
        <f t="shared" si="3"/>
        <v>#NAME?</v>
      </c>
      <c r="M565" s="142" t="str">
        <f>IF(pmt_timing="End",IF($B565&gt;term, "",$L565/(1+Adj_Rate/12)^B565),"")</f>
        <v>#VALUE!</v>
      </c>
      <c r="N565" s="142" t="str">
        <f>IF(AND(payfreq="A",pmt_timing="Beginning",$B565&lt;=term),$L565/(1+Adj_Rate)^($B565),IF(AND(payfreq="S",pmt_timing="Beginning",$B565&lt;=term),$L565/(1+Adj_Rate/2)^($B565),IF(AND(payfreq="Q",pmt_timing="Beginning",$B565&lt;=term),$L565/(1+Adj_Rate/4)^($B565),IF(AND(payfreq="M",pmt_timing="Beginning",$B565&lt;=term),$L565/(1+Adj_Rate/12)^($B565),""))))</f>
        <v>#VALUE!</v>
      </c>
      <c r="O565" s="77"/>
      <c r="P565" s="138" t="str">
        <f t="shared" si="19"/>
        <v>#NAME?</v>
      </c>
      <c r="Q565" s="143" t="str">
        <f>IF(P565="","",IF(P565=term,"Last Period",IF(P565="total","",IF(payfreq="Annually",DATE(YEAR(Q564)+1,MONTH(Q564),DAY(Q564)),IF(payfreq="Semiannually",DATE(YEAR(Q564),MONTH(Q564)+6,DAY(Q564)),IF(payfreq="Quarterly",DATE(YEAR(Q564),MONTH(Q564)+3,DAY(Q564)),IF(payfreq="Monthly",DATE(YEAR(Q564),MONTH(Q564)+1,DAY(Q564)))))))))</f>
        <v>#NAME?</v>
      </c>
      <c r="R565" s="145" t="str">
        <f t="shared" si="13"/>
        <v>#NAME?</v>
      </c>
      <c r="S565" s="142" t="str">
        <f t="shared" si="14"/>
        <v>#NAME?</v>
      </c>
      <c r="T565" s="145" t="str">
        <f>IF(payfreq="Annually",IF(P565="","",IF(P565="Total",SUM($T$19:T564),Adj_Rate*$R565)),IF(payfreq="Semiannually",IF(P565="","",IF(P565="Total",SUM($T$19:T564),Adj_Rate/2*$R565)),IF(payfreq="Quarterly",IF(P565="","",IF(P565="Total",SUM($T$19:T564),Adj_Rate/4*$R565)),IF(payfreq="Monthly",IF(P565="","",IF(P565="Total",SUM($T$19:T564),Adj_Rate/12*$R565)),""))))</f>
        <v>#VALUE!</v>
      </c>
      <c r="U565" s="142" t="str">
        <f t="shared" si="15"/>
        <v>#NAME?</v>
      </c>
      <c r="V565" s="145" t="str">
        <f t="shared" si="16"/>
        <v>#NAME?</v>
      </c>
      <c r="X565" s="77"/>
    </row>
    <row r="566" ht="15.75" customHeight="1">
      <c r="B566" s="144" t="str">
        <f t="shared" si="72"/>
        <v>#NAME?</v>
      </c>
      <c r="C566" s="139" t="str">
        <f t="shared" si="12"/>
        <v>#NAME?</v>
      </c>
      <c r="D566" s="140" t="str">
        <f>+IF(AND(B566&lt;$G$7),VLOOKUP($B$1,Inventory!$A$1:$AZ$500,33,FALSE),IF(AND(B566=$G$7,pmt_timing="End"),VLOOKUP($B$1,Inventory!$A$1:$AZ$500,33,FALSE),0))</f>
        <v>#NAME?</v>
      </c>
      <c r="E566" s="140">
        <v>0.0</v>
      </c>
      <c r="F566" s="140">
        <v>0.0</v>
      </c>
      <c r="G566" s="140">
        <v>0.0</v>
      </c>
      <c r="H566" s="140">
        <v>0.0</v>
      </c>
      <c r="I566" s="140">
        <v>0.0</v>
      </c>
      <c r="J566" s="140">
        <v>0.0</v>
      </c>
      <c r="K566" s="140">
        <v>0.0</v>
      </c>
      <c r="L566" s="141" t="str">
        <f t="shared" si="3"/>
        <v>#NAME?</v>
      </c>
      <c r="M566" s="142" t="str">
        <f>IF(pmt_timing="End",IF($B566&gt;term, "",$L566/(1+Adj_Rate/12)^B566),"")</f>
        <v>#VALUE!</v>
      </c>
      <c r="N566" s="142" t="str">
        <f>IF(AND(payfreq="A",pmt_timing="Beginning",$B566&lt;=term),$L566/(1+Adj_Rate)^($B566),IF(AND(payfreq="S",pmt_timing="Beginning",$B566&lt;=term),$L566/(1+Adj_Rate/2)^($B566),IF(AND(payfreq="Q",pmt_timing="Beginning",$B566&lt;=term),$L566/(1+Adj_Rate/4)^($B566),IF(AND(payfreq="M",pmt_timing="Beginning",$B566&lt;=term),$L566/(1+Adj_Rate/12)^($B566),""))))</f>
        <v>#VALUE!</v>
      </c>
      <c r="O566" s="77"/>
      <c r="P566" s="138" t="str">
        <f t="shared" si="19"/>
        <v>#NAME?</v>
      </c>
      <c r="Q566" s="143" t="str">
        <f>IF(P566="","",IF(P566=term,"Last Period",IF(P566="total","",IF(payfreq="Annually",DATE(YEAR(Q565)+1,MONTH(Q565),DAY(Q565)),IF(payfreq="Semiannually",DATE(YEAR(Q565),MONTH(Q565)+6,DAY(Q565)),IF(payfreq="Quarterly",DATE(YEAR(Q565),MONTH(Q565)+3,DAY(Q565)),IF(payfreq="Monthly",DATE(YEAR(Q565),MONTH(Q565)+1,DAY(Q565)))))))))</f>
        <v>#NAME?</v>
      </c>
      <c r="R566" s="145" t="str">
        <f t="shared" si="13"/>
        <v>#NAME?</v>
      </c>
      <c r="S566" s="142" t="str">
        <f t="shared" si="14"/>
        <v>#NAME?</v>
      </c>
      <c r="T566" s="145" t="str">
        <f>IF(payfreq="Annually",IF(P566="","",IF(P566="Total",SUM($T$19:T565),Adj_Rate*$R566)),IF(payfreq="Semiannually",IF(P566="","",IF(P566="Total",SUM($T$19:T565),Adj_Rate/2*$R566)),IF(payfreq="Quarterly",IF(P566="","",IF(P566="Total",SUM($T$19:T565),Adj_Rate/4*$R566)),IF(payfreq="Monthly",IF(P566="","",IF(P566="Total",SUM($T$19:T565),Adj_Rate/12*$R566)),""))))</f>
        <v>#VALUE!</v>
      </c>
      <c r="U566" s="142" t="str">
        <f t="shared" si="15"/>
        <v>#NAME?</v>
      </c>
      <c r="V566" s="145" t="str">
        <f t="shared" si="16"/>
        <v>#NAME?</v>
      </c>
      <c r="X566" s="77"/>
    </row>
    <row r="567" ht="15.75" customHeight="1">
      <c r="B567" s="144" t="str">
        <f t="shared" si="72"/>
        <v>#NAME?</v>
      </c>
      <c r="C567" s="139" t="str">
        <f t="shared" si="12"/>
        <v>#NAME?</v>
      </c>
      <c r="D567" s="140" t="str">
        <f>+IF(AND(B567&lt;$G$7),VLOOKUP($B$1,Inventory!$A$1:$AZ$500,33,FALSE),IF(AND(B567=$G$7,pmt_timing="End"),VLOOKUP($B$1,Inventory!$A$1:$AZ$500,33,FALSE),0))</f>
        <v>#NAME?</v>
      </c>
      <c r="E567" s="140">
        <v>0.0</v>
      </c>
      <c r="F567" s="140">
        <v>0.0</v>
      </c>
      <c r="G567" s="140">
        <v>0.0</v>
      </c>
      <c r="H567" s="140">
        <v>0.0</v>
      </c>
      <c r="I567" s="140">
        <v>0.0</v>
      </c>
      <c r="J567" s="140">
        <v>0.0</v>
      </c>
      <c r="K567" s="140">
        <v>0.0</v>
      </c>
      <c r="L567" s="141" t="str">
        <f t="shared" si="3"/>
        <v>#NAME?</v>
      </c>
      <c r="M567" s="142" t="str">
        <f>IF(pmt_timing="End",IF($B567&gt;term, "",$L567/(1+Adj_Rate/12)^B567),"")</f>
        <v>#VALUE!</v>
      </c>
      <c r="N567" s="142" t="str">
        <f>IF(AND(payfreq="A",pmt_timing="Beginning",$B567&lt;=term),$L567/(1+Adj_Rate)^($B567),IF(AND(payfreq="S",pmt_timing="Beginning",$B567&lt;=term),$L567/(1+Adj_Rate/2)^($B567),IF(AND(payfreq="Q",pmt_timing="Beginning",$B567&lt;=term),$L567/(1+Adj_Rate/4)^($B567),IF(AND(payfreq="M",pmt_timing="Beginning",$B567&lt;=term),$L567/(1+Adj_Rate/12)^($B567),""))))</f>
        <v>#VALUE!</v>
      </c>
      <c r="O567" s="77"/>
      <c r="P567" s="138" t="str">
        <f t="shared" si="19"/>
        <v>#NAME?</v>
      </c>
      <c r="Q567" s="143" t="str">
        <f>IF(P567="","",IF(P567=term,"Last Period",IF(P567="total","",IF(payfreq="Annually",DATE(YEAR(Q566)+1,MONTH(Q566),DAY(Q566)),IF(payfreq="Semiannually",DATE(YEAR(Q566),MONTH(Q566)+6,DAY(Q566)),IF(payfreq="Quarterly",DATE(YEAR(Q566),MONTH(Q566)+3,DAY(Q566)),IF(payfreq="Monthly",DATE(YEAR(Q566),MONTH(Q566)+1,DAY(Q566)))))))))</f>
        <v>#NAME?</v>
      </c>
      <c r="R567" s="145" t="str">
        <f t="shared" si="13"/>
        <v>#NAME?</v>
      </c>
      <c r="S567" s="142" t="str">
        <f t="shared" si="14"/>
        <v>#NAME?</v>
      </c>
      <c r="T567" s="145" t="str">
        <f>IF(payfreq="Annually",IF(P567="","",IF(P567="Total",SUM($T$19:T566),Adj_Rate*$R567)),IF(payfreq="Semiannually",IF(P567="","",IF(P567="Total",SUM($T$19:T566),Adj_Rate/2*$R567)),IF(payfreq="Quarterly",IF(P567="","",IF(P567="Total",SUM($T$19:T566),Adj_Rate/4*$R567)),IF(payfreq="Monthly",IF(P567="","",IF(P567="Total",SUM($T$19:T566),Adj_Rate/12*$R567)),""))))</f>
        <v>#VALUE!</v>
      </c>
      <c r="U567" s="142" t="str">
        <f t="shared" si="15"/>
        <v>#NAME?</v>
      </c>
      <c r="V567" s="145" t="str">
        <f t="shared" si="16"/>
        <v>#NAME?</v>
      </c>
      <c r="X567" s="77"/>
    </row>
    <row r="568" ht="15.75" customHeight="1">
      <c r="B568" s="144" t="str">
        <f t="shared" si="72"/>
        <v>#NAME?</v>
      </c>
      <c r="C568" s="139" t="str">
        <f t="shared" si="12"/>
        <v>#NAME?</v>
      </c>
      <c r="D568" s="140" t="str">
        <f>+IF(AND(B568&lt;$G$7),VLOOKUP($B$1,Inventory!$A$1:$AZ$500,33,FALSE),IF(AND(B568=$G$7,pmt_timing="End"),VLOOKUP($B$1,Inventory!$A$1:$AZ$500,33,FALSE),0))</f>
        <v>#NAME?</v>
      </c>
      <c r="E568" s="140">
        <v>0.0</v>
      </c>
      <c r="F568" s="140">
        <v>0.0</v>
      </c>
      <c r="G568" s="140">
        <v>0.0</v>
      </c>
      <c r="H568" s="140">
        <v>0.0</v>
      </c>
      <c r="I568" s="140">
        <v>0.0</v>
      </c>
      <c r="J568" s="140">
        <v>0.0</v>
      </c>
      <c r="K568" s="140">
        <v>0.0</v>
      </c>
      <c r="L568" s="141" t="str">
        <f t="shared" si="3"/>
        <v>#NAME?</v>
      </c>
      <c r="M568" s="142" t="str">
        <f>IF(pmt_timing="End",IF($B568&gt;term, "",$L568/(1+Adj_Rate/12)^B568),"")</f>
        <v>#VALUE!</v>
      </c>
      <c r="N568" s="142" t="str">
        <f>IF(AND(payfreq="A",pmt_timing="Beginning",$B568&lt;=term),$L568/(1+Adj_Rate)^($B568),IF(AND(payfreq="S",pmt_timing="Beginning",$B568&lt;=term),$L568/(1+Adj_Rate/2)^($B568),IF(AND(payfreq="Q",pmt_timing="Beginning",$B568&lt;=term),$L568/(1+Adj_Rate/4)^($B568),IF(AND(payfreq="M",pmt_timing="Beginning",$B568&lt;=term),$L568/(1+Adj_Rate/12)^($B568),""))))</f>
        <v>#VALUE!</v>
      </c>
      <c r="O568" s="77"/>
      <c r="P568" s="138" t="str">
        <f t="shared" si="19"/>
        <v>#NAME?</v>
      </c>
      <c r="Q568" s="143" t="str">
        <f>IF(P568="","",IF(P568=term,"Last Period",IF(P568="total","",IF(payfreq="Annually",DATE(YEAR(Q567)+1,MONTH(Q567),DAY(Q567)),IF(payfreq="Semiannually",DATE(YEAR(Q567),MONTH(Q567)+6,DAY(Q567)),IF(payfreq="Quarterly",DATE(YEAR(Q567),MONTH(Q567)+3,DAY(Q567)),IF(payfreq="Monthly",DATE(YEAR(Q567),MONTH(Q567)+1,DAY(Q567)))))))))</f>
        <v>#NAME?</v>
      </c>
      <c r="R568" s="145" t="str">
        <f t="shared" si="13"/>
        <v>#NAME?</v>
      </c>
      <c r="S568" s="142" t="str">
        <f t="shared" si="14"/>
        <v>#NAME?</v>
      </c>
      <c r="T568" s="145" t="str">
        <f>IF(payfreq="Annually",IF(P568="","",IF(P568="Total",SUM($T$19:T567),Adj_Rate*$R568)),IF(payfreq="Semiannually",IF(P568="","",IF(P568="Total",SUM($T$19:T567),Adj_Rate/2*$R568)),IF(payfreq="Quarterly",IF(P568="","",IF(P568="Total",SUM($T$19:T567),Adj_Rate/4*$R568)),IF(payfreq="Monthly",IF(P568="","",IF(P568="Total",SUM($T$19:T567),Adj_Rate/12*$R568)),""))))</f>
        <v>#VALUE!</v>
      </c>
      <c r="U568" s="142" t="str">
        <f t="shared" si="15"/>
        <v>#NAME?</v>
      </c>
      <c r="V568" s="145" t="str">
        <f t="shared" si="16"/>
        <v>#NAME?</v>
      </c>
      <c r="X568" s="77"/>
    </row>
    <row r="569" ht="15.75" customHeight="1">
      <c r="B569" s="144" t="str">
        <f t="shared" si="72"/>
        <v>#NAME?</v>
      </c>
      <c r="C569" s="139" t="str">
        <f t="shared" si="12"/>
        <v>#NAME?</v>
      </c>
      <c r="D569" s="140" t="str">
        <f>+IF(AND(B569&lt;$G$7),VLOOKUP($B$1,Inventory!$A$1:$AZ$500,33,FALSE),IF(AND(B569=$G$7,pmt_timing="End"),VLOOKUP($B$1,Inventory!$A$1:$AZ$500,33,FALSE),0))</f>
        <v>#NAME?</v>
      </c>
      <c r="E569" s="140">
        <v>0.0</v>
      </c>
      <c r="F569" s="140">
        <v>0.0</v>
      </c>
      <c r="G569" s="140">
        <v>0.0</v>
      </c>
      <c r="H569" s="140">
        <v>0.0</v>
      </c>
      <c r="I569" s="140">
        <v>0.0</v>
      </c>
      <c r="J569" s="140">
        <v>0.0</v>
      </c>
      <c r="K569" s="140">
        <v>0.0</v>
      </c>
      <c r="L569" s="141" t="str">
        <f t="shared" si="3"/>
        <v>#NAME?</v>
      </c>
      <c r="M569" s="142" t="str">
        <f>IF(pmt_timing="End",IF($B569&gt;term, "",$L569/(1+Adj_Rate/12)^B569),"")</f>
        <v>#VALUE!</v>
      </c>
      <c r="N569" s="142" t="str">
        <f>IF(AND(payfreq="A",pmt_timing="Beginning",$B569&lt;=term),$L569/(1+Adj_Rate)^($B569),IF(AND(payfreq="S",pmt_timing="Beginning",$B569&lt;=term),$L569/(1+Adj_Rate/2)^($B569),IF(AND(payfreq="Q",pmt_timing="Beginning",$B569&lt;=term),$L569/(1+Adj_Rate/4)^($B569),IF(AND(payfreq="M",pmt_timing="Beginning",$B569&lt;=term),$L569/(1+Adj_Rate/12)^($B569),""))))</f>
        <v>#VALUE!</v>
      </c>
      <c r="O569" s="77"/>
      <c r="P569" s="138" t="str">
        <f t="shared" si="19"/>
        <v>#NAME?</v>
      </c>
      <c r="Q569" s="143" t="str">
        <f>IF(P569="","",IF(P569=term,"Last Period",IF(P569="total","",IF(payfreq="Annually",DATE(YEAR(Q568)+1,MONTH(Q568),DAY(Q568)),IF(payfreq="Semiannually",DATE(YEAR(Q568),MONTH(Q568)+6,DAY(Q568)),IF(payfreq="Quarterly",DATE(YEAR(Q568),MONTH(Q568)+3,DAY(Q568)),IF(payfreq="Monthly",DATE(YEAR(Q568),MONTH(Q568)+1,DAY(Q568)))))))))</f>
        <v>#NAME?</v>
      </c>
      <c r="R569" s="145" t="str">
        <f t="shared" si="13"/>
        <v>#NAME?</v>
      </c>
      <c r="S569" s="142" t="str">
        <f t="shared" si="14"/>
        <v>#NAME?</v>
      </c>
      <c r="T569" s="145" t="str">
        <f>IF(payfreq="Annually",IF(P569="","",IF(P569="Total",SUM($T$19:T568),Adj_Rate*$R569)),IF(payfreq="Semiannually",IF(P569="","",IF(P569="Total",SUM($T$19:T568),Adj_Rate/2*$R569)),IF(payfreq="Quarterly",IF(P569="","",IF(P569="Total",SUM($T$19:T568),Adj_Rate/4*$R569)),IF(payfreq="Monthly",IF(P569="","",IF(P569="Total",SUM($T$19:T568),Adj_Rate/12*$R569)),""))))</f>
        <v>#VALUE!</v>
      </c>
      <c r="U569" s="142" t="str">
        <f t="shared" si="15"/>
        <v>#NAME?</v>
      </c>
      <c r="V569" s="145" t="str">
        <f t="shared" si="16"/>
        <v>#NAME?</v>
      </c>
      <c r="X569" s="77"/>
    </row>
    <row r="570" ht="15.75" customHeight="1">
      <c r="B570" s="144" t="str">
        <f t="shared" si="72"/>
        <v>#NAME?</v>
      </c>
      <c r="C570" s="139" t="str">
        <f t="shared" si="12"/>
        <v>#NAME?</v>
      </c>
      <c r="D570" s="140" t="str">
        <f>+IF(AND(B570&lt;$G$7),VLOOKUP($B$1,Inventory!$A$1:$AZ$500,33,FALSE),IF(AND(B570=$G$7,pmt_timing="End"),VLOOKUP($B$1,Inventory!$A$1:$AZ$500,33,FALSE),0))</f>
        <v>#NAME?</v>
      </c>
      <c r="E570" s="140">
        <v>0.0</v>
      </c>
      <c r="F570" s="140">
        <v>0.0</v>
      </c>
      <c r="G570" s="140">
        <v>0.0</v>
      </c>
      <c r="H570" s="140">
        <v>0.0</v>
      </c>
      <c r="I570" s="140">
        <v>0.0</v>
      </c>
      <c r="J570" s="140">
        <v>0.0</v>
      </c>
      <c r="K570" s="140">
        <v>0.0</v>
      </c>
      <c r="L570" s="141" t="str">
        <f t="shared" si="3"/>
        <v>#NAME?</v>
      </c>
      <c r="M570" s="142" t="str">
        <f>IF(pmt_timing="End",IF($B570&gt;term, "",$L570/(1+Adj_Rate/12)^B570),"")</f>
        <v>#VALUE!</v>
      </c>
      <c r="N570" s="142" t="str">
        <f>IF(AND(payfreq="A",pmt_timing="Beginning",$B570&lt;=term),$L570/(1+Adj_Rate)^($B570),IF(AND(payfreq="S",pmt_timing="Beginning",$B570&lt;=term),$L570/(1+Adj_Rate/2)^($B570),IF(AND(payfreq="Q",pmt_timing="Beginning",$B570&lt;=term),$L570/(1+Adj_Rate/4)^($B570),IF(AND(payfreq="M",pmt_timing="Beginning",$B570&lt;=term),$L570/(1+Adj_Rate/12)^($B570),""))))</f>
        <v>#VALUE!</v>
      </c>
      <c r="O570" s="77"/>
      <c r="P570" s="138" t="str">
        <f t="shared" si="19"/>
        <v>#NAME?</v>
      </c>
      <c r="Q570" s="143" t="str">
        <f>IF(P570="","",IF(P570=term,"Last Period",IF(P570="total","",IF(payfreq="Annually",DATE(YEAR(Q569)+1,MONTH(Q569),DAY(Q569)),IF(payfreq="Semiannually",DATE(YEAR(Q569),MONTH(Q569)+6,DAY(Q569)),IF(payfreq="Quarterly",DATE(YEAR(Q569),MONTH(Q569)+3,DAY(Q569)),IF(payfreq="Monthly",DATE(YEAR(Q569),MONTH(Q569)+1,DAY(Q569)))))))))</f>
        <v>#NAME?</v>
      </c>
      <c r="R570" s="145" t="str">
        <f t="shared" si="13"/>
        <v>#NAME?</v>
      </c>
      <c r="S570" s="142" t="str">
        <f t="shared" si="14"/>
        <v>#NAME?</v>
      </c>
      <c r="T570" s="145" t="str">
        <f>IF(payfreq="Annually",IF(P570="","",IF(P570="Total",SUM($T$19:T569),Adj_Rate*$R570)),IF(payfreq="Semiannually",IF(P570="","",IF(P570="Total",SUM($T$19:T569),Adj_Rate/2*$R570)),IF(payfreq="Quarterly",IF(P570="","",IF(P570="Total",SUM($T$19:T569),Adj_Rate/4*$R570)),IF(payfreq="Monthly",IF(P570="","",IF(P570="Total",SUM($T$19:T569),Adj_Rate/12*$R570)),""))))</f>
        <v>#VALUE!</v>
      </c>
      <c r="U570" s="142" t="str">
        <f t="shared" si="15"/>
        <v>#NAME?</v>
      </c>
      <c r="V570" s="145" t="str">
        <f t="shared" si="16"/>
        <v>#NAME?</v>
      </c>
      <c r="X570" s="77"/>
    </row>
    <row r="571" ht="15.75" customHeight="1">
      <c r="B571" s="144" t="str">
        <f t="shared" si="72"/>
        <v>#NAME?</v>
      </c>
      <c r="C571" s="139" t="str">
        <f t="shared" si="12"/>
        <v>#NAME?</v>
      </c>
      <c r="D571" s="140" t="str">
        <f>+IF(AND(B571&lt;$G$7),VLOOKUP($B$1,Inventory!$A$1:$AZ$500,33,FALSE),IF(AND(B571=$G$7,pmt_timing="End"),VLOOKUP($B$1,Inventory!$A$1:$AZ$500,33,FALSE),0))</f>
        <v>#NAME?</v>
      </c>
      <c r="E571" s="140">
        <v>0.0</v>
      </c>
      <c r="F571" s="140">
        <v>0.0</v>
      </c>
      <c r="G571" s="140">
        <v>0.0</v>
      </c>
      <c r="H571" s="140">
        <v>0.0</v>
      </c>
      <c r="I571" s="140">
        <v>0.0</v>
      </c>
      <c r="J571" s="140">
        <v>0.0</v>
      </c>
      <c r="K571" s="140">
        <v>0.0</v>
      </c>
      <c r="L571" s="141" t="str">
        <f t="shared" si="3"/>
        <v>#NAME?</v>
      </c>
      <c r="M571" s="142" t="str">
        <f>IF(pmt_timing="End",IF($B571&gt;term, "",$L571/(1+Adj_Rate/12)^B571),"")</f>
        <v>#VALUE!</v>
      </c>
      <c r="N571" s="142" t="str">
        <f>IF(AND(payfreq="A",pmt_timing="Beginning",$B571&lt;=term),$L571/(1+Adj_Rate)^($B571),IF(AND(payfreq="S",pmt_timing="Beginning",$B571&lt;=term),$L571/(1+Adj_Rate/2)^($B571),IF(AND(payfreq="Q",pmt_timing="Beginning",$B571&lt;=term),$L571/(1+Adj_Rate/4)^($B571),IF(AND(payfreq="M",pmt_timing="Beginning",$B571&lt;=term),$L571/(1+Adj_Rate/12)^($B571),""))))</f>
        <v>#VALUE!</v>
      </c>
      <c r="O571" s="77"/>
      <c r="P571" s="138" t="str">
        <f t="shared" si="19"/>
        <v>#NAME?</v>
      </c>
      <c r="Q571" s="143" t="str">
        <f>IF(P571="","",IF(P571=term,"Last Period",IF(P571="total","",IF(payfreq="Annually",DATE(YEAR(Q570)+1,MONTH(Q570),DAY(Q570)),IF(payfreq="Semiannually",DATE(YEAR(Q570),MONTH(Q570)+6,DAY(Q570)),IF(payfreq="Quarterly",DATE(YEAR(Q570),MONTH(Q570)+3,DAY(Q570)),IF(payfreq="Monthly",DATE(YEAR(Q570),MONTH(Q570)+1,DAY(Q570)))))))))</f>
        <v>#NAME?</v>
      </c>
      <c r="R571" s="145" t="str">
        <f t="shared" si="13"/>
        <v>#NAME?</v>
      </c>
      <c r="S571" s="142" t="str">
        <f t="shared" si="14"/>
        <v>#NAME?</v>
      </c>
      <c r="T571" s="145" t="str">
        <f>IF(payfreq="Annually",IF(P571="","",IF(P571="Total",SUM($T$19:T570),Adj_Rate*$R571)),IF(payfreq="Semiannually",IF(P571="","",IF(P571="Total",SUM($T$19:T570),Adj_Rate/2*$R571)),IF(payfreq="Quarterly",IF(P571="","",IF(P571="Total",SUM($T$19:T570),Adj_Rate/4*$R571)),IF(payfreq="Monthly",IF(P571="","",IF(P571="Total",SUM($T$19:T570),Adj_Rate/12*$R571)),""))))</f>
        <v>#VALUE!</v>
      </c>
      <c r="U571" s="142" t="str">
        <f t="shared" si="15"/>
        <v>#NAME?</v>
      </c>
      <c r="V571" s="145" t="str">
        <f t="shared" si="16"/>
        <v>#NAME?</v>
      </c>
      <c r="X571" s="77"/>
    </row>
    <row r="572" ht="15.75" customHeight="1">
      <c r="B572" s="144" t="str">
        <f t="shared" si="72"/>
        <v>#NAME?</v>
      </c>
      <c r="C572" s="139" t="str">
        <f t="shared" si="12"/>
        <v>#NAME?</v>
      </c>
      <c r="D572" s="140" t="str">
        <f>+IF(AND(B572&lt;$G$7),VLOOKUP($B$1,Inventory!$A$1:$AZ$500,33,FALSE),IF(AND(B572=$G$7,pmt_timing="End"),VLOOKUP($B$1,Inventory!$A$1:$AZ$500,33,FALSE),0))</f>
        <v>#NAME?</v>
      </c>
      <c r="E572" s="140">
        <v>0.0</v>
      </c>
      <c r="F572" s="140">
        <v>0.0</v>
      </c>
      <c r="G572" s="140">
        <v>0.0</v>
      </c>
      <c r="H572" s="140">
        <v>0.0</v>
      </c>
      <c r="I572" s="140">
        <v>0.0</v>
      </c>
      <c r="J572" s="140">
        <v>0.0</v>
      </c>
      <c r="K572" s="140">
        <v>0.0</v>
      </c>
      <c r="L572" s="141" t="str">
        <f t="shared" si="3"/>
        <v>#NAME?</v>
      </c>
      <c r="M572" s="142" t="str">
        <f>IF(pmt_timing="End",IF($B572&gt;term, "",$L572/(1+Adj_Rate/12)^B572),"")</f>
        <v>#VALUE!</v>
      </c>
      <c r="N572" s="142" t="str">
        <f>IF(AND(payfreq="A",pmt_timing="Beginning",$B572&lt;=term),$L572/(1+Adj_Rate)^($B572),IF(AND(payfreq="S",pmt_timing="Beginning",$B572&lt;=term),$L572/(1+Adj_Rate/2)^($B572),IF(AND(payfreq="Q",pmt_timing="Beginning",$B572&lt;=term),$L572/(1+Adj_Rate/4)^($B572),IF(AND(payfreq="M",pmt_timing="Beginning",$B572&lt;=term),$L572/(1+Adj_Rate/12)^($B572),""))))</f>
        <v>#VALUE!</v>
      </c>
      <c r="O572" s="77"/>
      <c r="P572" s="138" t="str">
        <f t="shared" si="19"/>
        <v>#NAME?</v>
      </c>
      <c r="Q572" s="143" t="str">
        <f>IF(P572="","",IF(P572=term,"Last Period",IF(P572="total","",IF(payfreq="Annually",DATE(YEAR(Q571)+1,MONTH(Q571),DAY(Q571)),IF(payfreq="Semiannually",DATE(YEAR(Q571),MONTH(Q571)+6,DAY(Q571)),IF(payfreq="Quarterly",DATE(YEAR(Q571),MONTH(Q571)+3,DAY(Q571)),IF(payfreq="Monthly",DATE(YEAR(Q571),MONTH(Q571)+1,DAY(Q571)))))))))</f>
        <v>#NAME?</v>
      </c>
      <c r="R572" s="145" t="str">
        <f t="shared" si="13"/>
        <v>#NAME?</v>
      </c>
      <c r="S572" s="142" t="str">
        <f t="shared" si="14"/>
        <v>#NAME?</v>
      </c>
      <c r="T572" s="145" t="str">
        <f>IF(payfreq="Annually",IF(P572="","",IF(P572="Total",SUM($T$19:T571),Adj_Rate*$R572)),IF(payfreq="Semiannually",IF(P572="","",IF(P572="Total",SUM($T$19:T571),Adj_Rate/2*$R572)),IF(payfreq="Quarterly",IF(P572="","",IF(P572="Total",SUM($T$19:T571),Adj_Rate/4*$R572)),IF(payfreq="Monthly",IF(P572="","",IF(P572="Total",SUM($T$19:T571),Adj_Rate/12*$R572)),""))))</f>
        <v>#VALUE!</v>
      </c>
      <c r="U572" s="142" t="str">
        <f t="shared" si="15"/>
        <v>#NAME?</v>
      </c>
      <c r="V572" s="145" t="str">
        <f t="shared" si="16"/>
        <v>#NAME?</v>
      </c>
      <c r="X572" s="77"/>
    </row>
    <row r="573" ht="15.75" customHeight="1">
      <c r="B573" s="144" t="str">
        <f t="shared" si="72"/>
        <v>#NAME?</v>
      </c>
      <c r="C573" s="139" t="str">
        <f t="shared" si="12"/>
        <v>#NAME?</v>
      </c>
      <c r="D573" s="140" t="str">
        <f>+IF(AND(B573&lt;$G$7),VLOOKUP($B$1,Inventory!$A$1:$AZ$500,33,FALSE),IF(AND(B573=$G$7,pmt_timing="End"),VLOOKUP($B$1,Inventory!$A$1:$AZ$500,33,FALSE),0))</f>
        <v>#NAME?</v>
      </c>
      <c r="E573" s="140">
        <v>0.0</v>
      </c>
      <c r="F573" s="140">
        <v>0.0</v>
      </c>
      <c r="G573" s="140">
        <v>0.0</v>
      </c>
      <c r="H573" s="140">
        <v>0.0</v>
      </c>
      <c r="I573" s="140">
        <v>0.0</v>
      </c>
      <c r="J573" s="140">
        <v>0.0</v>
      </c>
      <c r="K573" s="140">
        <v>0.0</v>
      </c>
      <c r="L573" s="141" t="str">
        <f t="shared" si="3"/>
        <v>#NAME?</v>
      </c>
      <c r="M573" s="142" t="str">
        <f>IF(pmt_timing="End",IF($B573&gt;term, "",$L573/(1+Adj_Rate/12)^B573),"")</f>
        <v>#VALUE!</v>
      </c>
      <c r="N573" s="142" t="str">
        <f>IF(AND(payfreq="A",pmt_timing="Beginning",$B573&lt;=term),$L573/(1+Adj_Rate)^($B573),IF(AND(payfreq="S",pmt_timing="Beginning",$B573&lt;=term),$L573/(1+Adj_Rate/2)^($B573),IF(AND(payfreq="Q",pmt_timing="Beginning",$B573&lt;=term),$L573/(1+Adj_Rate/4)^($B573),IF(AND(payfreq="M",pmt_timing="Beginning",$B573&lt;=term),$L573/(1+Adj_Rate/12)^($B573),""))))</f>
        <v>#VALUE!</v>
      </c>
      <c r="O573" s="77"/>
      <c r="P573" s="138" t="str">
        <f t="shared" si="19"/>
        <v>#NAME?</v>
      </c>
      <c r="Q573" s="143" t="str">
        <f>IF(P573="","",IF(P573=term,"Last Period",IF(P573="total","",IF(payfreq="Annually",DATE(YEAR(Q572)+1,MONTH(Q572),DAY(Q572)),IF(payfreq="Semiannually",DATE(YEAR(Q572),MONTH(Q572)+6,DAY(Q572)),IF(payfreq="Quarterly",DATE(YEAR(Q572),MONTH(Q572)+3,DAY(Q572)),IF(payfreq="Monthly",DATE(YEAR(Q572),MONTH(Q572)+1,DAY(Q572)))))))))</f>
        <v>#NAME?</v>
      </c>
      <c r="R573" s="145" t="str">
        <f t="shared" si="13"/>
        <v>#NAME?</v>
      </c>
      <c r="S573" s="142" t="str">
        <f t="shared" si="14"/>
        <v>#NAME?</v>
      </c>
      <c r="T573" s="145" t="str">
        <f>IF(payfreq="Annually",IF(P573="","",IF(P573="Total",SUM($T$19:T572),Adj_Rate*$R573)),IF(payfreq="Semiannually",IF(P573="","",IF(P573="Total",SUM($T$19:T572),Adj_Rate/2*$R573)),IF(payfreq="Quarterly",IF(P573="","",IF(P573="Total",SUM($T$19:T572),Adj_Rate/4*$R573)),IF(payfreq="Monthly",IF(P573="","",IF(P573="Total",SUM($T$19:T572),Adj_Rate/12*$R573)),""))))</f>
        <v>#VALUE!</v>
      </c>
      <c r="U573" s="142" t="str">
        <f t="shared" si="15"/>
        <v>#NAME?</v>
      </c>
      <c r="V573" s="145" t="str">
        <f t="shared" si="16"/>
        <v>#NAME?</v>
      </c>
      <c r="X573" s="77"/>
    </row>
    <row r="574" ht="15.75" customHeight="1">
      <c r="B574" s="144" t="str">
        <f t="shared" si="72"/>
        <v>#NAME?</v>
      </c>
      <c r="C574" s="139" t="str">
        <f t="shared" si="12"/>
        <v>#NAME?</v>
      </c>
      <c r="D574" s="140" t="str">
        <f>+IF(AND(B574&lt;$G$7),VLOOKUP($B$1,Inventory!$A$1:$AZ$500,33,FALSE),IF(AND(B574=$G$7,pmt_timing="End"),VLOOKUP($B$1,Inventory!$A$1:$AZ$500,33,FALSE),0))</f>
        <v>#NAME?</v>
      </c>
      <c r="E574" s="140">
        <v>0.0</v>
      </c>
      <c r="F574" s="140">
        <v>0.0</v>
      </c>
      <c r="G574" s="140">
        <v>0.0</v>
      </c>
      <c r="H574" s="140">
        <v>0.0</v>
      </c>
      <c r="I574" s="140">
        <v>0.0</v>
      </c>
      <c r="J574" s="140">
        <v>0.0</v>
      </c>
      <c r="K574" s="140">
        <v>0.0</v>
      </c>
      <c r="L574" s="141" t="str">
        <f t="shared" si="3"/>
        <v>#NAME?</v>
      </c>
      <c r="M574" s="142" t="str">
        <f>IF(pmt_timing="End",IF($B574&gt;term, "",$L574/(1+Adj_Rate/12)^B574),"")</f>
        <v>#VALUE!</v>
      </c>
      <c r="N574" s="142" t="str">
        <f>IF(AND(payfreq="A",pmt_timing="Beginning",$B574&lt;=term),$L574/(1+Adj_Rate)^($B574),IF(AND(payfreq="S",pmt_timing="Beginning",$B574&lt;=term),$L574/(1+Adj_Rate/2)^($B574),IF(AND(payfreq="Q",pmt_timing="Beginning",$B574&lt;=term),$L574/(1+Adj_Rate/4)^($B574),IF(AND(payfreq="M",pmt_timing="Beginning",$B574&lt;=term),$L574/(1+Adj_Rate/12)^($B574),""))))</f>
        <v>#VALUE!</v>
      </c>
      <c r="O574" s="77"/>
      <c r="P574" s="138" t="str">
        <f t="shared" si="19"/>
        <v>#NAME?</v>
      </c>
      <c r="Q574" s="143" t="str">
        <f>IF(P574="","",IF(P574=term,"Last Period",IF(P574="total","",IF(payfreq="Annually",DATE(YEAR(Q573)+1,MONTH(Q573),DAY(Q573)),IF(payfreq="Semiannually",DATE(YEAR(Q573),MONTH(Q573)+6,DAY(Q573)),IF(payfreq="Quarterly",DATE(YEAR(Q573),MONTH(Q573)+3,DAY(Q573)),IF(payfreq="Monthly",DATE(YEAR(Q573),MONTH(Q573)+1,DAY(Q573)))))))))</f>
        <v>#NAME?</v>
      </c>
      <c r="R574" s="145" t="str">
        <f t="shared" si="13"/>
        <v>#NAME?</v>
      </c>
      <c r="S574" s="142" t="str">
        <f t="shared" si="14"/>
        <v>#NAME?</v>
      </c>
      <c r="T574" s="145" t="str">
        <f>IF(payfreq="Annually",IF(P574="","",IF(P574="Total",SUM($T$19:T573),Adj_Rate*$R574)),IF(payfreq="Semiannually",IF(P574="","",IF(P574="Total",SUM($T$19:T573),Adj_Rate/2*$R574)),IF(payfreq="Quarterly",IF(P574="","",IF(P574="Total",SUM($T$19:T573),Adj_Rate/4*$R574)),IF(payfreq="Monthly",IF(P574="","",IF(P574="Total",SUM($T$19:T573),Adj_Rate/12*$R574)),""))))</f>
        <v>#VALUE!</v>
      </c>
      <c r="U574" s="142" t="str">
        <f t="shared" si="15"/>
        <v>#NAME?</v>
      </c>
      <c r="V574" s="145" t="str">
        <f t="shared" si="16"/>
        <v>#NAME?</v>
      </c>
      <c r="X574" s="77"/>
    </row>
    <row r="575" ht="15.75" customHeight="1">
      <c r="B575" s="144" t="str">
        <f t="shared" si="72"/>
        <v>#NAME?</v>
      </c>
      <c r="C575" s="139" t="str">
        <f t="shared" si="12"/>
        <v>#NAME?</v>
      </c>
      <c r="D575" s="140" t="str">
        <f>+IF(AND(B575&lt;$G$7),VLOOKUP($B$1,Inventory!$A$1:$AZ$500,33,FALSE),IF(AND(B575=$G$7,pmt_timing="End"),VLOOKUP($B$1,Inventory!$A$1:$AZ$500,33,FALSE),0))</f>
        <v>#NAME?</v>
      </c>
      <c r="E575" s="140">
        <v>0.0</v>
      </c>
      <c r="F575" s="140">
        <v>0.0</v>
      </c>
      <c r="G575" s="140">
        <v>0.0</v>
      </c>
      <c r="H575" s="140">
        <v>0.0</v>
      </c>
      <c r="I575" s="140">
        <v>0.0</v>
      </c>
      <c r="J575" s="140">
        <v>0.0</v>
      </c>
      <c r="K575" s="140">
        <v>0.0</v>
      </c>
      <c r="L575" s="141" t="str">
        <f t="shared" si="3"/>
        <v>#NAME?</v>
      </c>
      <c r="M575" s="142" t="str">
        <f>IF(pmt_timing="End",IF($B575&gt;term, "",$L575/(1+Adj_Rate/12)^B575),"")</f>
        <v>#VALUE!</v>
      </c>
      <c r="N575" s="142" t="str">
        <f>IF(AND(payfreq="A",pmt_timing="Beginning",$B575&lt;=term),$L575/(1+Adj_Rate)^($B575),IF(AND(payfreq="S",pmt_timing="Beginning",$B575&lt;=term),$L575/(1+Adj_Rate/2)^($B575),IF(AND(payfreq="Q",pmt_timing="Beginning",$B575&lt;=term),$L575/(1+Adj_Rate/4)^($B575),IF(AND(payfreq="M",pmt_timing="Beginning",$B575&lt;=term),$L575/(1+Adj_Rate/12)^($B575),""))))</f>
        <v>#VALUE!</v>
      </c>
      <c r="O575" s="77"/>
      <c r="P575" s="138" t="str">
        <f t="shared" si="19"/>
        <v>#NAME?</v>
      </c>
      <c r="Q575" s="143" t="str">
        <f>IF(P575="","",IF(P575=term,"Last Period",IF(P575="total","",IF(payfreq="Annually",DATE(YEAR(Q574)+1,MONTH(Q574),DAY(Q574)),IF(payfreq="Semiannually",DATE(YEAR(Q574),MONTH(Q574)+6,DAY(Q574)),IF(payfreq="Quarterly",DATE(YEAR(Q574),MONTH(Q574)+3,DAY(Q574)),IF(payfreq="Monthly",DATE(YEAR(Q574),MONTH(Q574)+1,DAY(Q574)))))))))</f>
        <v>#NAME?</v>
      </c>
      <c r="R575" s="145" t="str">
        <f t="shared" si="13"/>
        <v>#NAME?</v>
      </c>
      <c r="S575" s="142" t="str">
        <f t="shared" si="14"/>
        <v>#NAME?</v>
      </c>
      <c r="T575" s="145" t="str">
        <f>IF(payfreq="Annually",IF(P575="","",IF(P575="Total",SUM($T$19:T574),Adj_Rate*$R575)),IF(payfreq="Semiannually",IF(P575="","",IF(P575="Total",SUM($T$19:T574),Adj_Rate/2*$R575)),IF(payfreq="Quarterly",IF(P575="","",IF(P575="Total",SUM($T$19:T574),Adj_Rate/4*$R575)),IF(payfreq="Monthly",IF(P575="","",IF(P575="Total",SUM($T$19:T574),Adj_Rate/12*$R575)),""))))</f>
        <v>#VALUE!</v>
      </c>
      <c r="U575" s="142" t="str">
        <f t="shared" si="15"/>
        <v>#NAME?</v>
      </c>
      <c r="V575" s="145" t="str">
        <f t="shared" si="16"/>
        <v>#NAME?</v>
      </c>
      <c r="X575" s="77"/>
    </row>
    <row r="576" ht="15.75" customHeight="1">
      <c r="B576" s="144" t="str">
        <f t="shared" si="72"/>
        <v>#NAME?</v>
      </c>
      <c r="C576" s="139" t="str">
        <f t="shared" si="12"/>
        <v>#NAME?</v>
      </c>
      <c r="D576" s="140" t="str">
        <f>+IF(AND(B576&lt;$G$7),VLOOKUP($B$1,Inventory!$A$1:$AZ$500,33,FALSE),IF(AND(B576=$G$7,pmt_timing="End"),VLOOKUP($B$1,Inventory!$A$1:$AZ$500,33,FALSE),0))</f>
        <v>#NAME?</v>
      </c>
      <c r="E576" s="140">
        <v>0.0</v>
      </c>
      <c r="F576" s="140">
        <v>0.0</v>
      </c>
      <c r="G576" s="140">
        <v>0.0</v>
      </c>
      <c r="H576" s="140">
        <v>0.0</v>
      </c>
      <c r="I576" s="140">
        <v>0.0</v>
      </c>
      <c r="J576" s="140">
        <v>0.0</v>
      </c>
      <c r="K576" s="140">
        <v>0.0</v>
      </c>
      <c r="L576" s="141" t="str">
        <f t="shared" si="3"/>
        <v>#NAME?</v>
      </c>
      <c r="M576" s="142" t="str">
        <f>IF(pmt_timing="End",IF($B576&gt;term, "",$L576/(1+Adj_Rate/12)^B576),"")</f>
        <v>#VALUE!</v>
      </c>
      <c r="N576" s="142" t="str">
        <f>IF(AND(payfreq="A",pmt_timing="Beginning",$B576&lt;=term),$L576/(1+Adj_Rate)^($B576),IF(AND(payfreq="S",pmt_timing="Beginning",$B576&lt;=term),$L576/(1+Adj_Rate/2)^($B576),IF(AND(payfreq="Q",pmt_timing="Beginning",$B576&lt;=term),$L576/(1+Adj_Rate/4)^($B576),IF(AND(payfreq="M",pmt_timing="Beginning",$B576&lt;=term),$L576/(1+Adj_Rate/12)^($B576),""))))</f>
        <v>#VALUE!</v>
      </c>
      <c r="O576" s="77"/>
      <c r="P576" s="138" t="str">
        <f t="shared" si="19"/>
        <v>#NAME?</v>
      </c>
      <c r="Q576" s="143" t="str">
        <f>IF(P576="","",IF(P576=term,"Last Period",IF(P576="total","",IF(payfreq="Annually",DATE(YEAR(Q575)+1,MONTH(Q575),DAY(Q575)),IF(payfreq="Semiannually",DATE(YEAR(Q575),MONTH(Q575)+6,DAY(Q575)),IF(payfreq="Quarterly",DATE(YEAR(Q575),MONTH(Q575)+3,DAY(Q575)),IF(payfreq="Monthly",DATE(YEAR(Q575),MONTH(Q575)+1,DAY(Q575)))))))))</f>
        <v>#NAME?</v>
      </c>
      <c r="R576" s="145" t="str">
        <f t="shared" si="13"/>
        <v>#NAME?</v>
      </c>
      <c r="S576" s="142" t="str">
        <f t="shared" si="14"/>
        <v>#NAME?</v>
      </c>
      <c r="T576" s="145" t="str">
        <f>IF(payfreq="Annually",IF(P576="","",IF(P576="Total",SUM($T$19:T575),Adj_Rate*$R576)),IF(payfreq="Semiannually",IF(P576="","",IF(P576="Total",SUM($T$19:T575),Adj_Rate/2*$R576)),IF(payfreq="Quarterly",IF(P576="","",IF(P576="Total",SUM($T$19:T575),Adj_Rate/4*$R576)),IF(payfreq="Monthly",IF(P576="","",IF(P576="Total",SUM($T$19:T575),Adj_Rate/12*$R576)),""))))</f>
        <v>#VALUE!</v>
      </c>
      <c r="U576" s="142" t="str">
        <f t="shared" si="15"/>
        <v>#NAME?</v>
      </c>
      <c r="V576" s="145" t="str">
        <f t="shared" si="16"/>
        <v>#NAME?</v>
      </c>
      <c r="X576" s="77"/>
    </row>
    <row r="577" ht="15.75" customHeight="1">
      <c r="B577" s="144" t="str">
        <f t="shared" si="72"/>
        <v>#NAME?</v>
      </c>
      <c r="C577" s="139" t="str">
        <f t="shared" si="12"/>
        <v>#NAME?</v>
      </c>
      <c r="D577" s="140" t="str">
        <f>+IF(AND(B577&lt;$G$7),VLOOKUP($B$1,Inventory!$A$1:$AZ$500,33,FALSE),IF(AND(B577=$G$7,pmt_timing="End"),VLOOKUP($B$1,Inventory!$A$1:$AZ$500,33,FALSE),0))</f>
        <v>#NAME?</v>
      </c>
      <c r="E577" s="140">
        <v>0.0</v>
      </c>
      <c r="F577" s="140">
        <v>0.0</v>
      </c>
      <c r="G577" s="140">
        <v>0.0</v>
      </c>
      <c r="H577" s="140">
        <v>0.0</v>
      </c>
      <c r="I577" s="140">
        <v>0.0</v>
      </c>
      <c r="J577" s="140">
        <v>0.0</v>
      </c>
      <c r="K577" s="140">
        <v>0.0</v>
      </c>
      <c r="L577" s="141" t="str">
        <f t="shared" si="3"/>
        <v>#NAME?</v>
      </c>
      <c r="M577" s="142" t="str">
        <f>IF(pmt_timing="End",IF($B577&gt;term, "",$L577/(1+Adj_Rate/12)^B577),"")</f>
        <v>#VALUE!</v>
      </c>
      <c r="N577" s="142" t="str">
        <f>IF(AND(payfreq="A",pmt_timing="Beginning",$B577&lt;=term),$L577/(1+Adj_Rate)^($B577),IF(AND(payfreq="S",pmt_timing="Beginning",$B577&lt;=term),$L577/(1+Adj_Rate/2)^($B577),IF(AND(payfreq="Q",pmt_timing="Beginning",$B577&lt;=term),$L577/(1+Adj_Rate/4)^($B577),IF(AND(payfreq="M",pmt_timing="Beginning",$B577&lt;=term),$L577/(1+Adj_Rate/12)^($B577),""))))</f>
        <v>#VALUE!</v>
      </c>
      <c r="O577" s="77"/>
      <c r="P577" s="138" t="str">
        <f t="shared" si="19"/>
        <v>#NAME?</v>
      </c>
      <c r="Q577" s="143" t="str">
        <f>IF(P577="","",IF(P577=term,"Last Period",IF(P577="total","",IF(payfreq="Annually",DATE(YEAR(Q576)+1,MONTH(Q576),DAY(Q576)),IF(payfreq="Semiannually",DATE(YEAR(Q576),MONTH(Q576)+6,DAY(Q576)),IF(payfreq="Quarterly",DATE(YEAR(Q576),MONTH(Q576)+3,DAY(Q576)),IF(payfreq="Monthly",DATE(YEAR(Q576),MONTH(Q576)+1,DAY(Q576)))))))))</f>
        <v>#NAME?</v>
      </c>
      <c r="R577" s="145" t="str">
        <f t="shared" si="13"/>
        <v>#NAME?</v>
      </c>
      <c r="S577" s="142" t="str">
        <f t="shared" si="14"/>
        <v>#NAME?</v>
      </c>
      <c r="T577" s="145" t="str">
        <f>IF(payfreq="Annually",IF(P577="","",IF(P577="Total",SUM($T$19:T576),Adj_Rate*$R577)),IF(payfreq="Semiannually",IF(P577="","",IF(P577="Total",SUM($T$19:T576),Adj_Rate/2*$R577)),IF(payfreq="Quarterly",IF(P577="","",IF(P577="Total",SUM($T$19:T576),Adj_Rate/4*$R577)),IF(payfreq="Monthly",IF(P577="","",IF(P577="Total",SUM($T$19:T576),Adj_Rate/12*$R577)),""))))</f>
        <v>#VALUE!</v>
      </c>
      <c r="U577" s="142" t="str">
        <f t="shared" si="15"/>
        <v>#NAME?</v>
      </c>
      <c r="V577" s="145" t="str">
        <f t="shared" si="16"/>
        <v>#NAME?</v>
      </c>
      <c r="X577" s="77"/>
    </row>
    <row r="578" ht="15.75" customHeight="1">
      <c r="B578" s="144" t="str">
        <f t="shared" si="72"/>
        <v>#NAME?</v>
      </c>
      <c r="C578" s="139" t="str">
        <f t="shared" si="12"/>
        <v>#NAME?</v>
      </c>
      <c r="D578" s="140" t="str">
        <f>+IF(AND(B578&lt;$G$7),VLOOKUP($B$1,Inventory!$A$1:$AZ$500,33,FALSE),IF(AND(B578=$G$7,pmt_timing="End"),VLOOKUP($B$1,Inventory!$A$1:$AZ$500,33,FALSE),0))</f>
        <v>#NAME?</v>
      </c>
      <c r="E578" s="140">
        <v>0.0</v>
      </c>
      <c r="F578" s="140">
        <v>0.0</v>
      </c>
      <c r="G578" s="140">
        <v>0.0</v>
      </c>
      <c r="H578" s="140">
        <v>0.0</v>
      </c>
      <c r="I578" s="140">
        <v>0.0</v>
      </c>
      <c r="J578" s="140">
        <v>0.0</v>
      </c>
      <c r="K578" s="140">
        <v>0.0</v>
      </c>
      <c r="L578" s="141" t="str">
        <f t="shared" si="3"/>
        <v>#NAME?</v>
      </c>
      <c r="M578" s="142" t="str">
        <f>IF(pmt_timing="End",IF($B578&gt;term, "",$L578/(1+Adj_Rate/12)^B578),"")</f>
        <v>#VALUE!</v>
      </c>
      <c r="N578" s="142" t="str">
        <f>IF(AND(payfreq="A",pmt_timing="Beginning",$B578&lt;=term),$L578/(1+Adj_Rate)^($B578),IF(AND(payfreq="S",pmt_timing="Beginning",$B578&lt;=term),$L578/(1+Adj_Rate/2)^($B578),IF(AND(payfreq="Q",pmt_timing="Beginning",$B578&lt;=term),$L578/(1+Adj_Rate/4)^($B578),IF(AND(payfreq="M",pmt_timing="Beginning",$B578&lt;=term),$L578/(1+Adj_Rate/12)^($B578),""))))</f>
        <v>#VALUE!</v>
      </c>
      <c r="O578" s="77"/>
      <c r="P578" s="138" t="str">
        <f t="shared" si="19"/>
        <v>#NAME?</v>
      </c>
      <c r="Q578" s="143" t="str">
        <f>IF(P578="","",IF(P578=term,"Last Period",IF(P578="total","",IF(payfreq="Annually",DATE(YEAR(Q577)+1,MONTH(Q577),DAY(Q577)),IF(payfreq="Semiannually",DATE(YEAR(Q577),MONTH(Q577)+6,DAY(Q577)),IF(payfreq="Quarterly",DATE(YEAR(Q577),MONTH(Q577)+3,DAY(Q577)),IF(payfreq="Monthly",DATE(YEAR(Q577),MONTH(Q577)+1,DAY(Q577)))))))))</f>
        <v>#NAME?</v>
      </c>
      <c r="R578" s="145" t="str">
        <f t="shared" si="13"/>
        <v>#NAME?</v>
      </c>
      <c r="S578" s="142" t="str">
        <f t="shared" si="14"/>
        <v>#NAME?</v>
      </c>
      <c r="T578" s="145" t="str">
        <f>IF(payfreq="Annually",IF(P578="","",IF(P578="Total",SUM($T$19:T577),Adj_Rate*$R578)),IF(payfreq="Semiannually",IF(P578="","",IF(P578="Total",SUM($T$19:T577),Adj_Rate/2*$R578)),IF(payfreq="Quarterly",IF(P578="","",IF(P578="Total",SUM($T$19:T577),Adj_Rate/4*$R578)),IF(payfreq="Monthly",IF(P578="","",IF(P578="Total",SUM($T$19:T577),Adj_Rate/12*$R578)),""))))</f>
        <v>#VALUE!</v>
      </c>
      <c r="U578" s="142" t="str">
        <f t="shared" si="15"/>
        <v>#NAME?</v>
      </c>
      <c r="V578" s="145" t="str">
        <f t="shared" si="16"/>
        <v>#NAME?</v>
      </c>
      <c r="X578" s="77"/>
    </row>
    <row r="579" ht="15.75" customHeight="1">
      <c r="B579" s="144" t="str">
        <f t="shared" si="72"/>
        <v>#NAME?</v>
      </c>
      <c r="C579" s="139" t="str">
        <f t="shared" si="12"/>
        <v>#NAME?</v>
      </c>
      <c r="D579" s="140" t="str">
        <f>+IF(AND(B579&lt;$G$7),VLOOKUP($B$1,Inventory!$A$1:$AZ$500,33,FALSE),IF(AND(B579=$G$7,pmt_timing="End"),VLOOKUP($B$1,Inventory!$A$1:$AZ$500,33,FALSE),0))</f>
        <v>#NAME?</v>
      </c>
      <c r="E579" s="140">
        <v>0.0</v>
      </c>
      <c r="F579" s="140">
        <v>0.0</v>
      </c>
      <c r="G579" s="140">
        <v>0.0</v>
      </c>
      <c r="H579" s="140">
        <v>0.0</v>
      </c>
      <c r="I579" s="140">
        <v>0.0</v>
      </c>
      <c r="J579" s="140">
        <v>0.0</v>
      </c>
      <c r="K579" s="140">
        <v>0.0</v>
      </c>
      <c r="L579" s="141" t="str">
        <f t="shared" si="3"/>
        <v>#NAME?</v>
      </c>
      <c r="M579" s="142" t="str">
        <f>IF(pmt_timing="End",IF($B579&gt;term, "",$L579/(1+Adj_Rate/12)^B579),"")</f>
        <v>#VALUE!</v>
      </c>
      <c r="N579" s="142" t="str">
        <f>IF(AND(payfreq="A",pmt_timing="Beginning",$B579&lt;=term),$L579/(1+Adj_Rate)^($B579),IF(AND(payfreq="S",pmt_timing="Beginning",$B579&lt;=term),$L579/(1+Adj_Rate/2)^($B579),IF(AND(payfreq="Q",pmt_timing="Beginning",$B579&lt;=term),$L579/(1+Adj_Rate/4)^($B579),IF(AND(payfreq="M",pmt_timing="Beginning",$B579&lt;=term),$L579/(1+Adj_Rate/12)^($B579),""))))</f>
        <v>#VALUE!</v>
      </c>
      <c r="O579" s="77"/>
      <c r="P579" s="138" t="str">
        <f t="shared" si="19"/>
        <v>#NAME?</v>
      </c>
      <c r="Q579" s="143" t="str">
        <f>IF(P579="","",IF(P579=term,"Last Period",IF(P579="total","",IF(payfreq="Annually",DATE(YEAR(Q578)+1,MONTH(Q578),DAY(Q578)),IF(payfreq="Semiannually",DATE(YEAR(Q578),MONTH(Q578)+6,DAY(Q578)),IF(payfreq="Quarterly",DATE(YEAR(Q578),MONTH(Q578)+3,DAY(Q578)),IF(payfreq="Monthly",DATE(YEAR(Q578),MONTH(Q578)+1,DAY(Q578)))))))))</f>
        <v>#NAME?</v>
      </c>
      <c r="R579" s="145" t="str">
        <f t="shared" si="13"/>
        <v>#NAME?</v>
      </c>
      <c r="S579" s="142" t="str">
        <f t="shared" si="14"/>
        <v>#NAME?</v>
      </c>
      <c r="T579" s="145" t="str">
        <f>IF(payfreq="Annually",IF(P579="","",IF(P579="Total",SUM($T$19:T578),Adj_Rate*$R579)),IF(payfreq="Semiannually",IF(P579="","",IF(P579="Total",SUM($T$19:T578),Adj_Rate/2*$R579)),IF(payfreq="Quarterly",IF(P579="","",IF(P579="Total",SUM($T$19:T578),Adj_Rate/4*$R579)),IF(payfreq="Monthly",IF(P579="","",IF(P579="Total",SUM($T$19:T578),Adj_Rate/12*$R579)),""))))</f>
        <v>#VALUE!</v>
      </c>
      <c r="U579" s="142" t="str">
        <f t="shared" si="15"/>
        <v>#NAME?</v>
      </c>
      <c r="V579" s="145" t="str">
        <f t="shared" si="16"/>
        <v>#NAME?</v>
      </c>
      <c r="X579" s="77"/>
    </row>
    <row r="580" ht="15.75" customHeight="1">
      <c r="B580" s="144" t="str">
        <f t="shared" si="72"/>
        <v>#NAME?</v>
      </c>
      <c r="C580" s="139" t="str">
        <f t="shared" si="12"/>
        <v>#NAME?</v>
      </c>
      <c r="D580" s="140" t="str">
        <f>+IF(AND(B580&lt;$G$7),VLOOKUP($B$1,Inventory!$A$1:$AZ$500,33,FALSE),IF(AND(B580=$G$7,pmt_timing="End"),VLOOKUP($B$1,Inventory!$A$1:$AZ$500,33,FALSE),0))</f>
        <v>#NAME?</v>
      </c>
      <c r="E580" s="140">
        <v>0.0</v>
      </c>
      <c r="F580" s="140">
        <v>0.0</v>
      </c>
      <c r="G580" s="140">
        <v>0.0</v>
      </c>
      <c r="H580" s="140">
        <v>0.0</v>
      </c>
      <c r="I580" s="140">
        <v>0.0</v>
      </c>
      <c r="J580" s="140">
        <v>0.0</v>
      </c>
      <c r="K580" s="140">
        <v>0.0</v>
      </c>
      <c r="L580" s="141" t="str">
        <f t="shared" si="3"/>
        <v>#NAME?</v>
      </c>
      <c r="M580" s="142" t="str">
        <f>IF(pmt_timing="End",IF($B580&gt;term, "",$L580/(1+Adj_Rate/12)^B580),"")</f>
        <v>#VALUE!</v>
      </c>
      <c r="N580" s="142" t="str">
        <f>IF(AND(payfreq="A",pmt_timing="Beginning",$B580&lt;=term),$L580/(1+Adj_Rate)^($B580),IF(AND(payfreq="S",pmt_timing="Beginning",$B580&lt;=term),$L580/(1+Adj_Rate/2)^($B580),IF(AND(payfreq="Q",pmt_timing="Beginning",$B580&lt;=term),$L580/(1+Adj_Rate/4)^($B580),IF(AND(payfreq="M",pmt_timing="Beginning",$B580&lt;=term),$L580/(1+Adj_Rate/12)^($B580),""))))</f>
        <v>#VALUE!</v>
      </c>
      <c r="O580" s="77"/>
      <c r="P580" s="138" t="str">
        <f t="shared" si="19"/>
        <v>#NAME?</v>
      </c>
      <c r="Q580" s="143" t="str">
        <f>IF(P580="","",IF(P580=term,"Last Period",IF(P580="total","",IF(payfreq="Annually",DATE(YEAR(Q579)+1,MONTH(Q579),DAY(Q579)),IF(payfreq="Semiannually",DATE(YEAR(Q579),MONTH(Q579)+6,DAY(Q579)),IF(payfreq="Quarterly",DATE(YEAR(Q579),MONTH(Q579)+3,DAY(Q579)),IF(payfreq="Monthly",DATE(YEAR(Q579),MONTH(Q579)+1,DAY(Q579)))))))))</f>
        <v>#NAME?</v>
      </c>
      <c r="R580" s="145" t="str">
        <f t="shared" si="13"/>
        <v>#NAME?</v>
      </c>
      <c r="S580" s="142" t="str">
        <f t="shared" si="14"/>
        <v>#NAME?</v>
      </c>
      <c r="T580" s="145" t="str">
        <f>IF(payfreq="Annually",IF(P580="","",IF(P580="Total",SUM($T$19:T579),Adj_Rate*$R580)),IF(payfreq="Semiannually",IF(P580="","",IF(P580="Total",SUM($T$19:T579),Adj_Rate/2*$R580)),IF(payfreq="Quarterly",IF(P580="","",IF(P580="Total",SUM($T$19:T579),Adj_Rate/4*$R580)),IF(payfreq="Monthly",IF(P580="","",IF(P580="Total",SUM($T$19:T579),Adj_Rate/12*$R580)),""))))</f>
        <v>#VALUE!</v>
      </c>
      <c r="U580" s="142" t="str">
        <f t="shared" si="15"/>
        <v>#NAME?</v>
      </c>
      <c r="V580" s="145" t="str">
        <f t="shared" si="16"/>
        <v>#NAME?</v>
      </c>
      <c r="X580" s="77"/>
    </row>
    <row r="581" ht="15.75" customHeight="1">
      <c r="B581" s="144" t="str">
        <f t="shared" si="72"/>
        <v>#NAME?</v>
      </c>
      <c r="C581" s="139" t="str">
        <f t="shared" si="12"/>
        <v>#NAME?</v>
      </c>
      <c r="D581" s="140" t="str">
        <f>+IF(AND(B581&lt;$G$7),VLOOKUP($B$1,Inventory!$A$1:$AZ$500,33,FALSE),IF(AND(B581=$G$7,pmt_timing="End"),VLOOKUP($B$1,Inventory!$A$1:$AZ$500,33,FALSE),0))</f>
        <v>#NAME?</v>
      </c>
      <c r="E581" s="140">
        <v>0.0</v>
      </c>
      <c r="F581" s="140">
        <v>0.0</v>
      </c>
      <c r="G581" s="140">
        <v>0.0</v>
      </c>
      <c r="H581" s="140">
        <v>0.0</v>
      </c>
      <c r="I581" s="140">
        <v>0.0</v>
      </c>
      <c r="J581" s="140">
        <v>0.0</v>
      </c>
      <c r="K581" s="140">
        <v>0.0</v>
      </c>
      <c r="L581" s="141" t="str">
        <f t="shared" si="3"/>
        <v>#NAME?</v>
      </c>
      <c r="M581" s="142" t="str">
        <f>IF(pmt_timing="End",IF($B581&gt;term, "",$L581/(1+Adj_Rate/12)^B581),"")</f>
        <v>#VALUE!</v>
      </c>
      <c r="N581" s="142" t="str">
        <f>IF(AND(payfreq="A",pmt_timing="Beginning",$B581&lt;=term),$L581/(1+Adj_Rate)^($B581),IF(AND(payfreq="S",pmt_timing="Beginning",$B581&lt;=term),$L581/(1+Adj_Rate/2)^($B581),IF(AND(payfreq="Q",pmt_timing="Beginning",$B581&lt;=term),$L581/(1+Adj_Rate/4)^($B581),IF(AND(payfreq="M",pmt_timing="Beginning",$B581&lt;=term),$L581/(1+Adj_Rate/12)^($B581),""))))</f>
        <v>#VALUE!</v>
      </c>
      <c r="O581" s="77"/>
      <c r="P581" s="138" t="str">
        <f t="shared" si="19"/>
        <v>#NAME?</v>
      </c>
      <c r="Q581" s="143" t="str">
        <f>IF(P581="","",IF(P581=term,"Last Period",IF(P581="total","",IF(payfreq="Annually",DATE(YEAR(Q580)+1,MONTH(Q580),DAY(Q580)),IF(payfreq="Semiannually",DATE(YEAR(Q580),MONTH(Q580)+6,DAY(Q580)),IF(payfreq="Quarterly",DATE(YEAR(Q580),MONTH(Q580)+3,DAY(Q580)),IF(payfreq="Monthly",DATE(YEAR(Q580),MONTH(Q580)+1,DAY(Q580)))))))))</f>
        <v>#NAME?</v>
      </c>
      <c r="R581" s="145" t="str">
        <f t="shared" si="13"/>
        <v>#NAME?</v>
      </c>
      <c r="S581" s="142" t="str">
        <f t="shared" si="14"/>
        <v>#NAME?</v>
      </c>
      <c r="T581" s="145" t="str">
        <f>IF(payfreq="Annually",IF(P581="","",IF(P581="Total",SUM($T$19:T580),Adj_Rate*$R581)),IF(payfreq="Semiannually",IF(P581="","",IF(P581="Total",SUM($T$19:T580),Adj_Rate/2*$R581)),IF(payfreq="Quarterly",IF(P581="","",IF(P581="Total",SUM($T$19:T580),Adj_Rate/4*$R581)),IF(payfreq="Monthly",IF(P581="","",IF(P581="Total",SUM($T$19:T580),Adj_Rate/12*$R581)),""))))</f>
        <v>#VALUE!</v>
      </c>
      <c r="U581" s="142" t="str">
        <f t="shared" si="15"/>
        <v>#NAME?</v>
      </c>
      <c r="V581" s="145" t="str">
        <f t="shared" si="16"/>
        <v>#NAME?</v>
      </c>
      <c r="X581" s="77"/>
    </row>
    <row r="582" ht="15.75" customHeight="1">
      <c r="B582" s="144" t="str">
        <f t="shared" si="72"/>
        <v>#NAME?</v>
      </c>
      <c r="C582" s="139" t="str">
        <f t="shared" si="12"/>
        <v>#NAME?</v>
      </c>
      <c r="D582" s="140" t="str">
        <f>+IF(AND(B582&lt;$G$7),VLOOKUP($B$1,Inventory!$A$1:$AZ$500,33,FALSE),IF(AND(B582=$G$7,pmt_timing="End"),VLOOKUP($B$1,Inventory!$A$1:$AZ$500,33,FALSE),0))</f>
        <v>#NAME?</v>
      </c>
      <c r="E582" s="140">
        <v>0.0</v>
      </c>
      <c r="F582" s="140">
        <v>0.0</v>
      </c>
      <c r="G582" s="140">
        <v>0.0</v>
      </c>
      <c r="H582" s="140">
        <v>0.0</v>
      </c>
      <c r="I582" s="140">
        <v>0.0</v>
      </c>
      <c r="J582" s="140">
        <v>0.0</v>
      </c>
      <c r="K582" s="140">
        <v>0.0</v>
      </c>
      <c r="L582" s="141" t="str">
        <f t="shared" si="3"/>
        <v>#NAME?</v>
      </c>
      <c r="M582" s="142" t="str">
        <f>IF(pmt_timing="End",IF($B582&gt;term, "",$L582/(1+Adj_Rate/12)^B582),"")</f>
        <v>#VALUE!</v>
      </c>
      <c r="N582" s="142" t="str">
        <f>IF(AND(payfreq="A",pmt_timing="Beginning",$B582&lt;=term),$L582/(1+Adj_Rate)^($B582),IF(AND(payfreq="S",pmt_timing="Beginning",$B582&lt;=term),$L582/(1+Adj_Rate/2)^($B582),IF(AND(payfreq="Q",pmt_timing="Beginning",$B582&lt;=term),$L582/(1+Adj_Rate/4)^($B582),IF(AND(payfreq="M",pmt_timing="Beginning",$B582&lt;=term),$L582/(1+Adj_Rate/12)^($B582),""))))</f>
        <v>#VALUE!</v>
      </c>
      <c r="O582" s="77"/>
      <c r="P582" s="138" t="str">
        <f t="shared" si="19"/>
        <v>#NAME?</v>
      </c>
      <c r="Q582" s="143" t="str">
        <f>IF(P582="","",IF(P582=term,"Last Period",IF(P582="total","",IF(payfreq="Annually",DATE(YEAR(Q581)+1,MONTH(Q581),DAY(Q581)),IF(payfreq="Semiannually",DATE(YEAR(Q581),MONTH(Q581)+6,DAY(Q581)),IF(payfreq="Quarterly",DATE(YEAR(Q581),MONTH(Q581)+3,DAY(Q581)),IF(payfreq="Monthly",DATE(YEAR(Q581),MONTH(Q581)+1,DAY(Q581)))))))))</f>
        <v>#NAME?</v>
      </c>
      <c r="R582" s="145" t="str">
        <f t="shared" si="13"/>
        <v>#NAME?</v>
      </c>
      <c r="S582" s="142" t="str">
        <f t="shared" si="14"/>
        <v>#NAME?</v>
      </c>
      <c r="T582" s="145" t="str">
        <f>IF(payfreq="Annually",IF(P582="","",IF(P582="Total",SUM($T$19:T581),Adj_Rate*$R582)),IF(payfreq="Semiannually",IF(P582="","",IF(P582="Total",SUM($T$19:T581),Adj_Rate/2*$R582)),IF(payfreq="Quarterly",IF(P582="","",IF(P582="Total",SUM($T$19:T581),Adj_Rate/4*$R582)),IF(payfreq="Monthly",IF(P582="","",IF(P582="Total",SUM($T$19:T581),Adj_Rate/12*$R582)),""))))</f>
        <v>#VALUE!</v>
      </c>
      <c r="U582" s="142" t="str">
        <f t="shared" si="15"/>
        <v>#NAME?</v>
      </c>
      <c r="V582" s="145" t="str">
        <f t="shared" si="16"/>
        <v>#NAME?</v>
      </c>
      <c r="X582" s="77"/>
    </row>
    <row r="583" ht="15.75" customHeight="1">
      <c r="B583" s="144" t="str">
        <f t="shared" si="72"/>
        <v>#NAME?</v>
      </c>
      <c r="C583" s="139" t="str">
        <f t="shared" si="12"/>
        <v>#NAME?</v>
      </c>
      <c r="D583" s="140" t="str">
        <f>+IF(AND(B583&lt;$G$7),VLOOKUP($B$1,Inventory!$A$1:$AZ$500,33,FALSE),IF(AND(B583=$G$7,pmt_timing="End"),VLOOKUP($B$1,Inventory!$A$1:$AZ$500,33,FALSE),0))</f>
        <v>#NAME?</v>
      </c>
      <c r="E583" s="140">
        <v>0.0</v>
      </c>
      <c r="F583" s="140">
        <v>0.0</v>
      </c>
      <c r="G583" s="140">
        <v>0.0</v>
      </c>
      <c r="H583" s="140">
        <v>0.0</v>
      </c>
      <c r="I583" s="140">
        <v>0.0</v>
      </c>
      <c r="J583" s="140">
        <v>0.0</v>
      </c>
      <c r="K583" s="140">
        <v>0.0</v>
      </c>
      <c r="L583" s="141" t="str">
        <f t="shared" si="3"/>
        <v>#NAME?</v>
      </c>
      <c r="M583" s="142" t="str">
        <f>IF(pmt_timing="End",IF($B583&gt;term, "",$L583/(1+Adj_Rate/12)^B583),"")</f>
        <v>#VALUE!</v>
      </c>
      <c r="N583" s="142" t="str">
        <f>IF(AND(payfreq="A",pmt_timing="Beginning",$B583&lt;=term),$L583/(1+Adj_Rate)^($B583),IF(AND(payfreq="S",pmt_timing="Beginning",$B583&lt;=term),$L583/(1+Adj_Rate/2)^($B583),IF(AND(payfreq="Q",pmt_timing="Beginning",$B583&lt;=term),$L583/(1+Adj_Rate/4)^($B583),IF(AND(payfreq="M",pmt_timing="Beginning",$B583&lt;=term),$L583/(1+Adj_Rate/12)^($B583),""))))</f>
        <v>#VALUE!</v>
      </c>
      <c r="O583" s="77"/>
      <c r="P583" s="138" t="str">
        <f t="shared" si="19"/>
        <v>#NAME?</v>
      </c>
      <c r="Q583" s="143" t="str">
        <f>IF(P583="","",IF(P583=term,"Last Period",IF(P583="total","",IF(payfreq="Annually",DATE(YEAR(Q582)+1,MONTH(Q582),DAY(Q582)),IF(payfreq="Semiannually",DATE(YEAR(Q582),MONTH(Q582)+6,DAY(Q582)),IF(payfreq="Quarterly",DATE(YEAR(Q582),MONTH(Q582)+3,DAY(Q582)),IF(payfreq="Monthly",DATE(YEAR(Q582),MONTH(Q582)+1,DAY(Q582)))))))))</f>
        <v>#NAME?</v>
      </c>
      <c r="R583" s="145" t="str">
        <f t="shared" si="13"/>
        <v>#NAME?</v>
      </c>
      <c r="S583" s="142" t="str">
        <f t="shared" si="14"/>
        <v>#NAME?</v>
      </c>
      <c r="T583" s="145" t="str">
        <f>IF(payfreq="Annually",IF(P583="","",IF(P583="Total",SUM($T$19:T582),Adj_Rate*$R583)),IF(payfreq="Semiannually",IF(P583="","",IF(P583="Total",SUM($T$19:T582),Adj_Rate/2*$R583)),IF(payfreq="Quarterly",IF(P583="","",IF(P583="Total",SUM($T$19:T582),Adj_Rate/4*$R583)),IF(payfreq="Monthly",IF(P583="","",IF(P583="Total",SUM($T$19:T582),Adj_Rate/12*$R583)),""))))</f>
        <v>#VALUE!</v>
      </c>
      <c r="U583" s="142" t="str">
        <f t="shared" si="15"/>
        <v>#NAME?</v>
      </c>
      <c r="V583" s="145" t="str">
        <f t="shared" si="16"/>
        <v>#NAME?</v>
      </c>
      <c r="X583" s="77"/>
    </row>
    <row r="584" ht="15.75" customHeight="1">
      <c r="B584" s="144" t="str">
        <f t="shared" si="72"/>
        <v>#NAME?</v>
      </c>
      <c r="C584" s="139" t="str">
        <f t="shared" si="12"/>
        <v>#NAME?</v>
      </c>
      <c r="D584" s="140" t="str">
        <f>+IF(AND(B584&lt;$G$7),VLOOKUP($B$1,Inventory!$A$1:$AZ$500,33,FALSE),IF(AND(B584=$G$7,pmt_timing="End"),VLOOKUP($B$1,Inventory!$A$1:$AZ$500,33,FALSE),0))</f>
        <v>#NAME?</v>
      </c>
      <c r="E584" s="140">
        <v>0.0</v>
      </c>
      <c r="F584" s="140">
        <v>0.0</v>
      </c>
      <c r="G584" s="140">
        <v>0.0</v>
      </c>
      <c r="H584" s="140">
        <v>0.0</v>
      </c>
      <c r="I584" s="140">
        <v>0.0</v>
      </c>
      <c r="J584" s="140">
        <v>0.0</v>
      </c>
      <c r="K584" s="140">
        <v>0.0</v>
      </c>
      <c r="L584" s="141" t="str">
        <f t="shared" si="3"/>
        <v>#NAME?</v>
      </c>
      <c r="M584" s="142" t="str">
        <f>IF(pmt_timing="End",IF($B584&gt;term, "",$L584/(1+Adj_Rate/12)^B584),"")</f>
        <v>#VALUE!</v>
      </c>
      <c r="N584" s="142" t="str">
        <f>IF(AND(payfreq="A",pmt_timing="Beginning",$B584&lt;=term),$L584/(1+Adj_Rate)^($B584),IF(AND(payfreq="S",pmt_timing="Beginning",$B584&lt;=term),$L584/(1+Adj_Rate/2)^($B584),IF(AND(payfreq="Q",pmt_timing="Beginning",$B584&lt;=term),$L584/(1+Adj_Rate/4)^($B584),IF(AND(payfreq="M",pmt_timing="Beginning",$B584&lt;=term),$L584/(1+Adj_Rate/12)^($B584),""))))</f>
        <v>#VALUE!</v>
      </c>
      <c r="O584" s="77"/>
      <c r="P584" s="138" t="str">
        <f t="shared" si="19"/>
        <v>#NAME?</v>
      </c>
      <c r="Q584" s="143" t="str">
        <f>IF(P584="","",IF(P584=term,"Last Period",IF(P584="total","",IF(payfreq="Annually",DATE(YEAR(Q583)+1,MONTH(Q583),DAY(Q583)),IF(payfreq="Semiannually",DATE(YEAR(Q583),MONTH(Q583)+6,DAY(Q583)),IF(payfreq="Quarterly",DATE(YEAR(Q583),MONTH(Q583)+3,DAY(Q583)),IF(payfreq="Monthly",DATE(YEAR(Q583),MONTH(Q583)+1,DAY(Q583)))))))))</f>
        <v>#NAME?</v>
      </c>
      <c r="R584" s="145" t="str">
        <f t="shared" si="13"/>
        <v>#NAME?</v>
      </c>
      <c r="S584" s="142" t="str">
        <f t="shared" si="14"/>
        <v>#NAME?</v>
      </c>
      <c r="T584" s="145" t="str">
        <f>IF(payfreq="Annually",IF(P584="","",IF(P584="Total",SUM($T$19:T583),Adj_Rate*$R584)),IF(payfreq="Semiannually",IF(P584="","",IF(P584="Total",SUM($T$19:T583),Adj_Rate/2*$R584)),IF(payfreq="Quarterly",IF(P584="","",IF(P584="Total",SUM($T$19:T583),Adj_Rate/4*$R584)),IF(payfreq="Monthly",IF(P584="","",IF(P584="Total",SUM($T$19:T583),Adj_Rate/12*$R584)),""))))</f>
        <v>#VALUE!</v>
      </c>
      <c r="U584" s="142" t="str">
        <f t="shared" si="15"/>
        <v>#NAME?</v>
      </c>
      <c r="V584" s="145" t="str">
        <f t="shared" si="16"/>
        <v>#NAME?</v>
      </c>
      <c r="X584" s="77"/>
    </row>
    <row r="585" ht="15.75" customHeight="1">
      <c r="B585" s="144" t="str">
        <f t="shared" si="72"/>
        <v>#NAME?</v>
      </c>
      <c r="C585" s="139" t="str">
        <f t="shared" si="12"/>
        <v>#NAME?</v>
      </c>
      <c r="D585" s="140" t="str">
        <f>+IF(AND(B585&lt;$G$7),VLOOKUP($B$1,Inventory!$A$1:$AZ$500,33,FALSE),IF(AND(B585=$G$7,pmt_timing="End"),VLOOKUP($B$1,Inventory!$A$1:$AZ$500,33,FALSE),0))</f>
        <v>#NAME?</v>
      </c>
      <c r="E585" s="140">
        <v>0.0</v>
      </c>
      <c r="F585" s="140">
        <v>0.0</v>
      </c>
      <c r="G585" s="140">
        <v>0.0</v>
      </c>
      <c r="H585" s="140">
        <v>0.0</v>
      </c>
      <c r="I585" s="140">
        <v>0.0</v>
      </c>
      <c r="J585" s="140">
        <v>0.0</v>
      </c>
      <c r="K585" s="140">
        <v>0.0</v>
      </c>
      <c r="L585" s="141" t="str">
        <f t="shared" si="3"/>
        <v>#NAME?</v>
      </c>
      <c r="M585" s="142" t="str">
        <f>IF(pmt_timing="End",IF($B585&gt;term, "",$L585/(1+Adj_Rate/12)^B585),"")</f>
        <v>#VALUE!</v>
      </c>
      <c r="N585" s="142" t="str">
        <f>IF(AND(payfreq="A",pmt_timing="Beginning",$B585&lt;=term),$L585/(1+Adj_Rate)^($B585),IF(AND(payfreq="S",pmt_timing="Beginning",$B585&lt;=term),$L585/(1+Adj_Rate/2)^($B585),IF(AND(payfreq="Q",pmt_timing="Beginning",$B585&lt;=term),$L585/(1+Adj_Rate/4)^($B585),IF(AND(payfreq="M",pmt_timing="Beginning",$B585&lt;=term),$L585/(1+Adj_Rate/12)^($B585),""))))</f>
        <v>#VALUE!</v>
      </c>
      <c r="O585" s="77"/>
      <c r="P585" s="138" t="str">
        <f t="shared" si="19"/>
        <v>#NAME?</v>
      </c>
      <c r="Q585" s="143" t="str">
        <f>IF(P585="","",IF(P585=term,"Last Period",IF(P585="total","",IF(payfreq="Annually",DATE(YEAR(Q584)+1,MONTH(Q584),DAY(Q584)),IF(payfreq="Semiannually",DATE(YEAR(Q584),MONTH(Q584)+6,DAY(Q584)),IF(payfreq="Quarterly",DATE(YEAR(Q584),MONTH(Q584)+3,DAY(Q584)),IF(payfreq="Monthly",DATE(YEAR(Q584),MONTH(Q584)+1,DAY(Q584)))))))))</f>
        <v>#NAME?</v>
      </c>
      <c r="R585" s="145" t="str">
        <f t="shared" si="13"/>
        <v>#NAME?</v>
      </c>
      <c r="S585" s="142" t="str">
        <f t="shared" si="14"/>
        <v>#NAME?</v>
      </c>
      <c r="T585" s="145" t="str">
        <f>IF(payfreq="Annually",IF(P585="","",IF(P585="Total",SUM($T$19:T584),Adj_Rate*$R585)),IF(payfreq="Semiannually",IF(P585="","",IF(P585="Total",SUM($T$19:T584),Adj_Rate/2*$R585)),IF(payfreq="Quarterly",IF(P585="","",IF(P585="Total",SUM($T$19:T584),Adj_Rate/4*$R585)),IF(payfreq="Monthly",IF(P585="","",IF(P585="Total",SUM($T$19:T584),Adj_Rate/12*$R585)),""))))</f>
        <v>#VALUE!</v>
      </c>
      <c r="U585" s="142" t="str">
        <f t="shared" si="15"/>
        <v>#NAME?</v>
      </c>
      <c r="V585" s="145" t="str">
        <f t="shared" si="16"/>
        <v>#NAME?</v>
      </c>
      <c r="X585" s="77"/>
    </row>
    <row r="586" ht="15.75" customHeight="1">
      <c r="B586" s="144" t="str">
        <f t="shared" si="72"/>
        <v>#NAME?</v>
      </c>
      <c r="C586" s="139" t="str">
        <f t="shared" si="12"/>
        <v>#NAME?</v>
      </c>
      <c r="D586" s="140" t="str">
        <f>+IF(AND(B586&lt;$G$7),VLOOKUP($B$1,Inventory!$A$1:$AZ$500,33,FALSE),IF(AND(B586=$G$7,pmt_timing="End"),VLOOKUP($B$1,Inventory!$A$1:$AZ$500,33,FALSE),0))</f>
        <v>#NAME?</v>
      </c>
      <c r="E586" s="140">
        <v>0.0</v>
      </c>
      <c r="F586" s="140">
        <v>0.0</v>
      </c>
      <c r="G586" s="140">
        <v>0.0</v>
      </c>
      <c r="H586" s="140">
        <v>0.0</v>
      </c>
      <c r="I586" s="140">
        <v>0.0</v>
      </c>
      <c r="J586" s="140">
        <v>0.0</v>
      </c>
      <c r="K586" s="140">
        <v>0.0</v>
      </c>
      <c r="L586" s="141" t="str">
        <f t="shared" si="3"/>
        <v>#NAME?</v>
      </c>
      <c r="M586" s="142" t="str">
        <f>IF(pmt_timing="End",IF($B586&gt;term, "",$L586/(1+Adj_Rate/12)^B586),"")</f>
        <v>#VALUE!</v>
      </c>
      <c r="N586" s="142" t="str">
        <f>IF(AND(payfreq="A",pmt_timing="Beginning",$B586&lt;=term),$L586/(1+Adj_Rate)^($B586),IF(AND(payfreq="S",pmt_timing="Beginning",$B586&lt;=term),$L586/(1+Adj_Rate/2)^($B586),IF(AND(payfreq="Q",pmt_timing="Beginning",$B586&lt;=term),$L586/(1+Adj_Rate/4)^($B586),IF(AND(payfreq="M",pmt_timing="Beginning",$B586&lt;=term),$L586/(1+Adj_Rate/12)^($B586),""))))</f>
        <v>#VALUE!</v>
      </c>
      <c r="O586" s="77"/>
      <c r="P586" s="138" t="str">
        <f t="shared" si="19"/>
        <v>#NAME?</v>
      </c>
      <c r="Q586" s="143" t="str">
        <f>IF(P586="","",IF(P586=term,"Last Period",IF(P586="total","",IF(payfreq="Annually",DATE(YEAR(Q585)+1,MONTH(Q585),DAY(Q585)),IF(payfreq="Semiannually",DATE(YEAR(Q585),MONTH(Q585)+6,DAY(Q585)),IF(payfreq="Quarterly",DATE(YEAR(Q585),MONTH(Q585)+3,DAY(Q585)),IF(payfreq="Monthly",DATE(YEAR(Q585),MONTH(Q585)+1,DAY(Q585)))))))))</f>
        <v>#NAME?</v>
      </c>
      <c r="R586" s="145" t="str">
        <f t="shared" si="13"/>
        <v>#NAME?</v>
      </c>
      <c r="S586" s="142" t="str">
        <f t="shared" si="14"/>
        <v>#NAME?</v>
      </c>
      <c r="T586" s="145" t="str">
        <f>IF(payfreq="Annually",IF(P586="","",IF(P586="Total",SUM($T$19:T585),Adj_Rate*$R586)),IF(payfreq="Semiannually",IF(P586="","",IF(P586="Total",SUM($T$19:T585),Adj_Rate/2*$R586)),IF(payfreq="Quarterly",IF(P586="","",IF(P586="Total",SUM($T$19:T585),Adj_Rate/4*$R586)),IF(payfreq="Monthly",IF(P586="","",IF(P586="Total",SUM($T$19:T585),Adj_Rate/12*$R586)),""))))</f>
        <v>#VALUE!</v>
      </c>
      <c r="U586" s="142" t="str">
        <f t="shared" si="15"/>
        <v>#NAME?</v>
      </c>
      <c r="V586" s="145" t="str">
        <f t="shared" si="16"/>
        <v>#NAME?</v>
      </c>
      <c r="X586" s="77"/>
    </row>
    <row r="587" ht="15.75" customHeight="1">
      <c r="B587" s="144" t="str">
        <f t="shared" si="72"/>
        <v>#NAME?</v>
      </c>
      <c r="C587" s="139" t="str">
        <f t="shared" si="12"/>
        <v>#NAME?</v>
      </c>
      <c r="D587" s="140" t="str">
        <f>+IF(AND(B587&lt;$G$7),VLOOKUP($B$1,Inventory!$A$1:$AZ$500,33,FALSE),IF(AND(B587=$G$7,pmt_timing="End"),VLOOKUP($B$1,Inventory!$A$1:$AZ$500,33,FALSE),0))</f>
        <v>#NAME?</v>
      </c>
      <c r="E587" s="140">
        <v>0.0</v>
      </c>
      <c r="F587" s="140">
        <v>0.0</v>
      </c>
      <c r="G587" s="140">
        <v>0.0</v>
      </c>
      <c r="H587" s="140">
        <v>0.0</v>
      </c>
      <c r="I587" s="140">
        <v>0.0</v>
      </c>
      <c r="J587" s="140">
        <v>0.0</v>
      </c>
      <c r="K587" s="140">
        <v>0.0</v>
      </c>
      <c r="L587" s="141" t="str">
        <f t="shared" si="3"/>
        <v>#NAME?</v>
      </c>
      <c r="M587" s="142" t="str">
        <f>IF(pmt_timing="End",IF($B587&gt;term, "",$L587/(1+Adj_Rate/12)^B587),"")</f>
        <v>#VALUE!</v>
      </c>
      <c r="N587" s="142" t="str">
        <f>IF(AND(payfreq="A",pmt_timing="Beginning",$B587&lt;=term),$L587/(1+Adj_Rate)^($B587),IF(AND(payfreq="S",pmt_timing="Beginning",$B587&lt;=term),$L587/(1+Adj_Rate/2)^($B587),IF(AND(payfreq="Q",pmt_timing="Beginning",$B587&lt;=term),$L587/(1+Adj_Rate/4)^($B587),IF(AND(payfreq="M",pmt_timing="Beginning",$B587&lt;=term),$L587/(1+Adj_Rate/12)^($B587),""))))</f>
        <v>#VALUE!</v>
      </c>
      <c r="O587" s="77"/>
      <c r="P587" s="138" t="str">
        <f t="shared" si="19"/>
        <v>#NAME?</v>
      </c>
      <c r="Q587" s="143" t="str">
        <f>IF(P587="","",IF(P587=term,"Last Period",IF(P587="total","",IF(payfreq="Annually",DATE(YEAR(Q586)+1,MONTH(Q586),DAY(Q586)),IF(payfreq="Semiannually",DATE(YEAR(Q586),MONTH(Q586)+6,DAY(Q586)),IF(payfreq="Quarterly",DATE(YEAR(Q586),MONTH(Q586)+3,DAY(Q586)),IF(payfreq="Monthly",DATE(YEAR(Q586),MONTH(Q586)+1,DAY(Q586)))))))))</f>
        <v>#NAME?</v>
      </c>
      <c r="R587" s="145" t="str">
        <f t="shared" si="13"/>
        <v>#NAME?</v>
      </c>
      <c r="S587" s="142" t="str">
        <f t="shared" si="14"/>
        <v>#NAME?</v>
      </c>
      <c r="T587" s="145" t="str">
        <f>IF(payfreq="Annually",IF(P587="","",IF(P587="Total",SUM($T$19:T586),Adj_Rate*$R587)),IF(payfreq="Semiannually",IF(P587="","",IF(P587="Total",SUM($T$19:T586),Adj_Rate/2*$R587)),IF(payfreq="Quarterly",IF(P587="","",IF(P587="Total",SUM($T$19:T586),Adj_Rate/4*$R587)),IF(payfreq="Monthly",IF(P587="","",IF(P587="Total",SUM($T$19:T586),Adj_Rate/12*$R587)),""))))</f>
        <v>#VALUE!</v>
      </c>
      <c r="U587" s="142" t="str">
        <f t="shared" si="15"/>
        <v>#NAME?</v>
      </c>
      <c r="V587" s="145" t="str">
        <f t="shared" si="16"/>
        <v>#NAME?</v>
      </c>
      <c r="X587" s="77"/>
    </row>
    <row r="588" ht="15.75" customHeight="1">
      <c r="B588" s="144" t="str">
        <f t="shared" si="72"/>
        <v>#NAME?</v>
      </c>
      <c r="C588" s="139" t="str">
        <f t="shared" si="12"/>
        <v>#NAME?</v>
      </c>
      <c r="D588" s="140" t="str">
        <f>+IF(AND(B588&lt;$G$7),VLOOKUP($B$1,Inventory!$A$1:$AZ$500,33,FALSE),IF(AND(B588=$G$7,pmt_timing="End"),VLOOKUP($B$1,Inventory!$A$1:$AZ$500,33,FALSE),0))</f>
        <v>#NAME?</v>
      </c>
      <c r="E588" s="140">
        <v>0.0</v>
      </c>
      <c r="F588" s="140">
        <v>0.0</v>
      </c>
      <c r="G588" s="140">
        <v>0.0</v>
      </c>
      <c r="H588" s="140">
        <v>0.0</v>
      </c>
      <c r="I588" s="140">
        <v>0.0</v>
      </c>
      <c r="J588" s="140">
        <v>0.0</v>
      </c>
      <c r="K588" s="140">
        <v>0.0</v>
      </c>
      <c r="L588" s="141" t="str">
        <f t="shared" si="3"/>
        <v>#NAME?</v>
      </c>
      <c r="M588" s="142" t="str">
        <f>IF(pmt_timing="End",IF($B588&gt;term, "",$L588/(1+Adj_Rate/12)^B588),"")</f>
        <v>#VALUE!</v>
      </c>
      <c r="N588" s="142" t="str">
        <f>IF(AND(payfreq="A",pmt_timing="Beginning",$B588&lt;=term),$L588/(1+Adj_Rate)^($B588),IF(AND(payfreq="S",pmt_timing="Beginning",$B588&lt;=term),$L588/(1+Adj_Rate/2)^($B588),IF(AND(payfreq="Q",pmt_timing="Beginning",$B588&lt;=term),$L588/(1+Adj_Rate/4)^($B588),IF(AND(payfreq="M",pmt_timing="Beginning",$B588&lt;=term),$L588/(1+Adj_Rate/12)^($B588),""))))</f>
        <v>#VALUE!</v>
      </c>
      <c r="O588" s="77"/>
      <c r="P588" s="138" t="str">
        <f t="shared" si="19"/>
        <v>#NAME?</v>
      </c>
      <c r="Q588" s="143" t="str">
        <f>IF(P588="","",IF(P588=term,"Last Period",IF(P588="total","",IF(payfreq="Annually",DATE(YEAR(Q587)+1,MONTH(Q587),DAY(Q587)),IF(payfreq="Semiannually",DATE(YEAR(Q587),MONTH(Q587)+6,DAY(Q587)),IF(payfreq="Quarterly",DATE(YEAR(Q587),MONTH(Q587)+3,DAY(Q587)),IF(payfreq="Monthly",DATE(YEAR(Q587),MONTH(Q587)+1,DAY(Q587)))))))))</f>
        <v>#NAME?</v>
      </c>
      <c r="R588" s="145" t="str">
        <f t="shared" si="13"/>
        <v>#NAME?</v>
      </c>
      <c r="S588" s="142" t="str">
        <f t="shared" si="14"/>
        <v>#NAME?</v>
      </c>
      <c r="T588" s="145" t="str">
        <f>IF(payfreq="Annually",IF(P588="","",IF(P588="Total",SUM($T$19:T587),Adj_Rate*$R588)),IF(payfreq="Semiannually",IF(P588="","",IF(P588="Total",SUM($T$19:T587),Adj_Rate/2*$R588)),IF(payfreq="Quarterly",IF(P588="","",IF(P588="Total",SUM($T$19:T587),Adj_Rate/4*$R588)),IF(payfreq="Monthly",IF(P588="","",IF(P588="Total",SUM($T$19:T587),Adj_Rate/12*$R588)),""))))</f>
        <v>#VALUE!</v>
      </c>
      <c r="U588" s="142" t="str">
        <f t="shared" si="15"/>
        <v>#NAME?</v>
      </c>
      <c r="V588" s="145" t="str">
        <f t="shared" si="16"/>
        <v>#NAME?</v>
      </c>
      <c r="X588" s="77"/>
    </row>
    <row r="589" ht="15.75" customHeight="1">
      <c r="B589" s="144" t="str">
        <f t="shared" si="72"/>
        <v>#NAME?</v>
      </c>
      <c r="C589" s="139" t="str">
        <f t="shared" si="12"/>
        <v>#NAME?</v>
      </c>
      <c r="D589" s="140" t="str">
        <f>+IF(AND(B589&lt;$G$7),VLOOKUP($B$1,Inventory!$A$1:$AZ$500,33,FALSE),IF(AND(B589=$G$7,pmt_timing="End"),VLOOKUP($B$1,Inventory!$A$1:$AZ$500,33,FALSE),0))</f>
        <v>#NAME?</v>
      </c>
      <c r="E589" s="140">
        <v>0.0</v>
      </c>
      <c r="F589" s="140">
        <v>0.0</v>
      </c>
      <c r="G589" s="140">
        <v>0.0</v>
      </c>
      <c r="H589" s="140">
        <v>0.0</v>
      </c>
      <c r="I589" s="140">
        <v>0.0</v>
      </c>
      <c r="J589" s="140">
        <v>0.0</v>
      </c>
      <c r="K589" s="140">
        <v>0.0</v>
      </c>
      <c r="L589" s="141" t="str">
        <f t="shared" si="3"/>
        <v>#NAME?</v>
      </c>
      <c r="M589" s="142" t="str">
        <f>IF(pmt_timing="End",IF($B589&gt;term, "",$L589/(1+Adj_Rate/12)^B589),"")</f>
        <v>#VALUE!</v>
      </c>
      <c r="N589" s="142" t="str">
        <f>IF(AND(payfreq="A",pmt_timing="Beginning",$B589&lt;=term),$L589/(1+Adj_Rate)^($B589),IF(AND(payfreq="S",pmt_timing="Beginning",$B589&lt;=term),$L589/(1+Adj_Rate/2)^($B589),IF(AND(payfreq="Q",pmt_timing="Beginning",$B589&lt;=term),$L589/(1+Adj_Rate/4)^($B589),IF(AND(payfreq="M",pmt_timing="Beginning",$B589&lt;=term),$L589/(1+Adj_Rate/12)^($B589),""))))</f>
        <v>#VALUE!</v>
      </c>
      <c r="O589" s="77"/>
      <c r="P589" s="138" t="str">
        <f t="shared" si="19"/>
        <v>#NAME?</v>
      </c>
      <c r="Q589" s="143" t="str">
        <f>IF(P589="","",IF(P589=term,"Last Period",IF(P589="total","",IF(payfreq="Annually",DATE(YEAR(Q588)+1,MONTH(Q588),DAY(Q588)),IF(payfreq="Semiannually",DATE(YEAR(Q588),MONTH(Q588)+6,DAY(Q588)),IF(payfreq="Quarterly",DATE(YEAR(Q588),MONTH(Q588)+3,DAY(Q588)),IF(payfreq="Monthly",DATE(YEAR(Q588),MONTH(Q588)+1,DAY(Q588)))))))))</f>
        <v>#NAME?</v>
      </c>
      <c r="R589" s="145" t="str">
        <f t="shared" si="13"/>
        <v>#NAME?</v>
      </c>
      <c r="S589" s="142" t="str">
        <f t="shared" si="14"/>
        <v>#NAME?</v>
      </c>
      <c r="T589" s="145" t="str">
        <f>IF(payfreq="Annually",IF(P589="","",IF(P589="Total",SUM($T$19:T588),Adj_Rate*$R589)),IF(payfreq="Semiannually",IF(P589="","",IF(P589="Total",SUM($T$19:T588),Adj_Rate/2*$R589)),IF(payfreq="Quarterly",IF(P589="","",IF(P589="Total",SUM($T$19:T588),Adj_Rate/4*$R589)),IF(payfreq="Monthly",IF(P589="","",IF(P589="Total",SUM($T$19:T588),Adj_Rate/12*$R589)),""))))</f>
        <v>#VALUE!</v>
      </c>
      <c r="U589" s="142" t="str">
        <f t="shared" si="15"/>
        <v>#NAME?</v>
      </c>
      <c r="V589" s="145" t="str">
        <f t="shared" si="16"/>
        <v>#NAME?</v>
      </c>
      <c r="X589" s="77"/>
    </row>
    <row r="590" ht="15.75" customHeight="1">
      <c r="B590" s="144" t="str">
        <f t="shared" si="72"/>
        <v>#NAME?</v>
      </c>
      <c r="C590" s="139" t="str">
        <f t="shared" si="12"/>
        <v>#NAME?</v>
      </c>
      <c r="D590" s="140" t="str">
        <f>+IF(AND(B590&lt;$G$7),VLOOKUP($B$1,Inventory!$A$1:$AZ$500,33,FALSE),IF(AND(B590=$G$7,pmt_timing="End"),VLOOKUP($B$1,Inventory!$A$1:$AZ$500,33,FALSE),0))</f>
        <v>#NAME?</v>
      </c>
      <c r="E590" s="140">
        <v>0.0</v>
      </c>
      <c r="F590" s="140">
        <v>0.0</v>
      </c>
      <c r="G590" s="140">
        <v>0.0</v>
      </c>
      <c r="H590" s="140">
        <v>0.0</v>
      </c>
      <c r="I590" s="140">
        <v>0.0</v>
      </c>
      <c r="J590" s="140">
        <v>0.0</v>
      </c>
      <c r="K590" s="140">
        <v>0.0</v>
      </c>
      <c r="L590" s="141" t="str">
        <f t="shared" si="3"/>
        <v>#NAME?</v>
      </c>
      <c r="M590" s="142" t="str">
        <f>IF(pmt_timing="End",IF($B590&gt;term, "",$L590/(1+Adj_Rate/12)^B590),"")</f>
        <v>#VALUE!</v>
      </c>
      <c r="N590" s="142" t="str">
        <f>IF(AND(payfreq="A",pmt_timing="Beginning",$B590&lt;=term),$L590/(1+Adj_Rate)^($B590),IF(AND(payfreq="S",pmt_timing="Beginning",$B590&lt;=term),$L590/(1+Adj_Rate/2)^($B590),IF(AND(payfreq="Q",pmt_timing="Beginning",$B590&lt;=term),$L590/(1+Adj_Rate/4)^($B590),IF(AND(payfreq="M",pmt_timing="Beginning",$B590&lt;=term),$L590/(1+Adj_Rate/12)^($B590),""))))</f>
        <v>#VALUE!</v>
      </c>
      <c r="O590" s="77"/>
      <c r="P590" s="138" t="str">
        <f t="shared" si="19"/>
        <v>#NAME?</v>
      </c>
      <c r="Q590" s="143" t="str">
        <f>IF(P590="","",IF(P590=term,"Last Period",IF(P590="total","",IF(payfreq="Annually",DATE(YEAR(Q589)+1,MONTH(Q589),DAY(Q589)),IF(payfreq="Semiannually",DATE(YEAR(Q589),MONTH(Q589)+6,DAY(Q589)),IF(payfreq="Quarterly",DATE(YEAR(Q589),MONTH(Q589)+3,DAY(Q589)),IF(payfreq="Monthly",DATE(YEAR(Q589),MONTH(Q589)+1,DAY(Q589)))))))))</f>
        <v>#NAME?</v>
      </c>
      <c r="R590" s="145" t="str">
        <f t="shared" si="13"/>
        <v>#NAME?</v>
      </c>
      <c r="S590" s="142" t="str">
        <f t="shared" si="14"/>
        <v>#NAME?</v>
      </c>
      <c r="T590" s="145" t="str">
        <f>IF(payfreq="Annually",IF(P590="","",IF(P590="Total",SUM($T$19:T589),Adj_Rate*$R590)),IF(payfreq="Semiannually",IF(P590="","",IF(P590="Total",SUM($T$19:T589),Adj_Rate/2*$R590)),IF(payfreq="Quarterly",IF(P590="","",IF(P590="Total",SUM($T$19:T589),Adj_Rate/4*$R590)),IF(payfreq="Monthly",IF(P590="","",IF(P590="Total",SUM($T$19:T589),Adj_Rate/12*$R590)),""))))</f>
        <v>#VALUE!</v>
      </c>
      <c r="U590" s="142" t="str">
        <f t="shared" si="15"/>
        <v>#NAME?</v>
      </c>
      <c r="V590" s="145" t="str">
        <f t="shared" si="16"/>
        <v>#NAME?</v>
      </c>
      <c r="X590" s="77"/>
    </row>
    <row r="591" ht="15.75" customHeight="1">
      <c r="B591" s="144" t="str">
        <f t="shared" si="72"/>
        <v>#NAME?</v>
      </c>
      <c r="C591" s="139" t="str">
        <f t="shared" si="12"/>
        <v>#NAME?</v>
      </c>
      <c r="D591" s="140" t="str">
        <f>+IF(AND(B591&lt;$G$7),VLOOKUP($B$1,Inventory!$A$1:$AZ$500,33,FALSE),IF(AND(B591=$G$7,pmt_timing="End"),VLOOKUP($B$1,Inventory!$A$1:$AZ$500,33,FALSE),0))</f>
        <v>#NAME?</v>
      </c>
      <c r="E591" s="140">
        <v>0.0</v>
      </c>
      <c r="F591" s="140">
        <v>0.0</v>
      </c>
      <c r="G591" s="140">
        <v>0.0</v>
      </c>
      <c r="H591" s="140">
        <v>0.0</v>
      </c>
      <c r="I591" s="140">
        <v>0.0</v>
      </c>
      <c r="J591" s="140">
        <v>0.0</v>
      </c>
      <c r="K591" s="140">
        <v>0.0</v>
      </c>
      <c r="L591" s="141" t="str">
        <f t="shared" si="3"/>
        <v>#NAME?</v>
      </c>
      <c r="M591" s="142" t="str">
        <f>IF(pmt_timing="End",IF($B591&gt;term, "",$L591/(1+Adj_Rate/12)^B591),"")</f>
        <v>#VALUE!</v>
      </c>
      <c r="N591" s="142" t="str">
        <f>IF(AND(payfreq="A",pmt_timing="Beginning",$B591&lt;=term),$L591/(1+Adj_Rate)^($B591),IF(AND(payfreq="S",pmt_timing="Beginning",$B591&lt;=term),$L591/(1+Adj_Rate/2)^($B591),IF(AND(payfreq="Q",pmt_timing="Beginning",$B591&lt;=term),$L591/(1+Adj_Rate/4)^($B591),IF(AND(payfreq="M",pmt_timing="Beginning",$B591&lt;=term),$L591/(1+Adj_Rate/12)^($B591),""))))</f>
        <v>#VALUE!</v>
      </c>
      <c r="O591" s="77"/>
      <c r="P591" s="138" t="str">
        <f t="shared" si="19"/>
        <v>#NAME?</v>
      </c>
      <c r="Q591" s="143" t="str">
        <f>IF(P591="","",IF(P591=term,"Last Period",IF(P591="total","",IF(payfreq="Annually",DATE(YEAR(Q590)+1,MONTH(Q590),DAY(Q590)),IF(payfreq="Semiannually",DATE(YEAR(Q590),MONTH(Q590)+6,DAY(Q590)),IF(payfreq="Quarterly",DATE(YEAR(Q590),MONTH(Q590)+3,DAY(Q590)),IF(payfreq="Monthly",DATE(YEAR(Q590),MONTH(Q590)+1,DAY(Q590)))))))))</f>
        <v>#NAME?</v>
      </c>
      <c r="R591" s="145" t="str">
        <f t="shared" si="13"/>
        <v>#NAME?</v>
      </c>
      <c r="S591" s="142" t="str">
        <f t="shared" si="14"/>
        <v>#NAME?</v>
      </c>
      <c r="T591" s="145" t="str">
        <f>IF(payfreq="Annually",IF(P591="","",IF(P591="Total",SUM($T$19:T590),Adj_Rate*$R591)),IF(payfreq="Semiannually",IF(P591="","",IF(P591="Total",SUM($T$19:T590),Adj_Rate/2*$R591)),IF(payfreq="Quarterly",IF(P591="","",IF(P591="Total",SUM($T$19:T590),Adj_Rate/4*$R591)),IF(payfreq="Monthly",IF(P591="","",IF(P591="Total",SUM($T$19:T590),Adj_Rate/12*$R591)),""))))</f>
        <v>#VALUE!</v>
      </c>
      <c r="U591" s="142" t="str">
        <f t="shared" si="15"/>
        <v>#NAME?</v>
      </c>
      <c r="V591" s="145" t="str">
        <f t="shared" si="16"/>
        <v>#NAME?</v>
      </c>
      <c r="X591" s="77"/>
    </row>
    <row r="592" ht="15.75" customHeight="1">
      <c r="B592" s="144" t="str">
        <f t="shared" si="72"/>
        <v>#NAME?</v>
      </c>
      <c r="C592" s="139" t="str">
        <f t="shared" si="12"/>
        <v>#NAME?</v>
      </c>
      <c r="D592" s="140" t="str">
        <f>+IF(AND(B592&lt;$G$7),VLOOKUP($B$1,Inventory!$A$1:$AZ$500,33,FALSE),IF(AND(B592=$G$7,pmt_timing="End"),VLOOKUP($B$1,Inventory!$A$1:$AZ$500,33,FALSE),0))</f>
        <v>#NAME?</v>
      </c>
      <c r="E592" s="140">
        <v>0.0</v>
      </c>
      <c r="F592" s="140">
        <v>0.0</v>
      </c>
      <c r="G592" s="140">
        <v>0.0</v>
      </c>
      <c r="H592" s="140">
        <v>0.0</v>
      </c>
      <c r="I592" s="140">
        <v>0.0</v>
      </c>
      <c r="J592" s="140">
        <v>0.0</v>
      </c>
      <c r="K592" s="140">
        <v>0.0</v>
      </c>
      <c r="L592" s="141" t="str">
        <f t="shared" si="3"/>
        <v>#NAME?</v>
      </c>
      <c r="M592" s="142" t="str">
        <f>IF(pmt_timing="End",IF($B592&gt;term, "",$L592/(1+Adj_Rate/12)^B592),"")</f>
        <v>#VALUE!</v>
      </c>
      <c r="N592" s="142" t="str">
        <f>IF(AND(payfreq="A",pmt_timing="Beginning",$B592&lt;=term),$L592/(1+Adj_Rate)^($B592),IF(AND(payfreq="S",pmt_timing="Beginning",$B592&lt;=term),$L592/(1+Adj_Rate/2)^($B592),IF(AND(payfreq="Q",pmt_timing="Beginning",$B592&lt;=term),$L592/(1+Adj_Rate/4)^($B592),IF(AND(payfreq="M",pmt_timing="Beginning",$B592&lt;=term),$L592/(1+Adj_Rate/12)^($B592),""))))</f>
        <v>#VALUE!</v>
      </c>
      <c r="O592" s="77"/>
      <c r="P592" s="138" t="str">
        <f t="shared" si="19"/>
        <v>#NAME?</v>
      </c>
      <c r="Q592" s="143" t="str">
        <f>IF(P592="","",IF(P592=term,"Last Period",IF(P592="total","",IF(payfreq="Annually",DATE(YEAR(Q591)+1,MONTH(Q591),DAY(Q591)),IF(payfreq="Semiannually",DATE(YEAR(Q591),MONTH(Q591)+6,DAY(Q591)),IF(payfreq="Quarterly",DATE(YEAR(Q591),MONTH(Q591)+3,DAY(Q591)),IF(payfreq="Monthly",DATE(YEAR(Q591),MONTH(Q591)+1,DAY(Q591)))))))))</f>
        <v>#NAME?</v>
      </c>
      <c r="R592" s="145" t="str">
        <f t="shared" si="13"/>
        <v>#NAME?</v>
      </c>
      <c r="S592" s="142" t="str">
        <f t="shared" si="14"/>
        <v>#NAME?</v>
      </c>
      <c r="T592" s="145" t="str">
        <f>IF(payfreq="Annually",IF(P592="","",IF(P592="Total",SUM($T$19:T591),Adj_Rate*$R592)),IF(payfreq="Semiannually",IF(P592="","",IF(P592="Total",SUM($T$19:T591),Adj_Rate/2*$R592)),IF(payfreq="Quarterly",IF(P592="","",IF(P592="Total",SUM($T$19:T591),Adj_Rate/4*$R592)),IF(payfreq="Monthly",IF(P592="","",IF(P592="Total",SUM($T$19:T591),Adj_Rate/12*$R592)),""))))</f>
        <v>#VALUE!</v>
      </c>
      <c r="U592" s="142" t="str">
        <f t="shared" si="15"/>
        <v>#NAME?</v>
      </c>
      <c r="V592" s="145" t="str">
        <f t="shared" si="16"/>
        <v>#NAME?</v>
      </c>
      <c r="X592" s="77"/>
    </row>
    <row r="593" ht="15.75" customHeight="1">
      <c r="B593" s="144" t="str">
        <f t="shared" si="72"/>
        <v>#NAME?</v>
      </c>
      <c r="C593" s="139" t="str">
        <f t="shared" si="12"/>
        <v>#NAME?</v>
      </c>
      <c r="D593" s="140" t="str">
        <f>+IF(AND(B593&lt;$G$7),VLOOKUP($B$1,Inventory!$A$1:$AZ$500,33,FALSE),IF(AND(B593=$G$7,pmt_timing="End"),VLOOKUP($B$1,Inventory!$A$1:$AZ$500,33,FALSE),0))</f>
        <v>#NAME?</v>
      </c>
      <c r="E593" s="140">
        <v>0.0</v>
      </c>
      <c r="F593" s="140">
        <v>0.0</v>
      </c>
      <c r="G593" s="140">
        <v>0.0</v>
      </c>
      <c r="H593" s="140">
        <v>0.0</v>
      </c>
      <c r="I593" s="140">
        <v>0.0</v>
      </c>
      <c r="J593" s="140">
        <v>0.0</v>
      </c>
      <c r="K593" s="140">
        <v>0.0</v>
      </c>
      <c r="L593" s="141" t="str">
        <f t="shared" si="3"/>
        <v>#NAME?</v>
      </c>
      <c r="M593" s="142" t="str">
        <f>IF(pmt_timing="End",IF($B593&gt;term, "",$L593/(1+Adj_Rate/12)^B593),"")</f>
        <v>#VALUE!</v>
      </c>
      <c r="N593" s="142" t="str">
        <f>IF(AND(payfreq="A",pmt_timing="Beginning",$B593&lt;=term),$L593/(1+Adj_Rate)^($B593),IF(AND(payfreq="S",pmt_timing="Beginning",$B593&lt;=term),$L593/(1+Adj_Rate/2)^($B593),IF(AND(payfreq="Q",pmt_timing="Beginning",$B593&lt;=term),$L593/(1+Adj_Rate/4)^($B593),IF(AND(payfreq="M",pmt_timing="Beginning",$B593&lt;=term),$L593/(1+Adj_Rate/12)^($B593),""))))</f>
        <v>#VALUE!</v>
      </c>
      <c r="O593" s="77"/>
      <c r="P593" s="138" t="str">
        <f t="shared" si="19"/>
        <v>#NAME?</v>
      </c>
      <c r="Q593" s="143" t="str">
        <f>IF(P593="","",IF(P593=term,"Last Period",IF(P593="total","",IF(payfreq="Annually",DATE(YEAR(Q592)+1,MONTH(Q592),DAY(Q592)),IF(payfreq="Semiannually",DATE(YEAR(Q592),MONTH(Q592)+6,DAY(Q592)),IF(payfreq="Quarterly",DATE(YEAR(Q592),MONTH(Q592)+3,DAY(Q592)),IF(payfreq="Monthly",DATE(YEAR(Q592),MONTH(Q592)+1,DAY(Q592)))))))))</f>
        <v>#NAME?</v>
      </c>
      <c r="R593" s="145" t="str">
        <f t="shared" si="13"/>
        <v>#NAME?</v>
      </c>
      <c r="S593" s="142" t="str">
        <f t="shared" si="14"/>
        <v>#NAME?</v>
      </c>
      <c r="T593" s="145" t="str">
        <f>IF(payfreq="Annually",IF(P593="","",IF(P593="Total",SUM($T$19:T592),Adj_Rate*$R593)),IF(payfreq="Semiannually",IF(P593="","",IF(P593="Total",SUM($T$19:T592),Adj_Rate/2*$R593)),IF(payfreq="Quarterly",IF(P593="","",IF(P593="Total",SUM($T$19:T592),Adj_Rate/4*$R593)),IF(payfreq="Monthly",IF(P593="","",IF(P593="Total",SUM($T$19:T592),Adj_Rate/12*$R593)),""))))</f>
        <v>#VALUE!</v>
      </c>
      <c r="U593" s="142" t="str">
        <f t="shared" si="15"/>
        <v>#NAME?</v>
      </c>
      <c r="V593" s="145" t="str">
        <f t="shared" si="16"/>
        <v>#NAME?</v>
      </c>
      <c r="X593" s="77"/>
    </row>
    <row r="594" ht="15.75" customHeight="1">
      <c r="B594" s="144" t="str">
        <f t="shared" si="72"/>
        <v>#NAME?</v>
      </c>
      <c r="C594" s="139" t="str">
        <f t="shared" si="12"/>
        <v>#NAME?</v>
      </c>
      <c r="D594" s="140" t="str">
        <f>+IF(AND(B594&lt;$G$7),VLOOKUP($B$1,Inventory!$A$1:$AZ$500,33,FALSE),IF(AND(B594=$G$7,pmt_timing="End"),VLOOKUP($B$1,Inventory!$A$1:$AZ$500,33,FALSE),0))</f>
        <v>#NAME?</v>
      </c>
      <c r="E594" s="140">
        <v>0.0</v>
      </c>
      <c r="F594" s="140">
        <v>0.0</v>
      </c>
      <c r="G594" s="140">
        <v>0.0</v>
      </c>
      <c r="H594" s="140">
        <v>0.0</v>
      </c>
      <c r="I594" s="140">
        <v>0.0</v>
      </c>
      <c r="J594" s="140">
        <v>0.0</v>
      </c>
      <c r="K594" s="140">
        <v>0.0</v>
      </c>
      <c r="L594" s="141" t="str">
        <f t="shared" si="3"/>
        <v>#NAME?</v>
      </c>
      <c r="M594" s="142" t="str">
        <f>IF(pmt_timing="End",IF($B594&gt;term, "",$L594/(1+Adj_Rate/12)^B594),"")</f>
        <v>#VALUE!</v>
      </c>
      <c r="N594" s="142" t="str">
        <f>IF(AND(payfreq="A",pmt_timing="Beginning",$B594&lt;=term),$L594/(1+Adj_Rate)^($B594),IF(AND(payfreq="S",pmt_timing="Beginning",$B594&lt;=term),$L594/(1+Adj_Rate/2)^($B594),IF(AND(payfreq="Q",pmt_timing="Beginning",$B594&lt;=term),$L594/(1+Adj_Rate/4)^($B594),IF(AND(payfreq="M",pmt_timing="Beginning",$B594&lt;=term),$L594/(1+Adj_Rate/12)^($B594),""))))</f>
        <v>#VALUE!</v>
      </c>
      <c r="O594" s="77"/>
      <c r="P594" s="138" t="str">
        <f t="shared" si="19"/>
        <v>#NAME?</v>
      </c>
      <c r="Q594" s="143" t="str">
        <f>IF(P594="","",IF(P594=term,"Last Period",IF(P594="total","",IF(payfreq="Annually",DATE(YEAR(Q593)+1,MONTH(Q593),DAY(Q593)),IF(payfreq="Semiannually",DATE(YEAR(Q593),MONTH(Q593)+6,DAY(Q593)),IF(payfreq="Quarterly",DATE(YEAR(Q593),MONTH(Q593)+3,DAY(Q593)),IF(payfreq="Monthly",DATE(YEAR(Q593),MONTH(Q593)+1,DAY(Q593)))))))))</f>
        <v>#NAME?</v>
      </c>
      <c r="R594" s="145" t="str">
        <f t="shared" si="13"/>
        <v>#NAME?</v>
      </c>
      <c r="S594" s="142" t="str">
        <f t="shared" si="14"/>
        <v>#NAME?</v>
      </c>
      <c r="T594" s="145" t="str">
        <f>IF(payfreq="Annually",IF(P594="","",IF(P594="Total",SUM($T$19:T593),Adj_Rate*$R594)),IF(payfreq="Semiannually",IF(P594="","",IF(P594="Total",SUM($T$19:T593),Adj_Rate/2*$R594)),IF(payfreq="Quarterly",IF(P594="","",IF(P594="Total",SUM($T$19:T593),Adj_Rate/4*$R594)),IF(payfreq="Monthly",IF(P594="","",IF(P594="Total",SUM($T$19:T593),Adj_Rate/12*$R594)),""))))</f>
        <v>#VALUE!</v>
      </c>
      <c r="U594" s="142" t="str">
        <f t="shared" si="15"/>
        <v>#NAME?</v>
      </c>
      <c r="V594" s="145" t="str">
        <f t="shared" si="16"/>
        <v>#NAME?</v>
      </c>
      <c r="X594" s="77"/>
    </row>
    <row r="595" ht="15.75" customHeight="1">
      <c r="B595" s="144" t="str">
        <f t="shared" si="72"/>
        <v>#NAME?</v>
      </c>
      <c r="C595" s="139" t="str">
        <f t="shared" si="12"/>
        <v>#NAME?</v>
      </c>
      <c r="D595" s="140" t="str">
        <f>+IF(AND(B595&lt;$G$7),VLOOKUP($B$1,Inventory!$A$1:$AZ$500,33,FALSE),IF(AND(B595=$G$7,pmt_timing="End"),VLOOKUP($B$1,Inventory!$A$1:$AZ$500,33,FALSE),0))</f>
        <v>#NAME?</v>
      </c>
      <c r="E595" s="140">
        <v>0.0</v>
      </c>
      <c r="F595" s="140">
        <v>0.0</v>
      </c>
      <c r="G595" s="140">
        <v>0.0</v>
      </c>
      <c r="H595" s="140">
        <v>0.0</v>
      </c>
      <c r="I595" s="140">
        <v>0.0</v>
      </c>
      <c r="J595" s="140">
        <v>0.0</v>
      </c>
      <c r="K595" s="140">
        <v>0.0</v>
      </c>
      <c r="L595" s="141" t="str">
        <f t="shared" si="3"/>
        <v>#NAME?</v>
      </c>
      <c r="M595" s="142" t="str">
        <f>IF(pmt_timing="End",IF($B595&gt;term, "",$L595/(1+Adj_Rate/12)^B595),"")</f>
        <v>#VALUE!</v>
      </c>
      <c r="N595" s="142" t="str">
        <f>IF(AND(payfreq="A",pmt_timing="Beginning",$B595&lt;=term),$L595/(1+Adj_Rate)^($B595),IF(AND(payfreq="S",pmt_timing="Beginning",$B595&lt;=term),$L595/(1+Adj_Rate/2)^($B595),IF(AND(payfreq="Q",pmt_timing="Beginning",$B595&lt;=term),$L595/(1+Adj_Rate/4)^($B595),IF(AND(payfreq="M",pmt_timing="Beginning",$B595&lt;=term),$L595/(1+Adj_Rate/12)^($B595),""))))</f>
        <v>#VALUE!</v>
      </c>
      <c r="O595" s="77"/>
      <c r="P595" s="138" t="str">
        <f t="shared" si="19"/>
        <v>#NAME?</v>
      </c>
      <c r="Q595" s="143" t="str">
        <f>IF(P595="","",IF(P595=term,"Last Period",IF(P595="total","",IF(payfreq="Annually",DATE(YEAR(Q594)+1,MONTH(Q594),DAY(Q594)),IF(payfreq="Semiannually",DATE(YEAR(Q594),MONTH(Q594)+6,DAY(Q594)),IF(payfreq="Quarterly",DATE(YEAR(Q594),MONTH(Q594)+3,DAY(Q594)),IF(payfreq="Monthly",DATE(YEAR(Q594),MONTH(Q594)+1,DAY(Q594)))))))))</f>
        <v>#NAME?</v>
      </c>
      <c r="R595" s="145" t="str">
        <f t="shared" si="13"/>
        <v>#NAME?</v>
      </c>
      <c r="S595" s="142" t="str">
        <f t="shared" si="14"/>
        <v>#NAME?</v>
      </c>
      <c r="T595" s="145" t="str">
        <f>IF(payfreq="Annually",IF(P595="","",IF(P595="Total",SUM($T$19:T594),Adj_Rate*$R595)),IF(payfreq="Semiannually",IF(P595="","",IF(P595="Total",SUM($T$19:T594),Adj_Rate/2*$R595)),IF(payfreq="Quarterly",IF(P595="","",IF(P595="Total",SUM($T$19:T594),Adj_Rate/4*$R595)),IF(payfreq="Monthly",IF(P595="","",IF(P595="Total",SUM($T$19:T594),Adj_Rate/12*$R595)),""))))</f>
        <v>#VALUE!</v>
      </c>
      <c r="U595" s="142" t="str">
        <f t="shared" si="15"/>
        <v>#NAME?</v>
      </c>
      <c r="V595" s="145" t="str">
        <f t="shared" si="16"/>
        <v>#NAME?</v>
      </c>
      <c r="X595" s="77"/>
    </row>
    <row r="596" ht="15.75" customHeight="1">
      <c r="B596" s="144" t="str">
        <f t="shared" si="72"/>
        <v>#NAME?</v>
      </c>
      <c r="C596" s="139" t="str">
        <f t="shared" si="12"/>
        <v>#NAME?</v>
      </c>
      <c r="D596" s="140" t="str">
        <f>+IF(AND(B596&lt;$G$7),VLOOKUP($B$1,Inventory!$A$1:$AZ$500,33,FALSE),IF(AND(B596=$G$7,pmt_timing="End"),VLOOKUP($B$1,Inventory!$A$1:$AZ$500,33,FALSE),0))</f>
        <v>#NAME?</v>
      </c>
      <c r="E596" s="140">
        <v>0.0</v>
      </c>
      <c r="F596" s="140">
        <v>0.0</v>
      </c>
      <c r="G596" s="140">
        <v>0.0</v>
      </c>
      <c r="H596" s="140">
        <v>0.0</v>
      </c>
      <c r="I596" s="140">
        <v>0.0</v>
      </c>
      <c r="J596" s="140">
        <v>0.0</v>
      </c>
      <c r="K596" s="140">
        <v>0.0</v>
      </c>
      <c r="L596" s="141" t="str">
        <f t="shared" si="3"/>
        <v>#NAME?</v>
      </c>
      <c r="M596" s="142" t="str">
        <f>IF(pmt_timing="End",IF($B596&gt;term, "",$L596/(1+Adj_Rate/12)^B596),"")</f>
        <v>#VALUE!</v>
      </c>
      <c r="N596" s="142" t="str">
        <f>IF(AND(payfreq="A",pmt_timing="Beginning",$B596&lt;=term),$L596/(1+Adj_Rate)^($B596),IF(AND(payfreq="S",pmt_timing="Beginning",$B596&lt;=term),$L596/(1+Adj_Rate/2)^($B596),IF(AND(payfreq="Q",pmt_timing="Beginning",$B596&lt;=term),$L596/(1+Adj_Rate/4)^($B596),IF(AND(payfreq="M",pmt_timing="Beginning",$B596&lt;=term),$L596/(1+Adj_Rate/12)^($B596),""))))</f>
        <v>#VALUE!</v>
      </c>
      <c r="O596" s="77"/>
      <c r="P596" s="138" t="str">
        <f t="shared" si="19"/>
        <v>#NAME?</v>
      </c>
      <c r="Q596" s="143" t="str">
        <f>IF(P596="","",IF(P596=term,"Last Period",IF(P596="total","",IF(payfreq="Annually",DATE(YEAR(Q595)+1,MONTH(Q595),DAY(Q595)),IF(payfreq="Semiannually",DATE(YEAR(Q595),MONTH(Q595)+6,DAY(Q595)),IF(payfreq="Quarterly",DATE(YEAR(Q595),MONTH(Q595)+3,DAY(Q595)),IF(payfreq="Monthly",DATE(YEAR(Q595),MONTH(Q595)+1,DAY(Q595)))))))))</f>
        <v>#NAME?</v>
      </c>
      <c r="R596" s="145" t="str">
        <f t="shared" si="13"/>
        <v>#NAME?</v>
      </c>
      <c r="S596" s="142" t="str">
        <f t="shared" si="14"/>
        <v>#NAME?</v>
      </c>
      <c r="T596" s="145" t="str">
        <f>IF(payfreq="Annually",IF(P596="","",IF(P596="Total",SUM($T$19:T595),Adj_Rate*$R596)),IF(payfreq="Semiannually",IF(P596="","",IF(P596="Total",SUM($T$19:T595),Adj_Rate/2*$R596)),IF(payfreq="Quarterly",IF(P596="","",IF(P596="Total",SUM($T$19:T595),Adj_Rate/4*$R596)),IF(payfreq="Monthly",IF(P596="","",IF(P596="Total",SUM($T$19:T595),Adj_Rate/12*$R596)),""))))</f>
        <v>#VALUE!</v>
      </c>
      <c r="U596" s="142" t="str">
        <f t="shared" si="15"/>
        <v>#NAME?</v>
      </c>
      <c r="V596" s="145" t="str">
        <f t="shared" si="16"/>
        <v>#NAME?</v>
      </c>
      <c r="X596" s="77"/>
    </row>
    <row r="597" ht="15.75" customHeight="1">
      <c r="B597" s="144" t="str">
        <f t="shared" si="72"/>
        <v>#NAME?</v>
      </c>
      <c r="C597" s="139" t="str">
        <f t="shared" si="12"/>
        <v>#NAME?</v>
      </c>
      <c r="D597" s="140" t="str">
        <f>+IF(AND(B597&lt;$G$7),VLOOKUP($B$1,Inventory!$A$1:$AZ$500,33,FALSE),IF(AND(B597=$G$7,pmt_timing="End"),VLOOKUP($B$1,Inventory!$A$1:$AZ$500,33,FALSE),0))</f>
        <v>#NAME?</v>
      </c>
      <c r="E597" s="140">
        <v>0.0</v>
      </c>
      <c r="F597" s="140">
        <v>0.0</v>
      </c>
      <c r="G597" s="140">
        <v>0.0</v>
      </c>
      <c r="H597" s="140">
        <v>0.0</v>
      </c>
      <c r="I597" s="140">
        <v>0.0</v>
      </c>
      <c r="J597" s="140">
        <v>0.0</v>
      </c>
      <c r="K597" s="140">
        <v>0.0</v>
      </c>
      <c r="L597" s="141" t="str">
        <f t="shared" si="3"/>
        <v>#NAME?</v>
      </c>
      <c r="M597" s="142" t="str">
        <f>IF(pmt_timing="End",IF($B597&gt;term, "",$L597/(1+Adj_Rate/12)^B597),"")</f>
        <v>#VALUE!</v>
      </c>
      <c r="N597" s="142" t="str">
        <f>IF(AND(payfreq="A",pmt_timing="Beginning",$B597&lt;=term),$L597/(1+Adj_Rate)^($B597),IF(AND(payfreq="S",pmt_timing="Beginning",$B597&lt;=term),$L597/(1+Adj_Rate/2)^($B597),IF(AND(payfreq="Q",pmt_timing="Beginning",$B597&lt;=term),$L597/(1+Adj_Rate/4)^($B597),IF(AND(payfreq="M",pmt_timing="Beginning",$B597&lt;=term),$L597/(1+Adj_Rate/12)^($B597),""))))</f>
        <v>#VALUE!</v>
      </c>
      <c r="O597" s="77"/>
      <c r="P597" s="138" t="str">
        <f t="shared" si="19"/>
        <v>#NAME?</v>
      </c>
      <c r="Q597" s="143" t="str">
        <f>IF(P597="","",IF(P597=term,"Last Period",IF(P597="total","",IF(payfreq="Annually",DATE(YEAR(Q596)+1,MONTH(Q596),DAY(Q596)),IF(payfreq="Semiannually",DATE(YEAR(Q596),MONTH(Q596)+6,DAY(Q596)),IF(payfreq="Quarterly",DATE(YEAR(Q596),MONTH(Q596)+3,DAY(Q596)),IF(payfreq="Monthly",DATE(YEAR(Q596),MONTH(Q596)+1,DAY(Q596)))))))))</f>
        <v>#NAME?</v>
      </c>
      <c r="R597" s="145" t="str">
        <f t="shared" si="13"/>
        <v>#NAME?</v>
      </c>
      <c r="S597" s="142" t="str">
        <f t="shared" si="14"/>
        <v>#NAME?</v>
      </c>
      <c r="T597" s="145" t="str">
        <f>IF(payfreq="Annually",IF(P597="","",IF(P597="Total",SUM($T$19:T596),Adj_Rate*$R597)),IF(payfreq="Semiannually",IF(P597="","",IF(P597="Total",SUM($T$19:T596),Adj_Rate/2*$R597)),IF(payfreq="Quarterly",IF(P597="","",IF(P597="Total",SUM($T$19:T596),Adj_Rate/4*$R597)),IF(payfreq="Monthly",IF(P597="","",IF(P597="Total",SUM($T$19:T596),Adj_Rate/12*$R597)),""))))</f>
        <v>#VALUE!</v>
      </c>
      <c r="U597" s="142" t="str">
        <f t="shared" si="15"/>
        <v>#NAME?</v>
      </c>
      <c r="V597" s="145" t="str">
        <f t="shared" si="16"/>
        <v>#NAME?</v>
      </c>
      <c r="X597" s="77"/>
    </row>
    <row r="598" ht="15.75" customHeight="1">
      <c r="B598" s="144" t="str">
        <f t="shared" si="72"/>
        <v>#NAME?</v>
      </c>
      <c r="C598" s="139" t="str">
        <f t="shared" si="12"/>
        <v>#NAME?</v>
      </c>
      <c r="D598" s="140" t="str">
        <f>+IF(AND(B598&lt;$G$7),VLOOKUP($B$1,Inventory!$A$1:$AZ$500,33,FALSE),IF(AND(B598=$G$7,pmt_timing="End"),VLOOKUP($B$1,Inventory!$A$1:$AZ$500,33,FALSE),0))</f>
        <v>#NAME?</v>
      </c>
      <c r="E598" s="140">
        <v>0.0</v>
      </c>
      <c r="F598" s="140">
        <v>0.0</v>
      </c>
      <c r="G598" s="140">
        <v>0.0</v>
      </c>
      <c r="H598" s="140">
        <v>0.0</v>
      </c>
      <c r="I598" s="140">
        <v>0.0</v>
      </c>
      <c r="J598" s="140">
        <v>0.0</v>
      </c>
      <c r="K598" s="140">
        <v>0.0</v>
      </c>
      <c r="L598" s="141" t="str">
        <f t="shared" si="3"/>
        <v>#NAME?</v>
      </c>
      <c r="M598" s="142" t="str">
        <f>IF(pmt_timing="End",IF($B598&gt;term, "",$L598/(1+Adj_Rate/12)^B598),"")</f>
        <v>#VALUE!</v>
      </c>
      <c r="N598" s="142" t="str">
        <f>IF(AND(payfreq="A",pmt_timing="Beginning",$B598&lt;=term),$L598/(1+Adj_Rate)^($B598),IF(AND(payfreq="S",pmt_timing="Beginning",$B598&lt;=term),$L598/(1+Adj_Rate/2)^($B598),IF(AND(payfreq="Q",pmt_timing="Beginning",$B598&lt;=term),$L598/(1+Adj_Rate/4)^($B598),IF(AND(payfreq="M",pmt_timing="Beginning",$B598&lt;=term),$L598/(1+Adj_Rate/12)^($B598),""))))</f>
        <v>#VALUE!</v>
      </c>
      <c r="O598" s="77"/>
      <c r="P598" s="138" t="str">
        <f t="shared" si="19"/>
        <v>#NAME?</v>
      </c>
      <c r="Q598" s="143" t="str">
        <f>IF(P598="","",IF(P598=term,"Last Period",IF(P598="total","",IF(payfreq="Annually",DATE(YEAR(Q597)+1,MONTH(Q597),DAY(Q597)),IF(payfreq="Semiannually",DATE(YEAR(Q597),MONTH(Q597)+6,DAY(Q597)),IF(payfreq="Quarterly",DATE(YEAR(Q597),MONTH(Q597)+3,DAY(Q597)),IF(payfreq="Monthly",DATE(YEAR(Q597),MONTH(Q597)+1,DAY(Q597)))))))))</f>
        <v>#NAME?</v>
      </c>
      <c r="R598" s="145" t="str">
        <f t="shared" si="13"/>
        <v>#NAME?</v>
      </c>
      <c r="S598" s="142" t="str">
        <f t="shared" si="14"/>
        <v>#NAME?</v>
      </c>
      <c r="T598" s="145" t="str">
        <f>IF(payfreq="Annually",IF(P598="","",IF(P598="Total",SUM($T$19:T597),Adj_Rate*$R598)),IF(payfreq="Semiannually",IF(P598="","",IF(P598="Total",SUM($T$19:T597),Adj_Rate/2*$R598)),IF(payfreq="Quarterly",IF(P598="","",IF(P598="Total",SUM($T$19:T597),Adj_Rate/4*$R598)),IF(payfreq="Monthly",IF(P598="","",IF(P598="Total",SUM($T$19:T597),Adj_Rate/12*$R598)),""))))</f>
        <v>#VALUE!</v>
      </c>
      <c r="U598" s="142" t="str">
        <f t="shared" si="15"/>
        <v>#NAME?</v>
      </c>
      <c r="V598" s="145" t="str">
        <f t="shared" si="16"/>
        <v>#NAME?</v>
      </c>
      <c r="X598" s="77"/>
    </row>
    <row r="599" ht="15.75" customHeight="1">
      <c r="B599" s="144" t="str">
        <f t="shared" si="72"/>
        <v>#NAME?</v>
      </c>
      <c r="C599" s="139" t="str">
        <f t="shared" si="12"/>
        <v>#NAME?</v>
      </c>
      <c r="D599" s="140" t="str">
        <f>+IF(AND(B599&lt;$G$7),VLOOKUP($B$1,Inventory!$A$1:$AZ$500,33,FALSE),IF(AND(B599=$G$7,pmt_timing="End"),VLOOKUP($B$1,Inventory!$A$1:$AZ$500,33,FALSE),0))</f>
        <v>#NAME?</v>
      </c>
      <c r="E599" s="140">
        <v>0.0</v>
      </c>
      <c r="F599" s="140">
        <v>0.0</v>
      </c>
      <c r="G599" s="140">
        <v>0.0</v>
      </c>
      <c r="H599" s="140">
        <v>0.0</v>
      </c>
      <c r="I599" s="140">
        <v>0.0</v>
      </c>
      <c r="J599" s="140">
        <v>0.0</v>
      </c>
      <c r="K599" s="140">
        <v>0.0</v>
      </c>
      <c r="L599" s="141" t="str">
        <f t="shared" si="3"/>
        <v>#NAME?</v>
      </c>
      <c r="M599" s="142" t="str">
        <f>IF(pmt_timing="End",IF($B599&gt;term, "",$L599/(1+Adj_Rate/12)^B599),"")</f>
        <v>#VALUE!</v>
      </c>
      <c r="N599" s="142" t="str">
        <f>IF(AND(payfreq="A",pmt_timing="Beginning",$B599&lt;=term),$L599/(1+Adj_Rate)^($B599),IF(AND(payfreq="S",pmt_timing="Beginning",$B599&lt;=term),$L599/(1+Adj_Rate/2)^($B599),IF(AND(payfreq="Q",pmt_timing="Beginning",$B599&lt;=term),$L599/(1+Adj_Rate/4)^($B599),IF(AND(payfreq="M",pmt_timing="Beginning",$B599&lt;=term),$L599/(1+Adj_Rate/12)^($B599),""))))</f>
        <v>#VALUE!</v>
      </c>
      <c r="O599" s="77"/>
      <c r="P599" s="138" t="str">
        <f t="shared" si="19"/>
        <v>#NAME?</v>
      </c>
      <c r="Q599" s="143" t="str">
        <f>IF(P599="","",IF(P599=term,"Last Period",IF(P599="total","",IF(payfreq="Annually",DATE(YEAR(Q598)+1,MONTH(Q598),DAY(Q598)),IF(payfreq="Semiannually",DATE(YEAR(Q598),MONTH(Q598)+6,DAY(Q598)),IF(payfreq="Quarterly",DATE(YEAR(Q598),MONTH(Q598)+3,DAY(Q598)),IF(payfreq="Monthly",DATE(YEAR(Q598),MONTH(Q598)+1,DAY(Q598)))))))))</f>
        <v>#NAME?</v>
      </c>
      <c r="R599" s="145" t="str">
        <f t="shared" si="13"/>
        <v>#NAME?</v>
      </c>
      <c r="S599" s="142" t="str">
        <f t="shared" si="14"/>
        <v>#NAME?</v>
      </c>
      <c r="T599" s="145" t="str">
        <f>IF(payfreq="Annually",IF(P599="","",IF(P599="Total",SUM($T$19:T598),Adj_Rate*$R599)),IF(payfreq="Semiannually",IF(P599="","",IF(P599="Total",SUM($T$19:T598),Adj_Rate/2*$R599)),IF(payfreq="Quarterly",IF(P599="","",IF(P599="Total",SUM($T$19:T598),Adj_Rate/4*$R599)),IF(payfreq="Monthly",IF(P599="","",IF(P599="Total",SUM($T$19:T598),Adj_Rate/12*$R599)),""))))</f>
        <v>#VALUE!</v>
      </c>
      <c r="U599" s="142" t="str">
        <f t="shared" si="15"/>
        <v>#NAME?</v>
      </c>
      <c r="V599" s="145" t="str">
        <f t="shared" si="16"/>
        <v>#NAME?</v>
      </c>
      <c r="X599" s="77"/>
    </row>
    <row r="600" ht="15.75" customHeight="1">
      <c r="B600" s="144" t="str">
        <f t="shared" si="72"/>
        <v>#NAME?</v>
      </c>
      <c r="C600" s="139" t="str">
        <f t="shared" si="12"/>
        <v>#NAME?</v>
      </c>
      <c r="D600" s="140" t="str">
        <f>+IF(AND(B600&lt;$G$7),VLOOKUP($B$1,Inventory!$A$1:$AZ$500,33,FALSE),IF(AND(B600=$G$7,pmt_timing="End"),VLOOKUP($B$1,Inventory!$A$1:$AZ$500,33,FALSE),0))</f>
        <v>#NAME?</v>
      </c>
      <c r="E600" s="140">
        <v>0.0</v>
      </c>
      <c r="F600" s="140">
        <v>0.0</v>
      </c>
      <c r="G600" s="140">
        <v>0.0</v>
      </c>
      <c r="H600" s="140">
        <v>0.0</v>
      </c>
      <c r="I600" s="140">
        <v>0.0</v>
      </c>
      <c r="J600" s="140">
        <v>0.0</v>
      </c>
      <c r="K600" s="140">
        <v>0.0</v>
      </c>
      <c r="L600" s="141" t="str">
        <f t="shared" si="3"/>
        <v>#NAME?</v>
      </c>
      <c r="M600" s="142" t="str">
        <f>IF(pmt_timing="End",IF($B600&gt;term, "",$L600/(1+Adj_Rate/12)^B600),"")</f>
        <v>#VALUE!</v>
      </c>
      <c r="N600" s="142" t="str">
        <f>IF(AND(payfreq="A",pmt_timing="Beginning",$B600&lt;=term),$L600/(1+Adj_Rate)^($B600),IF(AND(payfreq="S",pmt_timing="Beginning",$B600&lt;=term),$L600/(1+Adj_Rate/2)^($B600),IF(AND(payfreq="Q",pmt_timing="Beginning",$B600&lt;=term),$L600/(1+Adj_Rate/4)^($B600),IF(AND(payfreq="M",pmt_timing="Beginning",$B600&lt;=term),$L600/(1+Adj_Rate/12)^($B600),""))))</f>
        <v>#VALUE!</v>
      </c>
      <c r="O600" s="77"/>
      <c r="P600" s="138" t="str">
        <f t="shared" si="19"/>
        <v>#NAME?</v>
      </c>
      <c r="Q600" s="143" t="str">
        <f>IF(P600="","",IF(P600=term,"Last Period",IF(P600="total","",IF(payfreq="Annually",DATE(YEAR(Q599)+1,MONTH(Q599),DAY(Q599)),IF(payfreq="Semiannually",DATE(YEAR(Q599),MONTH(Q599)+6,DAY(Q599)),IF(payfreq="Quarterly",DATE(YEAR(Q599),MONTH(Q599)+3,DAY(Q599)),IF(payfreq="Monthly",DATE(YEAR(Q599),MONTH(Q599)+1,DAY(Q599)))))))))</f>
        <v>#NAME?</v>
      </c>
      <c r="R600" s="145" t="str">
        <f t="shared" si="13"/>
        <v>#NAME?</v>
      </c>
      <c r="S600" s="142" t="str">
        <f t="shared" si="14"/>
        <v>#NAME?</v>
      </c>
      <c r="T600" s="145" t="str">
        <f>IF(payfreq="Annually",IF(P600="","",IF(P600="Total",SUM($T$19:T599),Adj_Rate*$R600)),IF(payfreq="Semiannually",IF(P600="","",IF(P600="Total",SUM($T$19:T599),Adj_Rate/2*$R600)),IF(payfreq="Quarterly",IF(P600="","",IF(P600="Total",SUM($T$19:T599),Adj_Rate/4*$R600)),IF(payfreq="Monthly",IF(P600="","",IF(P600="Total",SUM($T$19:T599),Adj_Rate/12*$R600)),""))))</f>
        <v>#VALUE!</v>
      </c>
      <c r="U600" s="142" t="str">
        <f t="shared" si="15"/>
        <v>#NAME?</v>
      </c>
      <c r="V600" s="145" t="str">
        <f t="shared" si="16"/>
        <v>#NAME?</v>
      </c>
      <c r="X600" s="77"/>
    </row>
    <row r="601" ht="15.75" customHeight="1">
      <c r="B601" s="144" t="str">
        <f t="shared" si="72"/>
        <v>#NAME?</v>
      </c>
      <c r="C601" s="139" t="str">
        <f t="shared" si="12"/>
        <v>#NAME?</v>
      </c>
      <c r="D601" s="140" t="str">
        <f>+IF(AND(B601&lt;$G$7),VLOOKUP($B$1,Inventory!$A$1:$AZ$500,33,FALSE),IF(AND(B601=$G$7,pmt_timing="End"),VLOOKUP($B$1,Inventory!$A$1:$AZ$500,33,FALSE),0))</f>
        <v>#NAME?</v>
      </c>
      <c r="E601" s="140">
        <v>0.0</v>
      </c>
      <c r="F601" s="140">
        <v>0.0</v>
      </c>
      <c r="G601" s="140">
        <v>0.0</v>
      </c>
      <c r="H601" s="140">
        <v>0.0</v>
      </c>
      <c r="I601" s="140">
        <v>0.0</v>
      </c>
      <c r="J601" s="140">
        <v>0.0</v>
      </c>
      <c r="K601" s="140">
        <v>0.0</v>
      </c>
      <c r="L601" s="141" t="str">
        <f t="shared" si="3"/>
        <v>#NAME?</v>
      </c>
      <c r="M601" s="142" t="str">
        <f>IF(pmt_timing="End",IF($B601&gt;term, "",$L601/(1+Adj_Rate/12)^B601),"")</f>
        <v>#VALUE!</v>
      </c>
      <c r="N601" s="142" t="str">
        <f>IF(AND(payfreq="A",pmt_timing="Beginning",$B601&lt;=term),$L601/(1+Adj_Rate)^($B601),IF(AND(payfreq="S",pmt_timing="Beginning",$B601&lt;=term),$L601/(1+Adj_Rate/2)^($B601),IF(AND(payfreq="Q",pmt_timing="Beginning",$B601&lt;=term),$L601/(1+Adj_Rate/4)^($B601),IF(AND(payfreq="M",pmt_timing="Beginning",$B601&lt;=term),$L601/(1+Adj_Rate/12)^($B601),""))))</f>
        <v>#VALUE!</v>
      </c>
      <c r="O601" s="77"/>
      <c r="P601" s="138" t="str">
        <f t="shared" si="19"/>
        <v>#NAME?</v>
      </c>
      <c r="Q601" s="143" t="str">
        <f>IF(P601="","",IF(P601=term,"Last Period",IF(P601="total","",IF(payfreq="Annually",DATE(YEAR(Q600)+1,MONTH(Q600),DAY(Q600)),IF(payfreq="Semiannually",DATE(YEAR(Q600),MONTH(Q600)+6,DAY(Q600)),IF(payfreq="Quarterly",DATE(YEAR(Q600),MONTH(Q600)+3,DAY(Q600)),IF(payfreq="Monthly",DATE(YEAR(Q600),MONTH(Q600)+1,DAY(Q600)))))))))</f>
        <v>#NAME?</v>
      </c>
      <c r="R601" s="145" t="str">
        <f t="shared" si="13"/>
        <v>#NAME?</v>
      </c>
      <c r="S601" s="142" t="str">
        <f t="shared" si="14"/>
        <v>#NAME?</v>
      </c>
      <c r="T601" s="145" t="str">
        <f>IF(payfreq="Annually",IF(P601="","",IF(P601="Total",SUM($T$19:T600),Adj_Rate*$R601)),IF(payfreq="Semiannually",IF(P601="","",IF(P601="Total",SUM($T$19:T600),Adj_Rate/2*$R601)),IF(payfreq="Quarterly",IF(P601="","",IF(P601="Total",SUM($T$19:T600),Adj_Rate/4*$R601)),IF(payfreq="Monthly",IF(P601="","",IF(P601="Total",SUM($T$19:T600),Adj_Rate/12*$R601)),""))))</f>
        <v>#VALUE!</v>
      </c>
      <c r="U601" s="142" t="str">
        <f t="shared" si="15"/>
        <v>#NAME?</v>
      </c>
      <c r="V601" s="145" t="str">
        <f t="shared" si="16"/>
        <v>#NAME?</v>
      </c>
      <c r="X601" s="77"/>
    </row>
    <row r="602" ht="15.75" customHeight="1">
      <c r="B602" s="144" t="str">
        <f t="shared" si="72"/>
        <v>#NAME?</v>
      </c>
      <c r="C602" s="139" t="str">
        <f t="shared" si="12"/>
        <v>#NAME?</v>
      </c>
      <c r="D602" s="140" t="str">
        <f>+IF(AND(B602&lt;$G$7),VLOOKUP($B$1,Inventory!$A$1:$AZ$500,33,FALSE),IF(AND(B602=$G$7,pmt_timing="End"),VLOOKUP($B$1,Inventory!$A$1:$AZ$500,33,FALSE),0))</f>
        <v>#NAME?</v>
      </c>
      <c r="E602" s="140">
        <v>0.0</v>
      </c>
      <c r="F602" s="140">
        <v>0.0</v>
      </c>
      <c r="G602" s="140">
        <v>0.0</v>
      </c>
      <c r="H602" s="140">
        <v>0.0</v>
      </c>
      <c r="I602" s="140">
        <v>0.0</v>
      </c>
      <c r="J602" s="140">
        <v>0.0</v>
      </c>
      <c r="K602" s="140">
        <v>0.0</v>
      </c>
      <c r="L602" s="141" t="str">
        <f t="shared" si="3"/>
        <v>#NAME?</v>
      </c>
      <c r="M602" s="142" t="str">
        <f>IF(pmt_timing="End",IF($B602&gt;term, "",$L602/(1+Adj_Rate/12)^B602),"")</f>
        <v>#VALUE!</v>
      </c>
      <c r="N602" s="142" t="str">
        <f>IF(AND(payfreq="A",pmt_timing="Beginning",$B602&lt;=term),$L602/(1+Adj_Rate)^($B602),IF(AND(payfreq="S",pmt_timing="Beginning",$B602&lt;=term),$L602/(1+Adj_Rate/2)^($B602),IF(AND(payfreq="Q",pmt_timing="Beginning",$B602&lt;=term),$L602/(1+Adj_Rate/4)^($B602),IF(AND(payfreq="M",pmt_timing="Beginning",$B602&lt;=term),$L602/(1+Adj_Rate/12)^($B602),""))))</f>
        <v>#VALUE!</v>
      </c>
      <c r="O602" s="77"/>
      <c r="P602" s="138" t="str">
        <f t="shared" si="19"/>
        <v>#NAME?</v>
      </c>
      <c r="Q602" s="143" t="str">
        <f>IF(P602="","",IF(P602=term,"Last Period",IF(P602="total","",IF(payfreq="Annually",DATE(YEAR(Q601)+1,MONTH(Q601),DAY(Q601)),IF(payfreq="Semiannually",DATE(YEAR(Q601),MONTH(Q601)+6,DAY(Q601)),IF(payfreq="Quarterly",DATE(YEAR(Q601),MONTH(Q601)+3,DAY(Q601)),IF(payfreq="Monthly",DATE(YEAR(Q601),MONTH(Q601)+1,DAY(Q601)))))))))</f>
        <v>#NAME?</v>
      </c>
      <c r="R602" s="145" t="str">
        <f t="shared" si="13"/>
        <v>#NAME?</v>
      </c>
      <c r="S602" s="142" t="str">
        <f t="shared" si="14"/>
        <v>#NAME?</v>
      </c>
      <c r="T602" s="145" t="str">
        <f>IF(payfreq="Annually",IF(P602="","",IF(P602="Total",SUM($T$19:T601),Adj_Rate*$R602)),IF(payfreq="Semiannually",IF(P602="","",IF(P602="Total",SUM($T$19:T601),Adj_Rate/2*$R602)),IF(payfreq="Quarterly",IF(P602="","",IF(P602="Total",SUM($T$19:T601),Adj_Rate/4*$R602)),IF(payfreq="Monthly",IF(P602="","",IF(P602="Total",SUM($T$19:T601),Adj_Rate/12*$R602)),""))))</f>
        <v>#VALUE!</v>
      </c>
      <c r="U602" s="142" t="str">
        <f t="shared" si="15"/>
        <v>#NAME?</v>
      </c>
      <c r="V602" s="145" t="str">
        <f t="shared" si="16"/>
        <v>#NAME?</v>
      </c>
      <c r="X602" s="77"/>
    </row>
    <row r="603" ht="15.75" customHeight="1">
      <c r="B603" s="144" t="str">
        <f t="shared" si="72"/>
        <v>#NAME?</v>
      </c>
      <c r="C603" s="139" t="str">
        <f t="shared" si="12"/>
        <v>#NAME?</v>
      </c>
      <c r="D603" s="140" t="str">
        <f>+IF(AND(B603&lt;$G$7),VLOOKUP($B$1,Inventory!$A$1:$AZ$500,33,FALSE),IF(AND(B603=$G$7,pmt_timing="End"),VLOOKUP($B$1,Inventory!$A$1:$AZ$500,33,FALSE),0))</f>
        <v>#NAME?</v>
      </c>
      <c r="E603" s="140">
        <v>0.0</v>
      </c>
      <c r="F603" s="140">
        <v>0.0</v>
      </c>
      <c r="G603" s="140">
        <v>0.0</v>
      </c>
      <c r="H603" s="140">
        <v>0.0</v>
      </c>
      <c r="I603" s="140">
        <v>0.0</v>
      </c>
      <c r="J603" s="140">
        <v>0.0</v>
      </c>
      <c r="K603" s="140">
        <v>0.0</v>
      </c>
      <c r="L603" s="141" t="str">
        <f t="shared" si="3"/>
        <v>#NAME?</v>
      </c>
      <c r="M603" s="142" t="str">
        <f>IF(pmt_timing="End",IF($B603&gt;term, "",$L603/(1+Adj_Rate/12)^B603),"")</f>
        <v>#VALUE!</v>
      </c>
      <c r="N603" s="142" t="str">
        <f>IF(AND(payfreq="A",pmt_timing="Beginning",$B603&lt;=term),$L603/(1+Adj_Rate)^($B603),IF(AND(payfreq="S",pmt_timing="Beginning",$B603&lt;=term),$L603/(1+Adj_Rate/2)^($B603),IF(AND(payfreq="Q",pmt_timing="Beginning",$B603&lt;=term),$L603/(1+Adj_Rate/4)^($B603),IF(AND(payfreq="M",pmt_timing="Beginning",$B603&lt;=term),$L603/(1+Adj_Rate/12)^($B603),""))))</f>
        <v>#VALUE!</v>
      </c>
      <c r="O603" s="77"/>
      <c r="P603" s="138" t="str">
        <f t="shared" si="19"/>
        <v>#NAME?</v>
      </c>
      <c r="Q603" s="143" t="str">
        <f>IF(P603="","",IF(P603=term,"Last Period",IF(P603="total","",IF(payfreq="Annually",DATE(YEAR(Q602)+1,MONTH(Q602),DAY(Q602)),IF(payfreq="Semiannually",DATE(YEAR(Q602),MONTH(Q602)+6,DAY(Q602)),IF(payfreq="Quarterly",DATE(YEAR(Q602),MONTH(Q602)+3,DAY(Q602)),IF(payfreq="Monthly",DATE(YEAR(Q602),MONTH(Q602)+1,DAY(Q602)))))))))</f>
        <v>#NAME?</v>
      </c>
      <c r="R603" s="145" t="str">
        <f t="shared" si="13"/>
        <v>#NAME?</v>
      </c>
      <c r="S603" s="142" t="str">
        <f t="shared" si="14"/>
        <v>#NAME?</v>
      </c>
      <c r="T603" s="145" t="str">
        <f>IF(payfreq="Annually",IF(P603="","",IF(P603="Total",SUM($T$19:T602),Adj_Rate*$R603)),IF(payfreq="Semiannually",IF(P603="","",IF(P603="Total",SUM($T$19:T602),Adj_Rate/2*$R603)),IF(payfreq="Quarterly",IF(P603="","",IF(P603="Total",SUM($T$19:T602),Adj_Rate/4*$R603)),IF(payfreq="Monthly",IF(P603="","",IF(P603="Total",SUM($T$19:T602),Adj_Rate/12*$R603)),""))))</f>
        <v>#VALUE!</v>
      </c>
      <c r="U603" s="142" t="str">
        <f t="shared" si="15"/>
        <v>#NAME?</v>
      </c>
      <c r="V603" s="145" t="str">
        <f t="shared" si="16"/>
        <v>#NAME?</v>
      </c>
      <c r="X603" s="77"/>
    </row>
    <row r="604" ht="15.75" customHeight="1">
      <c r="B604" s="144" t="str">
        <f t="shared" si="72"/>
        <v>#NAME?</v>
      </c>
      <c r="C604" s="139" t="str">
        <f t="shared" si="12"/>
        <v>#NAME?</v>
      </c>
      <c r="D604" s="140" t="str">
        <f>+IF(AND(B604&lt;$G$7),VLOOKUP($B$1,Inventory!$A$1:$AZ$500,33,FALSE),IF(AND(B604=$G$7,pmt_timing="End"),VLOOKUP($B$1,Inventory!$A$1:$AZ$500,33,FALSE),0))</f>
        <v>#NAME?</v>
      </c>
      <c r="E604" s="140">
        <v>0.0</v>
      </c>
      <c r="F604" s="140">
        <v>0.0</v>
      </c>
      <c r="G604" s="140">
        <v>0.0</v>
      </c>
      <c r="H604" s="140">
        <v>0.0</v>
      </c>
      <c r="I604" s="140">
        <v>0.0</v>
      </c>
      <c r="J604" s="140">
        <v>0.0</v>
      </c>
      <c r="K604" s="140">
        <v>0.0</v>
      </c>
      <c r="L604" s="141" t="str">
        <f t="shared" si="3"/>
        <v>#NAME?</v>
      </c>
      <c r="M604" s="142" t="str">
        <f>IF(pmt_timing="End",IF($B604&gt;term, "",$L604/(1+Adj_Rate/12)^B604),"")</f>
        <v>#VALUE!</v>
      </c>
      <c r="N604" s="142" t="str">
        <f>IF(AND(payfreq="A",pmt_timing="Beginning",$B604&lt;=term),$L604/(1+Adj_Rate)^($B604),IF(AND(payfreq="S",pmt_timing="Beginning",$B604&lt;=term),$L604/(1+Adj_Rate/2)^($B604),IF(AND(payfreq="Q",pmt_timing="Beginning",$B604&lt;=term),$L604/(1+Adj_Rate/4)^($B604),IF(AND(payfreq="M",pmt_timing="Beginning",$B604&lt;=term),$L604/(1+Adj_Rate/12)^($B604),""))))</f>
        <v>#VALUE!</v>
      </c>
      <c r="O604" s="77"/>
      <c r="P604" s="138" t="str">
        <f t="shared" si="19"/>
        <v>#NAME?</v>
      </c>
      <c r="Q604" s="143" t="str">
        <f>IF(P604="","",IF(P604=term,"Last Period",IF(P604="total","",IF(payfreq="Annually",DATE(YEAR(Q603)+1,MONTH(Q603),DAY(Q603)),IF(payfreq="Semiannually",DATE(YEAR(Q603),MONTH(Q603)+6,DAY(Q603)),IF(payfreq="Quarterly",DATE(YEAR(Q603),MONTH(Q603)+3,DAY(Q603)),IF(payfreq="Monthly",DATE(YEAR(Q603),MONTH(Q603)+1,DAY(Q603)))))))))</f>
        <v>#NAME?</v>
      </c>
      <c r="R604" s="145" t="str">
        <f t="shared" si="13"/>
        <v>#NAME?</v>
      </c>
      <c r="S604" s="142" t="str">
        <f t="shared" si="14"/>
        <v>#NAME?</v>
      </c>
      <c r="T604" s="145" t="str">
        <f>IF(payfreq="Annually",IF(P604="","",IF(P604="Total",SUM($T$19:T603),Adj_Rate*$R604)),IF(payfreq="Semiannually",IF(P604="","",IF(P604="Total",SUM($T$19:T603),Adj_Rate/2*$R604)),IF(payfreq="Quarterly",IF(P604="","",IF(P604="Total",SUM($T$19:T603),Adj_Rate/4*$R604)),IF(payfreq="Monthly",IF(P604="","",IF(P604="Total",SUM($T$19:T603),Adj_Rate/12*$R604)),""))))</f>
        <v>#VALUE!</v>
      </c>
      <c r="U604" s="142" t="str">
        <f t="shared" si="15"/>
        <v>#NAME?</v>
      </c>
      <c r="V604" s="145" t="str">
        <f t="shared" si="16"/>
        <v>#NAME?</v>
      </c>
      <c r="X604" s="77"/>
    </row>
    <row r="605" ht="15.75" customHeight="1">
      <c r="B605" s="144" t="str">
        <f t="shared" si="72"/>
        <v>#NAME?</v>
      </c>
      <c r="C605" s="139" t="str">
        <f t="shared" si="12"/>
        <v>#NAME?</v>
      </c>
      <c r="D605" s="49"/>
      <c r="E605" s="140">
        <v>0.0</v>
      </c>
      <c r="F605" s="140">
        <v>0.0</v>
      </c>
      <c r="G605" s="140">
        <v>0.0</v>
      </c>
      <c r="H605" s="140">
        <v>0.0</v>
      </c>
      <c r="I605" s="140">
        <v>0.0</v>
      </c>
      <c r="J605" s="140">
        <v>0.0</v>
      </c>
      <c r="K605" s="140">
        <v>0.0</v>
      </c>
      <c r="L605" s="141">
        <f t="shared" si="3"/>
        <v>0</v>
      </c>
      <c r="M605" s="142" t="str">
        <f>IF(pmt_timing="End",IF($B605&gt;term, "",$L605/(1+Adj_Rate/12)^B605),"")</f>
        <v>#VALUE!</v>
      </c>
      <c r="N605" s="142" t="str">
        <f>IF(AND(payfreq="A",pmt_timing="Beginning",$B605&lt;=term),$L605/(1+Adj_Rate)^($B605),IF(AND(payfreq="S",pmt_timing="Beginning",$B605&lt;=term),$L605/(1+Adj_Rate/2)^($B605),IF(AND(payfreq="Q",pmt_timing="Beginning",$B605&lt;=term),$L605/(1+Adj_Rate/4)^($B605),IF(AND(payfreq="M",pmt_timing="Beginning",$B605&lt;=term),$L605/(1+Adj_Rate/12)^($B605),""))))</f>
        <v>#VALUE!</v>
      </c>
      <c r="O605" s="77"/>
      <c r="P605" s="138" t="str">
        <f t="shared" si="19"/>
        <v>#NAME?</v>
      </c>
      <c r="Q605" s="143" t="str">
        <f>IF(P605="","",IF(P605=term,"Last Period",IF(P605="total","",IF(payfreq="Annually",DATE(YEAR(Q604)+1,MONTH(Q604),DAY(Q604)),IF(payfreq="Semiannually",DATE(YEAR(Q604),MONTH(Q604)+6,DAY(Q604)),IF(payfreq="Quarterly",DATE(YEAR(Q604),MONTH(Q604)+3,DAY(Q604)),IF(payfreq="Monthly",DATE(YEAR(Q604),MONTH(Q604)+1,DAY(Q604)))))))))</f>
        <v>#NAME?</v>
      </c>
      <c r="R605" s="145" t="str">
        <f t="shared" si="13"/>
        <v>#NAME?</v>
      </c>
      <c r="S605" s="142" t="str">
        <f t="shared" si="14"/>
        <v>#NAME?</v>
      </c>
      <c r="X605" s="77"/>
    </row>
    <row r="606" ht="15.75" customHeight="1">
      <c r="C606" s="49"/>
      <c r="D606" s="49"/>
      <c r="E606" s="49"/>
      <c r="F606" s="49"/>
      <c r="G606" s="49"/>
      <c r="H606" s="49"/>
      <c r="I606" s="49"/>
      <c r="J606" s="49"/>
      <c r="K606" s="49"/>
      <c r="O606" s="77"/>
      <c r="X606" s="77"/>
    </row>
    <row r="607" ht="15.75" customHeight="1">
      <c r="O607" s="77"/>
      <c r="X607" s="77"/>
    </row>
    <row r="608" ht="15.75" customHeight="1">
      <c r="O608" s="77"/>
      <c r="X608" s="77"/>
    </row>
    <row r="609" ht="15.75" customHeight="1">
      <c r="O609" s="77"/>
      <c r="X609" s="77"/>
    </row>
    <row r="610" ht="15.75" customHeight="1">
      <c r="O610" s="77"/>
      <c r="X610" s="77"/>
    </row>
    <row r="611" ht="15.75" customHeight="1">
      <c r="O611" s="77"/>
      <c r="X611" s="77"/>
    </row>
    <row r="612" ht="15.75" customHeight="1">
      <c r="O612" s="77"/>
      <c r="X612" s="77"/>
    </row>
    <row r="613" ht="15.75" customHeight="1">
      <c r="O613" s="77"/>
      <c r="X613" s="77"/>
    </row>
    <row r="614" ht="15.75" customHeight="1">
      <c r="O614" s="77"/>
      <c r="X614" s="77"/>
    </row>
    <row r="615" ht="15.75" customHeight="1">
      <c r="O615" s="77"/>
      <c r="X615" s="77"/>
    </row>
    <row r="616" ht="15.75" customHeight="1">
      <c r="O616" s="77"/>
      <c r="X616" s="77"/>
    </row>
    <row r="617" ht="15.75" customHeight="1">
      <c r="O617" s="77"/>
      <c r="X617" s="77"/>
    </row>
    <row r="618" ht="15.75" customHeight="1">
      <c r="O618" s="77"/>
      <c r="X618" s="77"/>
    </row>
    <row r="619" ht="15.75" customHeight="1">
      <c r="O619" s="77"/>
      <c r="X619" s="77"/>
    </row>
    <row r="620" ht="15.75" customHeight="1">
      <c r="O620" s="77"/>
      <c r="X620" s="77"/>
    </row>
    <row r="621" ht="15.75" customHeight="1">
      <c r="O621" s="77"/>
      <c r="X621" s="77"/>
    </row>
    <row r="622" ht="15.75" customHeight="1">
      <c r="O622" s="77"/>
      <c r="X622" s="77"/>
    </row>
    <row r="623" ht="15.75" customHeight="1">
      <c r="O623" s="77"/>
      <c r="X623" s="77"/>
    </row>
    <row r="624" ht="15.75" customHeight="1">
      <c r="O624" s="77"/>
      <c r="X624" s="77"/>
    </row>
    <row r="625" ht="15.75" customHeight="1">
      <c r="O625" s="77"/>
      <c r="X625" s="77"/>
    </row>
    <row r="626" ht="15.75" customHeight="1">
      <c r="O626" s="77"/>
      <c r="X626" s="77"/>
    </row>
    <row r="627" ht="15.75" customHeight="1">
      <c r="O627" s="77"/>
      <c r="X627" s="77"/>
    </row>
    <row r="628" ht="15.75" customHeight="1">
      <c r="O628" s="77"/>
      <c r="X628" s="77"/>
    </row>
    <row r="629" ht="15.75" customHeight="1">
      <c r="O629" s="77"/>
      <c r="X629" s="77"/>
    </row>
    <row r="630" ht="15.75" customHeight="1">
      <c r="O630" s="77"/>
      <c r="X630" s="77"/>
    </row>
    <row r="631" ht="15.75" customHeight="1">
      <c r="O631" s="77"/>
      <c r="X631" s="77"/>
    </row>
    <row r="632" ht="15.75" customHeight="1">
      <c r="O632" s="77"/>
      <c r="X632" s="77"/>
    </row>
    <row r="633" ht="15.75" customHeight="1">
      <c r="O633" s="77"/>
      <c r="X633" s="77"/>
    </row>
    <row r="634" ht="15.75" customHeight="1">
      <c r="O634" s="77"/>
      <c r="X634" s="77"/>
    </row>
    <row r="635" ht="15.75" customHeight="1">
      <c r="O635" s="77"/>
      <c r="X635" s="77"/>
    </row>
    <row r="636" ht="15.75" customHeight="1">
      <c r="O636" s="77"/>
      <c r="X636" s="77"/>
    </row>
    <row r="637" ht="15.75" customHeight="1">
      <c r="O637" s="77"/>
      <c r="X637" s="77"/>
    </row>
    <row r="638" ht="15.75" customHeight="1">
      <c r="O638" s="77"/>
      <c r="X638" s="77"/>
    </row>
    <row r="639" ht="15.75" customHeight="1">
      <c r="O639" s="77"/>
      <c r="X639" s="77"/>
    </row>
    <row r="640" ht="15.75" customHeight="1">
      <c r="O640" s="77"/>
      <c r="X640" s="77"/>
    </row>
    <row r="641" ht="15.75" customHeight="1">
      <c r="O641" s="77"/>
      <c r="X641" s="77"/>
    </row>
    <row r="642" ht="15.75" customHeight="1">
      <c r="O642" s="77"/>
      <c r="X642" s="77"/>
    </row>
    <row r="643" ht="15.75" customHeight="1">
      <c r="O643" s="77"/>
      <c r="X643" s="77"/>
    </row>
    <row r="644" ht="15.75" customHeight="1">
      <c r="O644" s="77"/>
      <c r="X644" s="77"/>
    </row>
    <row r="645" ht="15.75" customHeight="1">
      <c r="O645" s="77"/>
      <c r="X645" s="77"/>
    </row>
    <row r="646" ht="15.75" customHeight="1">
      <c r="O646" s="77"/>
      <c r="X646" s="77"/>
    </row>
    <row r="647" ht="15.75" customHeight="1">
      <c r="O647" s="77"/>
      <c r="X647" s="77"/>
    </row>
    <row r="648" ht="15.75" customHeight="1">
      <c r="O648" s="77"/>
      <c r="X648" s="77"/>
    </row>
    <row r="649" ht="15.75" customHeight="1">
      <c r="O649" s="77"/>
      <c r="X649" s="77"/>
    </row>
    <row r="650" ht="15.75" customHeight="1">
      <c r="O650" s="77"/>
      <c r="X650" s="77"/>
    </row>
    <row r="651" ht="15.75" customHeight="1">
      <c r="O651" s="77"/>
      <c r="X651" s="77"/>
    </row>
    <row r="652" ht="15.75" customHeight="1">
      <c r="O652" s="77"/>
      <c r="X652" s="77"/>
    </row>
    <row r="653" ht="15.75" customHeight="1">
      <c r="O653" s="77"/>
      <c r="X653" s="77"/>
    </row>
    <row r="654" ht="15.75" customHeight="1">
      <c r="O654" s="77"/>
      <c r="X654" s="77"/>
    </row>
    <row r="655" ht="15.75" customHeight="1">
      <c r="O655" s="77"/>
      <c r="X655" s="77"/>
    </row>
    <row r="656" ht="15.75" customHeight="1">
      <c r="O656" s="77"/>
      <c r="X656" s="77"/>
    </row>
    <row r="657" ht="15.75" customHeight="1">
      <c r="O657" s="77"/>
      <c r="X657" s="77"/>
    </row>
    <row r="658" ht="15.75" customHeight="1">
      <c r="O658" s="77"/>
      <c r="X658" s="77"/>
    </row>
    <row r="659" ht="15.75" customHeight="1">
      <c r="O659" s="77"/>
      <c r="X659" s="77"/>
    </row>
    <row r="660" ht="15.75" customHeight="1">
      <c r="O660" s="77"/>
      <c r="X660" s="77"/>
    </row>
    <row r="661" ht="15.75" customHeight="1">
      <c r="O661" s="77"/>
      <c r="X661" s="77"/>
    </row>
    <row r="662" ht="15.75" customHeight="1">
      <c r="O662" s="77"/>
      <c r="X662" s="77"/>
    </row>
    <row r="663" ht="15.75" customHeight="1">
      <c r="O663" s="77"/>
      <c r="X663" s="77"/>
    </row>
    <row r="664" ht="15.75" customHeight="1">
      <c r="O664" s="77"/>
      <c r="X664" s="77"/>
    </row>
    <row r="665" ht="15.75" customHeight="1">
      <c r="O665" s="77"/>
      <c r="X665" s="77"/>
    </row>
    <row r="666" ht="15.75" customHeight="1">
      <c r="O666" s="77"/>
      <c r="X666" s="77"/>
    </row>
    <row r="667" ht="15.75" customHeight="1">
      <c r="O667" s="77"/>
      <c r="X667" s="77"/>
    </row>
    <row r="668" ht="15.75" customHeight="1">
      <c r="O668" s="77"/>
      <c r="X668" s="77"/>
    </row>
    <row r="669" ht="15.75" customHeight="1">
      <c r="O669" s="77"/>
      <c r="X669" s="77"/>
    </row>
    <row r="670" ht="15.75" customHeight="1">
      <c r="O670" s="77"/>
      <c r="X670" s="77"/>
    </row>
    <row r="671" ht="15.75" customHeight="1">
      <c r="O671" s="77"/>
      <c r="X671" s="77"/>
    </row>
    <row r="672" ht="15.75" customHeight="1">
      <c r="O672" s="77"/>
      <c r="X672" s="77"/>
    </row>
    <row r="673" ht="15.75" customHeight="1">
      <c r="O673" s="77"/>
      <c r="X673" s="77"/>
    </row>
    <row r="674" ht="15.75" customHeight="1">
      <c r="O674" s="77"/>
      <c r="X674" s="77"/>
    </row>
    <row r="675" ht="15.75" customHeight="1">
      <c r="O675" s="77"/>
      <c r="X675" s="77"/>
    </row>
    <row r="676" ht="15.75" customHeight="1">
      <c r="O676" s="77"/>
      <c r="X676" s="77"/>
    </row>
    <row r="677" ht="15.75" customHeight="1">
      <c r="O677" s="77"/>
      <c r="X677" s="77"/>
    </row>
    <row r="678" ht="15.75" customHeight="1">
      <c r="O678" s="77"/>
      <c r="X678" s="77"/>
    </row>
    <row r="679" ht="15.75" customHeight="1">
      <c r="O679" s="77"/>
      <c r="X679" s="77"/>
    </row>
    <row r="680" ht="15.75" customHeight="1">
      <c r="O680" s="77"/>
      <c r="X680" s="77"/>
    </row>
    <row r="681" ht="15.75" customHeight="1">
      <c r="O681" s="77"/>
      <c r="X681" s="77"/>
    </row>
    <row r="682" ht="15.75" customHeight="1">
      <c r="O682" s="77"/>
      <c r="X682" s="77"/>
    </row>
    <row r="683" ht="15.75" customHeight="1">
      <c r="O683" s="77"/>
      <c r="X683" s="77"/>
    </row>
    <row r="684" ht="15.75" customHeight="1">
      <c r="O684" s="77"/>
      <c r="X684" s="77"/>
    </row>
    <row r="685" ht="15.75" customHeight="1">
      <c r="O685" s="77"/>
      <c r="X685" s="77"/>
    </row>
    <row r="686" ht="15.75" customHeight="1">
      <c r="O686" s="77"/>
      <c r="X686" s="77"/>
    </row>
    <row r="687" ht="15.75" customHeight="1">
      <c r="O687" s="77"/>
      <c r="X687" s="77"/>
    </row>
    <row r="688" ht="15.75" customHeight="1">
      <c r="O688" s="77"/>
      <c r="X688" s="77"/>
    </row>
    <row r="689" ht="15.75" customHeight="1">
      <c r="O689" s="77"/>
      <c r="X689" s="77"/>
    </row>
    <row r="690" ht="15.75" customHeight="1">
      <c r="O690" s="77"/>
      <c r="X690" s="77"/>
    </row>
    <row r="691" ht="15.75" customHeight="1">
      <c r="O691" s="77"/>
      <c r="X691" s="77"/>
    </row>
    <row r="692" ht="15.75" customHeight="1">
      <c r="O692" s="77"/>
      <c r="X692" s="77"/>
    </row>
    <row r="693" ht="15.75" customHeight="1">
      <c r="O693" s="77"/>
      <c r="X693" s="77"/>
    </row>
    <row r="694" ht="15.75" customHeight="1">
      <c r="O694" s="77"/>
      <c r="X694" s="77"/>
    </row>
    <row r="695" ht="15.75" customHeight="1">
      <c r="O695" s="77"/>
      <c r="X695" s="77"/>
    </row>
    <row r="696" ht="15.75" customHeight="1">
      <c r="O696" s="77"/>
      <c r="X696" s="77"/>
    </row>
    <row r="697" ht="15.75" customHeight="1">
      <c r="O697" s="77"/>
      <c r="X697" s="77"/>
    </row>
    <row r="698" ht="15.75" customHeight="1">
      <c r="O698" s="77"/>
      <c r="X698" s="77"/>
    </row>
    <row r="699" ht="15.75" customHeight="1">
      <c r="O699" s="77"/>
      <c r="X699" s="77"/>
    </row>
    <row r="700" ht="15.75" customHeight="1">
      <c r="O700" s="77"/>
      <c r="X700" s="77"/>
    </row>
    <row r="701" ht="15.75" customHeight="1">
      <c r="O701" s="77"/>
      <c r="X701" s="77"/>
    </row>
    <row r="702" ht="15.75" customHeight="1">
      <c r="O702" s="77"/>
      <c r="X702" s="77"/>
    </row>
    <row r="703" ht="15.75" customHeight="1">
      <c r="O703" s="77"/>
      <c r="X703" s="77"/>
    </row>
    <row r="704" ht="15.75" customHeight="1">
      <c r="O704" s="77"/>
      <c r="X704" s="77"/>
    </row>
    <row r="705" ht="15.75" customHeight="1">
      <c r="O705" s="77"/>
      <c r="X705" s="77"/>
    </row>
    <row r="706" ht="15.75" customHeight="1">
      <c r="O706" s="77"/>
      <c r="X706" s="77"/>
    </row>
    <row r="707" ht="15.75" customHeight="1">
      <c r="O707" s="77"/>
      <c r="X707" s="77"/>
    </row>
    <row r="708" ht="15.75" customHeight="1">
      <c r="O708" s="77"/>
      <c r="X708" s="77"/>
    </row>
    <row r="709" ht="15.75" customHeight="1">
      <c r="O709" s="77"/>
      <c r="X709" s="77"/>
    </row>
    <row r="710" ht="15.75" customHeight="1">
      <c r="O710" s="77"/>
      <c r="X710" s="77"/>
    </row>
    <row r="711" ht="15.75" customHeight="1">
      <c r="O711" s="77"/>
      <c r="X711" s="77"/>
    </row>
    <row r="712" ht="15.75" customHeight="1">
      <c r="O712" s="77"/>
      <c r="X712" s="77"/>
    </row>
    <row r="713" ht="15.75" customHeight="1">
      <c r="O713" s="77"/>
      <c r="X713" s="77"/>
    </row>
    <row r="714" ht="15.75" customHeight="1">
      <c r="O714" s="77"/>
      <c r="X714" s="77"/>
    </row>
    <row r="715" ht="15.75" customHeight="1">
      <c r="O715" s="77"/>
      <c r="X715" s="77"/>
    </row>
    <row r="716" ht="15.75" customHeight="1">
      <c r="O716" s="77"/>
      <c r="X716" s="77"/>
    </row>
    <row r="717" ht="15.75" customHeight="1">
      <c r="O717" s="77"/>
      <c r="X717" s="77"/>
    </row>
    <row r="718" ht="15.75" customHeight="1">
      <c r="O718" s="77"/>
      <c r="X718" s="77"/>
    </row>
    <row r="719" ht="15.75" customHeight="1">
      <c r="O719" s="77"/>
      <c r="X719" s="77"/>
    </row>
    <row r="720" ht="15.75" customHeight="1">
      <c r="O720" s="77"/>
      <c r="X720" s="77"/>
    </row>
    <row r="721" ht="15.75" customHeight="1">
      <c r="O721" s="77"/>
      <c r="X721" s="77"/>
    </row>
    <row r="722" ht="15.75" customHeight="1">
      <c r="O722" s="77"/>
      <c r="X722" s="77"/>
    </row>
    <row r="723" ht="15.75" customHeight="1">
      <c r="O723" s="77"/>
      <c r="X723" s="77"/>
    </row>
    <row r="724" ht="15.75" customHeight="1">
      <c r="O724" s="77"/>
      <c r="X724" s="77"/>
    </row>
    <row r="725" ht="15.75" customHeight="1">
      <c r="O725" s="77"/>
      <c r="X725" s="77"/>
    </row>
    <row r="726" ht="15.75" customHeight="1">
      <c r="O726" s="77"/>
      <c r="X726" s="77"/>
    </row>
    <row r="727" ht="15.75" customHeight="1">
      <c r="O727" s="77"/>
      <c r="X727" s="77"/>
    </row>
    <row r="728" ht="15.75" customHeight="1">
      <c r="O728" s="77"/>
      <c r="X728" s="77"/>
    </row>
    <row r="729" ht="15.75" customHeight="1">
      <c r="O729" s="77"/>
      <c r="X729" s="77"/>
    </row>
    <row r="730" ht="15.75" customHeight="1">
      <c r="O730" s="77"/>
      <c r="X730" s="77"/>
    </row>
    <row r="731" ht="15.75" customHeight="1">
      <c r="O731" s="77"/>
      <c r="X731" s="77"/>
    </row>
    <row r="732" ht="15.75" customHeight="1">
      <c r="O732" s="77"/>
      <c r="X732" s="77"/>
    </row>
    <row r="733" ht="15.75" customHeight="1">
      <c r="O733" s="77"/>
      <c r="X733" s="77"/>
    </row>
    <row r="734" ht="15.75" customHeight="1">
      <c r="O734" s="77"/>
      <c r="X734" s="77"/>
    </row>
    <row r="735" ht="15.75" customHeight="1">
      <c r="O735" s="77"/>
      <c r="X735" s="77"/>
    </row>
    <row r="736" ht="15.75" customHeight="1">
      <c r="O736" s="77"/>
      <c r="X736" s="77"/>
    </row>
    <row r="737" ht="15.75" customHeight="1">
      <c r="O737" s="77"/>
      <c r="X737" s="77"/>
    </row>
    <row r="738" ht="15.75" customHeight="1">
      <c r="O738" s="77"/>
      <c r="X738" s="77"/>
    </row>
    <row r="739" ht="15.75" customHeight="1">
      <c r="O739" s="77"/>
      <c r="X739" s="77"/>
    </row>
    <row r="740" ht="15.75" customHeight="1">
      <c r="O740" s="77"/>
      <c r="X740" s="77"/>
    </row>
    <row r="741" ht="15.75" customHeight="1">
      <c r="O741" s="77"/>
      <c r="X741" s="77"/>
    </row>
    <row r="742" ht="15.75" customHeight="1">
      <c r="O742" s="77"/>
      <c r="X742" s="77"/>
    </row>
    <row r="743" ht="15.75" customHeight="1">
      <c r="O743" s="77"/>
      <c r="X743" s="77"/>
    </row>
    <row r="744" ht="15.75" customHeight="1">
      <c r="O744" s="77"/>
      <c r="X744" s="77"/>
    </row>
    <row r="745" ht="15.75" customHeight="1">
      <c r="O745" s="77"/>
      <c r="X745" s="77"/>
    </row>
    <row r="746" ht="15.75" customHeight="1">
      <c r="O746" s="77"/>
      <c r="X746" s="77"/>
    </row>
    <row r="747" ht="15.75" customHeight="1">
      <c r="O747" s="77"/>
      <c r="X747" s="77"/>
    </row>
    <row r="748" ht="15.75" customHeight="1">
      <c r="O748" s="77"/>
      <c r="X748" s="77"/>
    </row>
    <row r="749" ht="15.75" customHeight="1">
      <c r="O749" s="77"/>
      <c r="X749" s="77"/>
    </row>
    <row r="750" ht="15.75" customHeight="1">
      <c r="O750" s="77"/>
      <c r="X750" s="77"/>
    </row>
    <row r="751" ht="15.75" customHeight="1">
      <c r="O751" s="77"/>
      <c r="X751" s="77"/>
    </row>
    <row r="752" ht="15.75" customHeight="1">
      <c r="O752" s="77"/>
      <c r="X752" s="77"/>
    </row>
    <row r="753" ht="15.75" customHeight="1">
      <c r="O753" s="77"/>
      <c r="X753" s="77"/>
    </row>
    <row r="754" ht="15.75" customHeight="1">
      <c r="O754" s="77"/>
      <c r="X754" s="77"/>
    </row>
    <row r="755" ht="15.75" customHeight="1">
      <c r="O755" s="77"/>
      <c r="X755" s="77"/>
    </row>
    <row r="756" ht="15.75" customHeight="1">
      <c r="O756" s="77"/>
      <c r="X756" s="77"/>
    </row>
    <row r="757" ht="15.75" customHeight="1">
      <c r="O757" s="77"/>
      <c r="X757" s="77"/>
    </row>
    <row r="758" ht="15.75" customHeight="1">
      <c r="O758" s="77"/>
      <c r="X758" s="77"/>
    </row>
    <row r="759" ht="15.75" customHeight="1">
      <c r="O759" s="77"/>
      <c r="X759" s="77"/>
    </row>
    <row r="760" ht="15.75" customHeight="1">
      <c r="O760" s="77"/>
      <c r="X760" s="77"/>
    </row>
    <row r="761" ht="15.75" customHeight="1">
      <c r="O761" s="77"/>
      <c r="X761" s="77"/>
    </row>
    <row r="762" ht="15.75" customHeight="1">
      <c r="O762" s="77"/>
      <c r="X762" s="77"/>
    </row>
    <row r="763" ht="15.75" customHeight="1">
      <c r="O763" s="77"/>
      <c r="X763" s="77"/>
    </row>
    <row r="764" ht="15.75" customHeight="1">
      <c r="O764" s="77"/>
      <c r="X764" s="77"/>
    </row>
    <row r="765" ht="15.75" customHeight="1">
      <c r="O765" s="77"/>
      <c r="X765" s="77"/>
    </row>
    <row r="766" ht="15.75" customHeight="1">
      <c r="O766" s="77"/>
      <c r="X766" s="77"/>
    </row>
    <row r="767" ht="15.75" customHeight="1">
      <c r="O767" s="77"/>
      <c r="X767" s="77"/>
    </row>
    <row r="768" ht="15.75" customHeight="1">
      <c r="O768" s="77"/>
      <c r="X768" s="77"/>
    </row>
    <row r="769" ht="15.75" customHeight="1">
      <c r="O769" s="77"/>
      <c r="X769" s="77"/>
    </row>
    <row r="770" ht="15.75" customHeight="1">
      <c r="O770" s="77"/>
      <c r="X770" s="77"/>
    </row>
    <row r="771" ht="15.75" customHeight="1">
      <c r="O771" s="77"/>
      <c r="X771" s="77"/>
    </row>
    <row r="772" ht="15.75" customHeight="1">
      <c r="O772" s="77"/>
      <c r="X772" s="77"/>
    </row>
    <row r="773" ht="15.75" customHeight="1">
      <c r="O773" s="77"/>
      <c r="X773" s="77"/>
    </row>
    <row r="774" ht="15.75" customHeight="1">
      <c r="O774" s="77"/>
      <c r="X774" s="77"/>
    </row>
    <row r="775" ht="15.75" customHeight="1">
      <c r="O775" s="77"/>
      <c r="X775" s="77"/>
    </row>
    <row r="776" ht="15.75" customHeight="1">
      <c r="O776" s="77"/>
      <c r="X776" s="77"/>
    </row>
    <row r="777" ht="15.75" customHeight="1">
      <c r="O777" s="77"/>
      <c r="X777" s="77"/>
    </row>
    <row r="778" ht="15.75" customHeight="1">
      <c r="O778" s="77"/>
      <c r="X778" s="77"/>
    </row>
    <row r="779" ht="15.75" customHeight="1">
      <c r="O779" s="77"/>
      <c r="X779" s="77"/>
    </row>
    <row r="780" ht="15.75" customHeight="1">
      <c r="O780" s="77"/>
      <c r="X780" s="77"/>
    </row>
    <row r="781" ht="15.75" customHeight="1">
      <c r="O781" s="77"/>
      <c r="X781" s="77"/>
    </row>
    <row r="782" ht="15.75" customHeight="1">
      <c r="O782" s="77"/>
      <c r="X782" s="77"/>
    </row>
    <row r="783" ht="15.75" customHeight="1">
      <c r="O783" s="77"/>
      <c r="X783" s="77"/>
    </row>
    <row r="784" ht="15.75" customHeight="1">
      <c r="O784" s="77"/>
      <c r="X784" s="77"/>
    </row>
    <row r="785" ht="15.75" customHeight="1">
      <c r="O785" s="77"/>
      <c r="X785" s="77"/>
    </row>
    <row r="786" ht="15.75" customHeight="1">
      <c r="O786" s="77"/>
      <c r="X786" s="77"/>
    </row>
    <row r="787" ht="15.75" customHeight="1">
      <c r="O787" s="77"/>
      <c r="X787" s="77"/>
    </row>
    <row r="788" ht="15.75" customHeight="1">
      <c r="O788" s="77"/>
      <c r="X788" s="77"/>
    </row>
    <row r="789" ht="15.75" customHeight="1">
      <c r="O789" s="77"/>
      <c r="X789" s="77"/>
    </row>
    <row r="790" ht="15.75" customHeight="1">
      <c r="O790" s="77"/>
      <c r="X790" s="77"/>
    </row>
    <row r="791" ht="15.75" customHeight="1">
      <c r="O791" s="77"/>
      <c r="X791" s="77"/>
    </row>
    <row r="792" ht="15.75" customHeight="1">
      <c r="O792" s="77"/>
      <c r="X792" s="77"/>
    </row>
    <row r="793" ht="15.75" customHeight="1">
      <c r="O793" s="77"/>
      <c r="X793" s="77"/>
    </row>
    <row r="794" ht="15.75" customHeight="1">
      <c r="O794" s="77"/>
      <c r="X794" s="77"/>
    </row>
    <row r="795" ht="15.75" customHeight="1">
      <c r="O795" s="77"/>
      <c r="X795" s="77"/>
    </row>
    <row r="796" ht="15.75" customHeight="1">
      <c r="O796" s="77"/>
      <c r="X796" s="77"/>
    </row>
    <row r="797" ht="15.75" customHeight="1">
      <c r="O797" s="77"/>
      <c r="X797" s="77"/>
    </row>
    <row r="798" ht="15.75" customHeight="1">
      <c r="O798" s="77"/>
      <c r="X798" s="77"/>
    </row>
    <row r="799" ht="15.75" customHeight="1">
      <c r="O799" s="77"/>
      <c r="X799" s="77"/>
    </row>
    <row r="800" ht="15.75" customHeight="1">
      <c r="O800" s="77"/>
      <c r="X800" s="77"/>
    </row>
    <row r="801" ht="15.75" customHeight="1">
      <c r="O801" s="77"/>
      <c r="X801" s="77"/>
    </row>
    <row r="802" ht="15.75" customHeight="1">
      <c r="O802" s="77"/>
      <c r="X802" s="77"/>
    </row>
    <row r="803" ht="15.75" customHeight="1">
      <c r="O803" s="77"/>
      <c r="X803" s="77"/>
    </row>
    <row r="804" ht="15.75" customHeight="1">
      <c r="O804" s="77"/>
      <c r="X804" s="77"/>
    </row>
    <row r="805" ht="15.75" customHeight="1">
      <c r="O805" s="77"/>
      <c r="X805" s="77"/>
    </row>
    <row r="806" ht="15.75" customHeight="1">
      <c r="O806" s="77"/>
      <c r="X806" s="77"/>
    </row>
    <row r="807" ht="15.75" customHeight="1">
      <c r="O807" s="77"/>
      <c r="X807" s="77"/>
    </row>
    <row r="808" ht="15.75" customHeight="1">
      <c r="O808" s="77"/>
      <c r="X808" s="77"/>
    </row>
    <row r="809" ht="15.75" customHeight="1">
      <c r="O809" s="77"/>
      <c r="X809" s="77"/>
    </row>
    <row r="810" ht="15.75" customHeight="1">
      <c r="O810" s="77"/>
      <c r="X810" s="77"/>
    </row>
    <row r="811" ht="15.75" customHeight="1">
      <c r="O811" s="77"/>
      <c r="X811" s="77"/>
    </row>
    <row r="812" ht="15.75" customHeight="1">
      <c r="O812" s="77"/>
      <c r="X812" s="77"/>
    </row>
    <row r="813" ht="15.75" customHeight="1">
      <c r="O813" s="77"/>
      <c r="X813" s="77"/>
    </row>
    <row r="814" ht="15.75" customHeight="1">
      <c r="O814" s="77"/>
      <c r="X814" s="77"/>
    </row>
    <row r="815" ht="15.75" customHeight="1">
      <c r="O815" s="77"/>
      <c r="X815" s="77"/>
    </row>
    <row r="816" ht="15.75" customHeight="1">
      <c r="O816" s="77"/>
      <c r="X816" s="77"/>
    </row>
    <row r="817" ht="15.75" customHeight="1">
      <c r="O817" s="77"/>
      <c r="X817" s="77"/>
    </row>
    <row r="818" ht="15.75" customHeight="1">
      <c r="O818" s="77"/>
      <c r="X818" s="77"/>
    </row>
    <row r="819" ht="15.75" customHeight="1">
      <c r="O819" s="77"/>
      <c r="X819" s="77"/>
    </row>
    <row r="820" ht="15.75" customHeight="1">
      <c r="O820" s="77"/>
      <c r="X820" s="77"/>
    </row>
    <row r="821" ht="15.75" customHeight="1">
      <c r="O821" s="77"/>
      <c r="X821" s="77"/>
    </row>
    <row r="822" ht="15.75" customHeight="1">
      <c r="O822" s="77"/>
      <c r="X822" s="77"/>
    </row>
    <row r="823" ht="15.75" customHeight="1">
      <c r="O823" s="77"/>
      <c r="X823" s="77"/>
    </row>
    <row r="824" ht="15.75" customHeight="1">
      <c r="O824" s="77"/>
      <c r="X824" s="77"/>
    </row>
    <row r="825" ht="15.75" customHeight="1">
      <c r="O825" s="77"/>
      <c r="X825" s="77"/>
    </row>
    <row r="826" ht="15.75" customHeight="1">
      <c r="O826" s="77"/>
      <c r="X826" s="77"/>
    </row>
    <row r="827" ht="15.75" customHeight="1">
      <c r="O827" s="77"/>
      <c r="X827" s="77"/>
    </row>
    <row r="828" ht="15.75" customHeight="1">
      <c r="O828" s="77"/>
      <c r="X828" s="77"/>
    </row>
    <row r="829" ht="15.75" customHeight="1">
      <c r="O829" s="77"/>
      <c r="X829" s="77"/>
    </row>
    <row r="830" ht="15.75" customHeight="1">
      <c r="O830" s="77"/>
      <c r="X830" s="77"/>
    </row>
    <row r="831" ht="15.75" customHeight="1">
      <c r="O831" s="77"/>
      <c r="X831" s="77"/>
    </row>
    <row r="832" ht="15.75" customHeight="1">
      <c r="O832" s="77"/>
      <c r="X832" s="77"/>
    </row>
    <row r="833" ht="15.75" customHeight="1">
      <c r="O833" s="77"/>
      <c r="X833" s="77"/>
    </row>
    <row r="834" ht="15.75" customHeight="1">
      <c r="O834" s="77"/>
      <c r="X834" s="77"/>
    </row>
    <row r="835" ht="15.75" customHeight="1">
      <c r="O835" s="77"/>
      <c r="X835" s="77"/>
    </row>
    <row r="836" ht="15.75" customHeight="1">
      <c r="O836" s="77"/>
      <c r="X836" s="77"/>
    </row>
    <row r="837" ht="15.75" customHeight="1">
      <c r="O837" s="77"/>
      <c r="X837" s="77"/>
    </row>
    <row r="838" ht="15.75" customHeight="1">
      <c r="O838" s="77"/>
      <c r="X838" s="77"/>
    </row>
    <row r="839" ht="15.75" customHeight="1">
      <c r="O839" s="77"/>
      <c r="X839" s="77"/>
    </row>
    <row r="840" ht="15.75" customHeight="1">
      <c r="O840" s="77"/>
      <c r="X840" s="77"/>
    </row>
    <row r="841" ht="15.75" customHeight="1">
      <c r="O841" s="77"/>
      <c r="X841" s="77"/>
    </row>
    <row r="842" ht="15.75" customHeight="1">
      <c r="O842" s="77"/>
      <c r="X842" s="77"/>
    </row>
    <row r="843" ht="15.75" customHeight="1">
      <c r="O843" s="77"/>
      <c r="X843" s="77"/>
    </row>
    <row r="844" ht="15.75" customHeight="1">
      <c r="O844" s="77"/>
      <c r="X844" s="77"/>
    </row>
    <row r="845" ht="15.75" customHeight="1">
      <c r="O845" s="77"/>
      <c r="X845" s="77"/>
    </row>
    <row r="846" ht="15.75" customHeight="1">
      <c r="O846" s="77"/>
      <c r="X846" s="77"/>
    </row>
    <row r="847" ht="15.75" customHeight="1">
      <c r="O847" s="77"/>
      <c r="X847" s="77"/>
    </row>
    <row r="848" ht="15.75" customHeight="1">
      <c r="O848" s="77"/>
      <c r="X848" s="77"/>
    </row>
    <row r="849" ht="15.75" customHeight="1">
      <c r="O849" s="77"/>
      <c r="X849" s="77"/>
    </row>
    <row r="850" ht="15.75" customHeight="1">
      <c r="O850" s="77"/>
      <c r="X850" s="77"/>
    </row>
    <row r="851" ht="15.75" customHeight="1">
      <c r="O851" s="77"/>
      <c r="X851" s="77"/>
    </row>
    <row r="852" ht="15.75" customHeight="1">
      <c r="O852" s="77"/>
      <c r="X852" s="77"/>
    </row>
    <row r="853" ht="15.75" customHeight="1">
      <c r="O853" s="77"/>
      <c r="X853" s="77"/>
    </row>
    <row r="854" ht="15.75" customHeight="1">
      <c r="O854" s="77"/>
      <c r="X854" s="77"/>
    </row>
    <row r="855" ht="15.75" customHeight="1">
      <c r="O855" s="77"/>
      <c r="X855" s="77"/>
    </row>
    <row r="856" ht="15.75" customHeight="1">
      <c r="O856" s="77"/>
      <c r="X856" s="77"/>
    </row>
    <row r="857" ht="15.75" customHeight="1">
      <c r="O857" s="77"/>
      <c r="X857" s="77"/>
    </row>
    <row r="858" ht="15.75" customHeight="1">
      <c r="O858" s="77"/>
      <c r="X858" s="77"/>
    </row>
    <row r="859" ht="15.75" customHeight="1">
      <c r="O859" s="77"/>
      <c r="X859" s="77"/>
    </row>
    <row r="860" ht="15.75" customHeight="1">
      <c r="O860" s="77"/>
      <c r="X860" s="77"/>
    </row>
    <row r="861" ht="15.75" customHeight="1">
      <c r="O861" s="77"/>
      <c r="X861" s="77"/>
    </row>
    <row r="862" ht="15.75" customHeight="1">
      <c r="O862" s="77"/>
      <c r="X862" s="77"/>
    </row>
    <row r="863" ht="15.75" customHeight="1">
      <c r="O863" s="77"/>
      <c r="X863" s="77"/>
    </row>
    <row r="864" ht="15.75" customHeight="1">
      <c r="O864" s="77"/>
      <c r="X864" s="77"/>
    </row>
    <row r="865" ht="15.75" customHeight="1">
      <c r="O865" s="77"/>
      <c r="X865" s="77"/>
    </row>
    <row r="866" ht="15.75" customHeight="1">
      <c r="O866" s="77"/>
      <c r="X866" s="77"/>
    </row>
    <row r="867" ht="15.75" customHeight="1">
      <c r="O867" s="77"/>
      <c r="X867" s="77"/>
    </row>
    <row r="868" ht="15.75" customHeight="1">
      <c r="O868" s="77"/>
      <c r="X868" s="77"/>
    </row>
    <row r="869" ht="15.75" customHeight="1">
      <c r="O869" s="77"/>
      <c r="X869" s="77"/>
    </row>
    <row r="870" ht="15.75" customHeight="1">
      <c r="O870" s="77"/>
      <c r="X870" s="77"/>
    </row>
    <row r="871" ht="15.75" customHeight="1">
      <c r="O871" s="77"/>
      <c r="X871" s="77"/>
    </row>
    <row r="872" ht="15.75" customHeight="1">
      <c r="O872" s="77"/>
      <c r="X872" s="77"/>
    </row>
    <row r="873" ht="15.75" customHeight="1">
      <c r="O873" s="77"/>
      <c r="X873" s="77"/>
    </row>
    <row r="874" ht="15.75" customHeight="1">
      <c r="O874" s="77"/>
      <c r="X874" s="77"/>
    </row>
    <row r="875" ht="15.75" customHeight="1">
      <c r="O875" s="77"/>
      <c r="X875" s="77"/>
    </row>
    <row r="876" ht="15.75" customHeight="1">
      <c r="O876" s="77"/>
      <c r="X876" s="77"/>
    </row>
    <row r="877" ht="15.75" customHeight="1">
      <c r="O877" s="77"/>
      <c r="X877" s="77"/>
    </row>
    <row r="878" ht="15.75" customHeight="1">
      <c r="O878" s="77"/>
      <c r="X878" s="77"/>
    </row>
    <row r="879" ht="15.75" customHeight="1">
      <c r="O879" s="77"/>
      <c r="X879" s="77"/>
    </row>
    <row r="880" ht="15.75" customHeight="1">
      <c r="O880" s="77"/>
      <c r="X880" s="77"/>
    </row>
    <row r="881" ht="15.75" customHeight="1">
      <c r="O881" s="77"/>
      <c r="X881" s="77"/>
    </row>
    <row r="882" ht="15.75" customHeight="1">
      <c r="O882" s="77"/>
      <c r="X882" s="77"/>
    </row>
    <row r="883" ht="15.75" customHeight="1">
      <c r="O883" s="77"/>
      <c r="X883" s="77"/>
    </row>
    <row r="884" ht="15.75" customHeight="1">
      <c r="O884" s="77"/>
      <c r="X884" s="77"/>
    </row>
    <row r="885" ht="15.75" customHeight="1">
      <c r="O885" s="77"/>
      <c r="X885" s="77"/>
    </row>
    <row r="886" ht="15.75" customHeight="1">
      <c r="O886" s="77"/>
      <c r="X886" s="77"/>
    </row>
    <row r="887" ht="15.75" customHeight="1">
      <c r="O887" s="77"/>
      <c r="X887" s="77"/>
    </row>
    <row r="888" ht="15.75" customHeight="1">
      <c r="O888" s="77"/>
      <c r="X888" s="77"/>
    </row>
    <row r="889" ht="15.75" customHeight="1">
      <c r="O889" s="77"/>
      <c r="X889" s="77"/>
    </row>
    <row r="890" ht="15.75" customHeight="1">
      <c r="O890" s="77"/>
      <c r="X890" s="77"/>
    </row>
    <row r="891" ht="15.75" customHeight="1">
      <c r="O891" s="77"/>
      <c r="X891" s="77"/>
    </row>
    <row r="892" ht="15.75" customHeight="1">
      <c r="O892" s="77"/>
      <c r="X892" s="77"/>
    </row>
    <row r="893" ht="15.75" customHeight="1">
      <c r="O893" s="77"/>
      <c r="X893" s="77"/>
    </row>
    <row r="894" ht="15.75" customHeight="1">
      <c r="O894" s="77"/>
      <c r="X894" s="77"/>
    </row>
    <row r="895" ht="15.75" customHeight="1">
      <c r="O895" s="77"/>
      <c r="X895" s="77"/>
    </row>
    <row r="896" ht="15.75" customHeight="1">
      <c r="O896" s="77"/>
      <c r="X896" s="77"/>
    </row>
    <row r="897" ht="15.75" customHeight="1">
      <c r="O897" s="77"/>
      <c r="X897" s="77"/>
    </row>
    <row r="898" ht="15.75" customHeight="1">
      <c r="O898" s="77"/>
      <c r="X898" s="77"/>
    </row>
    <row r="899" ht="15.75" customHeight="1">
      <c r="O899" s="77"/>
      <c r="X899" s="77"/>
    </row>
    <row r="900" ht="15.75" customHeight="1">
      <c r="O900" s="77"/>
      <c r="X900" s="77"/>
    </row>
    <row r="901" ht="15.75" customHeight="1">
      <c r="O901" s="77"/>
      <c r="X901" s="77"/>
    </row>
    <row r="902" ht="15.75" customHeight="1">
      <c r="O902" s="77"/>
      <c r="X902" s="77"/>
    </row>
    <row r="903" ht="15.75" customHeight="1">
      <c r="O903" s="77"/>
      <c r="X903" s="77"/>
    </row>
    <row r="904" ht="15.75" customHeight="1">
      <c r="O904" s="77"/>
      <c r="X904" s="77"/>
    </row>
    <row r="905" ht="15.75" customHeight="1">
      <c r="O905" s="77"/>
      <c r="X905" s="77"/>
    </row>
    <row r="906" ht="15.75" customHeight="1">
      <c r="O906" s="77"/>
      <c r="X906" s="77"/>
    </row>
    <row r="907" ht="15.75" customHeight="1">
      <c r="O907" s="77"/>
      <c r="X907" s="77"/>
    </row>
    <row r="908" ht="15.75" customHeight="1">
      <c r="O908" s="77"/>
      <c r="X908" s="77"/>
    </row>
    <row r="909" ht="15.75" customHeight="1">
      <c r="O909" s="77"/>
      <c r="X909" s="77"/>
    </row>
    <row r="910" ht="15.75" customHeight="1">
      <c r="O910" s="77"/>
      <c r="X910" s="77"/>
    </row>
    <row r="911" ht="15.75" customHeight="1">
      <c r="O911" s="77"/>
      <c r="X911" s="77"/>
    </row>
    <row r="912" ht="15.75" customHeight="1">
      <c r="O912" s="77"/>
      <c r="X912" s="77"/>
    </row>
    <row r="913" ht="15.75" customHeight="1">
      <c r="O913" s="77"/>
      <c r="X913" s="77"/>
    </row>
    <row r="914" ht="15.75" customHeight="1">
      <c r="O914" s="77"/>
      <c r="X914" s="77"/>
    </row>
    <row r="915" ht="15.75" customHeight="1">
      <c r="O915" s="77"/>
      <c r="X915" s="77"/>
    </row>
    <row r="916" ht="15.75" customHeight="1">
      <c r="O916" s="77"/>
      <c r="X916" s="77"/>
    </row>
    <row r="917" ht="15.75" customHeight="1">
      <c r="O917" s="77"/>
      <c r="X917" s="77"/>
    </row>
    <row r="918" ht="15.75" customHeight="1">
      <c r="O918" s="77"/>
      <c r="X918" s="77"/>
    </row>
    <row r="919" ht="15.75" customHeight="1">
      <c r="O919" s="77"/>
      <c r="X919" s="77"/>
    </row>
    <row r="920" ht="15.75" customHeight="1">
      <c r="O920" s="77"/>
      <c r="X920" s="77"/>
    </row>
    <row r="921" ht="15.75" customHeight="1">
      <c r="O921" s="77"/>
      <c r="X921" s="77"/>
    </row>
    <row r="922" ht="15.75" customHeight="1">
      <c r="O922" s="77"/>
      <c r="X922" s="77"/>
    </row>
    <row r="923" ht="15.75" customHeight="1">
      <c r="O923" s="77"/>
      <c r="X923" s="77"/>
    </row>
    <row r="924" ht="15.75" customHeight="1">
      <c r="O924" s="77"/>
      <c r="X924" s="77"/>
    </row>
    <row r="925" ht="15.75" customHeight="1">
      <c r="O925" s="77"/>
      <c r="X925" s="77"/>
    </row>
    <row r="926" ht="15.75" customHeight="1">
      <c r="O926" s="77"/>
      <c r="X926" s="77"/>
    </row>
    <row r="927" ht="15.75" customHeight="1">
      <c r="O927" s="77"/>
      <c r="X927" s="77"/>
    </row>
    <row r="928" ht="15.75" customHeight="1">
      <c r="O928" s="77"/>
      <c r="X928" s="77"/>
    </row>
    <row r="929" ht="15.75" customHeight="1">
      <c r="O929" s="77"/>
      <c r="X929" s="77"/>
    </row>
    <row r="930" ht="15.75" customHeight="1">
      <c r="O930" s="77"/>
      <c r="X930" s="77"/>
    </row>
    <row r="931" ht="15.75" customHeight="1">
      <c r="O931" s="77"/>
      <c r="X931" s="77"/>
    </row>
    <row r="932" ht="15.75" customHeight="1">
      <c r="O932" s="77"/>
      <c r="X932" s="77"/>
    </row>
    <row r="933" ht="15.75" customHeight="1">
      <c r="O933" s="77"/>
      <c r="X933" s="77"/>
    </row>
    <row r="934" ht="15.75" customHeight="1">
      <c r="O934" s="77"/>
      <c r="X934" s="77"/>
    </row>
    <row r="935" ht="15.75" customHeight="1">
      <c r="O935" s="77"/>
      <c r="X935" s="77"/>
    </row>
    <row r="936" ht="15.75" customHeight="1">
      <c r="O936" s="77"/>
      <c r="X936" s="77"/>
    </row>
    <row r="937" ht="15.75" customHeight="1">
      <c r="O937" s="77"/>
      <c r="X937" s="77"/>
    </row>
    <row r="938" ht="15.75" customHeight="1">
      <c r="O938" s="77"/>
      <c r="X938" s="77"/>
    </row>
    <row r="939" ht="15.75" customHeight="1">
      <c r="O939" s="77"/>
      <c r="X939" s="77"/>
    </row>
    <row r="940" ht="15.75" customHeight="1">
      <c r="O940" s="77"/>
      <c r="X940" s="77"/>
    </row>
    <row r="941" ht="15.75" customHeight="1">
      <c r="O941" s="77"/>
      <c r="X941" s="77"/>
    </row>
    <row r="942" ht="15.75" customHeight="1">
      <c r="O942" s="77"/>
      <c r="X942" s="77"/>
    </row>
    <row r="943" ht="15.75" customHeight="1">
      <c r="O943" s="77"/>
      <c r="X943" s="77"/>
    </row>
    <row r="944" ht="15.75" customHeight="1">
      <c r="O944" s="77"/>
      <c r="X944" s="77"/>
    </row>
    <row r="945" ht="15.75" customHeight="1">
      <c r="O945" s="77"/>
      <c r="X945" s="77"/>
    </row>
    <row r="946" ht="15.75" customHeight="1">
      <c r="O946" s="77"/>
      <c r="X946" s="77"/>
    </row>
    <row r="947" ht="15.75" customHeight="1">
      <c r="O947" s="77"/>
      <c r="X947" s="77"/>
    </row>
    <row r="948" ht="15.75" customHeight="1">
      <c r="O948" s="77"/>
      <c r="X948" s="77"/>
    </row>
    <row r="949" ht="15.75" customHeight="1">
      <c r="O949" s="77"/>
      <c r="X949" s="77"/>
    </row>
    <row r="950" ht="15.75" customHeight="1">
      <c r="O950" s="77"/>
      <c r="X950" s="77"/>
    </row>
    <row r="951" ht="15.75" customHeight="1">
      <c r="O951" s="77"/>
      <c r="X951" s="77"/>
    </row>
    <row r="952" ht="15.75" customHeight="1">
      <c r="O952" s="77"/>
      <c r="X952" s="77"/>
    </row>
    <row r="953" ht="15.75" customHeight="1">
      <c r="O953" s="77"/>
      <c r="X953" s="77"/>
    </row>
    <row r="954" ht="15.75" customHeight="1">
      <c r="O954" s="77"/>
      <c r="X954" s="77"/>
    </row>
    <row r="955" ht="15.75" customHeight="1">
      <c r="O955" s="77"/>
      <c r="X955" s="77"/>
    </row>
    <row r="956" ht="15.75" customHeight="1">
      <c r="O956" s="77"/>
      <c r="X956" s="77"/>
    </row>
    <row r="957" ht="15.75" customHeight="1">
      <c r="O957" s="77"/>
      <c r="X957" s="77"/>
    </row>
    <row r="958" ht="15.75" customHeight="1">
      <c r="O958" s="77"/>
      <c r="X958" s="77"/>
    </row>
    <row r="959" ht="15.75" customHeight="1">
      <c r="O959" s="77"/>
      <c r="X959" s="77"/>
    </row>
    <row r="960" ht="15.75" customHeight="1">
      <c r="O960" s="77"/>
      <c r="X960" s="77"/>
    </row>
    <row r="961" ht="15.75" customHeight="1">
      <c r="O961" s="77"/>
      <c r="X961" s="77"/>
    </row>
    <row r="962" ht="15.75" customHeight="1">
      <c r="O962" s="77"/>
      <c r="X962" s="77"/>
    </row>
    <row r="963" ht="15.75" customHeight="1">
      <c r="O963" s="77"/>
      <c r="X963" s="77"/>
    </row>
    <row r="964" ht="15.75" customHeight="1">
      <c r="O964" s="77"/>
      <c r="X964" s="77"/>
    </row>
    <row r="965" ht="15.75" customHeight="1">
      <c r="O965" s="77"/>
      <c r="X965" s="77"/>
    </row>
    <row r="966" ht="15.75" customHeight="1">
      <c r="O966" s="77"/>
      <c r="X966" s="77"/>
    </row>
    <row r="967" ht="15.75" customHeight="1">
      <c r="O967" s="77"/>
      <c r="X967" s="77"/>
    </row>
    <row r="968" ht="15.75" customHeight="1">
      <c r="O968" s="77"/>
      <c r="X968" s="77"/>
    </row>
    <row r="969" ht="15.75" customHeight="1">
      <c r="O969" s="77"/>
      <c r="X969" s="77"/>
    </row>
    <row r="970" ht="15.75" customHeight="1">
      <c r="O970" s="77"/>
      <c r="X970" s="77"/>
    </row>
    <row r="971" ht="15.75" customHeight="1">
      <c r="O971" s="77"/>
      <c r="X971" s="77"/>
    </row>
    <row r="972" ht="15.75" customHeight="1">
      <c r="O972" s="77"/>
      <c r="X972" s="77"/>
    </row>
    <row r="973" ht="15.75" customHeight="1">
      <c r="O973" s="77"/>
      <c r="X973" s="77"/>
    </row>
    <row r="974" ht="15.75" customHeight="1">
      <c r="O974" s="77"/>
      <c r="X974" s="77"/>
    </row>
    <row r="975" ht="15.75" customHeight="1">
      <c r="O975" s="77"/>
      <c r="X975" s="77"/>
    </row>
    <row r="976" ht="15.75" customHeight="1">
      <c r="O976" s="77"/>
      <c r="X976" s="77"/>
    </row>
    <row r="977" ht="15.75" customHeight="1">
      <c r="O977" s="77"/>
      <c r="X977" s="77"/>
    </row>
    <row r="978" ht="15.75" customHeight="1">
      <c r="O978" s="77"/>
      <c r="X978" s="77"/>
    </row>
    <row r="979" ht="15.75" customHeight="1">
      <c r="O979" s="77"/>
      <c r="X979" s="77"/>
    </row>
    <row r="980" ht="15.75" customHeight="1">
      <c r="O980" s="77"/>
      <c r="X980" s="77"/>
    </row>
    <row r="981" ht="15.75" customHeight="1">
      <c r="O981" s="77"/>
      <c r="X981" s="77"/>
    </row>
    <row r="982" ht="15.75" customHeight="1">
      <c r="O982" s="77"/>
      <c r="X982" s="77"/>
    </row>
    <row r="983" ht="15.75" customHeight="1">
      <c r="O983" s="77"/>
      <c r="X983" s="77"/>
    </row>
    <row r="984" ht="15.75" customHeight="1">
      <c r="O984" s="77"/>
      <c r="X984" s="77"/>
    </row>
    <row r="985" ht="15.75" customHeight="1">
      <c r="O985" s="77"/>
      <c r="X985" s="77"/>
    </row>
    <row r="986" ht="15.75" customHeight="1">
      <c r="O986" s="77"/>
      <c r="X986" s="77"/>
    </row>
    <row r="987" ht="15.75" customHeight="1">
      <c r="O987" s="77"/>
      <c r="X987" s="77"/>
    </row>
    <row r="988" ht="15.75" customHeight="1">
      <c r="O988" s="77"/>
      <c r="X988" s="77"/>
    </row>
    <row r="989" ht="15.75" customHeight="1">
      <c r="O989" s="77"/>
      <c r="X989" s="77"/>
    </row>
    <row r="990" ht="15.75" customHeight="1">
      <c r="O990" s="77"/>
      <c r="X990" s="77"/>
    </row>
    <row r="991" ht="15.75" customHeight="1">
      <c r="O991" s="77"/>
      <c r="X991" s="77"/>
    </row>
    <row r="992" ht="15.75" customHeight="1">
      <c r="O992" s="77"/>
      <c r="X992" s="77"/>
    </row>
    <row r="993" ht="15.75" customHeight="1">
      <c r="O993" s="77"/>
      <c r="X993" s="77"/>
    </row>
    <row r="994" ht="15.75" customHeight="1">
      <c r="O994" s="77"/>
      <c r="X994" s="77"/>
    </row>
    <row r="995" ht="15.75" customHeight="1">
      <c r="O995" s="77"/>
      <c r="X995" s="77"/>
    </row>
    <row r="996" ht="15.75" customHeight="1">
      <c r="O996" s="77"/>
      <c r="X996" s="77"/>
    </row>
    <row r="997" ht="15.75" customHeight="1">
      <c r="O997" s="77"/>
      <c r="X997" s="77"/>
    </row>
    <row r="998" ht="15.75" customHeight="1">
      <c r="O998" s="77"/>
      <c r="X998" s="77"/>
    </row>
    <row r="999" ht="15.75" customHeight="1">
      <c r="O999" s="77"/>
      <c r="X999" s="77"/>
    </row>
    <row r="1000" ht="15.75" customHeight="1">
      <c r="O1000" s="77"/>
      <c r="X1000" s="77"/>
    </row>
  </sheetData>
  <autoFilter ref="$B$16:$N$349"/>
  <mergeCells count="20">
    <mergeCell ref="C8:E9"/>
    <mergeCell ref="C11:E12"/>
    <mergeCell ref="C13:E13"/>
    <mergeCell ref="J4:L4"/>
    <mergeCell ref="P4:R4"/>
    <mergeCell ref="J6:L6"/>
    <mergeCell ref="Q6:S6"/>
    <mergeCell ref="J7:L7"/>
    <mergeCell ref="P7:T7"/>
    <mergeCell ref="J9:L9"/>
    <mergeCell ref="S17:S18"/>
    <mergeCell ref="T17:T18"/>
    <mergeCell ref="J12:L12"/>
    <mergeCell ref="J13:L13"/>
    <mergeCell ref="R13:V15"/>
    <mergeCell ref="D16:K16"/>
    <mergeCell ref="M17:N17"/>
    <mergeCell ref="P17:P18"/>
    <mergeCell ref="R17:R18"/>
    <mergeCell ref="V17:V18"/>
  </mergeCells>
  <conditionalFormatting sqref="L19">
    <cfRule type="expression" dxfId="4" priority="1">
      <formula>B19=""</formula>
    </cfRule>
  </conditionalFormatting>
  <conditionalFormatting sqref="L19">
    <cfRule type="expression" dxfId="5" priority="2">
      <formula>B19&gt;0</formula>
    </cfRule>
  </conditionalFormatting>
  <conditionalFormatting sqref="L19">
    <cfRule type="cellIs" dxfId="6" priority="3" operator="greaterThan">
      <formula>0</formula>
    </cfRule>
  </conditionalFormatting>
  <conditionalFormatting sqref="L19">
    <cfRule type="expression" dxfId="4" priority="4">
      <formula>B19=""</formula>
    </cfRule>
  </conditionalFormatting>
  <conditionalFormatting sqref="L19">
    <cfRule type="expression" dxfId="5" priority="5">
      <formula>B19&gt;0</formula>
    </cfRule>
  </conditionalFormatting>
  <conditionalFormatting sqref="L19">
    <cfRule type="cellIs" dxfId="6" priority="6" operator="greaterThan">
      <formula>0</formula>
    </cfRule>
  </conditionalFormatting>
  <conditionalFormatting sqref="L19">
    <cfRule type="expression" dxfId="4" priority="7">
      <formula>B19=""</formula>
    </cfRule>
  </conditionalFormatting>
  <conditionalFormatting sqref="L19">
    <cfRule type="expression" dxfId="5" priority="8">
      <formula>B19&gt;0</formula>
    </cfRule>
  </conditionalFormatting>
  <conditionalFormatting sqref="L19">
    <cfRule type="cellIs" dxfId="6" priority="9" operator="greaterThan">
      <formula>0</formula>
    </cfRule>
  </conditionalFormatting>
  <conditionalFormatting sqref="L19">
    <cfRule type="expression" dxfId="4" priority="10">
      <formula>B19=""</formula>
    </cfRule>
  </conditionalFormatting>
  <conditionalFormatting sqref="L19">
    <cfRule type="expression" dxfId="5" priority="11">
      <formula>B19&gt;0</formula>
    </cfRule>
  </conditionalFormatting>
  <conditionalFormatting sqref="L19">
    <cfRule type="cellIs" dxfId="6" priority="12" operator="greaterThan">
      <formula>0</formula>
    </cfRule>
  </conditionalFormatting>
  <conditionalFormatting sqref="L19">
    <cfRule type="expression" dxfId="4" priority="13">
      <formula>B19=""</formula>
    </cfRule>
  </conditionalFormatting>
  <conditionalFormatting sqref="L19">
    <cfRule type="expression" dxfId="5" priority="14">
      <formula>B19&gt;0</formula>
    </cfRule>
  </conditionalFormatting>
  <conditionalFormatting sqref="L19">
    <cfRule type="cellIs" dxfId="6" priority="15" operator="greaterThan">
      <formula>0</formula>
    </cfRule>
  </conditionalFormatting>
  <conditionalFormatting sqref="L19">
    <cfRule type="expression" dxfId="4" priority="16">
      <formula>B19=""</formula>
    </cfRule>
  </conditionalFormatting>
  <conditionalFormatting sqref="L19">
    <cfRule type="expression" dxfId="5" priority="17">
      <formula>B19&gt;0</formula>
    </cfRule>
  </conditionalFormatting>
  <conditionalFormatting sqref="L19">
    <cfRule type="cellIs" dxfId="6" priority="18" operator="greaterThan">
      <formula>0</formula>
    </cfRule>
  </conditionalFormatting>
  <conditionalFormatting sqref="L19">
    <cfRule type="expression" dxfId="4" priority="19">
      <formula>B19=""</formula>
    </cfRule>
  </conditionalFormatting>
  <conditionalFormatting sqref="L19">
    <cfRule type="expression" dxfId="5" priority="20">
      <formula>B19&gt;0</formula>
    </cfRule>
  </conditionalFormatting>
  <conditionalFormatting sqref="L19">
    <cfRule type="cellIs" dxfId="6" priority="21" operator="greaterThan">
      <formula>0</formula>
    </cfRule>
  </conditionalFormatting>
  <conditionalFormatting sqref="L19">
    <cfRule type="expression" dxfId="4" priority="22">
      <formula>B19=""</formula>
    </cfRule>
  </conditionalFormatting>
  <conditionalFormatting sqref="L19">
    <cfRule type="expression" dxfId="5" priority="23">
      <formula>B19&gt;0</formula>
    </cfRule>
  </conditionalFormatting>
  <conditionalFormatting sqref="L19">
    <cfRule type="cellIs" dxfId="6" priority="24" operator="greaterThan">
      <formula>0</formula>
    </cfRule>
  </conditionalFormatting>
  <conditionalFormatting sqref="L19">
    <cfRule type="expression" dxfId="4" priority="25">
      <formula>B19=""</formula>
    </cfRule>
  </conditionalFormatting>
  <conditionalFormatting sqref="L19">
    <cfRule type="expression" dxfId="5" priority="26">
      <formula>B19&gt;0</formula>
    </cfRule>
  </conditionalFormatting>
  <conditionalFormatting sqref="L19">
    <cfRule type="cellIs" dxfId="6" priority="27" operator="greaterThan">
      <formula>0</formula>
    </cfRule>
  </conditionalFormatting>
  <conditionalFormatting sqref="L19">
    <cfRule type="expression" dxfId="4" priority="28">
      <formula>B19=""</formula>
    </cfRule>
  </conditionalFormatting>
  <conditionalFormatting sqref="L19">
    <cfRule type="expression" dxfId="5" priority="29">
      <formula>B19&gt;0</formula>
    </cfRule>
  </conditionalFormatting>
  <conditionalFormatting sqref="L19">
    <cfRule type="cellIs" dxfId="6" priority="30" operator="greaterThan">
      <formula>0</formula>
    </cfRule>
  </conditionalFormatting>
  <conditionalFormatting sqref="L19">
    <cfRule type="expression" dxfId="4" priority="31">
      <formula>B19=""</formula>
    </cfRule>
  </conditionalFormatting>
  <conditionalFormatting sqref="L19">
    <cfRule type="expression" dxfId="5" priority="32">
      <formula>B19&gt;0</formula>
    </cfRule>
  </conditionalFormatting>
  <conditionalFormatting sqref="L19">
    <cfRule type="cellIs" dxfId="6" priority="33" operator="greaterThan">
      <formula>0</formula>
    </cfRule>
  </conditionalFormatting>
  <conditionalFormatting sqref="L19">
    <cfRule type="expression" dxfId="4" priority="34">
      <formula>B19=""</formula>
    </cfRule>
  </conditionalFormatting>
  <conditionalFormatting sqref="L19">
    <cfRule type="expression" dxfId="5" priority="35">
      <formula>B19&gt;0</formula>
    </cfRule>
  </conditionalFormatting>
  <conditionalFormatting sqref="L19">
    <cfRule type="cellIs" dxfId="6" priority="36" operator="greaterThan">
      <formula>0</formula>
    </cfRule>
  </conditionalFormatting>
  <conditionalFormatting sqref="L19">
    <cfRule type="expression" dxfId="4" priority="37">
      <formula>B19=""</formula>
    </cfRule>
  </conditionalFormatting>
  <conditionalFormatting sqref="L19">
    <cfRule type="expression" dxfId="5" priority="38">
      <formula>B19&gt;0</formula>
    </cfRule>
  </conditionalFormatting>
  <conditionalFormatting sqref="L19">
    <cfRule type="cellIs" dxfId="6" priority="39" operator="greaterThan">
      <formula>0</formula>
    </cfRule>
  </conditionalFormatting>
  <conditionalFormatting sqref="L19">
    <cfRule type="expression" dxfId="4" priority="40">
      <formula>B19=""</formula>
    </cfRule>
  </conditionalFormatting>
  <conditionalFormatting sqref="L19">
    <cfRule type="expression" dxfId="5" priority="41">
      <formula>B19&gt;0</formula>
    </cfRule>
  </conditionalFormatting>
  <conditionalFormatting sqref="L19">
    <cfRule type="cellIs" dxfId="6" priority="42" operator="greaterThan">
      <formula>0</formula>
    </cfRule>
  </conditionalFormatting>
  <conditionalFormatting sqref="L19">
    <cfRule type="expression" dxfId="4" priority="43">
      <formula>B19=""</formula>
    </cfRule>
  </conditionalFormatting>
  <conditionalFormatting sqref="L19">
    <cfRule type="expression" dxfId="5" priority="44">
      <formula>B19&gt;0</formula>
    </cfRule>
  </conditionalFormatting>
  <conditionalFormatting sqref="L19">
    <cfRule type="cellIs" dxfId="6" priority="45" operator="greaterThan">
      <formula>0</formula>
    </cfRule>
  </conditionalFormatting>
  <conditionalFormatting sqref="L19">
    <cfRule type="expression" dxfId="4" priority="46">
      <formula>B19=""</formula>
    </cfRule>
  </conditionalFormatting>
  <conditionalFormatting sqref="L19">
    <cfRule type="expression" dxfId="5" priority="47">
      <formula>B19&gt;0</formula>
    </cfRule>
  </conditionalFormatting>
  <conditionalFormatting sqref="L19">
    <cfRule type="cellIs" dxfId="6" priority="48" operator="greaterThan">
      <formula>0</formula>
    </cfRule>
  </conditionalFormatting>
  <conditionalFormatting sqref="L19">
    <cfRule type="expression" dxfId="4" priority="49">
      <formula>B19=""</formula>
    </cfRule>
  </conditionalFormatting>
  <conditionalFormatting sqref="L19">
    <cfRule type="expression" dxfId="5" priority="50">
      <formula>B19&gt;0</formula>
    </cfRule>
  </conditionalFormatting>
  <conditionalFormatting sqref="L19">
    <cfRule type="cellIs" dxfId="6" priority="51" operator="greaterThan">
      <formula>0</formula>
    </cfRule>
  </conditionalFormatting>
  <conditionalFormatting sqref="L19">
    <cfRule type="expression" dxfId="4" priority="52">
      <formula>B19=""</formula>
    </cfRule>
  </conditionalFormatting>
  <conditionalFormatting sqref="L19">
    <cfRule type="expression" dxfId="5" priority="53">
      <formula>B19&gt;0</formula>
    </cfRule>
  </conditionalFormatting>
  <conditionalFormatting sqref="L19">
    <cfRule type="cellIs" dxfId="6" priority="54" operator="greaterThan">
      <formula>0</formula>
    </cfRule>
  </conditionalFormatting>
  <conditionalFormatting sqref="L19">
    <cfRule type="expression" dxfId="4" priority="55">
      <formula>B19=""</formula>
    </cfRule>
  </conditionalFormatting>
  <conditionalFormatting sqref="L19">
    <cfRule type="expression" dxfId="5" priority="56">
      <formula>B19&gt;0</formula>
    </cfRule>
  </conditionalFormatting>
  <conditionalFormatting sqref="L19">
    <cfRule type="cellIs" dxfId="6" priority="57" operator="greaterThan">
      <formula>0</formula>
    </cfRule>
  </conditionalFormatting>
  <conditionalFormatting sqref="L19">
    <cfRule type="expression" dxfId="4" priority="58">
      <formula>B19=""</formula>
    </cfRule>
  </conditionalFormatting>
  <conditionalFormatting sqref="L19">
    <cfRule type="expression" dxfId="5" priority="59">
      <formula>B19&gt;0</formula>
    </cfRule>
  </conditionalFormatting>
  <conditionalFormatting sqref="L19">
    <cfRule type="cellIs" dxfId="6" priority="60" operator="greaterThan">
      <formula>0</formula>
    </cfRule>
  </conditionalFormatting>
  <conditionalFormatting sqref="L19">
    <cfRule type="expression" dxfId="4" priority="61">
      <formula>B19=""</formula>
    </cfRule>
  </conditionalFormatting>
  <conditionalFormatting sqref="L19">
    <cfRule type="expression" dxfId="5" priority="62">
      <formula>B19&gt;0</formula>
    </cfRule>
  </conditionalFormatting>
  <conditionalFormatting sqref="L19">
    <cfRule type="cellIs" dxfId="6" priority="63" operator="greaterThan">
      <formula>0</formula>
    </cfRule>
  </conditionalFormatting>
  <conditionalFormatting sqref="L19">
    <cfRule type="expression" dxfId="4" priority="64">
      <formula>B19=""</formula>
    </cfRule>
  </conditionalFormatting>
  <conditionalFormatting sqref="L19">
    <cfRule type="expression" dxfId="5" priority="65">
      <formula>B19&gt;0</formula>
    </cfRule>
  </conditionalFormatting>
  <conditionalFormatting sqref="L19">
    <cfRule type="cellIs" dxfId="6" priority="66" operator="greaterThan">
      <formula>0</formula>
    </cfRule>
  </conditionalFormatting>
  <conditionalFormatting sqref="L19">
    <cfRule type="expression" dxfId="4" priority="67">
      <formula>B19=""</formula>
    </cfRule>
  </conditionalFormatting>
  <conditionalFormatting sqref="L19">
    <cfRule type="expression" dxfId="5" priority="68">
      <formula>B19&gt;0</formula>
    </cfRule>
  </conditionalFormatting>
  <conditionalFormatting sqref="L19">
    <cfRule type="cellIs" dxfId="6" priority="69" operator="greaterThan">
      <formula>0</formula>
    </cfRule>
  </conditionalFormatting>
  <conditionalFormatting sqref="L19">
    <cfRule type="expression" dxfId="4" priority="70">
      <formula>B19=""</formula>
    </cfRule>
  </conditionalFormatting>
  <conditionalFormatting sqref="L19">
    <cfRule type="expression" dxfId="5" priority="71">
      <formula>B19&gt;0</formula>
    </cfRule>
  </conditionalFormatting>
  <conditionalFormatting sqref="L19">
    <cfRule type="cellIs" dxfId="6" priority="72" operator="greaterThan">
      <formula>0</formula>
    </cfRule>
  </conditionalFormatting>
  <conditionalFormatting sqref="L19">
    <cfRule type="expression" dxfId="4" priority="73">
      <formula>B19=""</formula>
    </cfRule>
  </conditionalFormatting>
  <conditionalFormatting sqref="L19">
    <cfRule type="expression" dxfId="5" priority="74">
      <formula>B19&gt;0</formula>
    </cfRule>
  </conditionalFormatting>
  <conditionalFormatting sqref="L19">
    <cfRule type="cellIs" dxfId="6" priority="75" operator="greaterThan">
      <formula>0</formula>
    </cfRule>
  </conditionalFormatting>
  <conditionalFormatting sqref="L19">
    <cfRule type="expression" dxfId="4" priority="76">
      <formula>B19=""</formula>
    </cfRule>
  </conditionalFormatting>
  <conditionalFormatting sqref="L19">
    <cfRule type="expression" dxfId="5" priority="77">
      <formula>B19&gt;0</formula>
    </cfRule>
  </conditionalFormatting>
  <conditionalFormatting sqref="L19">
    <cfRule type="cellIs" dxfId="6" priority="78" operator="greaterThan">
      <formula>0</formula>
    </cfRule>
  </conditionalFormatting>
  <conditionalFormatting sqref="L19">
    <cfRule type="expression" dxfId="4" priority="79">
      <formula>B19=""</formula>
    </cfRule>
  </conditionalFormatting>
  <conditionalFormatting sqref="L19">
    <cfRule type="expression" dxfId="5" priority="80">
      <formula>B19&gt;0</formula>
    </cfRule>
  </conditionalFormatting>
  <conditionalFormatting sqref="L19">
    <cfRule type="cellIs" dxfId="6" priority="81" operator="greaterThan">
      <formula>0</formula>
    </cfRule>
  </conditionalFormatting>
  <conditionalFormatting sqref="L19">
    <cfRule type="expression" dxfId="4" priority="82">
      <formula>B19=""</formula>
    </cfRule>
  </conditionalFormatting>
  <conditionalFormatting sqref="L19">
    <cfRule type="expression" dxfId="5" priority="83">
      <formula>B19&gt;0</formula>
    </cfRule>
  </conditionalFormatting>
  <conditionalFormatting sqref="L19">
    <cfRule type="cellIs" dxfId="6" priority="84" operator="greaterThan">
      <formula>0</formula>
    </cfRule>
  </conditionalFormatting>
  <conditionalFormatting sqref="L19">
    <cfRule type="expression" dxfId="4" priority="85">
      <formula>B19=""</formula>
    </cfRule>
  </conditionalFormatting>
  <conditionalFormatting sqref="L19">
    <cfRule type="expression" dxfId="5" priority="86">
      <formula>B19&gt;0</formula>
    </cfRule>
  </conditionalFormatting>
  <conditionalFormatting sqref="L19">
    <cfRule type="cellIs" dxfId="6" priority="87" operator="greaterThan">
      <formula>0</formula>
    </cfRule>
  </conditionalFormatting>
  <conditionalFormatting sqref="L19">
    <cfRule type="expression" dxfId="4" priority="88">
      <formula>B19=""</formula>
    </cfRule>
  </conditionalFormatting>
  <conditionalFormatting sqref="L19">
    <cfRule type="expression" dxfId="5" priority="89">
      <formula>B19&gt;0</formula>
    </cfRule>
  </conditionalFormatting>
  <conditionalFormatting sqref="L19">
    <cfRule type="cellIs" dxfId="6" priority="90" operator="greaterThan">
      <formula>0</formula>
    </cfRule>
  </conditionalFormatting>
  <conditionalFormatting sqref="L19">
    <cfRule type="expression" dxfId="4" priority="91">
      <formula>B19=""</formula>
    </cfRule>
  </conditionalFormatting>
  <conditionalFormatting sqref="L19">
    <cfRule type="expression" dxfId="5" priority="92">
      <formula>B19&gt;0</formula>
    </cfRule>
  </conditionalFormatting>
  <conditionalFormatting sqref="L19">
    <cfRule type="cellIs" dxfId="6" priority="93" operator="greaterThan">
      <formula>0</formula>
    </cfRule>
  </conditionalFormatting>
  <conditionalFormatting sqref="L19">
    <cfRule type="expression" dxfId="4" priority="94">
      <formula>B19=""</formula>
    </cfRule>
  </conditionalFormatting>
  <conditionalFormatting sqref="L19">
    <cfRule type="expression" dxfId="5" priority="95">
      <formula>B19&gt;0</formula>
    </cfRule>
  </conditionalFormatting>
  <conditionalFormatting sqref="L19">
    <cfRule type="cellIs" dxfId="6" priority="96" operator="greaterThan">
      <formula>0</formula>
    </cfRule>
  </conditionalFormatting>
  <conditionalFormatting sqref="L19">
    <cfRule type="expression" dxfId="4" priority="97">
      <formula>B19=""</formula>
    </cfRule>
  </conditionalFormatting>
  <conditionalFormatting sqref="L19">
    <cfRule type="expression" dxfId="5" priority="98">
      <formula>B19&gt;0</formula>
    </cfRule>
  </conditionalFormatting>
  <conditionalFormatting sqref="L19">
    <cfRule type="cellIs" dxfId="6" priority="99" operator="greaterThan">
      <formula>0</formula>
    </cfRule>
  </conditionalFormatting>
  <conditionalFormatting sqref="L19">
    <cfRule type="expression" dxfId="4" priority="100">
      <formula>B19=""</formula>
    </cfRule>
  </conditionalFormatting>
  <conditionalFormatting sqref="L19">
    <cfRule type="expression" dxfId="5" priority="101">
      <formula>B19&gt;0</formula>
    </cfRule>
  </conditionalFormatting>
  <conditionalFormatting sqref="L19">
    <cfRule type="cellIs" dxfId="6" priority="102" operator="greaterThan">
      <formula>0</formula>
    </cfRule>
  </conditionalFormatting>
  <conditionalFormatting sqref="L19">
    <cfRule type="expression" dxfId="4" priority="103">
      <formula>B19=""</formula>
    </cfRule>
  </conditionalFormatting>
  <conditionalFormatting sqref="L19">
    <cfRule type="expression" dxfId="5" priority="104">
      <formula>B19&gt;0</formula>
    </cfRule>
  </conditionalFormatting>
  <conditionalFormatting sqref="L19">
    <cfRule type="cellIs" dxfId="6" priority="105" operator="greaterThan">
      <formula>0</formula>
    </cfRule>
  </conditionalFormatting>
  <conditionalFormatting sqref="L19">
    <cfRule type="expression" dxfId="4" priority="106">
      <formula>B19=""</formula>
    </cfRule>
  </conditionalFormatting>
  <conditionalFormatting sqref="L19">
    <cfRule type="expression" dxfId="5" priority="107">
      <formula>B19&gt;0</formula>
    </cfRule>
  </conditionalFormatting>
  <conditionalFormatting sqref="L19">
    <cfRule type="cellIs" dxfId="6" priority="108" operator="greaterThan">
      <formula>0</formula>
    </cfRule>
  </conditionalFormatting>
  <conditionalFormatting sqref="L19">
    <cfRule type="expression" dxfId="4" priority="109">
      <formula>B19=""</formula>
    </cfRule>
  </conditionalFormatting>
  <conditionalFormatting sqref="L19">
    <cfRule type="expression" dxfId="5" priority="110">
      <formula>B19&gt;0</formula>
    </cfRule>
  </conditionalFormatting>
  <conditionalFormatting sqref="L19">
    <cfRule type="cellIs" dxfId="6" priority="111" operator="greaterThan">
      <formula>0</formula>
    </cfRule>
  </conditionalFormatting>
  <conditionalFormatting sqref="L19">
    <cfRule type="expression" dxfId="4" priority="112">
      <formula>B19=""</formula>
    </cfRule>
  </conditionalFormatting>
  <conditionalFormatting sqref="L19">
    <cfRule type="expression" dxfId="5" priority="113">
      <formula>B19&gt;0</formula>
    </cfRule>
  </conditionalFormatting>
  <conditionalFormatting sqref="L19">
    <cfRule type="cellIs" dxfId="6" priority="114" operator="greaterThan">
      <formula>0</formula>
    </cfRule>
  </conditionalFormatting>
  <conditionalFormatting sqref="L19">
    <cfRule type="expression" dxfId="4" priority="115">
      <formula>B19=""</formula>
    </cfRule>
  </conditionalFormatting>
  <conditionalFormatting sqref="L19">
    <cfRule type="expression" dxfId="5" priority="116">
      <formula>B19&gt;0</formula>
    </cfRule>
  </conditionalFormatting>
  <conditionalFormatting sqref="L19">
    <cfRule type="cellIs" dxfId="6" priority="117" operator="greaterThan">
      <formula>0</formula>
    </cfRule>
  </conditionalFormatting>
  <conditionalFormatting sqref="L19">
    <cfRule type="expression" dxfId="4" priority="118">
      <formula>B19=""</formula>
    </cfRule>
  </conditionalFormatting>
  <conditionalFormatting sqref="L19">
    <cfRule type="expression" dxfId="5" priority="119">
      <formula>B19&gt;0</formula>
    </cfRule>
  </conditionalFormatting>
  <conditionalFormatting sqref="L19">
    <cfRule type="cellIs" dxfId="6" priority="120" operator="greaterThan">
      <formula>0</formula>
    </cfRule>
  </conditionalFormatting>
  <conditionalFormatting sqref="L19">
    <cfRule type="expression" dxfId="4" priority="121">
      <formula>B19=""</formula>
    </cfRule>
  </conditionalFormatting>
  <conditionalFormatting sqref="L19">
    <cfRule type="expression" dxfId="5" priority="122">
      <formula>B19&gt;0</formula>
    </cfRule>
  </conditionalFormatting>
  <conditionalFormatting sqref="L19">
    <cfRule type="cellIs" dxfId="6" priority="123" operator="greaterThan">
      <formula>0</formula>
    </cfRule>
  </conditionalFormatting>
  <conditionalFormatting sqref="L19">
    <cfRule type="expression" dxfId="4" priority="124">
      <formula>B19=""</formula>
    </cfRule>
  </conditionalFormatting>
  <conditionalFormatting sqref="L19">
    <cfRule type="expression" dxfId="5" priority="125">
      <formula>B19&gt;0</formula>
    </cfRule>
  </conditionalFormatting>
  <conditionalFormatting sqref="L19">
    <cfRule type="cellIs" dxfId="6" priority="126" operator="greaterThan">
      <formula>0</formula>
    </cfRule>
  </conditionalFormatting>
  <conditionalFormatting sqref="L19">
    <cfRule type="expression" dxfId="4" priority="127">
      <formula>B19=""</formula>
    </cfRule>
  </conditionalFormatting>
  <conditionalFormatting sqref="L19">
    <cfRule type="expression" dxfId="5" priority="128">
      <formula>B19&gt;0</formula>
    </cfRule>
  </conditionalFormatting>
  <conditionalFormatting sqref="L19">
    <cfRule type="cellIs" dxfId="6" priority="129" operator="greaterThan">
      <formula>0</formula>
    </cfRule>
  </conditionalFormatting>
  <conditionalFormatting sqref="L19">
    <cfRule type="expression" dxfId="4" priority="130">
      <formula>B19=""</formula>
    </cfRule>
  </conditionalFormatting>
  <conditionalFormatting sqref="L19">
    <cfRule type="expression" dxfId="5" priority="131">
      <formula>B19&gt;0</formula>
    </cfRule>
  </conditionalFormatting>
  <conditionalFormatting sqref="L19">
    <cfRule type="cellIs" dxfId="6" priority="132" operator="greaterThan">
      <formula>0</formula>
    </cfRule>
  </conditionalFormatting>
  <conditionalFormatting sqref="L19">
    <cfRule type="expression" dxfId="4" priority="133">
      <formula>B19=""</formula>
    </cfRule>
  </conditionalFormatting>
  <conditionalFormatting sqref="L19">
    <cfRule type="expression" dxfId="5" priority="134">
      <formula>B19&gt;0</formula>
    </cfRule>
  </conditionalFormatting>
  <conditionalFormatting sqref="L19">
    <cfRule type="cellIs" dxfId="6" priority="135" operator="greaterThan">
      <formula>0</formula>
    </cfRule>
  </conditionalFormatting>
  <conditionalFormatting sqref="L19">
    <cfRule type="expression" dxfId="4" priority="136">
      <formula>B19=""</formula>
    </cfRule>
  </conditionalFormatting>
  <conditionalFormatting sqref="L19">
    <cfRule type="expression" dxfId="5" priority="137">
      <formula>B19&gt;0</formula>
    </cfRule>
  </conditionalFormatting>
  <conditionalFormatting sqref="L19">
    <cfRule type="cellIs" dxfId="6" priority="138" operator="greaterThan">
      <formula>0</formula>
    </cfRule>
  </conditionalFormatting>
  <conditionalFormatting sqref="L19">
    <cfRule type="expression" dxfId="4" priority="139">
      <formula>B19=""</formula>
    </cfRule>
  </conditionalFormatting>
  <conditionalFormatting sqref="L19">
    <cfRule type="expression" dxfId="5" priority="140">
      <formula>B19&gt;0</formula>
    </cfRule>
  </conditionalFormatting>
  <conditionalFormatting sqref="L19">
    <cfRule type="cellIs" dxfId="6" priority="141" operator="greaterThan">
      <formula>0</formula>
    </cfRule>
  </conditionalFormatting>
  <conditionalFormatting sqref="L19">
    <cfRule type="expression" dxfId="4" priority="142">
      <formula>B19=""</formula>
    </cfRule>
  </conditionalFormatting>
  <conditionalFormatting sqref="L19">
    <cfRule type="expression" dxfId="5" priority="143">
      <formula>B19&gt;0</formula>
    </cfRule>
  </conditionalFormatting>
  <conditionalFormatting sqref="L19">
    <cfRule type="cellIs" dxfId="6" priority="144" operator="greaterThan">
      <formula>0</formula>
    </cfRule>
  </conditionalFormatting>
  <conditionalFormatting sqref="L19">
    <cfRule type="expression" dxfId="4" priority="145">
      <formula>B19=""</formula>
    </cfRule>
  </conditionalFormatting>
  <conditionalFormatting sqref="L19">
    <cfRule type="expression" dxfId="5" priority="146">
      <formula>B19&gt;0</formula>
    </cfRule>
  </conditionalFormatting>
  <conditionalFormatting sqref="L19">
    <cfRule type="cellIs" dxfId="6" priority="147" operator="greaterThan">
      <formula>0</formula>
    </cfRule>
  </conditionalFormatting>
  <conditionalFormatting sqref="L19">
    <cfRule type="expression" dxfId="4" priority="148">
      <formula>B19=""</formula>
    </cfRule>
  </conditionalFormatting>
  <conditionalFormatting sqref="L19">
    <cfRule type="expression" dxfId="5" priority="149">
      <formula>B19&gt;0</formula>
    </cfRule>
  </conditionalFormatting>
  <conditionalFormatting sqref="L19">
    <cfRule type="cellIs" dxfId="6" priority="150" operator="greaterThan">
      <formula>0</formula>
    </cfRule>
  </conditionalFormatting>
  <conditionalFormatting sqref="L19">
    <cfRule type="expression" dxfId="4" priority="151">
      <formula>B19=""</formula>
    </cfRule>
  </conditionalFormatting>
  <conditionalFormatting sqref="L19">
    <cfRule type="expression" dxfId="5" priority="152">
      <formula>B19&gt;0</formula>
    </cfRule>
  </conditionalFormatting>
  <conditionalFormatting sqref="L19">
    <cfRule type="cellIs" dxfId="6" priority="153" operator="greaterThan">
      <formula>0</formula>
    </cfRule>
  </conditionalFormatting>
  <conditionalFormatting sqref="L19">
    <cfRule type="expression" dxfId="4" priority="154">
      <formula>B19=""</formula>
    </cfRule>
  </conditionalFormatting>
  <conditionalFormatting sqref="L19">
    <cfRule type="expression" dxfId="5" priority="155">
      <formula>B19&gt;0</formula>
    </cfRule>
  </conditionalFormatting>
  <conditionalFormatting sqref="L19">
    <cfRule type="cellIs" dxfId="6" priority="156" operator="greaterThan">
      <formula>0</formula>
    </cfRule>
  </conditionalFormatting>
  <conditionalFormatting sqref="L19">
    <cfRule type="expression" dxfId="4" priority="157">
      <formula>B19=""</formula>
    </cfRule>
  </conditionalFormatting>
  <conditionalFormatting sqref="L19">
    <cfRule type="expression" dxfId="5" priority="158">
      <formula>B19&gt;0</formula>
    </cfRule>
  </conditionalFormatting>
  <conditionalFormatting sqref="L19">
    <cfRule type="cellIs" dxfId="6" priority="159" operator="greaterThan">
      <formula>0</formula>
    </cfRule>
  </conditionalFormatting>
  <conditionalFormatting sqref="L19">
    <cfRule type="expression" dxfId="4" priority="160">
      <formula>B19=""</formula>
    </cfRule>
  </conditionalFormatting>
  <conditionalFormatting sqref="L19">
    <cfRule type="expression" dxfId="5" priority="161">
      <formula>B19&gt;0</formula>
    </cfRule>
  </conditionalFormatting>
  <conditionalFormatting sqref="L19">
    <cfRule type="cellIs" dxfId="6" priority="162" operator="greaterThan">
      <formula>0</formula>
    </cfRule>
  </conditionalFormatting>
  <conditionalFormatting sqref="L19">
    <cfRule type="expression" dxfId="4" priority="163">
      <formula>B19=""</formula>
    </cfRule>
  </conditionalFormatting>
  <conditionalFormatting sqref="L19">
    <cfRule type="expression" dxfId="5" priority="164">
      <formula>B19&gt;0</formula>
    </cfRule>
  </conditionalFormatting>
  <conditionalFormatting sqref="L19">
    <cfRule type="cellIs" dxfId="6" priority="165" operator="greaterThan">
      <formula>0</formula>
    </cfRule>
  </conditionalFormatting>
  <conditionalFormatting sqref="L19">
    <cfRule type="expression" dxfId="4" priority="166">
      <formula>B19=""</formula>
    </cfRule>
  </conditionalFormatting>
  <conditionalFormatting sqref="L19">
    <cfRule type="expression" dxfId="5" priority="167">
      <formula>B19&gt;0</formula>
    </cfRule>
  </conditionalFormatting>
  <conditionalFormatting sqref="L19">
    <cfRule type="cellIs" dxfId="6" priority="168" operator="greaterThan">
      <formula>0</formula>
    </cfRule>
  </conditionalFormatting>
  <conditionalFormatting sqref="D19:K20 E21:K605 D21:D604">
    <cfRule type="expression" dxfId="4" priority="169">
      <formula>XET19=""</formula>
    </cfRule>
  </conditionalFormatting>
  <conditionalFormatting sqref="D19:K20 E21:K605 D21:D604">
    <cfRule type="expression" dxfId="5" priority="170">
      <formula>XET19&gt;0</formula>
    </cfRule>
  </conditionalFormatting>
  <conditionalFormatting sqref="D19:K20 E21:K605 D21:D604">
    <cfRule type="cellIs" dxfId="6" priority="171" operator="greaterThan">
      <formula>0</formula>
    </cfRule>
  </conditionalFormatting>
  <conditionalFormatting sqref="D19:D604">
    <cfRule type="expression" dxfId="4" priority="172">
      <formula>XET19=""</formula>
    </cfRule>
  </conditionalFormatting>
  <conditionalFormatting sqref="D19:D604">
    <cfRule type="expression" dxfId="5" priority="173">
      <formula>XET19&gt;0</formula>
    </cfRule>
  </conditionalFormatting>
  <conditionalFormatting sqref="D19:D604">
    <cfRule type="cellIs" dxfId="6" priority="174" operator="greaterThan">
      <formula>0</formula>
    </cfRule>
  </conditionalFormatting>
  <conditionalFormatting sqref="D19:D604">
    <cfRule type="expression" dxfId="4" priority="175">
      <formula>XET19=""</formula>
    </cfRule>
  </conditionalFormatting>
  <conditionalFormatting sqref="D19:D604">
    <cfRule type="expression" dxfId="5" priority="176">
      <formula>XET19&gt;0</formula>
    </cfRule>
  </conditionalFormatting>
  <conditionalFormatting sqref="D19:D604">
    <cfRule type="cellIs" dxfId="6" priority="177" operator="greaterThan">
      <formula>0</formula>
    </cfRule>
  </conditionalFormatting>
  <conditionalFormatting sqref="D19:D604">
    <cfRule type="expression" dxfId="4" priority="178">
      <formula>XET19=""</formula>
    </cfRule>
  </conditionalFormatting>
  <conditionalFormatting sqref="D19:D604">
    <cfRule type="expression" dxfId="5" priority="179">
      <formula>XET19&gt;0</formula>
    </cfRule>
  </conditionalFormatting>
  <conditionalFormatting sqref="D19:D604">
    <cfRule type="cellIs" dxfId="6" priority="180" operator="greaterThan">
      <formula>0</formula>
    </cfRule>
  </conditionalFormatting>
  <conditionalFormatting sqref="D19:D604">
    <cfRule type="expression" dxfId="4" priority="181">
      <formula>XET19=""</formula>
    </cfRule>
  </conditionalFormatting>
  <conditionalFormatting sqref="D19:D604">
    <cfRule type="expression" dxfId="5" priority="182">
      <formula>XET19&gt;0</formula>
    </cfRule>
  </conditionalFormatting>
  <conditionalFormatting sqref="D19:D604">
    <cfRule type="cellIs" dxfId="6" priority="183" operator="greaterThan">
      <formula>0</formula>
    </cfRule>
  </conditionalFormatting>
  <conditionalFormatting sqref="D19:D604">
    <cfRule type="expression" dxfId="4" priority="184">
      <formula>XET19=""</formula>
    </cfRule>
  </conditionalFormatting>
  <conditionalFormatting sqref="D19:D604">
    <cfRule type="expression" dxfId="5" priority="185">
      <formula>XET19&gt;0</formula>
    </cfRule>
  </conditionalFormatting>
  <conditionalFormatting sqref="D19:D604">
    <cfRule type="cellIs" dxfId="6" priority="186" operator="greaterThan">
      <formula>0</formula>
    </cfRule>
  </conditionalFormatting>
  <conditionalFormatting sqref="D19:D604">
    <cfRule type="expression" dxfId="4" priority="187">
      <formula>XET19=""</formula>
    </cfRule>
  </conditionalFormatting>
  <conditionalFormatting sqref="D19:D604">
    <cfRule type="expression" dxfId="5" priority="188">
      <formula>XET19&gt;0</formula>
    </cfRule>
  </conditionalFormatting>
  <conditionalFormatting sqref="D19:D604">
    <cfRule type="cellIs" dxfId="6" priority="189" operator="greaterThan">
      <formula>0</formula>
    </cfRule>
  </conditionalFormatting>
  <conditionalFormatting sqref="D19:D604">
    <cfRule type="expression" dxfId="4" priority="190">
      <formula>XET19=""</formula>
    </cfRule>
  </conditionalFormatting>
  <conditionalFormatting sqref="D19:D604">
    <cfRule type="expression" dxfId="5" priority="191">
      <formula>XET19&gt;0</formula>
    </cfRule>
  </conditionalFormatting>
  <conditionalFormatting sqref="D19:D604">
    <cfRule type="cellIs" dxfId="6" priority="192" operator="greaterThan">
      <formula>0</formula>
    </cfRule>
  </conditionalFormatting>
  <conditionalFormatting sqref="D19:D604">
    <cfRule type="expression" dxfId="4" priority="193">
      <formula>XET19=""</formula>
    </cfRule>
  </conditionalFormatting>
  <conditionalFormatting sqref="D19:D604">
    <cfRule type="expression" dxfId="5" priority="194">
      <formula>XET19&gt;0</formula>
    </cfRule>
  </conditionalFormatting>
  <conditionalFormatting sqref="D19:D604">
    <cfRule type="cellIs" dxfId="6" priority="195" operator="greaterThan">
      <formula>0</formula>
    </cfRule>
  </conditionalFormatting>
  <conditionalFormatting sqref="D19:D604">
    <cfRule type="expression" dxfId="4" priority="196">
      <formula>XET19=""</formula>
    </cfRule>
  </conditionalFormatting>
  <conditionalFormatting sqref="D19:D604">
    <cfRule type="expression" dxfId="5" priority="197">
      <formula>XET19&gt;0</formula>
    </cfRule>
  </conditionalFormatting>
  <conditionalFormatting sqref="D19:D604">
    <cfRule type="cellIs" dxfId="6" priority="198" operator="greaterThan">
      <formula>0</formula>
    </cfRule>
  </conditionalFormatting>
  <conditionalFormatting sqref="D19:D604">
    <cfRule type="expression" dxfId="4" priority="199">
      <formula>XET19=""</formula>
    </cfRule>
  </conditionalFormatting>
  <conditionalFormatting sqref="D19:D604">
    <cfRule type="expression" dxfId="5" priority="200">
      <formula>XET19&gt;0</formula>
    </cfRule>
  </conditionalFormatting>
  <conditionalFormatting sqref="D19:D604">
    <cfRule type="cellIs" dxfId="6" priority="201" operator="greaterThan">
      <formula>0</formula>
    </cfRule>
  </conditionalFormatting>
  <conditionalFormatting sqref="D19:D604">
    <cfRule type="expression" dxfId="4" priority="202">
      <formula>XET19=""</formula>
    </cfRule>
  </conditionalFormatting>
  <conditionalFormatting sqref="D19:D604">
    <cfRule type="expression" dxfId="5" priority="203">
      <formula>XET19&gt;0</formula>
    </cfRule>
  </conditionalFormatting>
  <conditionalFormatting sqref="D19:D604">
    <cfRule type="cellIs" dxfId="6" priority="204" operator="greaterThan">
      <formula>0</formula>
    </cfRule>
  </conditionalFormatting>
  <conditionalFormatting sqref="D19:D604">
    <cfRule type="expression" dxfId="4" priority="205">
      <formula>XET19=""</formula>
    </cfRule>
  </conditionalFormatting>
  <conditionalFormatting sqref="D19:D604">
    <cfRule type="expression" dxfId="5" priority="206">
      <formula>XET19&gt;0</formula>
    </cfRule>
  </conditionalFormatting>
  <conditionalFormatting sqref="D19:D604">
    <cfRule type="cellIs" dxfId="6" priority="207" operator="greaterThan">
      <formula>0</formula>
    </cfRule>
  </conditionalFormatting>
  <conditionalFormatting sqref="D19:D604">
    <cfRule type="expression" dxfId="4" priority="208">
      <formula>XET19=""</formula>
    </cfRule>
  </conditionalFormatting>
  <conditionalFormatting sqref="D19:D604">
    <cfRule type="expression" dxfId="5" priority="209">
      <formula>XET19&gt;0</formula>
    </cfRule>
  </conditionalFormatting>
  <conditionalFormatting sqref="D19:D604">
    <cfRule type="cellIs" dxfId="6" priority="210" operator="greaterThan">
      <formula>0</formula>
    </cfRule>
  </conditionalFormatting>
  <conditionalFormatting sqref="D19:D604">
    <cfRule type="expression" dxfId="4" priority="211">
      <formula>XET19=""</formula>
    </cfRule>
  </conditionalFormatting>
  <conditionalFormatting sqref="D19:D604">
    <cfRule type="expression" dxfId="5" priority="212">
      <formula>XET19&gt;0</formula>
    </cfRule>
  </conditionalFormatting>
  <conditionalFormatting sqref="D19:D604">
    <cfRule type="cellIs" dxfId="6" priority="213" operator="greaterThan">
      <formula>0</formula>
    </cfRule>
  </conditionalFormatting>
  <conditionalFormatting sqref="D19:D604">
    <cfRule type="expression" dxfId="4" priority="214">
      <formula>XET19=""</formula>
    </cfRule>
  </conditionalFormatting>
  <conditionalFormatting sqref="D19:D604">
    <cfRule type="expression" dxfId="5" priority="215">
      <formula>XET19&gt;0</formula>
    </cfRule>
  </conditionalFormatting>
  <conditionalFormatting sqref="D19:D604">
    <cfRule type="cellIs" dxfId="6" priority="216" operator="greaterThan">
      <formula>0</formula>
    </cfRule>
  </conditionalFormatting>
  <conditionalFormatting sqref="D19:D604">
    <cfRule type="expression" dxfId="4" priority="217">
      <formula>XET19=""</formula>
    </cfRule>
  </conditionalFormatting>
  <conditionalFormatting sqref="D19:D604">
    <cfRule type="expression" dxfId="5" priority="218">
      <formula>XET19&gt;0</formula>
    </cfRule>
  </conditionalFormatting>
  <conditionalFormatting sqref="D19:D604">
    <cfRule type="cellIs" dxfId="6" priority="219" operator="greaterThan">
      <formula>0</formula>
    </cfRule>
  </conditionalFormatting>
  <conditionalFormatting sqref="D19:D604">
    <cfRule type="expression" dxfId="4" priority="220">
      <formula>XET19=""</formula>
    </cfRule>
  </conditionalFormatting>
  <conditionalFormatting sqref="D19:D604">
    <cfRule type="expression" dxfId="5" priority="221">
      <formula>XET19&gt;0</formula>
    </cfRule>
  </conditionalFormatting>
  <conditionalFormatting sqref="D19:D604">
    <cfRule type="cellIs" dxfId="6" priority="222" operator="greaterThan">
      <formula>0</formula>
    </cfRule>
  </conditionalFormatting>
  <conditionalFormatting sqref="D19:D604">
    <cfRule type="expression" dxfId="4" priority="223">
      <formula>XET19=""</formula>
    </cfRule>
  </conditionalFormatting>
  <conditionalFormatting sqref="D19:D604">
    <cfRule type="expression" dxfId="5" priority="224">
      <formula>XET19&gt;0</formula>
    </cfRule>
  </conditionalFormatting>
  <conditionalFormatting sqref="D19:D604">
    <cfRule type="cellIs" dxfId="6" priority="225" operator="greaterThan">
      <formula>0</formula>
    </cfRule>
  </conditionalFormatting>
  <conditionalFormatting sqref="D19:D604">
    <cfRule type="expression" dxfId="4" priority="226">
      <formula>XET19=""</formula>
    </cfRule>
  </conditionalFormatting>
  <conditionalFormatting sqref="D19:D604">
    <cfRule type="expression" dxfId="5" priority="227">
      <formula>XET19&gt;0</formula>
    </cfRule>
  </conditionalFormatting>
  <conditionalFormatting sqref="D19:D604">
    <cfRule type="cellIs" dxfId="6" priority="228" operator="greaterThan">
      <formula>0</formula>
    </cfRule>
  </conditionalFormatting>
  <conditionalFormatting sqref="D19:D604">
    <cfRule type="expression" dxfId="4" priority="229">
      <formula>XET19=""</formula>
    </cfRule>
  </conditionalFormatting>
  <conditionalFormatting sqref="D19:D604">
    <cfRule type="expression" dxfId="5" priority="230">
      <formula>XET19&gt;0</formula>
    </cfRule>
  </conditionalFormatting>
  <conditionalFormatting sqref="D19:D604">
    <cfRule type="cellIs" dxfId="6" priority="231" operator="greaterThan">
      <formula>0</formula>
    </cfRule>
  </conditionalFormatting>
  <conditionalFormatting sqref="D19:D604">
    <cfRule type="expression" dxfId="4" priority="232">
      <formula>XET19=""</formula>
    </cfRule>
  </conditionalFormatting>
  <conditionalFormatting sqref="D19:D604">
    <cfRule type="expression" dxfId="5" priority="233">
      <formula>XET19&gt;0</formula>
    </cfRule>
  </conditionalFormatting>
  <conditionalFormatting sqref="D19:D604">
    <cfRule type="cellIs" dxfId="6" priority="234" operator="greaterThan">
      <formula>0</formula>
    </cfRule>
  </conditionalFormatting>
  <conditionalFormatting sqref="D19:D604">
    <cfRule type="expression" dxfId="4" priority="235">
      <formula>XET19=""</formula>
    </cfRule>
  </conditionalFormatting>
  <conditionalFormatting sqref="D19:D604">
    <cfRule type="expression" dxfId="5" priority="236">
      <formula>XET19&gt;0</formula>
    </cfRule>
  </conditionalFormatting>
  <conditionalFormatting sqref="D19:D604">
    <cfRule type="cellIs" dxfId="6" priority="237" operator="greaterThan">
      <formula>0</formula>
    </cfRule>
  </conditionalFormatting>
  <conditionalFormatting sqref="D19:D604">
    <cfRule type="expression" dxfId="4" priority="238">
      <formula>XET19=""</formula>
    </cfRule>
  </conditionalFormatting>
  <conditionalFormatting sqref="D19:D604">
    <cfRule type="expression" dxfId="5" priority="239">
      <formula>XET19&gt;0</formula>
    </cfRule>
  </conditionalFormatting>
  <conditionalFormatting sqref="D19:D604">
    <cfRule type="cellIs" dxfId="6" priority="240" operator="greaterThan">
      <formula>0</formula>
    </cfRule>
  </conditionalFormatting>
  <conditionalFormatting sqref="D19:D604">
    <cfRule type="expression" dxfId="4" priority="241">
      <formula>XET19=""</formula>
    </cfRule>
  </conditionalFormatting>
  <conditionalFormatting sqref="D19:D604">
    <cfRule type="expression" dxfId="5" priority="242">
      <formula>XET19&gt;0</formula>
    </cfRule>
  </conditionalFormatting>
  <conditionalFormatting sqref="D19:D604">
    <cfRule type="cellIs" dxfId="6" priority="243" operator="greaterThan">
      <formula>0</formula>
    </cfRule>
  </conditionalFormatting>
  <conditionalFormatting sqref="D19:D604">
    <cfRule type="expression" dxfId="4" priority="244">
      <formula>XET19=""</formula>
    </cfRule>
  </conditionalFormatting>
  <conditionalFormatting sqref="D19:D604">
    <cfRule type="expression" dxfId="5" priority="245">
      <formula>XET19&gt;0</formula>
    </cfRule>
  </conditionalFormatting>
  <conditionalFormatting sqref="D19:D604">
    <cfRule type="cellIs" dxfId="6" priority="246" operator="greaterThan">
      <formula>0</formula>
    </cfRule>
  </conditionalFormatting>
  <conditionalFormatting sqref="D19:D604">
    <cfRule type="expression" dxfId="4" priority="247">
      <formula>XET19=""</formula>
    </cfRule>
  </conditionalFormatting>
  <conditionalFormatting sqref="D19:D604">
    <cfRule type="expression" dxfId="5" priority="248">
      <formula>XET19&gt;0</formula>
    </cfRule>
  </conditionalFormatting>
  <conditionalFormatting sqref="D19:D604">
    <cfRule type="cellIs" dxfId="6" priority="249" operator="greaterThan">
      <formula>0</formula>
    </cfRule>
  </conditionalFormatting>
  <conditionalFormatting sqref="D19:D604">
    <cfRule type="expression" dxfId="4" priority="250">
      <formula>XET19=""</formula>
    </cfRule>
  </conditionalFormatting>
  <conditionalFormatting sqref="D19:D604">
    <cfRule type="expression" dxfId="5" priority="251">
      <formula>XET19&gt;0</formula>
    </cfRule>
  </conditionalFormatting>
  <conditionalFormatting sqref="D19:D604">
    <cfRule type="cellIs" dxfId="6" priority="252" operator="greaterThan">
      <formula>0</formula>
    </cfRule>
  </conditionalFormatting>
  <conditionalFormatting sqref="D19:D604">
    <cfRule type="expression" dxfId="4" priority="253">
      <formula>XET19=""</formula>
    </cfRule>
  </conditionalFormatting>
  <conditionalFormatting sqref="D19:D604">
    <cfRule type="expression" dxfId="5" priority="254">
      <formula>XET19&gt;0</formula>
    </cfRule>
  </conditionalFormatting>
  <conditionalFormatting sqref="D19:D604">
    <cfRule type="cellIs" dxfId="6" priority="255" operator="greaterThan">
      <formula>0</formula>
    </cfRule>
  </conditionalFormatting>
  <conditionalFormatting sqref="D19:D604">
    <cfRule type="expression" dxfId="4" priority="256">
      <formula>XET19=""</formula>
    </cfRule>
  </conditionalFormatting>
  <conditionalFormatting sqref="D19:D604">
    <cfRule type="expression" dxfId="5" priority="257">
      <formula>XET19&gt;0</formula>
    </cfRule>
  </conditionalFormatting>
  <conditionalFormatting sqref="D19:D604">
    <cfRule type="cellIs" dxfId="6" priority="258" operator="greaterThan">
      <formula>0</formula>
    </cfRule>
  </conditionalFormatting>
  <conditionalFormatting sqref="D19:D604">
    <cfRule type="expression" dxfId="4" priority="259">
      <formula>XET19=""</formula>
    </cfRule>
  </conditionalFormatting>
  <conditionalFormatting sqref="D19:D604">
    <cfRule type="expression" dxfId="5" priority="260">
      <formula>XET19&gt;0</formula>
    </cfRule>
  </conditionalFormatting>
  <conditionalFormatting sqref="D19:D604">
    <cfRule type="cellIs" dxfId="6" priority="261" operator="greaterThan">
      <formula>0</formula>
    </cfRule>
  </conditionalFormatting>
  <conditionalFormatting sqref="D19:D604">
    <cfRule type="expression" dxfId="4" priority="262">
      <formula>XET19=""</formula>
    </cfRule>
  </conditionalFormatting>
  <conditionalFormatting sqref="D19:D604">
    <cfRule type="expression" dxfId="5" priority="263">
      <formula>XET19&gt;0</formula>
    </cfRule>
  </conditionalFormatting>
  <conditionalFormatting sqref="D19:D604">
    <cfRule type="cellIs" dxfId="6" priority="264" operator="greaterThan">
      <formula>0</formula>
    </cfRule>
  </conditionalFormatting>
  <conditionalFormatting sqref="D19:D604">
    <cfRule type="expression" dxfId="4" priority="265">
      <formula>XET19=""</formula>
    </cfRule>
  </conditionalFormatting>
  <conditionalFormatting sqref="D19:D604">
    <cfRule type="expression" dxfId="5" priority="266">
      <formula>XET19&gt;0</formula>
    </cfRule>
  </conditionalFormatting>
  <conditionalFormatting sqref="D19:D604">
    <cfRule type="cellIs" dxfId="6" priority="267" operator="greaterThan">
      <formula>0</formula>
    </cfRule>
  </conditionalFormatting>
  <conditionalFormatting sqref="D19:D604">
    <cfRule type="expression" dxfId="4" priority="268">
      <formula>XET19=""</formula>
    </cfRule>
  </conditionalFormatting>
  <conditionalFormatting sqref="D19:D604">
    <cfRule type="expression" dxfId="5" priority="269">
      <formula>XET19&gt;0</formula>
    </cfRule>
  </conditionalFormatting>
  <conditionalFormatting sqref="D19:D604">
    <cfRule type="cellIs" dxfId="6" priority="270" operator="greaterThan">
      <formula>0</formula>
    </cfRule>
  </conditionalFormatting>
  <conditionalFormatting sqref="D19:D604">
    <cfRule type="expression" dxfId="4" priority="271">
      <formula>XET19=""</formula>
    </cfRule>
  </conditionalFormatting>
  <conditionalFormatting sqref="D19:D604">
    <cfRule type="expression" dxfId="5" priority="272">
      <formula>XET19&gt;0</formula>
    </cfRule>
  </conditionalFormatting>
  <conditionalFormatting sqref="D19:D604">
    <cfRule type="cellIs" dxfId="6" priority="273" operator="greaterThan">
      <formula>0</formula>
    </cfRule>
  </conditionalFormatting>
  <conditionalFormatting sqref="D19:D604">
    <cfRule type="expression" dxfId="4" priority="274">
      <formula>XET19=""</formula>
    </cfRule>
  </conditionalFormatting>
  <conditionalFormatting sqref="D19:D604">
    <cfRule type="expression" dxfId="5" priority="275">
      <formula>XET19&gt;0</formula>
    </cfRule>
  </conditionalFormatting>
  <conditionalFormatting sqref="D19:D604">
    <cfRule type="cellIs" dxfId="6" priority="276" operator="greaterThan">
      <formula>0</formula>
    </cfRule>
  </conditionalFormatting>
  <conditionalFormatting sqref="D19:D604">
    <cfRule type="expression" dxfId="4" priority="277">
      <formula>XET19=""</formula>
    </cfRule>
  </conditionalFormatting>
  <conditionalFormatting sqref="D19:D604">
    <cfRule type="expression" dxfId="5" priority="278">
      <formula>XET19&gt;0</formula>
    </cfRule>
  </conditionalFormatting>
  <conditionalFormatting sqref="D19:D604">
    <cfRule type="cellIs" dxfId="6" priority="279" operator="greaterThan">
      <formula>0</formula>
    </cfRule>
  </conditionalFormatting>
  <conditionalFormatting sqref="D19:D604">
    <cfRule type="expression" dxfId="4" priority="280">
      <formula>XET19=""</formula>
    </cfRule>
  </conditionalFormatting>
  <conditionalFormatting sqref="D19:D604">
    <cfRule type="expression" dxfId="5" priority="281">
      <formula>XET19&gt;0</formula>
    </cfRule>
  </conditionalFormatting>
  <conditionalFormatting sqref="D19:D604">
    <cfRule type="cellIs" dxfId="6" priority="282" operator="greaterThan">
      <formula>0</formula>
    </cfRule>
  </conditionalFormatting>
  <conditionalFormatting sqref="D19:D604">
    <cfRule type="expression" dxfId="4" priority="283">
      <formula>XET19=""</formula>
    </cfRule>
  </conditionalFormatting>
  <conditionalFormatting sqref="D19:D604">
    <cfRule type="expression" dxfId="5" priority="284">
      <formula>XET19&gt;0</formula>
    </cfRule>
  </conditionalFormatting>
  <conditionalFormatting sqref="D19:D604">
    <cfRule type="cellIs" dxfId="6" priority="285" operator="greaterThan">
      <formula>0</formula>
    </cfRule>
  </conditionalFormatting>
  <conditionalFormatting sqref="D19:D604">
    <cfRule type="expression" dxfId="4" priority="286">
      <formula>XET19=""</formula>
    </cfRule>
  </conditionalFormatting>
  <conditionalFormatting sqref="D19:D604">
    <cfRule type="expression" dxfId="5" priority="287">
      <formula>XET19&gt;0</formula>
    </cfRule>
  </conditionalFormatting>
  <conditionalFormatting sqref="D19:D604">
    <cfRule type="cellIs" dxfId="6" priority="288" operator="greaterThan">
      <formula>0</formula>
    </cfRule>
  </conditionalFormatting>
  <conditionalFormatting sqref="D19:D604">
    <cfRule type="expression" dxfId="4" priority="289">
      <formula>XET19=""</formula>
    </cfRule>
  </conditionalFormatting>
  <conditionalFormatting sqref="D19:D604">
    <cfRule type="expression" dxfId="5" priority="290">
      <formula>XET19&gt;0</formula>
    </cfRule>
  </conditionalFormatting>
  <conditionalFormatting sqref="D19:D604">
    <cfRule type="cellIs" dxfId="6" priority="291" operator="greaterThan">
      <formula>0</formula>
    </cfRule>
  </conditionalFormatting>
  <conditionalFormatting sqref="D19:D604">
    <cfRule type="expression" dxfId="4" priority="292">
      <formula>XET19=""</formula>
    </cfRule>
  </conditionalFormatting>
  <conditionalFormatting sqref="D19:D604">
    <cfRule type="expression" dxfId="5" priority="293">
      <formula>XET19&gt;0</formula>
    </cfRule>
  </conditionalFormatting>
  <conditionalFormatting sqref="D19:D604">
    <cfRule type="cellIs" dxfId="6" priority="294" operator="greaterThan">
      <formula>0</formula>
    </cfRule>
  </conditionalFormatting>
  <conditionalFormatting sqref="D19:D604">
    <cfRule type="expression" dxfId="4" priority="295">
      <formula>XET19=""</formula>
    </cfRule>
  </conditionalFormatting>
  <conditionalFormatting sqref="D19:D604">
    <cfRule type="expression" dxfId="5" priority="296">
      <formula>XET19&gt;0</formula>
    </cfRule>
  </conditionalFormatting>
  <conditionalFormatting sqref="D19:D604">
    <cfRule type="cellIs" dxfId="6" priority="297" operator="greaterThan">
      <formula>0</formula>
    </cfRule>
  </conditionalFormatting>
  <conditionalFormatting sqref="D19:D604">
    <cfRule type="expression" dxfId="4" priority="298">
      <formula>XET19=""</formula>
    </cfRule>
  </conditionalFormatting>
  <conditionalFormatting sqref="D19:D604">
    <cfRule type="expression" dxfId="5" priority="299">
      <formula>XET19&gt;0</formula>
    </cfRule>
  </conditionalFormatting>
  <conditionalFormatting sqref="D19:D604">
    <cfRule type="cellIs" dxfId="6" priority="300" operator="greaterThan">
      <formula>0</formula>
    </cfRule>
  </conditionalFormatting>
  <conditionalFormatting sqref="D19:D604">
    <cfRule type="expression" dxfId="4" priority="301">
      <formula>XET19=""</formula>
    </cfRule>
  </conditionalFormatting>
  <conditionalFormatting sqref="D19:D604">
    <cfRule type="expression" dxfId="5" priority="302">
      <formula>XET19&gt;0</formula>
    </cfRule>
  </conditionalFormatting>
  <conditionalFormatting sqref="D19:D604">
    <cfRule type="cellIs" dxfId="6" priority="303" operator="greaterThan">
      <formula>0</formula>
    </cfRule>
  </conditionalFormatting>
  <conditionalFormatting sqref="D19:D604">
    <cfRule type="expression" dxfId="4" priority="304">
      <formula>XET19=""</formula>
    </cfRule>
  </conditionalFormatting>
  <conditionalFormatting sqref="D19:D604">
    <cfRule type="expression" dxfId="5" priority="305">
      <formula>XET19&gt;0</formula>
    </cfRule>
  </conditionalFormatting>
  <conditionalFormatting sqref="D19:D604">
    <cfRule type="cellIs" dxfId="6" priority="306" operator="greaterThan">
      <formula>0</formula>
    </cfRule>
  </conditionalFormatting>
  <conditionalFormatting sqref="D19:D604">
    <cfRule type="expression" dxfId="4" priority="307">
      <formula>XET19=""</formula>
    </cfRule>
  </conditionalFormatting>
  <conditionalFormatting sqref="D19:D604">
    <cfRule type="expression" dxfId="5" priority="308">
      <formula>XET19&gt;0</formula>
    </cfRule>
  </conditionalFormatting>
  <conditionalFormatting sqref="D19:D604">
    <cfRule type="cellIs" dxfId="6" priority="309" operator="greaterThan">
      <formula>0</formula>
    </cfRule>
  </conditionalFormatting>
  <conditionalFormatting sqref="D19:D604">
    <cfRule type="expression" dxfId="4" priority="310">
      <formula>XET19=""</formula>
    </cfRule>
  </conditionalFormatting>
  <conditionalFormatting sqref="D19:D604">
    <cfRule type="expression" dxfId="5" priority="311">
      <formula>XET19&gt;0</formula>
    </cfRule>
  </conditionalFormatting>
  <conditionalFormatting sqref="D19:D604">
    <cfRule type="cellIs" dxfId="6" priority="312" operator="greaterThan">
      <formula>0</formula>
    </cfRule>
  </conditionalFormatting>
  <conditionalFormatting sqref="D19:D604">
    <cfRule type="expression" dxfId="4" priority="313">
      <formula>XET19=""</formula>
    </cfRule>
  </conditionalFormatting>
  <conditionalFormatting sqref="D19:D604">
    <cfRule type="expression" dxfId="5" priority="314">
      <formula>XET19&gt;0</formula>
    </cfRule>
  </conditionalFormatting>
  <conditionalFormatting sqref="D19:D604">
    <cfRule type="cellIs" dxfId="6" priority="315" operator="greaterThan">
      <formula>0</formula>
    </cfRule>
  </conditionalFormatting>
  <conditionalFormatting sqref="D19:D604">
    <cfRule type="expression" dxfId="4" priority="316">
      <formula>XET19=""</formula>
    </cfRule>
  </conditionalFormatting>
  <conditionalFormatting sqref="D19:D604">
    <cfRule type="expression" dxfId="5" priority="317">
      <formula>XET19&gt;0</formula>
    </cfRule>
  </conditionalFormatting>
  <conditionalFormatting sqref="D19:D604">
    <cfRule type="cellIs" dxfId="6" priority="318" operator="greaterThan">
      <formula>0</formula>
    </cfRule>
  </conditionalFormatting>
  <conditionalFormatting sqref="D19:D604">
    <cfRule type="expression" dxfId="4" priority="319">
      <formula>XET19=""</formula>
    </cfRule>
  </conditionalFormatting>
  <conditionalFormatting sqref="D19:D604">
    <cfRule type="expression" dxfId="5" priority="320">
      <formula>XET19&gt;0</formula>
    </cfRule>
  </conditionalFormatting>
  <conditionalFormatting sqref="D19:D604">
    <cfRule type="cellIs" dxfId="6" priority="321" operator="greaterThan">
      <formula>0</formula>
    </cfRule>
  </conditionalFormatting>
  <conditionalFormatting sqref="D19:D604">
    <cfRule type="expression" dxfId="4" priority="322">
      <formula>XET19=""</formula>
    </cfRule>
  </conditionalFormatting>
  <conditionalFormatting sqref="D19:D604">
    <cfRule type="expression" dxfId="5" priority="323">
      <formula>XET19&gt;0</formula>
    </cfRule>
  </conditionalFormatting>
  <conditionalFormatting sqref="D19:D604">
    <cfRule type="cellIs" dxfId="6" priority="324" operator="greaterThan">
      <formula>0</formula>
    </cfRule>
  </conditionalFormatting>
  <conditionalFormatting sqref="D19:D604">
    <cfRule type="expression" dxfId="4" priority="325">
      <formula>XET19=""</formula>
    </cfRule>
  </conditionalFormatting>
  <conditionalFormatting sqref="D19:D604">
    <cfRule type="expression" dxfId="5" priority="326">
      <formula>XET19&gt;0</formula>
    </cfRule>
  </conditionalFormatting>
  <conditionalFormatting sqref="D19:D604">
    <cfRule type="cellIs" dxfId="6" priority="327" operator="greaterThan">
      <formula>0</formula>
    </cfRule>
  </conditionalFormatting>
  <conditionalFormatting sqref="D19:D604">
    <cfRule type="expression" dxfId="4" priority="328">
      <formula>XET19=""</formula>
    </cfRule>
  </conditionalFormatting>
  <conditionalFormatting sqref="D19:D604">
    <cfRule type="expression" dxfId="5" priority="329">
      <formula>XET19&gt;0</formula>
    </cfRule>
  </conditionalFormatting>
  <conditionalFormatting sqref="D19:D604">
    <cfRule type="cellIs" dxfId="6" priority="330" operator="greaterThan">
      <formula>0</formula>
    </cfRule>
  </conditionalFormatting>
  <conditionalFormatting sqref="D19:D604">
    <cfRule type="expression" dxfId="4" priority="331">
      <formula>XET19=""</formula>
    </cfRule>
  </conditionalFormatting>
  <conditionalFormatting sqref="D19:D604">
    <cfRule type="expression" dxfId="5" priority="332">
      <formula>XET19&gt;0</formula>
    </cfRule>
  </conditionalFormatting>
  <conditionalFormatting sqref="D19:D604">
    <cfRule type="cellIs" dxfId="6" priority="333" operator="greaterThan">
      <formula>0</formula>
    </cfRule>
  </conditionalFormatting>
  <conditionalFormatting sqref="D19:D604">
    <cfRule type="expression" dxfId="4" priority="334">
      <formula>XET19=""</formula>
    </cfRule>
  </conditionalFormatting>
  <conditionalFormatting sqref="D19:D604">
    <cfRule type="expression" dxfId="5" priority="335">
      <formula>XET19&gt;0</formula>
    </cfRule>
  </conditionalFormatting>
  <conditionalFormatting sqref="D19:D604">
    <cfRule type="cellIs" dxfId="6" priority="336" operator="greaterThan">
      <formula>0</formula>
    </cfRule>
  </conditionalFormatting>
  <conditionalFormatting sqref="E19:E605">
    <cfRule type="expression" dxfId="4" priority="337">
      <formula>XEU19=""</formula>
    </cfRule>
  </conditionalFormatting>
  <conditionalFormatting sqref="E19:E605">
    <cfRule type="expression" dxfId="5" priority="338">
      <formula>XEU19&gt;0</formula>
    </cfRule>
  </conditionalFormatting>
  <conditionalFormatting sqref="E19:E605">
    <cfRule type="cellIs" dxfId="6" priority="339" operator="greaterThan">
      <formula>0</formula>
    </cfRule>
  </conditionalFormatting>
  <conditionalFormatting sqref="E19:E605">
    <cfRule type="expression" dxfId="4" priority="340">
      <formula>XEU19=""</formula>
    </cfRule>
  </conditionalFormatting>
  <conditionalFormatting sqref="E19:E605">
    <cfRule type="expression" dxfId="5" priority="341">
      <formula>XEU19&gt;0</formula>
    </cfRule>
  </conditionalFormatting>
  <conditionalFormatting sqref="E19:E605">
    <cfRule type="cellIs" dxfId="6" priority="342" operator="greaterThan">
      <formula>0</formula>
    </cfRule>
  </conditionalFormatting>
  <conditionalFormatting sqref="E19:E605">
    <cfRule type="expression" dxfId="4" priority="343">
      <formula>XEU19=""</formula>
    </cfRule>
  </conditionalFormatting>
  <conditionalFormatting sqref="E19:E605">
    <cfRule type="expression" dxfId="5" priority="344">
      <formula>XEU19&gt;0</formula>
    </cfRule>
  </conditionalFormatting>
  <conditionalFormatting sqref="E19:E605">
    <cfRule type="cellIs" dxfId="6" priority="345" operator="greaterThan">
      <formula>0</formula>
    </cfRule>
  </conditionalFormatting>
  <conditionalFormatting sqref="E19:E605">
    <cfRule type="expression" dxfId="4" priority="346">
      <formula>XEU19=""</formula>
    </cfRule>
  </conditionalFormatting>
  <conditionalFormatting sqref="E19:E605">
    <cfRule type="expression" dxfId="5" priority="347">
      <formula>XEU19&gt;0</formula>
    </cfRule>
  </conditionalFormatting>
  <conditionalFormatting sqref="E19:E605">
    <cfRule type="cellIs" dxfId="6" priority="348" operator="greaterThan">
      <formula>0</formula>
    </cfRule>
  </conditionalFormatting>
  <conditionalFormatting sqref="E19:E605">
    <cfRule type="expression" dxfId="4" priority="349">
      <formula>XEU19=""</formula>
    </cfRule>
  </conditionalFormatting>
  <conditionalFormatting sqref="E19:E605">
    <cfRule type="expression" dxfId="5" priority="350">
      <formula>XEU19&gt;0</formula>
    </cfRule>
  </conditionalFormatting>
  <conditionalFormatting sqref="E19:E605">
    <cfRule type="cellIs" dxfId="6" priority="351" operator="greaterThan">
      <formula>0</formula>
    </cfRule>
  </conditionalFormatting>
  <conditionalFormatting sqref="E19:E605">
    <cfRule type="expression" dxfId="4" priority="352">
      <formula>XEU19=""</formula>
    </cfRule>
  </conditionalFormatting>
  <conditionalFormatting sqref="E19:E605">
    <cfRule type="expression" dxfId="5" priority="353">
      <formula>XEU19&gt;0</formula>
    </cfRule>
  </conditionalFormatting>
  <conditionalFormatting sqref="E19:E605">
    <cfRule type="cellIs" dxfId="6" priority="354" operator="greaterThan">
      <formula>0</formula>
    </cfRule>
  </conditionalFormatting>
  <conditionalFormatting sqref="E19:E605">
    <cfRule type="expression" dxfId="4" priority="355">
      <formula>XEU19=""</formula>
    </cfRule>
  </conditionalFormatting>
  <conditionalFormatting sqref="E19:E605">
    <cfRule type="expression" dxfId="5" priority="356">
      <formula>XEU19&gt;0</formula>
    </cfRule>
  </conditionalFormatting>
  <conditionalFormatting sqref="E19:E605">
    <cfRule type="cellIs" dxfId="6" priority="357" operator="greaterThan">
      <formula>0</formula>
    </cfRule>
  </conditionalFormatting>
  <conditionalFormatting sqref="E19:E605">
    <cfRule type="expression" dxfId="4" priority="358">
      <formula>XEU19=""</formula>
    </cfRule>
  </conditionalFormatting>
  <conditionalFormatting sqref="E19:E605">
    <cfRule type="expression" dxfId="5" priority="359">
      <formula>XEU19&gt;0</formula>
    </cfRule>
  </conditionalFormatting>
  <conditionalFormatting sqref="E19:E605">
    <cfRule type="cellIs" dxfId="6" priority="360" operator="greaterThan">
      <formula>0</formula>
    </cfRule>
  </conditionalFormatting>
  <conditionalFormatting sqref="E19:E605">
    <cfRule type="expression" dxfId="4" priority="361">
      <formula>XEU19=""</formula>
    </cfRule>
  </conditionalFormatting>
  <conditionalFormatting sqref="E19:E605">
    <cfRule type="expression" dxfId="5" priority="362">
      <formula>XEU19&gt;0</formula>
    </cfRule>
  </conditionalFormatting>
  <conditionalFormatting sqref="E19:E605">
    <cfRule type="cellIs" dxfId="6" priority="363" operator="greaterThan">
      <formula>0</formula>
    </cfRule>
  </conditionalFormatting>
  <conditionalFormatting sqref="E19:E605">
    <cfRule type="expression" dxfId="4" priority="364">
      <formula>XEU19=""</formula>
    </cfRule>
  </conditionalFormatting>
  <conditionalFormatting sqref="E19:E605">
    <cfRule type="expression" dxfId="5" priority="365">
      <formula>XEU19&gt;0</formula>
    </cfRule>
  </conditionalFormatting>
  <conditionalFormatting sqref="E19:E605">
    <cfRule type="cellIs" dxfId="6" priority="366" operator="greaterThan">
      <formula>0</formula>
    </cfRule>
  </conditionalFormatting>
  <conditionalFormatting sqref="E19:E605">
    <cfRule type="expression" dxfId="4" priority="367">
      <formula>XEU19=""</formula>
    </cfRule>
  </conditionalFormatting>
  <conditionalFormatting sqref="E19:E605">
    <cfRule type="expression" dxfId="5" priority="368">
      <formula>XEU19&gt;0</formula>
    </cfRule>
  </conditionalFormatting>
  <conditionalFormatting sqref="E19:E605">
    <cfRule type="cellIs" dxfId="6" priority="369" operator="greaterThan">
      <formula>0</formula>
    </cfRule>
  </conditionalFormatting>
  <conditionalFormatting sqref="E19:E605">
    <cfRule type="expression" dxfId="4" priority="370">
      <formula>XEU19=""</formula>
    </cfRule>
  </conditionalFormatting>
  <conditionalFormatting sqref="E19:E605">
    <cfRule type="expression" dxfId="5" priority="371">
      <formula>XEU19&gt;0</formula>
    </cfRule>
  </conditionalFormatting>
  <conditionalFormatting sqref="E19:E605">
    <cfRule type="cellIs" dxfId="6" priority="372" operator="greaterThan">
      <formula>0</formula>
    </cfRule>
  </conditionalFormatting>
  <conditionalFormatting sqref="E19:E605">
    <cfRule type="expression" dxfId="4" priority="373">
      <formula>XEU19=""</formula>
    </cfRule>
  </conditionalFormatting>
  <conditionalFormatting sqref="E19:E605">
    <cfRule type="expression" dxfId="5" priority="374">
      <formula>XEU19&gt;0</formula>
    </cfRule>
  </conditionalFormatting>
  <conditionalFormatting sqref="E19:E605">
    <cfRule type="cellIs" dxfId="6" priority="375" operator="greaterThan">
      <formula>0</formula>
    </cfRule>
  </conditionalFormatting>
  <conditionalFormatting sqref="E19:E605">
    <cfRule type="expression" dxfId="4" priority="376">
      <formula>XEU19=""</formula>
    </cfRule>
  </conditionalFormatting>
  <conditionalFormatting sqref="E19:E605">
    <cfRule type="expression" dxfId="5" priority="377">
      <formula>XEU19&gt;0</formula>
    </cfRule>
  </conditionalFormatting>
  <conditionalFormatting sqref="E19:E605">
    <cfRule type="cellIs" dxfId="6" priority="378" operator="greaterThan">
      <formula>0</formula>
    </cfRule>
  </conditionalFormatting>
  <conditionalFormatting sqref="E19:E605">
    <cfRule type="expression" dxfId="4" priority="379">
      <formula>XEU19=""</formula>
    </cfRule>
  </conditionalFormatting>
  <conditionalFormatting sqref="E19:E605">
    <cfRule type="expression" dxfId="5" priority="380">
      <formula>XEU19&gt;0</formula>
    </cfRule>
  </conditionalFormatting>
  <conditionalFormatting sqref="E19:E605">
    <cfRule type="cellIs" dxfId="6" priority="381" operator="greaterThan">
      <formula>0</formula>
    </cfRule>
  </conditionalFormatting>
  <conditionalFormatting sqref="E19:E605">
    <cfRule type="expression" dxfId="4" priority="382">
      <formula>XEU19=""</formula>
    </cfRule>
  </conditionalFormatting>
  <conditionalFormatting sqref="E19:E605">
    <cfRule type="expression" dxfId="5" priority="383">
      <formula>XEU19&gt;0</formula>
    </cfRule>
  </conditionalFormatting>
  <conditionalFormatting sqref="E19:E605">
    <cfRule type="cellIs" dxfId="6" priority="384" operator="greaterThan">
      <formula>0</formula>
    </cfRule>
  </conditionalFormatting>
  <conditionalFormatting sqref="E19:E605">
    <cfRule type="expression" dxfId="4" priority="385">
      <formula>XEU19=""</formula>
    </cfRule>
  </conditionalFormatting>
  <conditionalFormatting sqref="E19:E605">
    <cfRule type="expression" dxfId="5" priority="386">
      <formula>XEU19&gt;0</formula>
    </cfRule>
  </conditionalFormatting>
  <conditionalFormatting sqref="E19:E605">
    <cfRule type="cellIs" dxfId="6" priority="387" operator="greaterThan">
      <formula>0</formula>
    </cfRule>
  </conditionalFormatting>
  <conditionalFormatting sqref="E19:E605">
    <cfRule type="expression" dxfId="4" priority="388">
      <formula>XEU19=""</formula>
    </cfRule>
  </conditionalFormatting>
  <conditionalFormatting sqref="E19:E605">
    <cfRule type="expression" dxfId="5" priority="389">
      <formula>XEU19&gt;0</formula>
    </cfRule>
  </conditionalFormatting>
  <conditionalFormatting sqref="E19:E605">
    <cfRule type="cellIs" dxfId="6" priority="390" operator="greaterThan">
      <formula>0</formula>
    </cfRule>
  </conditionalFormatting>
  <conditionalFormatting sqref="E19:E605">
    <cfRule type="expression" dxfId="4" priority="391">
      <formula>XEU19=""</formula>
    </cfRule>
  </conditionalFormatting>
  <conditionalFormatting sqref="E19:E605">
    <cfRule type="expression" dxfId="5" priority="392">
      <formula>XEU19&gt;0</formula>
    </cfRule>
  </conditionalFormatting>
  <conditionalFormatting sqref="E19:E605">
    <cfRule type="cellIs" dxfId="6" priority="393" operator="greaterThan">
      <formula>0</formula>
    </cfRule>
  </conditionalFormatting>
  <conditionalFormatting sqref="E19:E605">
    <cfRule type="expression" dxfId="4" priority="394">
      <formula>XEU19=""</formula>
    </cfRule>
  </conditionalFormatting>
  <conditionalFormatting sqref="E19:E605">
    <cfRule type="expression" dxfId="5" priority="395">
      <formula>XEU19&gt;0</formula>
    </cfRule>
  </conditionalFormatting>
  <conditionalFormatting sqref="E19:E605">
    <cfRule type="cellIs" dxfId="6" priority="396" operator="greaterThan">
      <formula>0</formula>
    </cfRule>
  </conditionalFormatting>
  <conditionalFormatting sqref="E19:E605">
    <cfRule type="expression" dxfId="4" priority="397">
      <formula>XEU19=""</formula>
    </cfRule>
  </conditionalFormatting>
  <conditionalFormatting sqref="E19:E605">
    <cfRule type="expression" dxfId="5" priority="398">
      <formula>XEU19&gt;0</formula>
    </cfRule>
  </conditionalFormatting>
  <conditionalFormatting sqref="E19:E605">
    <cfRule type="cellIs" dxfId="6" priority="399" operator="greaterThan">
      <formula>0</formula>
    </cfRule>
  </conditionalFormatting>
  <conditionalFormatting sqref="E19:E605">
    <cfRule type="expression" dxfId="4" priority="400">
      <formula>XEU19=""</formula>
    </cfRule>
  </conditionalFormatting>
  <conditionalFormatting sqref="E19:E605">
    <cfRule type="expression" dxfId="5" priority="401">
      <formula>XEU19&gt;0</formula>
    </cfRule>
  </conditionalFormatting>
  <conditionalFormatting sqref="E19:E605">
    <cfRule type="cellIs" dxfId="6" priority="402" operator="greaterThan">
      <formula>0</formula>
    </cfRule>
  </conditionalFormatting>
  <conditionalFormatting sqref="E19:E605">
    <cfRule type="expression" dxfId="4" priority="403">
      <formula>XEU19=""</formula>
    </cfRule>
  </conditionalFormatting>
  <conditionalFormatting sqref="E19:E605">
    <cfRule type="expression" dxfId="5" priority="404">
      <formula>XEU19&gt;0</formula>
    </cfRule>
  </conditionalFormatting>
  <conditionalFormatting sqref="E19:E605">
    <cfRule type="cellIs" dxfId="6" priority="405" operator="greaterThan">
      <formula>0</formula>
    </cfRule>
  </conditionalFormatting>
  <conditionalFormatting sqref="E19:E605">
    <cfRule type="expression" dxfId="4" priority="406">
      <formula>XEU19=""</formula>
    </cfRule>
  </conditionalFormatting>
  <conditionalFormatting sqref="E19:E605">
    <cfRule type="expression" dxfId="5" priority="407">
      <formula>XEU19&gt;0</formula>
    </cfRule>
  </conditionalFormatting>
  <conditionalFormatting sqref="E19:E605">
    <cfRule type="cellIs" dxfId="6" priority="408" operator="greaterThan">
      <formula>0</formula>
    </cfRule>
  </conditionalFormatting>
  <conditionalFormatting sqref="E19:E605">
    <cfRule type="expression" dxfId="4" priority="409">
      <formula>XEU19=""</formula>
    </cfRule>
  </conditionalFormatting>
  <conditionalFormatting sqref="E19:E605">
    <cfRule type="expression" dxfId="5" priority="410">
      <formula>XEU19&gt;0</formula>
    </cfRule>
  </conditionalFormatting>
  <conditionalFormatting sqref="E19:E605">
    <cfRule type="cellIs" dxfId="6" priority="411" operator="greaterThan">
      <formula>0</formula>
    </cfRule>
  </conditionalFormatting>
  <conditionalFormatting sqref="E19:E605">
    <cfRule type="expression" dxfId="4" priority="412">
      <formula>XEU19=""</formula>
    </cfRule>
  </conditionalFormatting>
  <conditionalFormatting sqref="E19:E605">
    <cfRule type="expression" dxfId="5" priority="413">
      <formula>XEU19&gt;0</formula>
    </cfRule>
  </conditionalFormatting>
  <conditionalFormatting sqref="E19:E605">
    <cfRule type="cellIs" dxfId="6" priority="414" operator="greaterThan">
      <formula>0</formula>
    </cfRule>
  </conditionalFormatting>
  <conditionalFormatting sqref="E19:E605">
    <cfRule type="expression" dxfId="4" priority="415">
      <formula>XEU19=""</formula>
    </cfRule>
  </conditionalFormatting>
  <conditionalFormatting sqref="E19:E605">
    <cfRule type="expression" dxfId="5" priority="416">
      <formula>XEU19&gt;0</formula>
    </cfRule>
  </conditionalFormatting>
  <conditionalFormatting sqref="E19:E605">
    <cfRule type="cellIs" dxfId="6" priority="417" operator="greaterThan">
      <formula>0</formula>
    </cfRule>
  </conditionalFormatting>
  <conditionalFormatting sqref="E19:E605">
    <cfRule type="expression" dxfId="4" priority="418">
      <formula>XEU19=""</formula>
    </cfRule>
  </conditionalFormatting>
  <conditionalFormatting sqref="E19:E605">
    <cfRule type="expression" dxfId="5" priority="419">
      <formula>XEU19&gt;0</formula>
    </cfRule>
  </conditionalFormatting>
  <conditionalFormatting sqref="E19:E605">
    <cfRule type="cellIs" dxfId="6" priority="420" operator="greaterThan">
      <formula>0</formula>
    </cfRule>
  </conditionalFormatting>
  <conditionalFormatting sqref="E19:E605">
    <cfRule type="expression" dxfId="4" priority="421">
      <formula>XEU19=""</formula>
    </cfRule>
  </conditionalFormatting>
  <conditionalFormatting sqref="E19:E605">
    <cfRule type="expression" dxfId="5" priority="422">
      <formula>XEU19&gt;0</formula>
    </cfRule>
  </conditionalFormatting>
  <conditionalFormatting sqref="E19:E605">
    <cfRule type="cellIs" dxfId="6" priority="423" operator="greaterThan">
      <formula>0</formula>
    </cfRule>
  </conditionalFormatting>
  <conditionalFormatting sqref="E19:E605">
    <cfRule type="expression" dxfId="4" priority="424">
      <formula>XEU19=""</formula>
    </cfRule>
  </conditionalFormatting>
  <conditionalFormatting sqref="E19:E605">
    <cfRule type="expression" dxfId="5" priority="425">
      <formula>XEU19&gt;0</formula>
    </cfRule>
  </conditionalFormatting>
  <conditionalFormatting sqref="E19:E605">
    <cfRule type="cellIs" dxfId="6" priority="426" operator="greaterThan">
      <formula>0</formula>
    </cfRule>
  </conditionalFormatting>
  <conditionalFormatting sqref="E19:E605">
    <cfRule type="expression" dxfId="4" priority="427">
      <formula>XEU19=""</formula>
    </cfRule>
  </conditionalFormatting>
  <conditionalFormatting sqref="E19:E605">
    <cfRule type="expression" dxfId="5" priority="428">
      <formula>XEU19&gt;0</formula>
    </cfRule>
  </conditionalFormatting>
  <conditionalFormatting sqref="E19:E605">
    <cfRule type="cellIs" dxfId="6" priority="429" operator="greaterThan">
      <formula>0</formula>
    </cfRule>
  </conditionalFormatting>
  <conditionalFormatting sqref="E19:E605">
    <cfRule type="expression" dxfId="4" priority="430">
      <formula>XEU19=""</formula>
    </cfRule>
  </conditionalFormatting>
  <conditionalFormatting sqref="E19:E605">
    <cfRule type="expression" dxfId="5" priority="431">
      <formula>XEU19&gt;0</formula>
    </cfRule>
  </conditionalFormatting>
  <conditionalFormatting sqref="E19:E605">
    <cfRule type="cellIs" dxfId="6" priority="432" operator="greaterThan">
      <formula>0</formula>
    </cfRule>
  </conditionalFormatting>
  <conditionalFormatting sqref="E19:E605">
    <cfRule type="expression" dxfId="4" priority="433">
      <formula>XEU19=""</formula>
    </cfRule>
  </conditionalFormatting>
  <conditionalFormatting sqref="E19:E605">
    <cfRule type="expression" dxfId="5" priority="434">
      <formula>XEU19&gt;0</formula>
    </cfRule>
  </conditionalFormatting>
  <conditionalFormatting sqref="E19:E605">
    <cfRule type="cellIs" dxfId="6" priority="435" operator="greaterThan">
      <formula>0</formula>
    </cfRule>
  </conditionalFormatting>
  <conditionalFormatting sqref="E19:E605">
    <cfRule type="expression" dxfId="4" priority="436">
      <formula>XEU19=""</formula>
    </cfRule>
  </conditionalFormatting>
  <conditionalFormatting sqref="E19:E605">
    <cfRule type="expression" dxfId="5" priority="437">
      <formula>XEU19&gt;0</formula>
    </cfRule>
  </conditionalFormatting>
  <conditionalFormatting sqref="E19:E605">
    <cfRule type="cellIs" dxfId="6" priority="438" operator="greaterThan">
      <formula>0</formula>
    </cfRule>
  </conditionalFormatting>
  <conditionalFormatting sqref="E19:E605">
    <cfRule type="expression" dxfId="4" priority="439">
      <formula>XEU19=""</formula>
    </cfRule>
  </conditionalFormatting>
  <conditionalFormatting sqref="E19:E605">
    <cfRule type="expression" dxfId="5" priority="440">
      <formula>XEU19&gt;0</formula>
    </cfRule>
  </conditionalFormatting>
  <conditionalFormatting sqref="E19:E605">
    <cfRule type="cellIs" dxfId="6" priority="441" operator="greaterThan">
      <formula>0</formula>
    </cfRule>
  </conditionalFormatting>
  <conditionalFormatting sqref="E19:E605">
    <cfRule type="expression" dxfId="4" priority="442">
      <formula>XEU19=""</formula>
    </cfRule>
  </conditionalFormatting>
  <conditionalFormatting sqref="E19:E605">
    <cfRule type="expression" dxfId="5" priority="443">
      <formula>XEU19&gt;0</formula>
    </cfRule>
  </conditionalFormatting>
  <conditionalFormatting sqref="E19:E605">
    <cfRule type="cellIs" dxfId="6" priority="444" operator="greaterThan">
      <formula>0</formula>
    </cfRule>
  </conditionalFormatting>
  <conditionalFormatting sqref="E19:E605">
    <cfRule type="expression" dxfId="4" priority="445">
      <formula>XEU19=""</formula>
    </cfRule>
  </conditionalFormatting>
  <conditionalFormatting sqref="E19:E605">
    <cfRule type="expression" dxfId="5" priority="446">
      <formula>XEU19&gt;0</formula>
    </cfRule>
  </conditionalFormatting>
  <conditionalFormatting sqref="E19:E605">
    <cfRule type="cellIs" dxfId="6" priority="447" operator="greaterThan">
      <formula>0</formula>
    </cfRule>
  </conditionalFormatting>
  <conditionalFormatting sqref="E19:E605">
    <cfRule type="expression" dxfId="4" priority="448">
      <formula>XEU19=""</formula>
    </cfRule>
  </conditionalFormatting>
  <conditionalFormatting sqref="E19:E605">
    <cfRule type="expression" dxfId="5" priority="449">
      <formula>XEU19&gt;0</formula>
    </cfRule>
  </conditionalFormatting>
  <conditionalFormatting sqref="E19:E605">
    <cfRule type="cellIs" dxfId="6" priority="450" operator="greaterThan">
      <formula>0</formula>
    </cfRule>
  </conditionalFormatting>
  <conditionalFormatting sqref="E19:E605">
    <cfRule type="expression" dxfId="4" priority="451">
      <formula>XEU19=""</formula>
    </cfRule>
  </conditionalFormatting>
  <conditionalFormatting sqref="E19:E605">
    <cfRule type="expression" dxfId="5" priority="452">
      <formula>XEU19&gt;0</formula>
    </cfRule>
  </conditionalFormatting>
  <conditionalFormatting sqref="E19:E605">
    <cfRule type="cellIs" dxfId="6" priority="453" operator="greaterThan">
      <formula>0</formula>
    </cfRule>
  </conditionalFormatting>
  <conditionalFormatting sqref="E19:E605">
    <cfRule type="expression" dxfId="4" priority="454">
      <formula>XEU19=""</formula>
    </cfRule>
  </conditionalFormatting>
  <conditionalFormatting sqref="E19:E605">
    <cfRule type="expression" dxfId="5" priority="455">
      <formula>XEU19&gt;0</formula>
    </cfRule>
  </conditionalFormatting>
  <conditionalFormatting sqref="E19:E605">
    <cfRule type="cellIs" dxfId="6" priority="456" operator="greaterThan">
      <formula>0</formula>
    </cfRule>
  </conditionalFormatting>
  <conditionalFormatting sqref="E19:E605">
    <cfRule type="expression" dxfId="4" priority="457">
      <formula>XEU19=""</formula>
    </cfRule>
  </conditionalFormatting>
  <conditionalFormatting sqref="E19:E605">
    <cfRule type="expression" dxfId="5" priority="458">
      <formula>XEU19&gt;0</formula>
    </cfRule>
  </conditionalFormatting>
  <conditionalFormatting sqref="E19:E605">
    <cfRule type="cellIs" dxfId="6" priority="459" operator="greaterThan">
      <formula>0</formula>
    </cfRule>
  </conditionalFormatting>
  <conditionalFormatting sqref="E19:E605">
    <cfRule type="expression" dxfId="4" priority="460">
      <formula>XEU19=""</formula>
    </cfRule>
  </conditionalFormatting>
  <conditionalFormatting sqref="E19:E605">
    <cfRule type="expression" dxfId="5" priority="461">
      <formula>XEU19&gt;0</formula>
    </cfRule>
  </conditionalFormatting>
  <conditionalFormatting sqref="E19:E605">
    <cfRule type="cellIs" dxfId="6" priority="462" operator="greaterThan">
      <formula>0</formula>
    </cfRule>
  </conditionalFormatting>
  <conditionalFormatting sqref="E19:E605">
    <cfRule type="expression" dxfId="4" priority="463">
      <formula>XEU19=""</formula>
    </cfRule>
  </conditionalFormatting>
  <conditionalFormatting sqref="E19:E605">
    <cfRule type="expression" dxfId="5" priority="464">
      <formula>XEU19&gt;0</formula>
    </cfRule>
  </conditionalFormatting>
  <conditionalFormatting sqref="E19:E605">
    <cfRule type="cellIs" dxfId="6" priority="465" operator="greaterThan">
      <formula>0</formula>
    </cfRule>
  </conditionalFormatting>
  <conditionalFormatting sqref="E19:E605">
    <cfRule type="expression" dxfId="4" priority="466">
      <formula>XEU19=""</formula>
    </cfRule>
  </conditionalFormatting>
  <conditionalFormatting sqref="E19:E605">
    <cfRule type="expression" dxfId="5" priority="467">
      <formula>XEU19&gt;0</formula>
    </cfRule>
  </conditionalFormatting>
  <conditionalFormatting sqref="E19:E605">
    <cfRule type="cellIs" dxfId="6" priority="468" operator="greaterThan">
      <formula>0</formula>
    </cfRule>
  </conditionalFormatting>
  <conditionalFormatting sqref="E19:E605">
    <cfRule type="expression" dxfId="4" priority="469">
      <formula>XEU19=""</formula>
    </cfRule>
  </conditionalFormatting>
  <conditionalFormatting sqref="E19:E605">
    <cfRule type="expression" dxfId="5" priority="470">
      <formula>XEU19&gt;0</formula>
    </cfRule>
  </conditionalFormatting>
  <conditionalFormatting sqref="E19:E605">
    <cfRule type="cellIs" dxfId="6" priority="471" operator="greaterThan">
      <formula>0</formula>
    </cfRule>
  </conditionalFormatting>
  <conditionalFormatting sqref="E19:E605">
    <cfRule type="expression" dxfId="4" priority="472">
      <formula>XEU19=""</formula>
    </cfRule>
  </conditionalFormatting>
  <conditionalFormatting sqref="E19:E605">
    <cfRule type="expression" dxfId="5" priority="473">
      <formula>XEU19&gt;0</formula>
    </cfRule>
  </conditionalFormatting>
  <conditionalFormatting sqref="E19:E605">
    <cfRule type="cellIs" dxfId="6" priority="474" operator="greaterThan">
      <formula>0</formula>
    </cfRule>
  </conditionalFormatting>
  <conditionalFormatting sqref="E19:E605">
    <cfRule type="expression" dxfId="4" priority="475">
      <formula>XEU19=""</formula>
    </cfRule>
  </conditionalFormatting>
  <conditionalFormatting sqref="E19:E605">
    <cfRule type="expression" dxfId="5" priority="476">
      <formula>XEU19&gt;0</formula>
    </cfRule>
  </conditionalFormatting>
  <conditionalFormatting sqref="E19:E605">
    <cfRule type="cellIs" dxfId="6" priority="477" operator="greaterThan">
      <formula>0</formula>
    </cfRule>
  </conditionalFormatting>
  <conditionalFormatting sqref="E19:E605">
    <cfRule type="expression" dxfId="4" priority="478">
      <formula>XEU19=""</formula>
    </cfRule>
  </conditionalFormatting>
  <conditionalFormatting sqref="E19:E605">
    <cfRule type="expression" dxfId="5" priority="479">
      <formula>XEU19&gt;0</formula>
    </cfRule>
  </conditionalFormatting>
  <conditionalFormatting sqref="E19:E605">
    <cfRule type="cellIs" dxfId="6" priority="480" operator="greaterThan">
      <formula>0</formula>
    </cfRule>
  </conditionalFormatting>
  <conditionalFormatting sqref="E19:E605">
    <cfRule type="expression" dxfId="4" priority="481">
      <formula>XEU19=""</formula>
    </cfRule>
  </conditionalFormatting>
  <conditionalFormatting sqref="E19:E605">
    <cfRule type="expression" dxfId="5" priority="482">
      <formula>XEU19&gt;0</formula>
    </cfRule>
  </conditionalFormatting>
  <conditionalFormatting sqref="E19:E605">
    <cfRule type="cellIs" dxfId="6" priority="483" operator="greaterThan">
      <formula>0</formula>
    </cfRule>
  </conditionalFormatting>
  <conditionalFormatting sqref="E19:E605">
    <cfRule type="expression" dxfId="4" priority="484">
      <formula>XEU19=""</formula>
    </cfRule>
  </conditionalFormatting>
  <conditionalFormatting sqref="E19:E605">
    <cfRule type="expression" dxfId="5" priority="485">
      <formula>XEU19&gt;0</formula>
    </cfRule>
  </conditionalFormatting>
  <conditionalFormatting sqref="E19:E605">
    <cfRule type="cellIs" dxfId="6" priority="486" operator="greaterThan">
      <formula>0</formula>
    </cfRule>
  </conditionalFormatting>
  <conditionalFormatting sqref="E19:E605">
    <cfRule type="expression" dxfId="4" priority="487">
      <formula>XEU19=""</formula>
    </cfRule>
  </conditionalFormatting>
  <conditionalFormatting sqref="E19:E605">
    <cfRule type="expression" dxfId="5" priority="488">
      <formula>XEU19&gt;0</formula>
    </cfRule>
  </conditionalFormatting>
  <conditionalFormatting sqref="E19:E605">
    <cfRule type="cellIs" dxfId="6" priority="489" operator="greaterThan">
      <formula>0</formula>
    </cfRule>
  </conditionalFormatting>
  <conditionalFormatting sqref="E19:E605">
    <cfRule type="expression" dxfId="4" priority="490">
      <formula>XEU19=""</formula>
    </cfRule>
  </conditionalFormatting>
  <conditionalFormatting sqref="E19:E605">
    <cfRule type="expression" dxfId="5" priority="491">
      <formula>XEU19&gt;0</formula>
    </cfRule>
  </conditionalFormatting>
  <conditionalFormatting sqref="E19:E605">
    <cfRule type="cellIs" dxfId="6" priority="492" operator="greaterThan">
      <formula>0</formula>
    </cfRule>
  </conditionalFormatting>
  <conditionalFormatting sqref="E19:E605">
    <cfRule type="expression" dxfId="4" priority="493">
      <formula>XEU19=""</formula>
    </cfRule>
  </conditionalFormatting>
  <conditionalFormatting sqref="E19:E605">
    <cfRule type="expression" dxfId="5" priority="494">
      <formula>XEU19&gt;0</formula>
    </cfRule>
  </conditionalFormatting>
  <conditionalFormatting sqref="E19:E605">
    <cfRule type="cellIs" dxfId="6" priority="495" operator="greaterThan">
      <formula>0</formula>
    </cfRule>
  </conditionalFormatting>
  <conditionalFormatting sqref="E19:E605">
    <cfRule type="expression" dxfId="4" priority="496">
      <formula>XEU19=""</formula>
    </cfRule>
  </conditionalFormatting>
  <conditionalFormatting sqref="E19:E605">
    <cfRule type="expression" dxfId="5" priority="497">
      <formula>XEU19&gt;0</formula>
    </cfRule>
  </conditionalFormatting>
  <conditionalFormatting sqref="E19:E605">
    <cfRule type="cellIs" dxfId="6" priority="498" operator="greaterThan">
      <formula>0</formula>
    </cfRule>
  </conditionalFormatting>
  <conditionalFormatting sqref="E19:E605">
    <cfRule type="expression" dxfId="4" priority="499">
      <formula>XEU19=""</formula>
    </cfRule>
  </conditionalFormatting>
  <conditionalFormatting sqref="E19:E605">
    <cfRule type="expression" dxfId="5" priority="500">
      <formula>XEU19&gt;0</formula>
    </cfRule>
  </conditionalFormatting>
  <conditionalFormatting sqref="E19:E605">
    <cfRule type="cellIs" dxfId="6" priority="501" operator="greaterThan">
      <formula>0</formula>
    </cfRule>
  </conditionalFormatting>
  <conditionalFormatting sqref="F19:F605">
    <cfRule type="expression" dxfId="4" priority="502">
      <formula>XEV19=""</formula>
    </cfRule>
  </conditionalFormatting>
  <conditionalFormatting sqref="F19:F605">
    <cfRule type="expression" dxfId="5" priority="503">
      <formula>XEV19&gt;0</formula>
    </cfRule>
  </conditionalFormatting>
  <conditionalFormatting sqref="F19:F605">
    <cfRule type="cellIs" dxfId="6" priority="504" operator="greaterThan">
      <formula>0</formula>
    </cfRule>
  </conditionalFormatting>
  <conditionalFormatting sqref="F19:F605">
    <cfRule type="expression" dxfId="4" priority="505">
      <formula>XEV19=""</formula>
    </cfRule>
  </conditionalFormatting>
  <conditionalFormatting sqref="F19:F605">
    <cfRule type="expression" dxfId="5" priority="506">
      <formula>XEV19&gt;0</formula>
    </cfRule>
  </conditionalFormatting>
  <conditionalFormatting sqref="F19:F605">
    <cfRule type="cellIs" dxfId="6" priority="507" operator="greaterThan">
      <formula>0</formula>
    </cfRule>
  </conditionalFormatting>
  <conditionalFormatting sqref="F19:F605">
    <cfRule type="expression" dxfId="4" priority="508">
      <formula>XEV19=""</formula>
    </cfRule>
  </conditionalFormatting>
  <conditionalFormatting sqref="F19:F605">
    <cfRule type="expression" dxfId="5" priority="509">
      <formula>XEV19&gt;0</formula>
    </cfRule>
  </conditionalFormatting>
  <conditionalFormatting sqref="F19:F605">
    <cfRule type="cellIs" dxfId="6" priority="510" operator="greaterThan">
      <formula>0</formula>
    </cfRule>
  </conditionalFormatting>
  <conditionalFormatting sqref="F19:F605">
    <cfRule type="expression" dxfId="4" priority="511">
      <formula>XEV19=""</formula>
    </cfRule>
  </conditionalFormatting>
  <conditionalFormatting sqref="F19:F605">
    <cfRule type="expression" dxfId="5" priority="512">
      <formula>XEV19&gt;0</formula>
    </cfRule>
  </conditionalFormatting>
  <conditionalFormatting sqref="F19:F605">
    <cfRule type="cellIs" dxfId="6" priority="513" operator="greaterThan">
      <formula>0</formula>
    </cfRule>
  </conditionalFormatting>
  <conditionalFormatting sqref="F19:F605">
    <cfRule type="expression" dxfId="4" priority="514">
      <formula>XEV19=""</formula>
    </cfRule>
  </conditionalFormatting>
  <conditionalFormatting sqref="F19:F605">
    <cfRule type="expression" dxfId="5" priority="515">
      <formula>XEV19&gt;0</formula>
    </cfRule>
  </conditionalFormatting>
  <conditionalFormatting sqref="F19:F605">
    <cfRule type="cellIs" dxfId="6" priority="516" operator="greaterThan">
      <formula>0</formula>
    </cfRule>
  </conditionalFormatting>
  <conditionalFormatting sqref="F19:F605">
    <cfRule type="expression" dxfId="4" priority="517">
      <formula>XEV19=""</formula>
    </cfRule>
  </conditionalFormatting>
  <conditionalFormatting sqref="F19:F605">
    <cfRule type="expression" dxfId="5" priority="518">
      <formula>XEV19&gt;0</formula>
    </cfRule>
  </conditionalFormatting>
  <conditionalFormatting sqref="F19:F605">
    <cfRule type="cellIs" dxfId="6" priority="519" operator="greaterThan">
      <formula>0</formula>
    </cfRule>
  </conditionalFormatting>
  <conditionalFormatting sqref="F19:F605">
    <cfRule type="expression" dxfId="4" priority="520">
      <formula>XEV19=""</formula>
    </cfRule>
  </conditionalFormatting>
  <conditionalFormatting sqref="F19:F605">
    <cfRule type="expression" dxfId="5" priority="521">
      <formula>XEV19&gt;0</formula>
    </cfRule>
  </conditionalFormatting>
  <conditionalFormatting sqref="F19:F605">
    <cfRule type="cellIs" dxfId="6" priority="522" operator="greaterThan">
      <formula>0</formula>
    </cfRule>
  </conditionalFormatting>
  <conditionalFormatting sqref="F19:F605">
    <cfRule type="expression" dxfId="4" priority="523">
      <formula>XEV19=""</formula>
    </cfRule>
  </conditionalFormatting>
  <conditionalFormatting sqref="F19:F605">
    <cfRule type="expression" dxfId="5" priority="524">
      <formula>XEV19&gt;0</formula>
    </cfRule>
  </conditionalFormatting>
  <conditionalFormatting sqref="F19:F605">
    <cfRule type="cellIs" dxfId="6" priority="525" operator="greaterThan">
      <formula>0</formula>
    </cfRule>
  </conditionalFormatting>
  <conditionalFormatting sqref="F19:F605">
    <cfRule type="expression" dxfId="4" priority="526">
      <formula>XEV19=""</formula>
    </cfRule>
  </conditionalFormatting>
  <conditionalFormatting sqref="F19:F605">
    <cfRule type="expression" dxfId="5" priority="527">
      <formula>XEV19&gt;0</formula>
    </cfRule>
  </conditionalFormatting>
  <conditionalFormatting sqref="F19:F605">
    <cfRule type="cellIs" dxfId="6" priority="528" operator="greaterThan">
      <formula>0</formula>
    </cfRule>
  </conditionalFormatting>
  <conditionalFormatting sqref="F19:F605">
    <cfRule type="expression" dxfId="4" priority="529">
      <formula>XEV19=""</formula>
    </cfRule>
  </conditionalFormatting>
  <conditionalFormatting sqref="F19:F605">
    <cfRule type="expression" dxfId="5" priority="530">
      <formula>XEV19&gt;0</formula>
    </cfRule>
  </conditionalFormatting>
  <conditionalFormatting sqref="F19:F605">
    <cfRule type="cellIs" dxfId="6" priority="531" operator="greaterThan">
      <formula>0</formula>
    </cfRule>
  </conditionalFormatting>
  <conditionalFormatting sqref="F19:F605">
    <cfRule type="expression" dxfId="4" priority="532">
      <formula>XEV19=""</formula>
    </cfRule>
  </conditionalFormatting>
  <conditionalFormatting sqref="F19:F605">
    <cfRule type="expression" dxfId="5" priority="533">
      <formula>XEV19&gt;0</formula>
    </cfRule>
  </conditionalFormatting>
  <conditionalFormatting sqref="F19:F605">
    <cfRule type="cellIs" dxfId="6" priority="534" operator="greaterThan">
      <formula>0</formula>
    </cfRule>
  </conditionalFormatting>
  <conditionalFormatting sqref="F19:F605">
    <cfRule type="expression" dxfId="4" priority="535">
      <formula>XEV19=""</formula>
    </cfRule>
  </conditionalFormatting>
  <conditionalFormatting sqref="F19:F605">
    <cfRule type="expression" dxfId="5" priority="536">
      <formula>XEV19&gt;0</formula>
    </cfRule>
  </conditionalFormatting>
  <conditionalFormatting sqref="F19:F605">
    <cfRule type="cellIs" dxfId="6" priority="537" operator="greaterThan">
      <formula>0</formula>
    </cfRule>
  </conditionalFormatting>
  <conditionalFormatting sqref="F19:F605">
    <cfRule type="expression" dxfId="4" priority="538">
      <formula>XEV19=""</formula>
    </cfRule>
  </conditionalFormatting>
  <conditionalFormatting sqref="F19:F605">
    <cfRule type="expression" dxfId="5" priority="539">
      <formula>XEV19&gt;0</formula>
    </cfRule>
  </conditionalFormatting>
  <conditionalFormatting sqref="F19:F605">
    <cfRule type="cellIs" dxfId="6" priority="540" operator="greaterThan">
      <formula>0</formula>
    </cfRule>
  </conditionalFormatting>
  <conditionalFormatting sqref="F19:F605">
    <cfRule type="expression" dxfId="4" priority="541">
      <formula>XEV19=""</formula>
    </cfRule>
  </conditionalFormatting>
  <conditionalFormatting sqref="F19:F605">
    <cfRule type="expression" dxfId="5" priority="542">
      <formula>XEV19&gt;0</formula>
    </cfRule>
  </conditionalFormatting>
  <conditionalFormatting sqref="F19:F605">
    <cfRule type="cellIs" dxfId="6" priority="543" operator="greaterThan">
      <formula>0</formula>
    </cfRule>
  </conditionalFormatting>
  <conditionalFormatting sqref="F19:F605">
    <cfRule type="expression" dxfId="4" priority="544">
      <formula>XEV19=""</formula>
    </cfRule>
  </conditionalFormatting>
  <conditionalFormatting sqref="F19:F605">
    <cfRule type="expression" dxfId="5" priority="545">
      <formula>XEV19&gt;0</formula>
    </cfRule>
  </conditionalFormatting>
  <conditionalFormatting sqref="F19:F605">
    <cfRule type="cellIs" dxfId="6" priority="546" operator="greaterThan">
      <formula>0</formula>
    </cfRule>
  </conditionalFormatting>
  <conditionalFormatting sqref="F19:F605">
    <cfRule type="expression" dxfId="4" priority="547">
      <formula>XEV19=""</formula>
    </cfRule>
  </conditionalFormatting>
  <conditionalFormatting sqref="F19:F605">
    <cfRule type="expression" dxfId="5" priority="548">
      <formula>XEV19&gt;0</formula>
    </cfRule>
  </conditionalFormatting>
  <conditionalFormatting sqref="F19:F605">
    <cfRule type="cellIs" dxfId="6" priority="549" operator="greaterThan">
      <formula>0</formula>
    </cfRule>
  </conditionalFormatting>
  <conditionalFormatting sqref="F19:F605">
    <cfRule type="expression" dxfId="4" priority="550">
      <formula>XEV19=""</formula>
    </cfRule>
  </conditionalFormatting>
  <conditionalFormatting sqref="F19:F605">
    <cfRule type="expression" dxfId="5" priority="551">
      <formula>XEV19&gt;0</formula>
    </cfRule>
  </conditionalFormatting>
  <conditionalFormatting sqref="F19:F605">
    <cfRule type="cellIs" dxfId="6" priority="552" operator="greaterThan">
      <formula>0</formula>
    </cfRule>
  </conditionalFormatting>
  <conditionalFormatting sqref="F19:F605">
    <cfRule type="expression" dxfId="4" priority="553">
      <formula>XEV19=""</formula>
    </cfRule>
  </conditionalFormatting>
  <conditionalFormatting sqref="F19:F605">
    <cfRule type="expression" dxfId="5" priority="554">
      <formula>XEV19&gt;0</formula>
    </cfRule>
  </conditionalFormatting>
  <conditionalFormatting sqref="F19:F605">
    <cfRule type="cellIs" dxfId="6" priority="555" operator="greaterThan">
      <formula>0</formula>
    </cfRule>
  </conditionalFormatting>
  <conditionalFormatting sqref="F19:F605">
    <cfRule type="expression" dxfId="4" priority="556">
      <formula>XEV19=""</formula>
    </cfRule>
  </conditionalFormatting>
  <conditionalFormatting sqref="F19:F605">
    <cfRule type="expression" dxfId="5" priority="557">
      <formula>XEV19&gt;0</formula>
    </cfRule>
  </conditionalFormatting>
  <conditionalFormatting sqref="F19:F605">
    <cfRule type="cellIs" dxfId="6" priority="558" operator="greaterThan">
      <formula>0</formula>
    </cfRule>
  </conditionalFormatting>
  <conditionalFormatting sqref="F19:F605">
    <cfRule type="expression" dxfId="4" priority="559">
      <formula>XEV19=""</formula>
    </cfRule>
  </conditionalFormatting>
  <conditionalFormatting sqref="F19:F605">
    <cfRule type="expression" dxfId="5" priority="560">
      <formula>XEV19&gt;0</formula>
    </cfRule>
  </conditionalFormatting>
  <conditionalFormatting sqref="F19:F605">
    <cfRule type="cellIs" dxfId="6" priority="561" operator="greaterThan">
      <formula>0</formula>
    </cfRule>
  </conditionalFormatting>
  <conditionalFormatting sqref="F19:F605">
    <cfRule type="expression" dxfId="4" priority="562">
      <formula>XEV19=""</formula>
    </cfRule>
  </conditionalFormatting>
  <conditionalFormatting sqref="F19:F605">
    <cfRule type="expression" dxfId="5" priority="563">
      <formula>XEV19&gt;0</formula>
    </cfRule>
  </conditionalFormatting>
  <conditionalFormatting sqref="F19:F605">
    <cfRule type="cellIs" dxfId="6" priority="564" operator="greaterThan">
      <formula>0</formula>
    </cfRule>
  </conditionalFormatting>
  <conditionalFormatting sqref="F19:F605">
    <cfRule type="expression" dxfId="4" priority="565">
      <formula>XEV19=""</formula>
    </cfRule>
  </conditionalFormatting>
  <conditionalFormatting sqref="F19:F605">
    <cfRule type="expression" dxfId="5" priority="566">
      <formula>XEV19&gt;0</formula>
    </cfRule>
  </conditionalFormatting>
  <conditionalFormatting sqref="F19:F605">
    <cfRule type="cellIs" dxfId="6" priority="567" operator="greaterThan">
      <formula>0</formula>
    </cfRule>
  </conditionalFormatting>
  <conditionalFormatting sqref="F19:F605">
    <cfRule type="expression" dxfId="4" priority="568">
      <formula>XEV19=""</formula>
    </cfRule>
  </conditionalFormatting>
  <conditionalFormatting sqref="F19:F605">
    <cfRule type="expression" dxfId="5" priority="569">
      <formula>XEV19&gt;0</formula>
    </cfRule>
  </conditionalFormatting>
  <conditionalFormatting sqref="F19:F605">
    <cfRule type="cellIs" dxfId="6" priority="570" operator="greaterThan">
      <formula>0</formula>
    </cfRule>
  </conditionalFormatting>
  <conditionalFormatting sqref="F19:F605">
    <cfRule type="expression" dxfId="4" priority="571">
      <formula>XEV19=""</formula>
    </cfRule>
  </conditionalFormatting>
  <conditionalFormatting sqref="F19:F605">
    <cfRule type="expression" dxfId="5" priority="572">
      <formula>XEV19&gt;0</formula>
    </cfRule>
  </conditionalFormatting>
  <conditionalFormatting sqref="F19:F605">
    <cfRule type="cellIs" dxfId="6" priority="573" operator="greaterThan">
      <formula>0</formula>
    </cfRule>
  </conditionalFormatting>
  <conditionalFormatting sqref="F19:F605">
    <cfRule type="expression" dxfId="4" priority="574">
      <formula>XEV19=""</formula>
    </cfRule>
  </conditionalFormatting>
  <conditionalFormatting sqref="F19:F605">
    <cfRule type="expression" dxfId="5" priority="575">
      <formula>XEV19&gt;0</formula>
    </cfRule>
  </conditionalFormatting>
  <conditionalFormatting sqref="F19:F605">
    <cfRule type="cellIs" dxfId="6" priority="576" operator="greaterThan">
      <formula>0</formula>
    </cfRule>
  </conditionalFormatting>
  <conditionalFormatting sqref="F19:F605">
    <cfRule type="expression" dxfId="4" priority="577">
      <formula>XEV19=""</formula>
    </cfRule>
  </conditionalFormatting>
  <conditionalFormatting sqref="F19:F605">
    <cfRule type="expression" dxfId="5" priority="578">
      <formula>XEV19&gt;0</formula>
    </cfRule>
  </conditionalFormatting>
  <conditionalFormatting sqref="F19:F605">
    <cfRule type="cellIs" dxfId="6" priority="579" operator="greaterThan">
      <formula>0</formula>
    </cfRule>
  </conditionalFormatting>
  <conditionalFormatting sqref="F19:F605">
    <cfRule type="expression" dxfId="4" priority="580">
      <formula>XEV19=""</formula>
    </cfRule>
  </conditionalFormatting>
  <conditionalFormatting sqref="F19:F605">
    <cfRule type="expression" dxfId="5" priority="581">
      <formula>XEV19&gt;0</formula>
    </cfRule>
  </conditionalFormatting>
  <conditionalFormatting sqref="F19:F605">
    <cfRule type="cellIs" dxfId="6" priority="582" operator="greaterThan">
      <formula>0</formula>
    </cfRule>
  </conditionalFormatting>
  <conditionalFormatting sqref="F19:F605">
    <cfRule type="expression" dxfId="4" priority="583">
      <formula>XEV19=""</formula>
    </cfRule>
  </conditionalFormatting>
  <conditionalFormatting sqref="F19:F605">
    <cfRule type="expression" dxfId="5" priority="584">
      <formula>XEV19&gt;0</formula>
    </cfRule>
  </conditionalFormatting>
  <conditionalFormatting sqref="F19:F605">
    <cfRule type="cellIs" dxfId="6" priority="585" operator="greaterThan">
      <formula>0</formula>
    </cfRule>
  </conditionalFormatting>
  <conditionalFormatting sqref="F19:F605">
    <cfRule type="expression" dxfId="4" priority="586">
      <formula>XEV19=""</formula>
    </cfRule>
  </conditionalFormatting>
  <conditionalFormatting sqref="F19:F605">
    <cfRule type="expression" dxfId="5" priority="587">
      <formula>XEV19&gt;0</formula>
    </cfRule>
  </conditionalFormatting>
  <conditionalFormatting sqref="F19:F605">
    <cfRule type="cellIs" dxfId="6" priority="588" operator="greaterThan">
      <formula>0</formula>
    </cfRule>
  </conditionalFormatting>
  <conditionalFormatting sqref="F19:F605">
    <cfRule type="expression" dxfId="4" priority="589">
      <formula>XEV19=""</formula>
    </cfRule>
  </conditionalFormatting>
  <conditionalFormatting sqref="F19:F605">
    <cfRule type="expression" dxfId="5" priority="590">
      <formula>XEV19&gt;0</formula>
    </cfRule>
  </conditionalFormatting>
  <conditionalFormatting sqref="F19:F605">
    <cfRule type="cellIs" dxfId="6" priority="591" operator="greaterThan">
      <formula>0</formula>
    </cfRule>
  </conditionalFormatting>
  <conditionalFormatting sqref="F19:F605">
    <cfRule type="expression" dxfId="4" priority="592">
      <formula>XEV19=""</formula>
    </cfRule>
  </conditionalFormatting>
  <conditionalFormatting sqref="F19:F605">
    <cfRule type="expression" dxfId="5" priority="593">
      <formula>XEV19&gt;0</formula>
    </cfRule>
  </conditionalFormatting>
  <conditionalFormatting sqref="F19:F605">
    <cfRule type="cellIs" dxfId="6" priority="594" operator="greaterThan">
      <formula>0</formula>
    </cfRule>
  </conditionalFormatting>
  <conditionalFormatting sqref="F19:F605">
    <cfRule type="expression" dxfId="4" priority="595">
      <formula>XEV19=""</formula>
    </cfRule>
  </conditionalFormatting>
  <conditionalFormatting sqref="F19:F605">
    <cfRule type="expression" dxfId="5" priority="596">
      <formula>XEV19&gt;0</formula>
    </cfRule>
  </conditionalFormatting>
  <conditionalFormatting sqref="F19:F605">
    <cfRule type="cellIs" dxfId="6" priority="597" operator="greaterThan">
      <formula>0</formula>
    </cfRule>
  </conditionalFormatting>
  <conditionalFormatting sqref="F19:F605">
    <cfRule type="expression" dxfId="4" priority="598">
      <formula>XEV19=""</formula>
    </cfRule>
  </conditionalFormatting>
  <conditionalFormatting sqref="F19:F605">
    <cfRule type="expression" dxfId="5" priority="599">
      <formula>XEV19&gt;0</formula>
    </cfRule>
  </conditionalFormatting>
  <conditionalFormatting sqref="F19:F605">
    <cfRule type="cellIs" dxfId="6" priority="600" operator="greaterThan">
      <formula>0</formula>
    </cfRule>
  </conditionalFormatting>
  <conditionalFormatting sqref="F19:F605">
    <cfRule type="expression" dxfId="4" priority="601">
      <formula>XEV19=""</formula>
    </cfRule>
  </conditionalFormatting>
  <conditionalFormatting sqref="F19:F605">
    <cfRule type="expression" dxfId="5" priority="602">
      <formula>XEV19&gt;0</formula>
    </cfRule>
  </conditionalFormatting>
  <conditionalFormatting sqref="F19:F605">
    <cfRule type="cellIs" dxfId="6" priority="603" operator="greaterThan">
      <formula>0</formula>
    </cfRule>
  </conditionalFormatting>
  <conditionalFormatting sqref="F19:F605">
    <cfRule type="expression" dxfId="4" priority="604">
      <formula>XEV19=""</formula>
    </cfRule>
  </conditionalFormatting>
  <conditionalFormatting sqref="F19:F605">
    <cfRule type="expression" dxfId="5" priority="605">
      <formula>XEV19&gt;0</formula>
    </cfRule>
  </conditionalFormatting>
  <conditionalFormatting sqref="F19:F605">
    <cfRule type="cellIs" dxfId="6" priority="606" operator="greaterThan">
      <formula>0</formula>
    </cfRule>
  </conditionalFormatting>
  <conditionalFormatting sqref="F19:F605">
    <cfRule type="expression" dxfId="4" priority="607">
      <formula>XEV19=""</formula>
    </cfRule>
  </conditionalFormatting>
  <conditionalFormatting sqref="F19:F605">
    <cfRule type="expression" dxfId="5" priority="608">
      <formula>XEV19&gt;0</formula>
    </cfRule>
  </conditionalFormatting>
  <conditionalFormatting sqref="F19:F605">
    <cfRule type="cellIs" dxfId="6" priority="609" operator="greaterThan">
      <formula>0</formula>
    </cfRule>
  </conditionalFormatting>
  <conditionalFormatting sqref="F19:F605">
    <cfRule type="expression" dxfId="4" priority="610">
      <formula>XEV19=""</formula>
    </cfRule>
  </conditionalFormatting>
  <conditionalFormatting sqref="F19:F605">
    <cfRule type="expression" dxfId="5" priority="611">
      <formula>XEV19&gt;0</formula>
    </cfRule>
  </conditionalFormatting>
  <conditionalFormatting sqref="F19:F605">
    <cfRule type="cellIs" dxfId="6" priority="612" operator="greaterThan">
      <formula>0</formula>
    </cfRule>
  </conditionalFormatting>
  <conditionalFormatting sqref="F19:F605">
    <cfRule type="expression" dxfId="4" priority="613">
      <formula>XEV19=""</formula>
    </cfRule>
  </conditionalFormatting>
  <conditionalFormatting sqref="F19:F605">
    <cfRule type="expression" dxfId="5" priority="614">
      <formula>XEV19&gt;0</formula>
    </cfRule>
  </conditionalFormatting>
  <conditionalFormatting sqref="F19:F605">
    <cfRule type="cellIs" dxfId="6" priority="615" operator="greaterThan">
      <formula>0</formula>
    </cfRule>
  </conditionalFormatting>
  <conditionalFormatting sqref="F19:F605">
    <cfRule type="expression" dxfId="4" priority="616">
      <formula>XEV19=""</formula>
    </cfRule>
  </conditionalFormatting>
  <conditionalFormatting sqref="F19:F605">
    <cfRule type="expression" dxfId="5" priority="617">
      <formula>XEV19&gt;0</formula>
    </cfRule>
  </conditionalFormatting>
  <conditionalFormatting sqref="F19:F605">
    <cfRule type="cellIs" dxfId="6" priority="618" operator="greaterThan">
      <formula>0</formula>
    </cfRule>
  </conditionalFormatting>
  <conditionalFormatting sqref="F19:F605">
    <cfRule type="expression" dxfId="4" priority="619">
      <formula>XEV19=""</formula>
    </cfRule>
  </conditionalFormatting>
  <conditionalFormatting sqref="F19:F605">
    <cfRule type="expression" dxfId="5" priority="620">
      <formula>XEV19&gt;0</formula>
    </cfRule>
  </conditionalFormatting>
  <conditionalFormatting sqref="F19:F605">
    <cfRule type="cellIs" dxfId="6" priority="621" operator="greaterThan">
      <formula>0</formula>
    </cfRule>
  </conditionalFormatting>
  <conditionalFormatting sqref="F19:F605">
    <cfRule type="expression" dxfId="4" priority="622">
      <formula>XEV19=""</formula>
    </cfRule>
  </conditionalFormatting>
  <conditionalFormatting sqref="F19:F605">
    <cfRule type="expression" dxfId="5" priority="623">
      <formula>XEV19&gt;0</formula>
    </cfRule>
  </conditionalFormatting>
  <conditionalFormatting sqref="F19:F605">
    <cfRule type="cellIs" dxfId="6" priority="624" operator="greaterThan">
      <formula>0</formula>
    </cfRule>
  </conditionalFormatting>
  <conditionalFormatting sqref="F19:F605">
    <cfRule type="expression" dxfId="4" priority="625">
      <formula>XEV19=""</formula>
    </cfRule>
  </conditionalFormatting>
  <conditionalFormatting sqref="F19:F605">
    <cfRule type="expression" dxfId="5" priority="626">
      <formula>XEV19&gt;0</formula>
    </cfRule>
  </conditionalFormatting>
  <conditionalFormatting sqref="F19:F605">
    <cfRule type="cellIs" dxfId="6" priority="627" operator="greaterThan">
      <formula>0</formula>
    </cfRule>
  </conditionalFormatting>
  <conditionalFormatting sqref="F19:F605">
    <cfRule type="expression" dxfId="4" priority="628">
      <formula>XEV19=""</formula>
    </cfRule>
  </conditionalFormatting>
  <conditionalFormatting sqref="F19:F605">
    <cfRule type="expression" dxfId="5" priority="629">
      <formula>XEV19&gt;0</formula>
    </cfRule>
  </conditionalFormatting>
  <conditionalFormatting sqref="F19:F605">
    <cfRule type="cellIs" dxfId="6" priority="630" operator="greaterThan">
      <formula>0</formula>
    </cfRule>
  </conditionalFormatting>
  <conditionalFormatting sqref="F19:F605">
    <cfRule type="expression" dxfId="4" priority="631">
      <formula>XEV19=""</formula>
    </cfRule>
  </conditionalFormatting>
  <conditionalFormatting sqref="F19:F605">
    <cfRule type="expression" dxfId="5" priority="632">
      <formula>XEV19&gt;0</formula>
    </cfRule>
  </conditionalFormatting>
  <conditionalFormatting sqref="F19:F605">
    <cfRule type="cellIs" dxfId="6" priority="633" operator="greaterThan">
      <formula>0</formula>
    </cfRule>
  </conditionalFormatting>
  <conditionalFormatting sqref="F19:F605">
    <cfRule type="expression" dxfId="4" priority="634">
      <formula>XEV19=""</formula>
    </cfRule>
  </conditionalFormatting>
  <conditionalFormatting sqref="F19:F605">
    <cfRule type="expression" dxfId="5" priority="635">
      <formula>XEV19&gt;0</formula>
    </cfRule>
  </conditionalFormatting>
  <conditionalFormatting sqref="F19:F605">
    <cfRule type="cellIs" dxfId="6" priority="636" operator="greaterThan">
      <formula>0</formula>
    </cfRule>
  </conditionalFormatting>
  <conditionalFormatting sqref="F19:F605">
    <cfRule type="expression" dxfId="4" priority="637">
      <formula>XEV19=""</formula>
    </cfRule>
  </conditionalFormatting>
  <conditionalFormatting sqref="F19:F605">
    <cfRule type="expression" dxfId="5" priority="638">
      <formula>XEV19&gt;0</formula>
    </cfRule>
  </conditionalFormatting>
  <conditionalFormatting sqref="F19:F605">
    <cfRule type="cellIs" dxfId="6" priority="639" operator="greaterThan">
      <formula>0</formula>
    </cfRule>
  </conditionalFormatting>
  <conditionalFormatting sqref="F19:F605">
    <cfRule type="expression" dxfId="4" priority="640">
      <formula>XEV19=""</formula>
    </cfRule>
  </conditionalFormatting>
  <conditionalFormatting sqref="F19:F605">
    <cfRule type="expression" dxfId="5" priority="641">
      <formula>XEV19&gt;0</formula>
    </cfRule>
  </conditionalFormatting>
  <conditionalFormatting sqref="F19:F605">
    <cfRule type="cellIs" dxfId="6" priority="642" operator="greaterThan">
      <formula>0</formula>
    </cfRule>
  </conditionalFormatting>
  <conditionalFormatting sqref="F19:F605">
    <cfRule type="expression" dxfId="4" priority="643">
      <formula>XEV19=""</formula>
    </cfRule>
  </conditionalFormatting>
  <conditionalFormatting sqref="F19:F605">
    <cfRule type="expression" dxfId="5" priority="644">
      <formula>XEV19&gt;0</formula>
    </cfRule>
  </conditionalFormatting>
  <conditionalFormatting sqref="F19:F605">
    <cfRule type="cellIs" dxfId="6" priority="645" operator="greaterThan">
      <formula>0</formula>
    </cfRule>
  </conditionalFormatting>
  <conditionalFormatting sqref="F19:F605">
    <cfRule type="expression" dxfId="4" priority="646">
      <formula>XEV19=""</formula>
    </cfRule>
  </conditionalFormatting>
  <conditionalFormatting sqref="F19:F605">
    <cfRule type="expression" dxfId="5" priority="647">
      <formula>XEV19&gt;0</formula>
    </cfRule>
  </conditionalFormatting>
  <conditionalFormatting sqref="F19:F605">
    <cfRule type="cellIs" dxfId="6" priority="648" operator="greaterThan">
      <formula>0</formula>
    </cfRule>
  </conditionalFormatting>
  <conditionalFormatting sqref="F19:F605">
    <cfRule type="expression" dxfId="4" priority="649">
      <formula>XEV19=""</formula>
    </cfRule>
  </conditionalFormatting>
  <conditionalFormatting sqref="F19:F605">
    <cfRule type="expression" dxfId="5" priority="650">
      <formula>XEV19&gt;0</formula>
    </cfRule>
  </conditionalFormatting>
  <conditionalFormatting sqref="F19:F605">
    <cfRule type="cellIs" dxfId="6" priority="651" operator="greaterThan">
      <formula>0</formula>
    </cfRule>
  </conditionalFormatting>
  <conditionalFormatting sqref="F19:F605">
    <cfRule type="expression" dxfId="4" priority="652">
      <formula>XEV19=""</formula>
    </cfRule>
  </conditionalFormatting>
  <conditionalFormatting sqref="F19:F605">
    <cfRule type="expression" dxfId="5" priority="653">
      <formula>XEV19&gt;0</formula>
    </cfRule>
  </conditionalFormatting>
  <conditionalFormatting sqref="F19:F605">
    <cfRule type="cellIs" dxfId="6" priority="654" operator="greaterThan">
      <formula>0</formula>
    </cfRule>
  </conditionalFormatting>
  <conditionalFormatting sqref="F19:F605">
    <cfRule type="expression" dxfId="4" priority="655">
      <formula>XEV19=""</formula>
    </cfRule>
  </conditionalFormatting>
  <conditionalFormatting sqref="F19:F605">
    <cfRule type="expression" dxfId="5" priority="656">
      <formula>XEV19&gt;0</formula>
    </cfRule>
  </conditionalFormatting>
  <conditionalFormatting sqref="F19:F605">
    <cfRule type="cellIs" dxfId="6" priority="657" operator="greaterThan">
      <formula>0</formula>
    </cfRule>
  </conditionalFormatting>
  <conditionalFormatting sqref="F19:F605">
    <cfRule type="expression" dxfId="4" priority="658">
      <formula>XEV19=""</formula>
    </cfRule>
  </conditionalFormatting>
  <conditionalFormatting sqref="F19:F605">
    <cfRule type="expression" dxfId="5" priority="659">
      <formula>XEV19&gt;0</formula>
    </cfRule>
  </conditionalFormatting>
  <conditionalFormatting sqref="F19:F605">
    <cfRule type="cellIs" dxfId="6" priority="660" operator="greaterThan">
      <formula>0</formula>
    </cfRule>
  </conditionalFormatting>
  <conditionalFormatting sqref="F19:F605">
    <cfRule type="expression" dxfId="4" priority="661">
      <formula>XEV19=""</formula>
    </cfRule>
  </conditionalFormatting>
  <conditionalFormatting sqref="F19:F605">
    <cfRule type="expression" dxfId="5" priority="662">
      <formula>XEV19&gt;0</formula>
    </cfRule>
  </conditionalFormatting>
  <conditionalFormatting sqref="F19:F605">
    <cfRule type="cellIs" dxfId="6" priority="663" operator="greaterThan">
      <formula>0</formula>
    </cfRule>
  </conditionalFormatting>
  <conditionalFormatting sqref="F19:F605">
    <cfRule type="expression" dxfId="4" priority="664">
      <formula>XEV19=""</formula>
    </cfRule>
  </conditionalFormatting>
  <conditionalFormatting sqref="F19:F605">
    <cfRule type="expression" dxfId="5" priority="665">
      <formula>XEV19&gt;0</formula>
    </cfRule>
  </conditionalFormatting>
  <conditionalFormatting sqref="F19:F605">
    <cfRule type="cellIs" dxfId="6" priority="666" operator="greaterThan">
      <formula>0</formula>
    </cfRule>
  </conditionalFormatting>
  <conditionalFormatting sqref="G19:G605">
    <cfRule type="expression" dxfId="4" priority="667">
      <formula>XEW19=""</formula>
    </cfRule>
  </conditionalFormatting>
  <conditionalFormatting sqref="G19:G605">
    <cfRule type="expression" dxfId="5" priority="668">
      <formula>XEW19&gt;0</formula>
    </cfRule>
  </conditionalFormatting>
  <conditionalFormatting sqref="G19:G605">
    <cfRule type="cellIs" dxfId="6" priority="669" operator="greaterThan">
      <formula>0</formula>
    </cfRule>
  </conditionalFormatting>
  <conditionalFormatting sqref="G19:G605">
    <cfRule type="expression" dxfId="4" priority="670">
      <formula>XEW19=""</formula>
    </cfRule>
  </conditionalFormatting>
  <conditionalFormatting sqref="G19:G605">
    <cfRule type="expression" dxfId="5" priority="671">
      <formula>XEW19&gt;0</formula>
    </cfRule>
  </conditionalFormatting>
  <conditionalFormatting sqref="G19:G605">
    <cfRule type="cellIs" dxfId="6" priority="672" operator="greaterThan">
      <formula>0</formula>
    </cfRule>
  </conditionalFormatting>
  <conditionalFormatting sqref="G19:G605">
    <cfRule type="expression" dxfId="4" priority="673">
      <formula>XEW19=""</formula>
    </cfRule>
  </conditionalFormatting>
  <conditionalFormatting sqref="G19:G605">
    <cfRule type="expression" dxfId="5" priority="674">
      <formula>XEW19&gt;0</formula>
    </cfRule>
  </conditionalFormatting>
  <conditionalFormatting sqref="G19:G605">
    <cfRule type="cellIs" dxfId="6" priority="675" operator="greaterThan">
      <formula>0</formula>
    </cfRule>
  </conditionalFormatting>
  <conditionalFormatting sqref="G19:G605">
    <cfRule type="expression" dxfId="4" priority="676">
      <formula>XEW19=""</formula>
    </cfRule>
  </conditionalFormatting>
  <conditionalFormatting sqref="G19:G605">
    <cfRule type="expression" dxfId="5" priority="677">
      <formula>XEW19&gt;0</formula>
    </cfRule>
  </conditionalFormatting>
  <conditionalFormatting sqref="G19:G605">
    <cfRule type="cellIs" dxfId="6" priority="678" operator="greaterThan">
      <formula>0</formula>
    </cfRule>
  </conditionalFormatting>
  <conditionalFormatting sqref="G19:G605">
    <cfRule type="expression" dxfId="4" priority="679">
      <formula>XEW19=""</formula>
    </cfRule>
  </conditionalFormatting>
  <conditionalFormatting sqref="G19:G605">
    <cfRule type="expression" dxfId="5" priority="680">
      <formula>XEW19&gt;0</formula>
    </cfRule>
  </conditionalFormatting>
  <conditionalFormatting sqref="G19:G605">
    <cfRule type="cellIs" dxfId="6" priority="681" operator="greaterThan">
      <formula>0</formula>
    </cfRule>
  </conditionalFormatting>
  <conditionalFormatting sqref="G19:G605">
    <cfRule type="expression" dxfId="4" priority="682">
      <formula>XEW19=""</formula>
    </cfRule>
  </conditionalFormatting>
  <conditionalFormatting sqref="G19:G605">
    <cfRule type="expression" dxfId="5" priority="683">
      <formula>XEW19&gt;0</formula>
    </cfRule>
  </conditionalFormatting>
  <conditionalFormatting sqref="G19:G605">
    <cfRule type="cellIs" dxfId="6" priority="684" operator="greaterThan">
      <formula>0</formula>
    </cfRule>
  </conditionalFormatting>
  <conditionalFormatting sqref="G19:G605">
    <cfRule type="expression" dxfId="4" priority="685">
      <formula>XEW19=""</formula>
    </cfRule>
  </conditionalFormatting>
  <conditionalFormatting sqref="G19:G605">
    <cfRule type="expression" dxfId="5" priority="686">
      <formula>XEW19&gt;0</formula>
    </cfRule>
  </conditionalFormatting>
  <conditionalFormatting sqref="G19:G605">
    <cfRule type="cellIs" dxfId="6" priority="687" operator="greaterThan">
      <formula>0</formula>
    </cfRule>
  </conditionalFormatting>
  <conditionalFormatting sqref="G19:G605">
    <cfRule type="expression" dxfId="4" priority="688">
      <formula>XEW19=""</formula>
    </cfRule>
  </conditionalFormatting>
  <conditionalFormatting sqref="G19:G605">
    <cfRule type="expression" dxfId="5" priority="689">
      <formula>XEW19&gt;0</formula>
    </cfRule>
  </conditionalFormatting>
  <conditionalFormatting sqref="G19:G605">
    <cfRule type="cellIs" dxfId="6" priority="690" operator="greaterThan">
      <formula>0</formula>
    </cfRule>
  </conditionalFormatting>
  <conditionalFormatting sqref="G19:G605">
    <cfRule type="expression" dxfId="4" priority="691">
      <formula>XEW19=""</formula>
    </cfRule>
  </conditionalFormatting>
  <conditionalFormatting sqref="G19:G605">
    <cfRule type="expression" dxfId="5" priority="692">
      <formula>XEW19&gt;0</formula>
    </cfRule>
  </conditionalFormatting>
  <conditionalFormatting sqref="G19:G605">
    <cfRule type="cellIs" dxfId="6" priority="693" operator="greaterThan">
      <formula>0</formula>
    </cfRule>
  </conditionalFormatting>
  <conditionalFormatting sqref="G19:G605">
    <cfRule type="expression" dxfId="4" priority="694">
      <formula>XEW19=""</formula>
    </cfRule>
  </conditionalFormatting>
  <conditionalFormatting sqref="G19:G605">
    <cfRule type="expression" dxfId="5" priority="695">
      <formula>XEW19&gt;0</formula>
    </cfRule>
  </conditionalFormatting>
  <conditionalFormatting sqref="G19:G605">
    <cfRule type="cellIs" dxfId="6" priority="696" operator="greaterThan">
      <formula>0</formula>
    </cfRule>
  </conditionalFormatting>
  <conditionalFormatting sqref="G19:G605">
    <cfRule type="expression" dxfId="4" priority="697">
      <formula>XEW19=""</formula>
    </cfRule>
  </conditionalFormatting>
  <conditionalFormatting sqref="G19:G605">
    <cfRule type="expression" dxfId="5" priority="698">
      <formula>XEW19&gt;0</formula>
    </cfRule>
  </conditionalFormatting>
  <conditionalFormatting sqref="G19:G605">
    <cfRule type="cellIs" dxfId="6" priority="699" operator="greaterThan">
      <formula>0</formula>
    </cfRule>
  </conditionalFormatting>
  <conditionalFormatting sqref="G19:G605">
    <cfRule type="expression" dxfId="4" priority="700">
      <formula>XEW19=""</formula>
    </cfRule>
  </conditionalFormatting>
  <conditionalFormatting sqref="G19:G605">
    <cfRule type="expression" dxfId="5" priority="701">
      <formula>XEW19&gt;0</formula>
    </cfRule>
  </conditionalFormatting>
  <conditionalFormatting sqref="G19:G605">
    <cfRule type="cellIs" dxfId="6" priority="702" operator="greaterThan">
      <formula>0</formula>
    </cfRule>
  </conditionalFormatting>
  <conditionalFormatting sqref="G19:G605">
    <cfRule type="expression" dxfId="4" priority="703">
      <formula>XEW19=""</formula>
    </cfRule>
  </conditionalFormatting>
  <conditionalFormatting sqref="G19:G605">
    <cfRule type="expression" dxfId="5" priority="704">
      <formula>XEW19&gt;0</formula>
    </cfRule>
  </conditionalFormatting>
  <conditionalFormatting sqref="G19:G605">
    <cfRule type="cellIs" dxfId="6" priority="705" operator="greaterThan">
      <formula>0</formula>
    </cfRule>
  </conditionalFormatting>
  <conditionalFormatting sqref="G19:G605">
    <cfRule type="expression" dxfId="4" priority="706">
      <formula>XEW19=""</formula>
    </cfRule>
  </conditionalFormatting>
  <conditionalFormatting sqref="G19:G605">
    <cfRule type="expression" dxfId="5" priority="707">
      <formula>XEW19&gt;0</formula>
    </cfRule>
  </conditionalFormatting>
  <conditionalFormatting sqref="G19:G605">
    <cfRule type="cellIs" dxfId="6" priority="708" operator="greaterThan">
      <formula>0</formula>
    </cfRule>
  </conditionalFormatting>
  <conditionalFormatting sqref="G19:G605">
    <cfRule type="expression" dxfId="4" priority="709">
      <formula>XEW19=""</formula>
    </cfRule>
  </conditionalFormatting>
  <conditionalFormatting sqref="G19:G605">
    <cfRule type="expression" dxfId="5" priority="710">
      <formula>XEW19&gt;0</formula>
    </cfRule>
  </conditionalFormatting>
  <conditionalFormatting sqref="G19:G605">
    <cfRule type="cellIs" dxfId="6" priority="711" operator="greaterThan">
      <formula>0</formula>
    </cfRule>
  </conditionalFormatting>
  <conditionalFormatting sqref="G19:G605">
    <cfRule type="expression" dxfId="4" priority="712">
      <formula>XEW19=""</formula>
    </cfRule>
  </conditionalFormatting>
  <conditionalFormatting sqref="G19:G605">
    <cfRule type="expression" dxfId="5" priority="713">
      <formula>XEW19&gt;0</formula>
    </cfRule>
  </conditionalFormatting>
  <conditionalFormatting sqref="G19:G605">
    <cfRule type="cellIs" dxfId="6" priority="714" operator="greaterThan">
      <formula>0</formula>
    </cfRule>
  </conditionalFormatting>
  <conditionalFormatting sqref="G19:G605">
    <cfRule type="expression" dxfId="4" priority="715">
      <formula>XEW19=""</formula>
    </cfRule>
  </conditionalFormatting>
  <conditionalFormatting sqref="G19:G605">
    <cfRule type="expression" dxfId="5" priority="716">
      <formula>XEW19&gt;0</formula>
    </cfRule>
  </conditionalFormatting>
  <conditionalFormatting sqref="G19:G605">
    <cfRule type="cellIs" dxfId="6" priority="717" operator="greaterThan">
      <formula>0</formula>
    </cfRule>
  </conditionalFormatting>
  <conditionalFormatting sqref="G19:G605">
    <cfRule type="expression" dxfId="4" priority="718">
      <formula>XEW19=""</formula>
    </cfRule>
  </conditionalFormatting>
  <conditionalFormatting sqref="G19:G605">
    <cfRule type="expression" dxfId="5" priority="719">
      <formula>XEW19&gt;0</formula>
    </cfRule>
  </conditionalFormatting>
  <conditionalFormatting sqref="G19:G605">
    <cfRule type="cellIs" dxfId="6" priority="720" operator="greaterThan">
      <formula>0</formula>
    </cfRule>
  </conditionalFormatting>
  <conditionalFormatting sqref="G19:G605">
    <cfRule type="expression" dxfId="4" priority="721">
      <formula>XEW19=""</formula>
    </cfRule>
  </conditionalFormatting>
  <conditionalFormatting sqref="G19:G605">
    <cfRule type="expression" dxfId="5" priority="722">
      <formula>XEW19&gt;0</formula>
    </cfRule>
  </conditionalFormatting>
  <conditionalFormatting sqref="G19:G605">
    <cfRule type="cellIs" dxfId="6" priority="723" operator="greaterThan">
      <formula>0</formula>
    </cfRule>
  </conditionalFormatting>
  <conditionalFormatting sqref="G19:G605">
    <cfRule type="expression" dxfId="4" priority="724">
      <formula>XEW19=""</formula>
    </cfRule>
  </conditionalFormatting>
  <conditionalFormatting sqref="G19:G605">
    <cfRule type="expression" dxfId="5" priority="725">
      <formula>XEW19&gt;0</formula>
    </cfRule>
  </conditionalFormatting>
  <conditionalFormatting sqref="G19:G605">
    <cfRule type="cellIs" dxfId="6" priority="726" operator="greaterThan">
      <formula>0</formula>
    </cfRule>
  </conditionalFormatting>
  <conditionalFormatting sqref="G19:G605">
    <cfRule type="expression" dxfId="4" priority="727">
      <formula>XEW19=""</formula>
    </cfRule>
  </conditionalFormatting>
  <conditionalFormatting sqref="G19:G605">
    <cfRule type="expression" dxfId="5" priority="728">
      <formula>XEW19&gt;0</formula>
    </cfRule>
  </conditionalFormatting>
  <conditionalFormatting sqref="G19:G605">
    <cfRule type="cellIs" dxfId="6" priority="729" operator="greaterThan">
      <formula>0</formula>
    </cfRule>
  </conditionalFormatting>
  <conditionalFormatting sqref="G19:G605">
    <cfRule type="expression" dxfId="4" priority="730">
      <formula>XEW19=""</formula>
    </cfRule>
  </conditionalFormatting>
  <conditionalFormatting sqref="G19:G605">
    <cfRule type="expression" dxfId="5" priority="731">
      <formula>XEW19&gt;0</formula>
    </cfRule>
  </conditionalFormatting>
  <conditionalFormatting sqref="G19:G605">
    <cfRule type="cellIs" dxfId="6" priority="732" operator="greaterThan">
      <formula>0</formula>
    </cfRule>
  </conditionalFormatting>
  <conditionalFormatting sqref="G19:G605">
    <cfRule type="expression" dxfId="4" priority="733">
      <formula>XEW19=""</formula>
    </cfRule>
  </conditionalFormatting>
  <conditionalFormatting sqref="G19:G605">
    <cfRule type="expression" dxfId="5" priority="734">
      <formula>XEW19&gt;0</formula>
    </cfRule>
  </conditionalFormatting>
  <conditionalFormatting sqref="G19:G605">
    <cfRule type="cellIs" dxfId="6" priority="735" operator="greaterThan">
      <formula>0</formula>
    </cfRule>
  </conditionalFormatting>
  <conditionalFormatting sqref="G19:G605">
    <cfRule type="expression" dxfId="4" priority="736">
      <formula>XEW19=""</formula>
    </cfRule>
  </conditionalFormatting>
  <conditionalFormatting sqref="G19:G605">
    <cfRule type="expression" dxfId="5" priority="737">
      <formula>XEW19&gt;0</formula>
    </cfRule>
  </conditionalFormatting>
  <conditionalFormatting sqref="G19:G605">
    <cfRule type="cellIs" dxfId="6" priority="738" operator="greaterThan">
      <formula>0</formula>
    </cfRule>
  </conditionalFormatting>
  <conditionalFormatting sqref="G19:G605">
    <cfRule type="expression" dxfId="4" priority="739">
      <formula>XEW19=""</formula>
    </cfRule>
  </conditionalFormatting>
  <conditionalFormatting sqref="G19:G605">
    <cfRule type="expression" dxfId="5" priority="740">
      <formula>XEW19&gt;0</formula>
    </cfRule>
  </conditionalFormatting>
  <conditionalFormatting sqref="G19:G605">
    <cfRule type="cellIs" dxfId="6" priority="741" operator="greaterThan">
      <formula>0</formula>
    </cfRule>
  </conditionalFormatting>
  <conditionalFormatting sqref="G19:G605">
    <cfRule type="expression" dxfId="4" priority="742">
      <formula>XEW19=""</formula>
    </cfRule>
  </conditionalFormatting>
  <conditionalFormatting sqref="G19:G605">
    <cfRule type="expression" dxfId="5" priority="743">
      <formula>XEW19&gt;0</formula>
    </cfRule>
  </conditionalFormatting>
  <conditionalFormatting sqref="G19:G605">
    <cfRule type="cellIs" dxfId="6" priority="744" operator="greaterThan">
      <formula>0</formula>
    </cfRule>
  </conditionalFormatting>
  <conditionalFormatting sqref="G19:G605">
    <cfRule type="expression" dxfId="4" priority="745">
      <formula>XEW19=""</formula>
    </cfRule>
  </conditionalFormatting>
  <conditionalFormatting sqref="G19:G605">
    <cfRule type="expression" dxfId="5" priority="746">
      <formula>XEW19&gt;0</formula>
    </cfRule>
  </conditionalFormatting>
  <conditionalFormatting sqref="G19:G605">
    <cfRule type="cellIs" dxfId="6" priority="747" operator="greaterThan">
      <formula>0</formula>
    </cfRule>
  </conditionalFormatting>
  <conditionalFormatting sqref="G19:G605">
    <cfRule type="expression" dxfId="4" priority="748">
      <formula>XEW19=""</formula>
    </cfRule>
  </conditionalFormatting>
  <conditionalFormatting sqref="G19:G605">
    <cfRule type="expression" dxfId="5" priority="749">
      <formula>XEW19&gt;0</formula>
    </cfRule>
  </conditionalFormatting>
  <conditionalFormatting sqref="G19:G605">
    <cfRule type="cellIs" dxfId="6" priority="750" operator="greaterThan">
      <formula>0</formula>
    </cfRule>
  </conditionalFormatting>
  <conditionalFormatting sqref="G19:G605">
    <cfRule type="expression" dxfId="4" priority="751">
      <formula>XEW19=""</formula>
    </cfRule>
  </conditionalFormatting>
  <conditionalFormatting sqref="G19:G605">
    <cfRule type="expression" dxfId="5" priority="752">
      <formula>XEW19&gt;0</formula>
    </cfRule>
  </conditionalFormatting>
  <conditionalFormatting sqref="G19:G605">
    <cfRule type="cellIs" dxfId="6" priority="753" operator="greaterThan">
      <formula>0</formula>
    </cfRule>
  </conditionalFormatting>
  <conditionalFormatting sqref="G19:G605">
    <cfRule type="expression" dxfId="4" priority="754">
      <formula>XEW19=""</formula>
    </cfRule>
  </conditionalFormatting>
  <conditionalFormatting sqref="G19:G605">
    <cfRule type="expression" dxfId="5" priority="755">
      <formula>XEW19&gt;0</formula>
    </cfRule>
  </conditionalFormatting>
  <conditionalFormatting sqref="G19:G605">
    <cfRule type="cellIs" dxfId="6" priority="756" operator="greaterThan">
      <formula>0</formula>
    </cfRule>
  </conditionalFormatting>
  <conditionalFormatting sqref="G19:G605">
    <cfRule type="expression" dxfId="4" priority="757">
      <formula>XEW19=""</formula>
    </cfRule>
  </conditionalFormatting>
  <conditionalFormatting sqref="G19:G605">
    <cfRule type="expression" dxfId="5" priority="758">
      <formula>XEW19&gt;0</formula>
    </cfRule>
  </conditionalFormatting>
  <conditionalFormatting sqref="G19:G605">
    <cfRule type="cellIs" dxfId="6" priority="759" operator="greaterThan">
      <formula>0</formula>
    </cfRule>
  </conditionalFormatting>
  <conditionalFormatting sqref="G19:G605">
    <cfRule type="expression" dxfId="4" priority="760">
      <formula>XEW19=""</formula>
    </cfRule>
  </conditionalFormatting>
  <conditionalFormatting sqref="G19:G605">
    <cfRule type="expression" dxfId="5" priority="761">
      <formula>XEW19&gt;0</formula>
    </cfRule>
  </conditionalFormatting>
  <conditionalFormatting sqref="G19:G605">
    <cfRule type="cellIs" dxfId="6" priority="762" operator="greaterThan">
      <formula>0</formula>
    </cfRule>
  </conditionalFormatting>
  <conditionalFormatting sqref="G19:G605">
    <cfRule type="expression" dxfId="4" priority="763">
      <formula>XEW19=""</formula>
    </cfRule>
  </conditionalFormatting>
  <conditionalFormatting sqref="G19:G605">
    <cfRule type="expression" dxfId="5" priority="764">
      <formula>XEW19&gt;0</formula>
    </cfRule>
  </conditionalFormatting>
  <conditionalFormatting sqref="G19:G605">
    <cfRule type="cellIs" dxfId="6" priority="765" operator="greaterThan">
      <formula>0</formula>
    </cfRule>
  </conditionalFormatting>
  <conditionalFormatting sqref="G19:G605">
    <cfRule type="expression" dxfId="4" priority="766">
      <formula>XEW19=""</formula>
    </cfRule>
  </conditionalFormatting>
  <conditionalFormatting sqref="G19:G605">
    <cfRule type="expression" dxfId="5" priority="767">
      <formula>XEW19&gt;0</formula>
    </cfRule>
  </conditionalFormatting>
  <conditionalFormatting sqref="G19:G605">
    <cfRule type="cellIs" dxfId="6" priority="768" operator="greaterThan">
      <formula>0</formula>
    </cfRule>
  </conditionalFormatting>
  <conditionalFormatting sqref="G19:G605">
    <cfRule type="expression" dxfId="4" priority="769">
      <formula>XEW19=""</formula>
    </cfRule>
  </conditionalFormatting>
  <conditionalFormatting sqref="G19:G605">
    <cfRule type="expression" dxfId="5" priority="770">
      <formula>XEW19&gt;0</formula>
    </cfRule>
  </conditionalFormatting>
  <conditionalFormatting sqref="G19:G605">
    <cfRule type="cellIs" dxfId="6" priority="771" operator="greaterThan">
      <formula>0</formula>
    </cfRule>
  </conditionalFormatting>
  <conditionalFormatting sqref="G19:G605">
    <cfRule type="expression" dxfId="4" priority="772">
      <formula>XEW19=""</formula>
    </cfRule>
  </conditionalFormatting>
  <conditionalFormatting sqref="G19:G605">
    <cfRule type="expression" dxfId="5" priority="773">
      <formula>XEW19&gt;0</formula>
    </cfRule>
  </conditionalFormatting>
  <conditionalFormatting sqref="G19:G605">
    <cfRule type="cellIs" dxfId="6" priority="774" operator="greaterThan">
      <formula>0</formula>
    </cfRule>
  </conditionalFormatting>
  <conditionalFormatting sqref="G19:G605">
    <cfRule type="expression" dxfId="4" priority="775">
      <formula>XEW19=""</formula>
    </cfRule>
  </conditionalFormatting>
  <conditionalFormatting sqref="G19:G605">
    <cfRule type="expression" dxfId="5" priority="776">
      <formula>XEW19&gt;0</formula>
    </cfRule>
  </conditionalFormatting>
  <conditionalFormatting sqref="G19:G605">
    <cfRule type="cellIs" dxfId="6" priority="777" operator="greaterThan">
      <formula>0</formula>
    </cfRule>
  </conditionalFormatting>
  <conditionalFormatting sqref="G19:G605">
    <cfRule type="expression" dxfId="4" priority="778">
      <formula>XEW19=""</formula>
    </cfRule>
  </conditionalFormatting>
  <conditionalFormatting sqref="G19:G605">
    <cfRule type="expression" dxfId="5" priority="779">
      <formula>XEW19&gt;0</formula>
    </cfRule>
  </conditionalFormatting>
  <conditionalFormatting sqref="G19:G605">
    <cfRule type="cellIs" dxfId="6" priority="780" operator="greaterThan">
      <formula>0</formula>
    </cfRule>
  </conditionalFormatting>
  <conditionalFormatting sqref="G19:G605">
    <cfRule type="expression" dxfId="4" priority="781">
      <formula>XEW19=""</formula>
    </cfRule>
  </conditionalFormatting>
  <conditionalFormatting sqref="G19:G605">
    <cfRule type="expression" dxfId="5" priority="782">
      <formula>XEW19&gt;0</formula>
    </cfRule>
  </conditionalFormatting>
  <conditionalFormatting sqref="G19:G605">
    <cfRule type="cellIs" dxfId="6" priority="783" operator="greaterThan">
      <formula>0</formula>
    </cfRule>
  </conditionalFormatting>
  <conditionalFormatting sqref="G19:G605">
    <cfRule type="expression" dxfId="4" priority="784">
      <formula>XEW19=""</formula>
    </cfRule>
  </conditionalFormatting>
  <conditionalFormatting sqref="G19:G605">
    <cfRule type="expression" dxfId="5" priority="785">
      <formula>XEW19&gt;0</formula>
    </cfRule>
  </conditionalFormatting>
  <conditionalFormatting sqref="G19:G605">
    <cfRule type="cellIs" dxfId="6" priority="786" operator="greaterThan">
      <formula>0</formula>
    </cfRule>
  </conditionalFormatting>
  <conditionalFormatting sqref="G19:G605">
    <cfRule type="expression" dxfId="4" priority="787">
      <formula>XEW19=""</formula>
    </cfRule>
  </conditionalFormatting>
  <conditionalFormatting sqref="G19:G605">
    <cfRule type="expression" dxfId="5" priority="788">
      <formula>XEW19&gt;0</formula>
    </cfRule>
  </conditionalFormatting>
  <conditionalFormatting sqref="G19:G605">
    <cfRule type="cellIs" dxfId="6" priority="789" operator="greaterThan">
      <formula>0</formula>
    </cfRule>
  </conditionalFormatting>
  <conditionalFormatting sqref="G19:G605">
    <cfRule type="expression" dxfId="4" priority="790">
      <formula>XEW19=""</formula>
    </cfRule>
  </conditionalFormatting>
  <conditionalFormatting sqref="G19:G605">
    <cfRule type="expression" dxfId="5" priority="791">
      <formula>XEW19&gt;0</formula>
    </cfRule>
  </conditionalFormatting>
  <conditionalFormatting sqref="G19:G605">
    <cfRule type="cellIs" dxfId="6" priority="792" operator="greaterThan">
      <formula>0</formula>
    </cfRule>
  </conditionalFormatting>
  <conditionalFormatting sqref="G19:G605">
    <cfRule type="expression" dxfId="4" priority="793">
      <formula>XEW19=""</formula>
    </cfRule>
  </conditionalFormatting>
  <conditionalFormatting sqref="G19:G605">
    <cfRule type="expression" dxfId="5" priority="794">
      <formula>XEW19&gt;0</formula>
    </cfRule>
  </conditionalFormatting>
  <conditionalFormatting sqref="G19:G605">
    <cfRule type="cellIs" dxfId="6" priority="795" operator="greaterThan">
      <formula>0</formula>
    </cfRule>
  </conditionalFormatting>
  <conditionalFormatting sqref="G19:G605">
    <cfRule type="expression" dxfId="4" priority="796">
      <formula>XEW19=""</formula>
    </cfRule>
  </conditionalFormatting>
  <conditionalFormatting sqref="G19:G605">
    <cfRule type="expression" dxfId="5" priority="797">
      <formula>XEW19&gt;0</formula>
    </cfRule>
  </conditionalFormatting>
  <conditionalFormatting sqref="G19:G605">
    <cfRule type="cellIs" dxfId="6" priority="798" operator="greaterThan">
      <formula>0</formula>
    </cfRule>
  </conditionalFormatting>
  <conditionalFormatting sqref="G19:G605">
    <cfRule type="expression" dxfId="4" priority="799">
      <formula>XEW19=""</formula>
    </cfRule>
  </conditionalFormatting>
  <conditionalFormatting sqref="G19:G605">
    <cfRule type="expression" dxfId="5" priority="800">
      <formula>XEW19&gt;0</formula>
    </cfRule>
  </conditionalFormatting>
  <conditionalFormatting sqref="G19:G605">
    <cfRule type="cellIs" dxfId="6" priority="801" operator="greaterThan">
      <formula>0</formula>
    </cfRule>
  </conditionalFormatting>
  <conditionalFormatting sqref="G19:G605">
    <cfRule type="expression" dxfId="4" priority="802">
      <formula>XEW19=""</formula>
    </cfRule>
  </conditionalFormatting>
  <conditionalFormatting sqref="G19:G605">
    <cfRule type="expression" dxfId="5" priority="803">
      <formula>XEW19&gt;0</formula>
    </cfRule>
  </conditionalFormatting>
  <conditionalFormatting sqref="G19:G605">
    <cfRule type="cellIs" dxfId="6" priority="804" operator="greaterThan">
      <formula>0</formula>
    </cfRule>
  </conditionalFormatting>
  <conditionalFormatting sqref="G19:G605">
    <cfRule type="expression" dxfId="4" priority="805">
      <formula>XEW19=""</formula>
    </cfRule>
  </conditionalFormatting>
  <conditionalFormatting sqref="G19:G605">
    <cfRule type="expression" dxfId="5" priority="806">
      <formula>XEW19&gt;0</formula>
    </cfRule>
  </conditionalFormatting>
  <conditionalFormatting sqref="G19:G605">
    <cfRule type="cellIs" dxfId="6" priority="807" operator="greaterThan">
      <formula>0</formula>
    </cfRule>
  </conditionalFormatting>
  <conditionalFormatting sqref="G19:G605">
    <cfRule type="expression" dxfId="4" priority="808">
      <formula>XEW19=""</formula>
    </cfRule>
  </conditionalFormatting>
  <conditionalFormatting sqref="G19:G605">
    <cfRule type="expression" dxfId="5" priority="809">
      <formula>XEW19&gt;0</formula>
    </cfRule>
  </conditionalFormatting>
  <conditionalFormatting sqref="G19:G605">
    <cfRule type="cellIs" dxfId="6" priority="810" operator="greaterThan">
      <formula>0</formula>
    </cfRule>
  </conditionalFormatting>
  <conditionalFormatting sqref="G19:G605">
    <cfRule type="expression" dxfId="4" priority="811">
      <formula>XEW19=""</formula>
    </cfRule>
  </conditionalFormatting>
  <conditionalFormatting sqref="G19:G605">
    <cfRule type="expression" dxfId="5" priority="812">
      <formula>XEW19&gt;0</formula>
    </cfRule>
  </conditionalFormatting>
  <conditionalFormatting sqref="G19:G605">
    <cfRule type="cellIs" dxfId="6" priority="813" operator="greaterThan">
      <formula>0</formula>
    </cfRule>
  </conditionalFormatting>
  <conditionalFormatting sqref="G19:G605">
    <cfRule type="expression" dxfId="4" priority="814">
      <formula>XEW19=""</formula>
    </cfRule>
  </conditionalFormatting>
  <conditionalFormatting sqref="G19:G605">
    <cfRule type="expression" dxfId="5" priority="815">
      <formula>XEW19&gt;0</formula>
    </cfRule>
  </conditionalFormatting>
  <conditionalFormatting sqref="G19:G605">
    <cfRule type="cellIs" dxfId="6" priority="816" operator="greaterThan">
      <formula>0</formula>
    </cfRule>
  </conditionalFormatting>
  <conditionalFormatting sqref="G19:G605">
    <cfRule type="expression" dxfId="4" priority="817">
      <formula>XEW19=""</formula>
    </cfRule>
  </conditionalFormatting>
  <conditionalFormatting sqref="G19:G605">
    <cfRule type="expression" dxfId="5" priority="818">
      <formula>XEW19&gt;0</formula>
    </cfRule>
  </conditionalFormatting>
  <conditionalFormatting sqref="G19:G605">
    <cfRule type="cellIs" dxfId="6" priority="819" operator="greaterThan">
      <formula>0</formula>
    </cfRule>
  </conditionalFormatting>
  <conditionalFormatting sqref="G19:G605">
    <cfRule type="expression" dxfId="4" priority="820">
      <formula>XEW19=""</formula>
    </cfRule>
  </conditionalFormatting>
  <conditionalFormatting sqref="G19:G605">
    <cfRule type="expression" dxfId="5" priority="821">
      <formula>XEW19&gt;0</formula>
    </cfRule>
  </conditionalFormatting>
  <conditionalFormatting sqref="G19:G605">
    <cfRule type="cellIs" dxfId="6" priority="822" operator="greaterThan">
      <formula>0</formula>
    </cfRule>
  </conditionalFormatting>
  <conditionalFormatting sqref="G19:G605">
    <cfRule type="expression" dxfId="4" priority="823">
      <formula>XEW19=""</formula>
    </cfRule>
  </conditionalFormatting>
  <conditionalFormatting sqref="G19:G605">
    <cfRule type="expression" dxfId="5" priority="824">
      <formula>XEW19&gt;0</formula>
    </cfRule>
  </conditionalFormatting>
  <conditionalFormatting sqref="G19:G605">
    <cfRule type="cellIs" dxfId="6" priority="825" operator="greaterThan">
      <formula>0</formula>
    </cfRule>
  </conditionalFormatting>
  <conditionalFormatting sqref="G19:G605">
    <cfRule type="expression" dxfId="4" priority="826">
      <formula>XEW19=""</formula>
    </cfRule>
  </conditionalFormatting>
  <conditionalFormatting sqref="G19:G605">
    <cfRule type="expression" dxfId="5" priority="827">
      <formula>XEW19&gt;0</formula>
    </cfRule>
  </conditionalFormatting>
  <conditionalFormatting sqref="G19:G605">
    <cfRule type="cellIs" dxfId="6" priority="828" operator="greaterThan">
      <formula>0</formula>
    </cfRule>
  </conditionalFormatting>
  <conditionalFormatting sqref="G19:G605">
    <cfRule type="expression" dxfId="4" priority="829">
      <formula>XEW19=""</formula>
    </cfRule>
  </conditionalFormatting>
  <conditionalFormatting sqref="G19:G605">
    <cfRule type="expression" dxfId="5" priority="830">
      <formula>XEW19&gt;0</formula>
    </cfRule>
  </conditionalFormatting>
  <conditionalFormatting sqref="G19:G605">
    <cfRule type="cellIs" dxfId="6" priority="831" operator="greaterThan">
      <formula>0</formula>
    </cfRule>
  </conditionalFormatting>
  <conditionalFormatting sqref="H19:H605">
    <cfRule type="expression" dxfId="4" priority="832">
      <formula>XEX19=""</formula>
    </cfRule>
  </conditionalFormatting>
  <conditionalFormatting sqref="H19:H605">
    <cfRule type="expression" dxfId="5" priority="833">
      <formula>XEX19&gt;0</formula>
    </cfRule>
  </conditionalFormatting>
  <conditionalFormatting sqref="H19:H605">
    <cfRule type="cellIs" dxfId="6" priority="834" operator="greaterThan">
      <formula>0</formula>
    </cfRule>
  </conditionalFormatting>
  <conditionalFormatting sqref="H19:H605">
    <cfRule type="expression" dxfId="4" priority="835">
      <formula>XEX19=""</formula>
    </cfRule>
  </conditionalFormatting>
  <conditionalFormatting sqref="H19:H605">
    <cfRule type="expression" dxfId="5" priority="836">
      <formula>XEX19&gt;0</formula>
    </cfRule>
  </conditionalFormatting>
  <conditionalFormatting sqref="H19:H605">
    <cfRule type="cellIs" dxfId="6" priority="837" operator="greaterThan">
      <formula>0</formula>
    </cfRule>
  </conditionalFormatting>
  <conditionalFormatting sqref="H19:H605">
    <cfRule type="expression" dxfId="4" priority="838">
      <formula>XEX19=""</formula>
    </cfRule>
  </conditionalFormatting>
  <conditionalFormatting sqref="H19:H605">
    <cfRule type="expression" dxfId="5" priority="839">
      <formula>XEX19&gt;0</formula>
    </cfRule>
  </conditionalFormatting>
  <conditionalFormatting sqref="H19:H605">
    <cfRule type="cellIs" dxfId="6" priority="840" operator="greaterThan">
      <formula>0</formula>
    </cfRule>
  </conditionalFormatting>
  <conditionalFormatting sqref="H19:H605">
    <cfRule type="expression" dxfId="4" priority="841">
      <formula>XEX19=""</formula>
    </cfRule>
  </conditionalFormatting>
  <conditionalFormatting sqref="H19:H605">
    <cfRule type="expression" dxfId="5" priority="842">
      <formula>XEX19&gt;0</formula>
    </cfRule>
  </conditionalFormatting>
  <conditionalFormatting sqref="H19:H605">
    <cfRule type="cellIs" dxfId="6" priority="843" operator="greaterThan">
      <formula>0</formula>
    </cfRule>
  </conditionalFormatting>
  <conditionalFormatting sqref="H19:H605">
    <cfRule type="expression" dxfId="4" priority="844">
      <formula>XEX19=""</formula>
    </cfRule>
  </conditionalFormatting>
  <conditionalFormatting sqref="H19:H605">
    <cfRule type="expression" dxfId="5" priority="845">
      <formula>XEX19&gt;0</formula>
    </cfRule>
  </conditionalFormatting>
  <conditionalFormatting sqref="H19:H605">
    <cfRule type="cellIs" dxfId="6" priority="846" operator="greaterThan">
      <formula>0</formula>
    </cfRule>
  </conditionalFormatting>
  <conditionalFormatting sqref="H19:H605">
    <cfRule type="expression" dxfId="4" priority="847">
      <formula>XEX19=""</formula>
    </cfRule>
  </conditionalFormatting>
  <conditionalFormatting sqref="H19:H605">
    <cfRule type="expression" dxfId="5" priority="848">
      <formula>XEX19&gt;0</formula>
    </cfRule>
  </conditionalFormatting>
  <conditionalFormatting sqref="H19:H605">
    <cfRule type="cellIs" dxfId="6" priority="849" operator="greaterThan">
      <formula>0</formula>
    </cfRule>
  </conditionalFormatting>
  <conditionalFormatting sqref="H19:H605">
    <cfRule type="expression" dxfId="4" priority="850">
      <formula>XEX19=""</formula>
    </cfRule>
  </conditionalFormatting>
  <conditionalFormatting sqref="H19:H605">
    <cfRule type="expression" dxfId="5" priority="851">
      <formula>XEX19&gt;0</formula>
    </cfRule>
  </conditionalFormatting>
  <conditionalFormatting sqref="H19:H605">
    <cfRule type="cellIs" dxfId="6" priority="852" operator="greaterThan">
      <formula>0</formula>
    </cfRule>
  </conditionalFormatting>
  <conditionalFormatting sqref="H19:H605">
    <cfRule type="expression" dxfId="4" priority="853">
      <formula>XEX19=""</formula>
    </cfRule>
  </conditionalFormatting>
  <conditionalFormatting sqref="H19:H605">
    <cfRule type="expression" dxfId="5" priority="854">
      <formula>XEX19&gt;0</formula>
    </cfRule>
  </conditionalFormatting>
  <conditionalFormatting sqref="H19:H605">
    <cfRule type="cellIs" dxfId="6" priority="855" operator="greaterThan">
      <formula>0</formula>
    </cfRule>
  </conditionalFormatting>
  <conditionalFormatting sqref="H19:H605">
    <cfRule type="expression" dxfId="4" priority="856">
      <formula>XEX19=""</formula>
    </cfRule>
  </conditionalFormatting>
  <conditionalFormatting sqref="H19:H605">
    <cfRule type="expression" dxfId="5" priority="857">
      <formula>XEX19&gt;0</formula>
    </cfRule>
  </conditionalFormatting>
  <conditionalFormatting sqref="H19:H605">
    <cfRule type="cellIs" dxfId="6" priority="858" operator="greaterThan">
      <formula>0</formula>
    </cfRule>
  </conditionalFormatting>
  <conditionalFormatting sqref="H19:H605">
    <cfRule type="expression" dxfId="4" priority="859">
      <formula>XEX19=""</formula>
    </cfRule>
  </conditionalFormatting>
  <conditionalFormatting sqref="H19:H605">
    <cfRule type="expression" dxfId="5" priority="860">
      <formula>XEX19&gt;0</formula>
    </cfRule>
  </conditionalFormatting>
  <conditionalFormatting sqref="H19:H605">
    <cfRule type="cellIs" dxfId="6" priority="861" operator="greaterThan">
      <formula>0</formula>
    </cfRule>
  </conditionalFormatting>
  <conditionalFormatting sqref="H19:H605">
    <cfRule type="expression" dxfId="4" priority="862">
      <formula>XEX19=""</formula>
    </cfRule>
  </conditionalFormatting>
  <conditionalFormatting sqref="H19:H605">
    <cfRule type="expression" dxfId="5" priority="863">
      <formula>XEX19&gt;0</formula>
    </cfRule>
  </conditionalFormatting>
  <conditionalFormatting sqref="H19:H605">
    <cfRule type="cellIs" dxfId="6" priority="864" operator="greaterThan">
      <formula>0</formula>
    </cfRule>
  </conditionalFormatting>
  <conditionalFormatting sqref="H19:H605">
    <cfRule type="expression" dxfId="4" priority="865">
      <formula>XEX19=""</formula>
    </cfRule>
  </conditionalFormatting>
  <conditionalFormatting sqref="H19:H605">
    <cfRule type="expression" dxfId="5" priority="866">
      <formula>XEX19&gt;0</formula>
    </cfRule>
  </conditionalFormatting>
  <conditionalFormatting sqref="H19:H605">
    <cfRule type="cellIs" dxfId="6" priority="867" operator="greaterThan">
      <formula>0</formula>
    </cfRule>
  </conditionalFormatting>
  <conditionalFormatting sqref="H19:H605">
    <cfRule type="expression" dxfId="4" priority="868">
      <formula>XEX19=""</formula>
    </cfRule>
  </conditionalFormatting>
  <conditionalFormatting sqref="H19:H605">
    <cfRule type="expression" dxfId="5" priority="869">
      <formula>XEX19&gt;0</formula>
    </cfRule>
  </conditionalFormatting>
  <conditionalFormatting sqref="H19:H605">
    <cfRule type="cellIs" dxfId="6" priority="870" operator="greaterThan">
      <formula>0</formula>
    </cfRule>
  </conditionalFormatting>
  <conditionalFormatting sqref="H19:H605">
    <cfRule type="expression" dxfId="4" priority="871">
      <formula>XEX19=""</formula>
    </cfRule>
  </conditionalFormatting>
  <conditionalFormatting sqref="H19:H605">
    <cfRule type="expression" dxfId="5" priority="872">
      <formula>XEX19&gt;0</formula>
    </cfRule>
  </conditionalFormatting>
  <conditionalFormatting sqref="H19:H605">
    <cfRule type="cellIs" dxfId="6" priority="873" operator="greaterThan">
      <formula>0</formula>
    </cfRule>
  </conditionalFormatting>
  <conditionalFormatting sqref="H19:H605">
    <cfRule type="expression" dxfId="4" priority="874">
      <formula>XEX19=""</formula>
    </cfRule>
  </conditionalFormatting>
  <conditionalFormatting sqref="H19:H605">
    <cfRule type="expression" dxfId="5" priority="875">
      <formula>XEX19&gt;0</formula>
    </cfRule>
  </conditionalFormatting>
  <conditionalFormatting sqref="H19:H605">
    <cfRule type="cellIs" dxfId="6" priority="876" operator="greaterThan">
      <formula>0</formula>
    </cfRule>
  </conditionalFormatting>
  <conditionalFormatting sqref="H19:H605">
    <cfRule type="expression" dxfId="4" priority="877">
      <formula>XEX19=""</formula>
    </cfRule>
  </conditionalFormatting>
  <conditionalFormatting sqref="H19:H605">
    <cfRule type="expression" dxfId="5" priority="878">
      <formula>XEX19&gt;0</formula>
    </cfRule>
  </conditionalFormatting>
  <conditionalFormatting sqref="H19:H605">
    <cfRule type="cellIs" dxfId="6" priority="879" operator="greaterThan">
      <formula>0</formula>
    </cfRule>
  </conditionalFormatting>
  <conditionalFormatting sqref="H19:H605">
    <cfRule type="expression" dxfId="4" priority="880">
      <formula>XEX19=""</formula>
    </cfRule>
  </conditionalFormatting>
  <conditionalFormatting sqref="H19:H605">
    <cfRule type="expression" dxfId="5" priority="881">
      <formula>XEX19&gt;0</formula>
    </cfRule>
  </conditionalFormatting>
  <conditionalFormatting sqref="H19:H605">
    <cfRule type="cellIs" dxfId="6" priority="882" operator="greaterThan">
      <formula>0</formula>
    </cfRule>
  </conditionalFormatting>
  <conditionalFormatting sqref="H19:H605">
    <cfRule type="expression" dxfId="4" priority="883">
      <formula>XEX19=""</formula>
    </cfRule>
  </conditionalFormatting>
  <conditionalFormatting sqref="H19:H605">
    <cfRule type="expression" dxfId="5" priority="884">
      <formula>XEX19&gt;0</formula>
    </cfRule>
  </conditionalFormatting>
  <conditionalFormatting sqref="H19:H605">
    <cfRule type="cellIs" dxfId="6" priority="885" operator="greaterThan">
      <formula>0</formula>
    </cfRule>
  </conditionalFormatting>
  <conditionalFormatting sqref="H19:H605">
    <cfRule type="expression" dxfId="4" priority="886">
      <formula>XEX19=""</formula>
    </cfRule>
  </conditionalFormatting>
  <conditionalFormatting sqref="H19:H605">
    <cfRule type="expression" dxfId="5" priority="887">
      <formula>XEX19&gt;0</formula>
    </cfRule>
  </conditionalFormatting>
  <conditionalFormatting sqref="H19:H605">
    <cfRule type="cellIs" dxfId="6" priority="888" operator="greaterThan">
      <formula>0</formula>
    </cfRule>
  </conditionalFormatting>
  <conditionalFormatting sqref="H19:H605">
    <cfRule type="expression" dxfId="4" priority="889">
      <formula>XEX19=""</formula>
    </cfRule>
  </conditionalFormatting>
  <conditionalFormatting sqref="H19:H605">
    <cfRule type="expression" dxfId="5" priority="890">
      <formula>XEX19&gt;0</formula>
    </cfRule>
  </conditionalFormatting>
  <conditionalFormatting sqref="H19:H605">
    <cfRule type="cellIs" dxfId="6" priority="891" operator="greaterThan">
      <formula>0</formula>
    </cfRule>
  </conditionalFormatting>
  <conditionalFormatting sqref="H19:H605">
    <cfRule type="expression" dxfId="4" priority="892">
      <formula>XEX19=""</formula>
    </cfRule>
  </conditionalFormatting>
  <conditionalFormatting sqref="H19:H605">
    <cfRule type="expression" dxfId="5" priority="893">
      <formula>XEX19&gt;0</formula>
    </cfRule>
  </conditionalFormatting>
  <conditionalFormatting sqref="H19:H605">
    <cfRule type="cellIs" dxfId="6" priority="894" operator="greaterThan">
      <formula>0</formula>
    </cfRule>
  </conditionalFormatting>
  <conditionalFormatting sqref="H19:H605">
    <cfRule type="expression" dxfId="4" priority="895">
      <formula>XEX19=""</formula>
    </cfRule>
  </conditionalFormatting>
  <conditionalFormatting sqref="H19:H605">
    <cfRule type="expression" dxfId="5" priority="896">
      <formula>XEX19&gt;0</formula>
    </cfRule>
  </conditionalFormatting>
  <conditionalFormatting sqref="H19:H605">
    <cfRule type="cellIs" dxfId="6" priority="897" operator="greaterThan">
      <formula>0</formula>
    </cfRule>
  </conditionalFormatting>
  <conditionalFormatting sqref="H19:H605">
    <cfRule type="expression" dxfId="4" priority="898">
      <formula>XEX19=""</formula>
    </cfRule>
  </conditionalFormatting>
  <conditionalFormatting sqref="H19:H605">
    <cfRule type="expression" dxfId="5" priority="899">
      <formula>XEX19&gt;0</formula>
    </cfRule>
  </conditionalFormatting>
  <conditionalFormatting sqref="H19:H605">
    <cfRule type="cellIs" dxfId="6" priority="900" operator="greaterThan">
      <formula>0</formula>
    </cfRule>
  </conditionalFormatting>
  <conditionalFormatting sqref="H19:H605">
    <cfRule type="expression" dxfId="4" priority="901">
      <formula>XEX19=""</formula>
    </cfRule>
  </conditionalFormatting>
  <conditionalFormatting sqref="H19:H605">
    <cfRule type="expression" dxfId="5" priority="902">
      <formula>XEX19&gt;0</formula>
    </cfRule>
  </conditionalFormatting>
  <conditionalFormatting sqref="H19:H605">
    <cfRule type="cellIs" dxfId="6" priority="903" operator="greaterThan">
      <formula>0</formula>
    </cfRule>
  </conditionalFormatting>
  <conditionalFormatting sqref="H19:H605">
    <cfRule type="expression" dxfId="4" priority="904">
      <formula>XEX19=""</formula>
    </cfRule>
  </conditionalFormatting>
  <conditionalFormatting sqref="H19:H605">
    <cfRule type="expression" dxfId="5" priority="905">
      <formula>XEX19&gt;0</formula>
    </cfRule>
  </conditionalFormatting>
  <conditionalFormatting sqref="H19:H605">
    <cfRule type="cellIs" dxfId="6" priority="906" operator="greaterThan">
      <formula>0</formula>
    </cfRule>
  </conditionalFormatting>
  <conditionalFormatting sqref="H19:H605">
    <cfRule type="expression" dxfId="4" priority="907">
      <formula>XEX19=""</formula>
    </cfRule>
  </conditionalFormatting>
  <conditionalFormatting sqref="H19:H605">
    <cfRule type="expression" dxfId="5" priority="908">
      <formula>XEX19&gt;0</formula>
    </cfRule>
  </conditionalFormatting>
  <conditionalFormatting sqref="H19:H605">
    <cfRule type="cellIs" dxfId="6" priority="909" operator="greaterThan">
      <formula>0</formula>
    </cfRule>
  </conditionalFormatting>
  <conditionalFormatting sqref="H19:H605">
    <cfRule type="expression" dxfId="4" priority="910">
      <formula>XEX19=""</formula>
    </cfRule>
  </conditionalFormatting>
  <conditionalFormatting sqref="H19:H605">
    <cfRule type="expression" dxfId="5" priority="911">
      <formula>XEX19&gt;0</formula>
    </cfRule>
  </conditionalFormatting>
  <conditionalFormatting sqref="H19:H605">
    <cfRule type="cellIs" dxfId="6" priority="912" operator="greaterThan">
      <formula>0</formula>
    </cfRule>
  </conditionalFormatting>
  <conditionalFormatting sqref="H19:H605">
    <cfRule type="expression" dxfId="4" priority="913">
      <formula>XEX19=""</formula>
    </cfRule>
  </conditionalFormatting>
  <conditionalFormatting sqref="H19:H605">
    <cfRule type="expression" dxfId="5" priority="914">
      <formula>XEX19&gt;0</formula>
    </cfRule>
  </conditionalFormatting>
  <conditionalFormatting sqref="H19:H605">
    <cfRule type="cellIs" dxfId="6" priority="915" operator="greaterThan">
      <formula>0</formula>
    </cfRule>
  </conditionalFormatting>
  <conditionalFormatting sqref="H19:H605">
    <cfRule type="expression" dxfId="4" priority="916">
      <formula>XEX19=""</formula>
    </cfRule>
  </conditionalFormatting>
  <conditionalFormatting sqref="H19:H605">
    <cfRule type="expression" dxfId="5" priority="917">
      <formula>XEX19&gt;0</formula>
    </cfRule>
  </conditionalFormatting>
  <conditionalFormatting sqref="H19:H605">
    <cfRule type="cellIs" dxfId="6" priority="918" operator="greaterThan">
      <formula>0</formula>
    </cfRule>
  </conditionalFormatting>
  <conditionalFormatting sqref="H19:H605">
    <cfRule type="expression" dxfId="4" priority="919">
      <formula>XEX19=""</formula>
    </cfRule>
  </conditionalFormatting>
  <conditionalFormatting sqref="H19:H605">
    <cfRule type="expression" dxfId="5" priority="920">
      <formula>XEX19&gt;0</formula>
    </cfRule>
  </conditionalFormatting>
  <conditionalFormatting sqref="H19:H605">
    <cfRule type="cellIs" dxfId="6" priority="921" operator="greaterThan">
      <formula>0</formula>
    </cfRule>
  </conditionalFormatting>
  <conditionalFormatting sqref="H19:H605">
    <cfRule type="expression" dxfId="4" priority="922">
      <formula>XEX19=""</formula>
    </cfRule>
  </conditionalFormatting>
  <conditionalFormatting sqref="H19:H605">
    <cfRule type="expression" dxfId="5" priority="923">
      <formula>XEX19&gt;0</formula>
    </cfRule>
  </conditionalFormatting>
  <conditionalFormatting sqref="H19:H605">
    <cfRule type="cellIs" dxfId="6" priority="924" operator="greaterThan">
      <formula>0</formula>
    </cfRule>
  </conditionalFormatting>
  <conditionalFormatting sqref="H19:H605">
    <cfRule type="expression" dxfId="4" priority="925">
      <formula>XEX19=""</formula>
    </cfRule>
  </conditionalFormatting>
  <conditionalFormatting sqref="H19:H605">
    <cfRule type="expression" dxfId="5" priority="926">
      <formula>XEX19&gt;0</formula>
    </cfRule>
  </conditionalFormatting>
  <conditionalFormatting sqref="H19:H605">
    <cfRule type="cellIs" dxfId="6" priority="927" operator="greaterThan">
      <formula>0</formula>
    </cfRule>
  </conditionalFormatting>
  <conditionalFormatting sqref="H19:H605">
    <cfRule type="expression" dxfId="4" priority="928">
      <formula>XEX19=""</formula>
    </cfRule>
  </conditionalFormatting>
  <conditionalFormatting sqref="H19:H605">
    <cfRule type="expression" dxfId="5" priority="929">
      <formula>XEX19&gt;0</formula>
    </cfRule>
  </conditionalFormatting>
  <conditionalFormatting sqref="H19:H605">
    <cfRule type="cellIs" dxfId="6" priority="930" operator="greaterThan">
      <formula>0</formula>
    </cfRule>
  </conditionalFormatting>
  <conditionalFormatting sqref="H19:H605">
    <cfRule type="expression" dxfId="4" priority="931">
      <formula>XEX19=""</formula>
    </cfRule>
  </conditionalFormatting>
  <conditionalFormatting sqref="H19:H605">
    <cfRule type="expression" dxfId="5" priority="932">
      <formula>XEX19&gt;0</formula>
    </cfRule>
  </conditionalFormatting>
  <conditionalFormatting sqref="H19:H605">
    <cfRule type="cellIs" dxfId="6" priority="933" operator="greaterThan">
      <formula>0</formula>
    </cfRule>
  </conditionalFormatting>
  <conditionalFormatting sqref="H19:H605">
    <cfRule type="expression" dxfId="4" priority="934">
      <formula>XEX19=""</formula>
    </cfRule>
  </conditionalFormatting>
  <conditionalFormatting sqref="H19:H605">
    <cfRule type="expression" dxfId="5" priority="935">
      <formula>XEX19&gt;0</formula>
    </cfRule>
  </conditionalFormatting>
  <conditionalFormatting sqref="H19:H605">
    <cfRule type="cellIs" dxfId="6" priority="936" operator="greaterThan">
      <formula>0</formula>
    </cfRule>
  </conditionalFormatting>
  <conditionalFormatting sqref="H19:H605">
    <cfRule type="expression" dxfId="4" priority="937">
      <formula>XEX19=""</formula>
    </cfRule>
  </conditionalFormatting>
  <conditionalFormatting sqref="H19:H605">
    <cfRule type="expression" dxfId="5" priority="938">
      <formula>XEX19&gt;0</formula>
    </cfRule>
  </conditionalFormatting>
  <conditionalFormatting sqref="H19:H605">
    <cfRule type="cellIs" dxfId="6" priority="939" operator="greaterThan">
      <formula>0</formula>
    </cfRule>
  </conditionalFormatting>
  <conditionalFormatting sqref="H19:H605">
    <cfRule type="expression" dxfId="4" priority="940">
      <formula>XEX19=""</formula>
    </cfRule>
  </conditionalFormatting>
  <conditionalFormatting sqref="H19:H605">
    <cfRule type="expression" dxfId="5" priority="941">
      <formula>XEX19&gt;0</formula>
    </cfRule>
  </conditionalFormatting>
  <conditionalFormatting sqref="H19:H605">
    <cfRule type="cellIs" dxfId="6" priority="942" operator="greaterThan">
      <formula>0</formula>
    </cfRule>
  </conditionalFormatting>
  <conditionalFormatting sqref="H19:H605">
    <cfRule type="expression" dxfId="4" priority="943">
      <formula>XEX19=""</formula>
    </cfRule>
  </conditionalFormatting>
  <conditionalFormatting sqref="H19:H605">
    <cfRule type="expression" dxfId="5" priority="944">
      <formula>XEX19&gt;0</formula>
    </cfRule>
  </conditionalFormatting>
  <conditionalFormatting sqref="H19:H605">
    <cfRule type="cellIs" dxfId="6" priority="945" operator="greaterThan">
      <formula>0</formula>
    </cfRule>
  </conditionalFormatting>
  <conditionalFormatting sqref="H19:H605">
    <cfRule type="expression" dxfId="4" priority="946">
      <formula>XEX19=""</formula>
    </cfRule>
  </conditionalFormatting>
  <conditionalFormatting sqref="H19:H605">
    <cfRule type="expression" dxfId="5" priority="947">
      <formula>XEX19&gt;0</formula>
    </cfRule>
  </conditionalFormatting>
  <conditionalFormatting sqref="H19:H605">
    <cfRule type="cellIs" dxfId="6" priority="948" operator="greaterThan">
      <formula>0</formula>
    </cfRule>
  </conditionalFormatting>
  <conditionalFormatting sqref="H19:H605">
    <cfRule type="expression" dxfId="4" priority="949">
      <formula>XEX19=""</formula>
    </cfRule>
  </conditionalFormatting>
  <conditionalFormatting sqref="H19:H605">
    <cfRule type="expression" dxfId="5" priority="950">
      <formula>XEX19&gt;0</formula>
    </cfRule>
  </conditionalFormatting>
  <conditionalFormatting sqref="H19:H605">
    <cfRule type="cellIs" dxfId="6" priority="951" operator="greaterThan">
      <formula>0</formula>
    </cfRule>
  </conditionalFormatting>
  <conditionalFormatting sqref="H19:H605">
    <cfRule type="expression" dxfId="4" priority="952">
      <formula>XEX19=""</formula>
    </cfRule>
  </conditionalFormatting>
  <conditionalFormatting sqref="H19:H605">
    <cfRule type="expression" dxfId="5" priority="953">
      <formula>XEX19&gt;0</formula>
    </cfRule>
  </conditionalFormatting>
  <conditionalFormatting sqref="H19:H605">
    <cfRule type="cellIs" dxfId="6" priority="954" operator="greaterThan">
      <formula>0</formula>
    </cfRule>
  </conditionalFormatting>
  <conditionalFormatting sqref="H19:H605">
    <cfRule type="expression" dxfId="4" priority="955">
      <formula>XEX19=""</formula>
    </cfRule>
  </conditionalFormatting>
  <conditionalFormatting sqref="H19:H605">
    <cfRule type="expression" dxfId="5" priority="956">
      <formula>XEX19&gt;0</formula>
    </cfRule>
  </conditionalFormatting>
  <conditionalFormatting sqref="H19:H605">
    <cfRule type="cellIs" dxfId="6" priority="957" operator="greaterThan">
      <formula>0</formula>
    </cfRule>
  </conditionalFormatting>
  <conditionalFormatting sqref="H19:H605">
    <cfRule type="expression" dxfId="4" priority="958">
      <formula>XEX19=""</formula>
    </cfRule>
  </conditionalFormatting>
  <conditionalFormatting sqref="H19:H605">
    <cfRule type="expression" dxfId="5" priority="959">
      <formula>XEX19&gt;0</formula>
    </cfRule>
  </conditionalFormatting>
  <conditionalFormatting sqref="H19:H605">
    <cfRule type="cellIs" dxfId="6" priority="960" operator="greaterThan">
      <formula>0</formula>
    </cfRule>
  </conditionalFormatting>
  <conditionalFormatting sqref="H19:H605">
    <cfRule type="expression" dxfId="4" priority="961">
      <formula>XEX19=""</formula>
    </cfRule>
  </conditionalFormatting>
  <conditionalFormatting sqref="H19:H605">
    <cfRule type="expression" dxfId="5" priority="962">
      <formula>XEX19&gt;0</formula>
    </cfRule>
  </conditionalFormatting>
  <conditionalFormatting sqref="H19:H605">
    <cfRule type="cellIs" dxfId="6" priority="963" operator="greaterThan">
      <formula>0</formula>
    </cfRule>
  </conditionalFormatting>
  <conditionalFormatting sqref="H19:H605">
    <cfRule type="expression" dxfId="4" priority="964">
      <formula>XEX19=""</formula>
    </cfRule>
  </conditionalFormatting>
  <conditionalFormatting sqref="H19:H605">
    <cfRule type="expression" dxfId="5" priority="965">
      <formula>XEX19&gt;0</formula>
    </cfRule>
  </conditionalFormatting>
  <conditionalFormatting sqref="H19:H605">
    <cfRule type="cellIs" dxfId="6" priority="966" operator="greaterThan">
      <formula>0</formula>
    </cfRule>
  </conditionalFormatting>
  <conditionalFormatting sqref="H19:H605">
    <cfRule type="expression" dxfId="4" priority="967">
      <formula>XEX19=""</formula>
    </cfRule>
  </conditionalFormatting>
  <conditionalFormatting sqref="H19:H605">
    <cfRule type="expression" dxfId="5" priority="968">
      <formula>XEX19&gt;0</formula>
    </cfRule>
  </conditionalFormatting>
  <conditionalFormatting sqref="H19:H605">
    <cfRule type="cellIs" dxfId="6" priority="969" operator="greaterThan">
      <formula>0</formula>
    </cfRule>
  </conditionalFormatting>
  <conditionalFormatting sqref="H19:H605">
    <cfRule type="expression" dxfId="4" priority="970">
      <formula>XEX19=""</formula>
    </cfRule>
  </conditionalFormatting>
  <conditionalFormatting sqref="H19:H605">
    <cfRule type="expression" dxfId="5" priority="971">
      <formula>XEX19&gt;0</formula>
    </cfRule>
  </conditionalFormatting>
  <conditionalFormatting sqref="H19:H605">
    <cfRule type="cellIs" dxfId="6" priority="972" operator="greaterThan">
      <formula>0</formula>
    </cfRule>
  </conditionalFormatting>
  <conditionalFormatting sqref="H19:H605">
    <cfRule type="expression" dxfId="4" priority="973">
      <formula>XEX19=""</formula>
    </cfRule>
  </conditionalFormatting>
  <conditionalFormatting sqref="H19:H605">
    <cfRule type="expression" dxfId="5" priority="974">
      <formula>XEX19&gt;0</formula>
    </cfRule>
  </conditionalFormatting>
  <conditionalFormatting sqref="H19:H605">
    <cfRule type="cellIs" dxfId="6" priority="975" operator="greaterThan">
      <formula>0</formula>
    </cfRule>
  </conditionalFormatting>
  <conditionalFormatting sqref="H19:H605">
    <cfRule type="expression" dxfId="4" priority="976">
      <formula>XEX19=""</formula>
    </cfRule>
  </conditionalFormatting>
  <conditionalFormatting sqref="H19:H605">
    <cfRule type="expression" dxfId="5" priority="977">
      <formula>XEX19&gt;0</formula>
    </cfRule>
  </conditionalFormatting>
  <conditionalFormatting sqref="H19:H605">
    <cfRule type="cellIs" dxfId="6" priority="978" operator="greaterThan">
      <formula>0</formula>
    </cfRule>
  </conditionalFormatting>
  <conditionalFormatting sqref="H19:H605">
    <cfRule type="expression" dxfId="4" priority="979">
      <formula>XEX19=""</formula>
    </cfRule>
  </conditionalFormatting>
  <conditionalFormatting sqref="H19:H605">
    <cfRule type="expression" dxfId="5" priority="980">
      <formula>XEX19&gt;0</formula>
    </cfRule>
  </conditionalFormatting>
  <conditionalFormatting sqref="H19:H605">
    <cfRule type="cellIs" dxfId="6" priority="981" operator="greaterThan">
      <formula>0</formula>
    </cfRule>
  </conditionalFormatting>
  <conditionalFormatting sqref="H19:H605">
    <cfRule type="expression" dxfId="4" priority="982">
      <formula>XEX19=""</formula>
    </cfRule>
  </conditionalFormatting>
  <conditionalFormatting sqref="H19:H605">
    <cfRule type="expression" dxfId="5" priority="983">
      <formula>XEX19&gt;0</formula>
    </cfRule>
  </conditionalFormatting>
  <conditionalFormatting sqref="H19:H605">
    <cfRule type="cellIs" dxfId="6" priority="984" operator="greaterThan">
      <formula>0</formula>
    </cfRule>
  </conditionalFormatting>
  <conditionalFormatting sqref="H19:H605">
    <cfRule type="expression" dxfId="4" priority="985">
      <formula>XEX19=""</formula>
    </cfRule>
  </conditionalFormatting>
  <conditionalFormatting sqref="H19:H605">
    <cfRule type="expression" dxfId="5" priority="986">
      <formula>XEX19&gt;0</formula>
    </cfRule>
  </conditionalFormatting>
  <conditionalFormatting sqref="H19:H605">
    <cfRule type="cellIs" dxfId="6" priority="987" operator="greaterThan">
      <formula>0</formula>
    </cfRule>
  </conditionalFormatting>
  <conditionalFormatting sqref="H19:H605">
    <cfRule type="expression" dxfId="4" priority="988">
      <formula>XEX19=""</formula>
    </cfRule>
  </conditionalFormatting>
  <conditionalFormatting sqref="H19:H605">
    <cfRule type="expression" dxfId="5" priority="989">
      <formula>XEX19&gt;0</formula>
    </cfRule>
  </conditionalFormatting>
  <conditionalFormatting sqref="H19:H605">
    <cfRule type="cellIs" dxfId="6" priority="990" operator="greaterThan">
      <formula>0</formula>
    </cfRule>
  </conditionalFormatting>
  <conditionalFormatting sqref="H19:H605">
    <cfRule type="expression" dxfId="4" priority="991">
      <formula>XEX19=""</formula>
    </cfRule>
  </conditionalFormatting>
  <conditionalFormatting sqref="H19:H605">
    <cfRule type="expression" dxfId="5" priority="992">
      <formula>XEX19&gt;0</formula>
    </cfRule>
  </conditionalFormatting>
  <conditionalFormatting sqref="H19:H605">
    <cfRule type="cellIs" dxfId="6" priority="993" operator="greaterThan">
      <formula>0</formula>
    </cfRule>
  </conditionalFormatting>
  <conditionalFormatting sqref="H19:H605">
    <cfRule type="expression" dxfId="4" priority="994">
      <formula>XEX19=""</formula>
    </cfRule>
  </conditionalFormatting>
  <conditionalFormatting sqref="H19:H605">
    <cfRule type="expression" dxfId="5" priority="995">
      <formula>XEX19&gt;0</formula>
    </cfRule>
  </conditionalFormatting>
  <conditionalFormatting sqref="H19:H605">
    <cfRule type="cellIs" dxfId="6" priority="996" operator="greaterThan">
      <formula>0</formula>
    </cfRule>
  </conditionalFormatting>
  <conditionalFormatting sqref="I19:I605">
    <cfRule type="expression" dxfId="4" priority="997">
      <formula>XEY19=""</formula>
    </cfRule>
  </conditionalFormatting>
  <conditionalFormatting sqref="I19:I605">
    <cfRule type="expression" dxfId="5" priority="998">
      <formula>XEY19&gt;0</formula>
    </cfRule>
  </conditionalFormatting>
  <conditionalFormatting sqref="I19:I605">
    <cfRule type="cellIs" dxfId="6" priority="999" operator="greaterThan">
      <formula>0</formula>
    </cfRule>
  </conditionalFormatting>
  <conditionalFormatting sqref="I19:I605">
    <cfRule type="expression" dxfId="4" priority="1000">
      <formula>XEY19=""</formula>
    </cfRule>
  </conditionalFormatting>
  <conditionalFormatting sqref="I19:I605">
    <cfRule type="expression" dxfId="5" priority="1001">
      <formula>XEY19&gt;0</formula>
    </cfRule>
  </conditionalFormatting>
  <conditionalFormatting sqref="I19:I605">
    <cfRule type="cellIs" dxfId="6" priority="1002" operator="greaterThan">
      <formula>0</formula>
    </cfRule>
  </conditionalFormatting>
  <conditionalFormatting sqref="I19:I605">
    <cfRule type="expression" dxfId="4" priority="1003">
      <formula>XEY19=""</formula>
    </cfRule>
  </conditionalFormatting>
  <conditionalFormatting sqref="I19:I605">
    <cfRule type="expression" dxfId="5" priority="1004">
      <formula>XEY19&gt;0</formula>
    </cfRule>
  </conditionalFormatting>
  <conditionalFormatting sqref="I19:I605">
    <cfRule type="cellIs" dxfId="6" priority="1005" operator="greaterThan">
      <formula>0</formula>
    </cfRule>
  </conditionalFormatting>
  <conditionalFormatting sqref="I19:I605">
    <cfRule type="expression" dxfId="4" priority="1006">
      <formula>XEY19=""</formula>
    </cfRule>
  </conditionalFormatting>
  <conditionalFormatting sqref="I19:I605">
    <cfRule type="expression" dxfId="5" priority="1007">
      <formula>XEY19&gt;0</formula>
    </cfRule>
  </conditionalFormatting>
  <conditionalFormatting sqref="I19:I605">
    <cfRule type="cellIs" dxfId="6" priority="1008" operator="greaterThan">
      <formula>0</formula>
    </cfRule>
  </conditionalFormatting>
  <conditionalFormatting sqref="I19:I605">
    <cfRule type="expression" dxfId="4" priority="1009">
      <formula>XEY19=""</formula>
    </cfRule>
  </conditionalFormatting>
  <conditionalFormatting sqref="I19:I605">
    <cfRule type="expression" dxfId="5" priority="1010">
      <formula>XEY19&gt;0</formula>
    </cfRule>
  </conditionalFormatting>
  <conditionalFormatting sqref="I19:I605">
    <cfRule type="cellIs" dxfId="6" priority="1011" operator="greaterThan">
      <formula>0</formula>
    </cfRule>
  </conditionalFormatting>
  <conditionalFormatting sqref="I19:I605">
    <cfRule type="expression" dxfId="4" priority="1012">
      <formula>XEY19=""</formula>
    </cfRule>
  </conditionalFormatting>
  <conditionalFormatting sqref="I19:I605">
    <cfRule type="expression" dxfId="5" priority="1013">
      <formula>XEY19&gt;0</formula>
    </cfRule>
  </conditionalFormatting>
  <conditionalFormatting sqref="I19:I605">
    <cfRule type="cellIs" dxfId="6" priority="1014" operator="greaterThan">
      <formula>0</formula>
    </cfRule>
  </conditionalFormatting>
  <conditionalFormatting sqref="I19:I605">
    <cfRule type="expression" dxfId="4" priority="1015">
      <formula>XEY19=""</formula>
    </cfRule>
  </conditionalFormatting>
  <conditionalFormatting sqref="I19:I605">
    <cfRule type="expression" dxfId="5" priority="1016">
      <formula>XEY19&gt;0</formula>
    </cfRule>
  </conditionalFormatting>
  <conditionalFormatting sqref="I19:I605">
    <cfRule type="cellIs" dxfId="6" priority="1017" operator="greaterThan">
      <formula>0</formula>
    </cfRule>
  </conditionalFormatting>
  <conditionalFormatting sqref="I19:I605">
    <cfRule type="expression" dxfId="4" priority="1018">
      <formula>XEY19=""</formula>
    </cfRule>
  </conditionalFormatting>
  <conditionalFormatting sqref="I19:I605">
    <cfRule type="expression" dxfId="5" priority="1019">
      <formula>XEY19&gt;0</formula>
    </cfRule>
  </conditionalFormatting>
  <conditionalFormatting sqref="I19:I605">
    <cfRule type="cellIs" dxfId="6" priority="1020" operator="greaterThan">
      <formula>0</formula>
    </cfRule>
  </conditionalFormatting>
  <conditionalFormatting sqref="I19:I605">
    <cfRule type="expression" dxfId="4" priority="1021">
      <formula>XEY19=""</formula>
    </cfRule>
  </conditionalFormatting>
  <conditionalFormatting sqref="I19:I605">
    <cfRule type="expression" dxfId="5" priority="1022">
      <formula>XEY19&gt;0</formula>
    </cfRule>
  </conditionalFormatting>
  <conditionalFormatting sqref="I19:I605">
    <cfRule type="cellIs" dxfId="6" priority="1023" operator="greaterThan">
      <formula>0</formula>
    </cfRule>
  </conditionalFormatting>
  <conditionalFormatting sqref="I19:I605">
    <cfRule type="expression" dxfId="4" priority="1024">
      <formula>XEY19=""</formula>
    </cfRule>
  </conditionalFormatting>
  <conditionalFormatting sqref="I19:I605">
    <cfRule type="expression" dxfId="5" priority="1025">
      <formula>XEY19&gt;0</formula>
    </cfRule>
  </conditionalFormatting>
  <conditionalFormatting sqref="I19:I605">
    <cfRule type="cellIs" dxfId="6" priority="1026" operator="greaterThan">
      <formula>0</formula>
    </cfRule>
  </conditionalFormatting>
  <conditionalFormatting sqref="I19:I605">
    <cfRule type="expression" dxfId="4" priority="1027">
      <formula>XEY19=""</formula>
    </cfRule>
  </conditionalFormatting>
  <conditionalFormatting sqref="I19:I605">
    <cfRule type="expression" dxfId="5" priority="1028">
      <formula>XEY19&gt;0</formula>
    </cfRule>
  </conditionalFormatting>
  <conditionalFormatting sqref="I19:I605">
    <cfRule type="cellIs" dxfId="6" priority="1029" operator="greaterThan">
      <formula>0</formula>
    </cfRule>
  </conditionalFormatting>
  <conditionalFormatting sqref="I19:I605">
    <cfRule type="expression" dxfId="4" priority="1030">
      <formula>XEY19=""</formula>
    </cfRule>
  </conditionalFormatting>
  <conditionalFormatting sqref="I19:I605">
    <cfRule type="expression" dxfId="5" priority="1031">
      <formula>XEY19&gt;0</formula>
    </cfRule>
  </conditionalFormatting>
  <conditionalFormatting sqref="I19:I605">
    <cfRule type="cellIs" dxfId="6" priority="1032" operator="greaterThan">
      <formula>0</formula>
    </cfRule>
  </conditionalFormatting>
  <conditionalFormatting sqref="I19:I605">
    <cfRule type="expression" dxfId="4" priority="1033">
      <formula>XEY19=""</formula>
    </cfRule>
  </conditionalFormatting>
  <conditionalFormatting sqref="I19:I605">
    <cfRule type="expression" dxfId="5" priority="1034">
      <formula>XEY19&gt;0</formula>
    </cfRule>
  </conditionalFormatting>
  <conditionalFormatting sqref="I19:I605">
    <cfRule type="cellIs" dxfId="6" priority="1035" operator="greaterThan">
      <formula>0</formula>
    </cfRule>
  </conditionalFormatting>
  <conditionalFormatting sqref="I19:I605">
    <cfRule type="expression" dxfId="4" priority="1036">
      <formula>XEY19=""</formula>
    </cfRule>
  </conditionalFormatting>
  <conditionalFormatting sqref="I19:I605">
    <cfRule type="expression" dxfId="5" priority="1037">
      <formula>XEY19&gt;0</formula>
    </cfRule>
  </conditionalFormatting>
  <conditionalFormatting sqref="I19:I605">
    <cfRule type="cellIs" dxfId="6" priority="1038" operator="greaterThan">
      <formula>0</formula>
    </cfRule>
  </conditionalFormatting>
  <conditionalFormatting sqref="I19:I605">
    <cfRule type="expression" dxfId="4" priority="1039">
      <formula>XEY19=""</formula>
    </cfRule>
  </conditionalFormatting>
  <conditionalFormatting sqref="I19:I605">
    <cfRule type="expression" dxfId="5" priority="1040">
      <formula>XEY19&gt;0</formula>
    </cfRule>
  </conditionalFormatting>
  <conditionalFormatting sqref="I19:I605">
    <cfRule type="cellIs" dxfId="6" priority="1041" operator="greaterThan">
      <formula>0</formula>
    </cfRule>
  </conditionalFormatting>
  <conditionalFormatting sqref="I19:I605">
    <cfRule type="expression" dxfId="4" priority="1042">
      <formula>XEY19=""</formula>
    </cfRule>
  </conditionalFormatting>
  <conditionalFormatting sqref="I19:I605">
    <cfRule type="expression" dxfId="5" priority="1043">
      <formula>XEY19&gt;0</formula>
    </cfRule>
  </conditionalFormatting>
  <conditionalFormatting sqref="I19:I605">
    <cfRule type="cellIs" dxfId="6" priority="1044" operator="greaterThan">
      <formula>0</formula>
    </cfRule>
  </conditionalFormatting>
  <conditionalFormatting sqref="I19:I605">
    <cfRule type="expression" dxfId="4" priority="1045">
      <formula>XEY19=""</formula>
    </cfRule>
  </conditionalFormatting>
  <conditionalFormatting sqref="I19:I605">
    <cfRule type="expression" dxfId="5" priority="1046">
      <formula>XEY19&gt;0</formula>
    </cfRule>
  </conditionalFormatting>
  <conditionalFormatting sqref="I19:I605">
    <cfRule type="cellIs" dxfId="6" priority="1047" operator="greaterThan">
      <formula>0</formula>
    </cfRule>
  </conditionalFormatting>
  <conditionalFormatting sqref="I19:I605">
    <cfRule type="expression" dxfId="4" priority="1048">
      <formula>XEY19=""</formula>
    </cfRule>
  </conditionalFormatting>
  <conditionalFormatting sqref="I19:I605">
    <cfRule type="expression" dxfId="5" priority="1049">
      <formula>XEY19&gt;0</formula>
    </cfRule>
  </conditionalFormatting>
  <conditionalFormatting sqref="I19:I605">
    <cfRule type="cellIs" dxfId="6" priority="1050" operator="greaterThan">
      <formula>0</formula>
    </cfRule>
  </conditionalFormatting>
  <conditionalFormatting sqref="I19:I605">
    <cfRule type="expression" dxfId="4" priority="1051">
      <formula>XEY19=""</formula>
    </cfRule>
  </conditionalFormatting>
  <conditionalFormatting sqref="I19:I605">
    <cfRule type="expression" dxfId="5" priority="1052">
      <formula>XEY19&gt;0</formula>
    </cfRule>
  </conditionalFormatting>
  <conditionalFormatting sqref="I19:I605">
    <cfRule type="cellIs" dxfId="6" priority="1053" operator="greaterThan">
      <formula>0</formula>
    </cfRule>
  </conditionalFormatting>
  <conditionalFormatting sqref="I19:I605">
    <cfRule type="expression" dxfId="4" priority="1054">
      <formula>XEY19=""</formula>
    </cfRule>
  </conditionalFormatting>
  <conditionalFormatting sqref="I19:I605">
    <cfRule type="expression" dxfId="5" priority="1055">
      <formula>XEY19&gt;0</formula>
    </cfRule>
  </conditionalFormatting>
  <conditionalFormatting sqref="I19:I605">
    <cfRule type="cellIs" dxfId="6" priority="1056" operator="greaterThan">
      <formula>0</formula>
    </cfRule>
  </conditionalFormatting>
  <conditionalFormatting sqref="I19:I605">
    <cfRule type="expression" dxfId="4" priority="1057">
      <formula>XEY19=""</formula>
    </cfRule>
  </conditionalFormatting>
  <conditionalFormatting sqref="I19:I605">
    <cfRule type="expression" dxfId="5" priority="1058">
      <formula>XEY19&gt;0</formula>
    </cfRule>
  </conditionalFormatting>
  <conditionalFormatting sqref="I19:I605">
    <cfRule type="cellIs" dxfId="6" priority="1059" operator="greaterThan">
      <formula>0</formula>
    </cfRule>
  </conditionalFormatting>
  <conditionalFormatting sqref="I19:I605">
    <cfRule type="expression" dxfId="4" priority="1060">
      <formula>XEY19=""</formula>
    </cfRule>
  </conditionalFormatting>
  <conditionalFormatting sqref="I19:I605">
    <cfRule type="expression" dxfId="5" priority="1061">
      <formula>XEY19&gt;0</formula>
    </cfRule>
  </conditionalFormatting>
  <conditionalFormatting sqref="I19:I605">
    <cfRule type="cellIs" dxfId="6" priority="1062" operator="greaterThan">
      <formula>0</formula>
    </cfRule>
  </conditionalFormatting>
  <conditionalFormatting sqref="I19:I605">
    <cfRule type="expression" dxfId="4" priority="1063">
      <formula>XEY19=""</formula>
    </cfRule>
  </conditionalFormatting>
  <conditionalFormatting sqref="I19:I605">
    <cfRule type="expression" dxfId="5" priority="1064">
      <formula>XEY19&gt;0</formula>
    </cfRule>
  </conditionalFormatting>
  <conditionalFormatting sqref="I19:I605">
    <cfRule type="cellIs" dxfId="6" priority="1065" operator="greaterThan">
      <formula>0</formula>
    </cfRule>
  </conditionalFormatting>
  <conditionalFormatting sqref="I19:I605">
    <cfRule type="expression" dxfId="4" priority="1066">
      <formula>XEY19=""</formula>
    </cfRule>
  </conditionalFormatting>
  <conditionalFormatting sqref="I19:I605">
    <cfRule type="expression" dxfId="5" priority="1067">
      <formula>XEY19&gt;0</formula>
    </cfRule>
  </conditionalFormatting>
  <conditionalFormatting sqref="I19:I605">
    <cfRule type="cellIs" dxfId="6" priority="1068" operator="greaterThan">
      <formula>0</formula>
    </cfRule>
  </conditionalFormatting>
  <conditionalFormatting sqref="I19:I605">
    <cfRule type="expression" dxfId="4" priority="1069">
      <formula>XEY19=""</formula>
    </cfRule>
  </conditionalFormatting>
  <conditionalFormatting sqref="I19:I605">
    <cfRule type="expression" dxfId="5" priority="1070">
      <formula>XEY19&gt;0</formula>
    </cfRule>
  </conditionalFormatting>
  <conditionalFormatting sqref="I19:I605">
    <cfRule type="cellIs" dxfId="6" priority="1071" operator="greaterThan">
      <formula>0</formula>
    </cfRule>
  </conditionalFormatting>
  <conditionalFormatting sqref="I19:I605">
    <cfRule type="expression" dxfId="4" priority="1072">
      <formula>XEY19=""</formula>
    </cfRule>
  </conditionalFormatting>
  <conditionalFormatting sqref="I19:I605">
    <cfRule type="expression" dxfId="5" priority="1073">
      <formula>XEY19&gt;0</formula>
    </cfRule>
  </conditionalFormatting>
  <conditionalFormatting sqref="I19:I605">
    <cfRule type="cellIs" dxfId="6" priority="1074" operator="greaterThan">
      <formula>0</formula>
    </cfRule>
  </conditionalFormatting>
  <conditionalFormatting sqref="I19:I605">
    <cfRule type="expression" dxfId="4" priority="1075">
      <formula>XEY19=""</formula>
    </cfRule>
  </conditionalFormatting>
  <conditionalFormatting sqref="I19:I605">
    <cfRule type="expression" dxfId="5" priority="1076">
      <formula>XEY19&gt;0</formula>
    </cfRule>
  </conditionalFormatting>
  <conditionalFormatting sqref="I19:I605">
    <cfRule type="cellIs" dxfId="6" priority="1077" operator="greaterThan">
      <formula>0</formula>
    </cfRule>
  </conditionalFormatting>
  <conditionalFormatting sqref="I19:I605">
    <cfRule type="expression" dxfId="4" priority="1078">
      <formula>XEY19=""</formula>
    </cfRule>
  </conditionalFormatting>
  <conditionalFormatting sqref="I19:I605">
    <cfRule type="expression" dxfId="5" priority="1079">
      <formula>XEY19&gt;0</formula>
    </cfRule>
  </conditionalFormatting>
  <conditionalFormatting sqref="I19:I605">
    <cfRule type="cellIs" dxfId="6" priority="1080" operator="greaterThan">
      <formula>0</formula>
    </cfRule>
  </conditionalFormatting>
  <conditionalFormatting sqref="I19:I605">
    <cfRule type="expression" dxfId="4" priority="1081">
      <formula>XEY19=""</formula>
    </cfRule>
  </conditionalFormatting>
  <conditionalFormatting sqref="I19:I605">
    <cfRule type="expression" dxfId="5" priority="1082">
      <formula>XEY19&gt;0</formula>
    </cfRule>
  </conditionalFormatting>
  <conditionalFormatting sqref="I19:I605">
    <cfRule type="cellIs" dxfId="6" priority="1083" operator="greaterThan">
      <formula>0</formula>
    </cfRule>
  </conditionalFormatting>
  <conditionalFormatting sqref="I19:I605">
    <cfRule type="expression" dxfId="4" priority="1084">
      <formula>XEY19=""</formula>
    </cfRule>
  </conditionalFormatting>
  <conditionalFormatting sqref="I19:I605">
    <cfRule type="expression" dxfId="5" priority="1085">
      <formula>XEY19&gt;0</formula>
    </cfRule>
  </conditionalFormatting>
  <conditionalFormatting sqref="I19:I605">
    <cfRule type="cellIs" dxfId="6" priority="1086" operator="greaterThan">
      <formula>0</formula>
    </cfRule>
  </conditionalFormatting>
  <conditionalFormatting sqref="I19:I605">
    <cfRule type="expression" dxfId="4" priority="1087">
      <formula>XEY19=""</formula>
    </cfRule>
  </conditionalFormatting>
  <conditionalFormatting sqref="I19:I605">
    <cfRule type="expression" dxfId="5" priority="1088">
      <formula>XEY19&gt;0</formula>
    </cfRule>
  </conditionalFormatting>
  <conditionalFormatting sqref="I19:I605">
    <cfRule type="cellIs" dxfId="6" priority="1089" operator="greaterThan">
      <formula>0</formula>
    </cfRule>
  </conditionalFormatting>
  <conditionalFormatting sqref="I19:I605">
    <cfRule type="expression" dxfId="4" priority="1090">
      <formula>XEY19=""</formula>
    </cfRule>
  </conditionalFormatting>
  <conditionalFormatting sqref="I19:I605">
    <cfRule type="expression" dxfId="5" priority="1091">
      <formula>XEY19&gt;0</formula>
    </cfRule>
  </conditionalFormatting>
  <conditionalFormatting sqref="I19:I605">
    <cfRule type="cellIs" dxfId="6" priority="1092" operator="greaterThan">
      <formula>0</formula>
    </cfRule>
  </conditionalFormatting>
  <conditionalFormatting sqref="I19:I605">
    <cfRule type="expression" dxfId="4" priority="1093">
      <formula>XEY19=""</formula>
    </cfRule>
  </conditionalFormatting>
  <conditionalFormatting sqref="I19:I605">
    <cfRule type="expression" dxfId="5" priority="1094">
      <formula>XEY19&gt;0</formula>
    </cfRule>
  </conditionalFormatting>
  <conditionalFormatting sqref="I19:I605">
    <cfRule type="cellIs" dxfId="6" priority="1095" operator="greaterThan">
      <formula>0</formula>
    </cfRule>
  </conditionalFormatting>
  <conditionalFormatting sqref="I19:I605">
    <cfRule type="expression" dxfId="4" priority="1096">
      <formula>XEY19=""</formula>
    </cfRule>
  </conditionalFormatting>
  <conditionalFormatting sqref="I19:I605">
    <cfRule type="expression" dxfId="5" priority="1097">
      <formula>XEY19&gt;0</formula>
    </cfRule>
  </conditionalFormatting>
  <conditionalFormatting sqref="I19:I605">
    <cfRule type="cellIs" dxfId="6" priority="1098" operator="greaterThan">
      <formula>0</formula>
    </cfRule>
  </conditionalFormatting>
  <conditionalFormatting sqref="I19:I605">
    <cfRule type="expression" dxfId="4" priority="1099">
      <formula>XEY19=""</formula>
    </cfRule>
  </conditionalFormatting>
  <conditionalFormatting sqref="I19:I605">
    <cfRule type="expression" dxfId="5" priority="1100">
      <formula>XEY19&gt;0</formula>
    </cfRule>
  </conditionalFormatting>
  <conditionalFormatting sqref="I19:I605">
    <cfRule type="cellIs" dxfId="6" priority="1101" operator="greaterThan">
      <formula>0</formula>
    </cfRule>
  </conditionalFormatting>
  <conditionalFormatting sqref="I19:I605">
    <cfRule type="expression" dxfId="4" priority="1102">
      <formula>XEY19=""</formula>
    </cfRule>
  </conditionalFormatting>
  <conditionalFormatting sqref="I19:I605">
    <cfRule type="expression" dxfId="5" priority="1103">
      <formula>XEY19&gt;0</formula>
    </cfRule>
  </conditionalFormatting>
  <conditionalFormatting sqref="I19:I605">
    <cfRule type="cellIs" dxfId="6" priority="1104" operator="greaterThan">
      <formula>0</formula>
    </cfRule>
  </conditionalFormatting>
  <conditionalFormatting sqref="I19:I605">
    <cfRule type="expression" dxfId="4" priority="1105">
      <formula>XEY19=""</formula>
    </cfRule>
  </conditionalFormatting>
  <conditionalFormatting sqref="I19:I605">
    <cfRule type="expression" dxfId="5" priority="1106">
      <formula>XEY19&gt;0</formula>
    </cfRule>
  </conditionalFormatting>
  <conditionalFormatting sqref="I19:I605">
    <cfRule type="cellIs" dxfId="6" priority="1107" operator="greaterThan">
      <formula>0</formula>
    </cfRule>
  </conditionalFormatting>
  <conditionalFormatting sqref="I19:I605">
    <cfRule type="expression" dxfId="4" priority="1108">
      <formula>XEY19=""</formula>
    </cfRule>
  </conditionalFormatting>
  <conditionalFormatting sqref="I19:I605">
    <cfRule type="expression" dxfId="5" priority="1109">
      <formula>XEY19&gt;0</formula>
    </cfRule>
  </conditionalFormatting>
  <conditionalFormatting sqref="I19:I605">
    <cfRule type="cellIs" dxfId="6" priority="1110" operator="greaterThan">
      <formula>0</formula>
    </cfRule>
  </conditionalFormatting>
  <conditionalFormatting sqref="I19:I605">
    <cfRule type="expression" dxfId="4" priority="1111">
      <formula>XEY19=""</formula>
    </cfRule>
  </conditionalFormatting>
  <conditionalFormatting sqref="I19:I605">
    <cfRule type="expression" dxfId="5" priority="1112">
      <formula>XEY19&gt;0</formula>
    </cfRule>
  </conditionalFormatting>
  <conditionalFormatting sqref="I19:I605">
    <cfRule type="cellIs" dxfId="6" priority="1113" operator="greaterThan">
      <formula>0</formula>
    </cfRule>
  </conditionalFormatting>
  <conditionalFormatting sqref="I19:I605">
    <cfRule type="expression" dxfId="4" priority="1114">
      <formula>XEY19=""</formula>
    </cfRule>
  </conditionalFormatting>
  <conditionalFormatting sqref="I19:I605">
    <cfRule type="expression" dxfId="5" priority="1115">
      <formula>XEY19&gt;0</formula>
    </cfRule>
  </conditionalFormatting>
  <conditionalFormatting sqref="I19:I605">
    <cfRule type="cellIs" dxfId="6" priority="1116" operator="greaterThan">
      <formula>0</formula>
    </cfRule>
  </conditionalFormatting>
  <conditionalFormatting sqref="I19:I605">
    <cfRule type="expression" dxfId="4" priority="1117">
      <formula>XEY19=""</formula>
    </cfRule>
  </conditionalFormatting>
  <conditionalFormatting sqref="I19:I605">
    <cfRule type="expression" dxfId="5" priority="1118">
      <formula>XEY19&gt;0</formula>
    </cfRule>
  </conditionalFormatting>
  <conditionalFormatting sqref="I19:I605">
    <cfRule type="cellIs" dxfId="6" priority="1119" operator="greaterThan">
      <formula>0</formula>
    </cfRule>
  </conditionalFormatting>
  <conditionalFormatting sqref="I19:I605">
    <cfRule type="expression" dxfId="4" priority="1120">
      <formula>XEY19=""</formula>
    </cfRule>
  </conditionalFormatting>
  <conditionalFormatting sqref="I19:I605">
    <cfRule type="expression" dxfId="5" priority="1121">
      <formula>XEY19&gt;0</formula>
    </cfRule>
  </conditionalFormatting>
  <conditionalFormatting sqref="I19:I605">
    <cfRule type="cellIs" dxfId="6" priority="1122" operator="greaterThan">
      <formula>0</formula>
    </cfRule>
  </conditionalFormatting>
  <conditionalFormatting sqref="I19:I605">
    <cfRule type="expression" dxfId="4" priority="1123">
      <formula>XEY19=""</formula>
    </cfRule>
  </conditionalFormatting>
  <conditionalFormatting sqref="I19:I605">
    <cfRule type="expression" dxfId="5" priority="1124">
      <formula>XEY19&gt;0</formula>
    </cfRule>
  </conditionalFormatting>
  <conditionalFormatting sqref="I19:I605">
    <cfRule type="cellIs" dxfId="6" priority="1125" operator="greaterThan">
      <formula>0</formula>
    </cfRule>
  </conditionalFormatting>
  <conditionalFormatting sqref="I19:I605">
    <cfRule type="expression" dxfId="4" priority="1126">
      <formula>XEY19=""</formula>
    </cfRule>
  </conditionalFormatting>
  <conditionalFormatting sqref="I19:I605">
    <cfRule type="expression" dxfId="5" priority="1127">
      <formula>XEY19&gt;0</formula>
    </cfRule>
  </conditionalFormatting>
  <conditionalFormatting sqref="I19:I605">
    <cfRule type="cellIs" dxfId="6" priority="1128" operator="greaterThan">
      <formula>0</formula>
    </cfRule>
  </conditionalFormatting>
  <conditionalFormatting sqref="I19:I605">
    <cfRule type="expression" dxfId="4" priority="1129">
      <formula>XEY19=""</formula>
    </cfRule>
  </conditionalFormatting>
  <conditionalFormatting sqref="I19:I605">
    <cfRule type="expression" dxfId="5" priority="1130">
      <formula>XEY19&gt;0</formula>
    </cfRule>
  </conditionalFormatting>
  <conditionalFormatting sqref="I19:I605">
    <cfRule type="cellIs" dxfId="6" priority="1131" operator="greaterThan">
      <formula>0</formula>
    </cfRule>
  </conditionalFormatting>
  <conditionalFormatting sqref="I19:I605">
    <cfRule type="expression" dxfId="4" priority="1132">
      <formula>XEY19=""</formula>
    </cfRule>
  </conditionalFormatting>
  <conditionalFormatting sqref="I19:I605">
    <cfRule type="expression" dxfId="5" priority="1133">
      <formula>XEY19&gt;0</formula>
    </cfRule>
  </conditionalFormatting>
  <conditionalFormatting sqref="I19:I605">
    <cfRule type="cellIs" dxfId="6" priority="1134" operator="greaterThan">
      <formula>0</formula>
    </cfRule>
  </conditionalFormatting>
  <conditionalFormatting sqref="I19:I605">
    <cfRule type="expression" dxfId="4" priority="1135">
      <formula>XEY19=""</formula>
    </cfRule>
  </conditionalFormatting>
  <conditionalFormatting sqref="I19:I605">
    <cfRule type="expression" dxfId="5" priority="1136">
      <formula>XEY19&gt;0</formula>
    </cfRule>
  </conditionalFormatting>
  <conditionalFormatting sqref="I19:I605">
    <cfRule type="cellIs" dxfId="6" priority="1137" operator="greaterThan">
      <formula>0</formula>
    </cfRule>
  </conditionalFormatting>
  <conditionalFormatting sqref="I19:I605">
    <cfRule type="expression" dxfId="4" priority="1138">
      <formula>XEY19=""</formula>
    </cfRule>
  </conditionalFormatting>
  <conditionalFormatting sqref="I19:I605">
    <cfRule type="expression" dxfId="5" priority="1139">
      <formula>XEY19&gt;0</formula>
    </cfRule>
  </conditionalFormatting>
  <conditionalFormatting sqref="I19:I605">
    <cfRule type="cellIs" dxfId="6" priority="1140" operator="greaterThan">
      <formula>0</formula>
    </cfRule>
  </conditionalFormatting>
  <conditionalFormatting sqref="I19:I605">
    <cfRule type="expression" dxfId="4" priority="1141">
      <formula>XEY19=""</formula>
    </cfRule>
  </conditionalFormatting>
  <conditionalFormatting sqref="I19:I605">
    <cfRule type="expression" dxfId="5" priority="1142">
      <formula>XEY19&gt;0</formula>
    </cfRule>
  </conditionalFormatting>
  <conditionalFormatting sqref="I19:I605">
    <cfRule type="cellIs" dxfId="6" priority="1143" operator="greaterThan">
      <formula>0</formula>
    </cfRule>
  </conditionalFormatting>
  <conditionalFormatting sqref="I19:I605">
    <cfRule type="expression" dxfId="4" priority="1144">
      <formula>XEY19=""</formula>
    </cfRule>
  </conditionalFormatting>
  <conditionalFormatting sqref="I19:I605">
    <cfRule type="expression" dxfId="5" priority="1145">
      <formula>XEY19&gt;0</formula>
    </cfRule>
  </conditionalFormatting>
  <conditionalFormatting sqref="I19:I605">
    <cfRule type="cellIs" dxfId="6" priority="1146" operator="greaterThan">
      <formula>0</formula>
    </cfRule>
  </conditionalFormatting>
  <conditionalFormatting sqref="I19:I605">
    <cfRule type="expression" dxfId="4" priority="1147">
      <formula>XEY19=""</formula>
    </cfRule>
  </conditionalFormatting>
  <conditionalFormatting sqref="I19:I605">
    <cfRule type="expression" dxfId="5" priority="1148">
      <formula>XEY19&gt;0</formula>
    </cfRule>
  </conditionalFormatting>
  <conditionalFormatting sqref="I19:I605">
    <cfRule type="cellIs" dxfId="6" priority="1149" operator="greaterThan">
      <formula>0</formula>
    </cfRule>
  </conditionalFormatting>
  <conditionalFormatting sqref="I19:I605">
    <cfRule type="expression" dxfId="4" priority="1150">
      <formula>XEY19=""</formula>
    </cfRule>
  </conditionalFormatting>
  <conditionalFormatting sqref="I19:I605">
    <cfRule type="expression" dxfId="5" priority="1151">
      <formula>XEY19&gt;0</formula>
    </cfRule>
  </conditionalFormatting>
  <conditionalFormatting sqref="I19:I605">
    <cfRule type="cellIs" dxfId="6" priority="1152" operator="greaterThan">
      <formula>0</formula>
    </cfRule>
  </conditionalFormatting>
  <conditionalFormatting sqref="I19:I605">
    <cfRule type="expression" dxfId="4" priority="1153">
      <formula>XEY19=""</formula>
    </cfRule>
  </conditionalFormatting>
  <conditionalFormatting sqref="I19:I605">
    <cfRule type="expression" dxfId="5" priority="1154">
      <formula>XEY19&gt;0</formula>
    </cfRule>
  </conditionalFormatting>
  <conditionalFormatting sqref="I19:I605">
    <cfRule type="cellIs" dxfId="6" priority="1155" operator="greaterThan">
      <formula>0</formula>
    </cfRule>
  </conditionalFormatting>
  <conditionalFormatting sqref="I19:I605">
    <cfRule type="expression" dxfId="4" priority="1156">
      <formula>XEY19=""</formula>
    </cfRule>
  </conditionalFormatting>
  <conditionalFormatting sqref="I19:I605">
    <cfRule type="expression" dxfId="5" priority="1157">
      <formula>XEY19&gt;0</formula>
    </cfRule>
  </conditionalFormatting>
  <conditionalFormatting sqref="I19:I605">
    <cfRule type="cellIs" dxfId="6" priority="1158" operator="greaterThan">
      <formula>0</formula>
    </cfRule>
  </conditionalFormatting>
  <conditionalFormatting sqref="I19:I605">
    <cfRule type="expression" dxfId="4" priority="1159">
      <formula>XEY19=""</formula>
    </cfRule>
  </conditionalFormatting>
  <conditionalFormatting sqref="I19:I605">
    <cfRule type="expression" dxfId="5" priority="1160">
      <formula>XEY19&gt;0</formula>
    </cfRule>
  </conditionalFormatting>
  <conditionalFormatting sqref="I19:I605">
    <cfRule type="cellIs" dxfId="6" priority="1161" operator="greaterThan">
      <formula>0</formula>
    </cfRule>
  </conditionalFormatting>
  <conditionalFormatting sqref="J19:J605">
    <cfRule type="expression" dxfId="4" priority="1162">
      <formula>XEZ19=""</formula>
    </cfRule>
  </conditionalFormatting>
  <conditionalFormatting sqref="J19:J605">
    <cfRule type="expression" dxfId="5" priority="1163">
      <formula>XEZ19&gt;0</formula>
    </cfRule>
  </conditionalFormatting>
  <conditionalFormatting sqref="J19:J605">
    <cfRule type="cellIs" dxfId="6" priority="1164" operator="greaterThan">
      <formula>0</formula>
    </cfRule>
  </conditionalFormatting>
  <conditionalFormatting sqref="J19:J605">
    <cfRule type="expression" dxfId="4" priority="1165">
      <formula>XEZ19=""</formula>
    </cfRule>
  </conditionalFormatting>
  <conditionalFormatting sqref="J19:J605">
    <cfRule type="expression" dxfId="5" priority="1166">
      <formula>XEZ19&gt;0</formula>
    </cfRule>
  </conditionalFormatting>
  <conditionalFormatting sqref="J19:J605">
    <cfRule type="cellIs" dxfId="6" priority="1167" operator="greaterThan">
      <formula>0</formula>
    </cfRule>
  </conditionalFormatting>
  <conditionalFormatting sqref="J19:J605">
    <cfRule type="expression" dxfId="4" priority="1168">
      <formula>XEZ19=""</formula>
    </cfRule>
  </conditionalFormatting>
  <conditionalFormatting sqref="J19:J605">
    <cfRule type="expression" dxfId="5" priority="1169">
      <formula>XEZ19&gt;0</formula>
    </cfRule>
  </conditionalFormatting>
  <conditionalFormatting sqref="J19:J605">
    <cfRule type="cellIs" dxfId="6" priority="1170" operator="greaterThan">
      <formula>0</formula>
    </cfRule>
  </conditionalFormatting>
  <conditionalFormatting sqref="J19:J605">
    <cfRule type="expression" dxfId="4" priority="1171">
      <formula>XEZ19=""</formula>
    </cfRule>
  </conditionalFormatting>
  <conditionalFormatting sqref="J19:J605">
    <cfRule type="expression" dxfId="5" priority="1172">
      <formula>XEZ19&gt;0</formula>
    </cfRule>
  </conditionalFormatting>
  <conditionalFormatting sqref="J19:J605">
    <cfRule type="cellIs" dxfId="6" priority="1173" operator="greaterThan">
      <formula>0</formula>
    </cfRule>
  </conditionalFormatting>
  <conditionalFormatting sqref="J19:J605">
    <cfRule type="expression" dxfId="4" priority="1174">
      <formula>XEZ19=""</formula>
    </cfRule>
  </conditionalFormatting>
  <conditionalFormatting sqref="J19:J605">
    <cfRule type="expression" dxfId="5" priority="1175">
      <formula>XEZ19&gt;0</formula>
    </cfRule>
  </conditionalFormatting>
  <conditionalFormatting sqref="J19:J605">
    <cfRule type="cellIs" dxfId="6" priority="1176" operator="greaterThan">
      <formula>0</formula>
    </cfRule>
  </conditionalFormatting>
  <conditionalFormatting sqref="J19:J605">
    <cfRule type="expression" dxfId="4" priority="1177">
      <formula>XEZ19=""</formula>
    </cfRule>
  </conditionalFormatting>
  <conditionalFormatting sqref="J19:J605">
    <cfRule type="expression" dxfId="5" priority="1178">
      <formula>XEZ19&gt;0</formula>
    </cfRule>
  </conditionalFormatting>
  <conditionalFormatting sqref="J19:J605">
    <cfRule type="cellIs" dxfId="6" priority="1179" operator="greaterThan">
      <formula>0</formula>
    </cfRule>
  </conditionalFormatting>
  <conditionalFormatting sqref="J19:J605">
    <cfRule type="expression" dxfId="4" priority="1180">
      <formula>XEZ19=""</formula>
    </cfRule>
  </conditionalFormatting>
  <conditionalFormatting sqref="J19:J605">
    <cfRule type="expression" dxfId="5" priority="1181">
      <formula>XEZ19&gt;0</formula>
    </cfRule>
  </conditionalFormatting>
  <conditionalFormatting sqref="J19:J605">
    <cfRule type="cellIs" dxfId="6" priority="1182" operator="greaterThan">
      <formula>0</formula>
    </cfRule>
  </conditionalFormatting>
  <conditionalFormatting sqref="J19:J605">
    <cfRule type="expression" dxfId="4" priority="1183">
      <formula>XEZ19=""</formula>
    </cfRule>
  </conditionalFormatting>
  <conditionalFormatting sqref="J19:J605">
    <cfRule type="expression" dxfId="5" priority="1184">
      <formula>XEZ19&gt;0</formula>
    </cfRule>
  </conditionalFormatting>
  <conditionalFormatting sqref="J19:J605">
    <cfRule type="cellIs" dxfId="6" priority="1185" operator="greaterThan">
      <formula>0</formula>
    </cfRule>
  </conditionalFormatting>
  <conditionalFormatting sqref="J19:J605">
    <cfRule type="expression" dxfId="4" priority="1186">
      <formula>XEZ19=""</formula>
    </cfRule>
  </conditionalFormatting>
  <conditionalFormatting sqref="J19:J605">
    <cfRule type="expression" dxfId="5" priority="1187">
      <formula>XEZ19&gt;0</formula>
    </cfRule>
  </conditionalFormatting>
  <conditionalFormatting sqref="J19:J605">
    <cfRule type="cellIs" dxfId="6" priority="1188" operator="greaterThan">
      <formula>0</formula>
    </cfRule>
  </conditionalFormatting>
  <conditionalFormatting sqref="J19:J605">
    <cfRule type="expression" dxfId="4" priority="1189">
      <formula>XEZ19=""</formula>
    </cfRule>
  </conditionalFormatting>
  <conditionalFormatting sqref="J19:J605">
    <cfRule type="expression" dxfId="5" priority="1190">
      <formula>XEZ19&gt;0</formula>
    </cfRule>
  </conditionalFormatting>
  <conditionalFormatting sqref="J19:J605">
    <cfRule type="cellIs" dxfId="6" priority="1191" operator="greaterThan">
      <formula>0</formula>
    </cfRule>
  </conditionalFormatting>
  <conditionalFormatting sqref="J19:J605">
    <cfRule type="expression" dxfId="4" priority="1192">
      <formula>XEZ19=""</formula>
    </cfRule>
  </conditionalFormatting>
  <conditionalFormatting sqref="J19:J605">
    <cfRule type="expression" dxfId="5" priority="1193">
      <formula>XEZ19&gt;0</formula>
    </cfRule>
  </conditionalFormatting>
  <conditionalFormatting sqref="J19:J605">
    <cfRule type="cellIs" dxfId="6" priority="1194" operator="greaterThan">
      <formula>0</formula>
    </cfRule>
  </conditionalFormatting>
  <conditionalFormatting sqref="J19:J605">
    <cfRule type="expression" dxfId="4" priority="1195">
      <formula>XEZ19=""</formula>
    </cfRule>
  </conditionalFormatting>
  <conditionalFormatting sqref="J19:J605">
    <cfRule type="expression" dxfId="5" priority="1196">
      <formula>XEZ19&gt;0</formula>
    </cfRule>
  </conditionalFormatting>
  <conditionalFormatting sqref="J19:J605">
    <cfRule type="cellIs" dxfId="6" priority="1197" operator="greaterThan">
      <formula>0</formula>
    </cfRule>
  </conditionalFormatting>
  <conditionalFormatting sqref="J19:J605">
    <cfRule type="expression" dxfId="4" priority="1198">
      <formula>XEZ19=""</formula>
    </cfRule>
  </conditionalFormatting>
  <conditionalFormatting sqref="J19:J605">
    <cfRule type="expression" dxfId="5" priority="1199">
      <formula>XEZ19&gt;0</formula>
    </cfRule>
  </conditionalFormatting>
  <conditionalFormatting sqref="J19:J605">
    <cfRule type="cellIs" dxfId="6" priority="1200" operator="greaterThan">
      <formula>0</formula>
    </cfRule>
  </conditionalFormatting>
  <conditionalFormatting sqref="J19:J605">
    <cfRule type="expression" dxfId="4" priority="1201">
      <formula>XEZ19=""</formula>
    </cfRule>
  </conditionalFormatting>
  <conditionalFormatting sqref="J19:J605">
    <cfRule type="expression" dxfId="5" priority="1202">
      <formula>XEZ19&gt;0</formula>
    </cfRule>
  </conditionalFormatting>
  <conditionalFormatting sqref="J19:J605">
    <cfRule type="cellIs" dxfId="6" priority="1203" operator="greaterThan">
      <formula>0</formula>
    </cfRule>
  </conditionalFormatting>
  <conditionalFormatting sqref="J19:J605">
    <cfRule type="expression" dxfId="4" priority="1204">
      <formula>XEZ19=""</formula>
    </cfRule>
  </conditionalFormatting>
  <conditionalFormatting sqref="J19:J605">
    <cfRule type="expression" dxfId="5" priority="1205">
      <formula>XEZ19&gt;0</formula>
    </cfRule>
  </conditionalFormatting>
  <conditionalFormatting sqref="J19:J605">
    <cfRule type="cellIs" dxfId="6" priority="1206" operator="greaterThan">
      <formula>0</formula>
    </cfRule>
  </conditionalFormatting>
  <conditionalFormatting sqref="J19:J605">
    <cfRule type="expression" dxfId="4" priority="1207">
      <formula>XEZ19=""</formula>
    </cfRule>
  </conditionalFormatting>
  <conditionalFormatting sqref="J19:J605">
    <cfRule type="expression" dxfId="5" priority="1208">
      <formula>XEZ19&gt;0</formula>
    </cfRule>
  </conditionalFormatting>
  <conditionalFormatting sqref="J19:J605">
    <cfRule type="cellIs" dxfId="6" priority="1209" operator="greaterThan">
      <formula>0</formula>
    </cfRule>
  </conditionalFormatting>
  <conditionalFormatting sqref="J19:J605">
    <cfRule type="expression" dxfId="4" priority="1210">
      <formula>XEZ19=""</formula>
    </cfRule>
  </conditionalFormatting>
  <conditionalFormatting sqref="J19:J605">
    <cfRule type="expression" dxfId="5" priority="1211">
      <formula>XEZ19&gt;0</formula>
    </cfRule>
  </conditionalFormatting>
  <conditionalFormatting sqref="J19:J605">
    <cfRule type="cellIs" dxfId="6" priority="1212" operator="greaterThan">
      <formula>0</formula>
    </cfRule>
  </conditionalFormatting>
  <conditionalFormatting sqref="J19:J605">
    <cfRule type="expression" dxfId="4" priority="1213">
      <formula>XEZ19=""</formula>
    </cfRule>
  </conditionalFormatting>
  <conditionalFormatting sqref="J19:J605">
    <cfRule type="expression" dxfId="5" priority="1214">
      <formula>XEZ19&gt;0</formula>
    </cfRule>
  </conditionalFormatting>
  <conditionalFormatting sqref="J19:J605">
    <cfRule type="cellIs" dxfId="6" priority="1215" operator="greaterThan">
      <formula>0</formula>
    </cfRule>
  </conditionalFormatting>
  <conditionalFormatting sqref="J19:J605">
    <cfRule type="expression" dxfId="4" priority="1216">
      <formula>XEZ19=""</formula>
    </cfRule>
  </conditionalFormatting>
  <conditionalFormatting sqref="J19:J605">
    <cfRule type="expression" dxfId="5" priority="1217">
      <formula>XEZ19&gt;0</formula>
    </cfRule>
  </conditionalFormatting>
  <conditionalFormatting sqref="J19:J605">
    <cfRule type="cellIs" dxfId="6" priority="1218" operator="greaterThan">
      <formula>0</formula>
    </cfRule>
  </conditionalFormatting>
  <conditionalFormatting sqref="J19:J605">
    <cfRule type="expression" dxfId="4" priority="1219">
      <formula>XEZ19=""</formula>
    </cfRule>
  </conditionalFormatting>
  <conditionalFormatting sqref="J19:J605">
    <cfRule type="expression" dxfId="5" priority="1220">
      <formula>XEZ19&gt;0</formula>
    </cfRule>
  </conditionalFormatting>
  <conditionalFormatting sqref="J19:J605">
    <cfRule type="cellIs" dxfId="6" priority="1221" operator="greaterThan">
      <formula>0</formula>
    </cfRule>
  </conditionalFormatting>
  <conditionalFormatting sqref="J19:J605">
    <cfRule type="expression" dxfId="4" priority="1222">
      <formula>XEZ19=""</formula>
    </cfRule>
  </conditionalFormatting>
  <conditionalFormatting sqref="J19:J605">
    <cfRule type="expression" dxfId="5" priority="1223">
      <formula>XEZ19&gt;0</formula>
    </cfRule>
  </conditionalFormatting>
  <conditionalFormatting sqref="J19:J605">
    <cfRule type="cellIs" dxfId="6" priority="1224" operator="greaterThan">
      <formula>0</formula>
    </cfRule>
  </conditionalFormatting>
  <conditionalFormatting sqref="J19:J605">
    <cfRule type="expression" dxfId="4" priority="1225">
      <formula>XEZ19=""</formula>
    </cfRule>
  </conditionalFormatting>
  <conditionalFormatting sqref="J19:J605">
    <cfRule type="expression" dxfId="5" priority="1226">
      <formula>XEZ19&gt;0</formula>
    </cfRule>
  </conditionalFormatting>
  <conditionalFormatting sqref="J19:J605">
    <cfRule type="cellIs" dxfId="6" priority="1227" operator="greaterThan">
      <formula>0</formula>
    </cfRule>
  </conditionalFormatting>
  <conditionalFormatting sqref="J19:J605">
    <cfRule type="expression" dxfId="4" priority="1228">
      <formula>XEZ19=""</formula>
    </cfRule>
  </conditionalFormatting>
  <conditionalFormatting sqref="J19:J605">
    <cfRule type="expression" dxfId="5" priority="1229">
      <formula>XEZ19&gt;0</formula>
    </cfRule>
  </conditionalFormatting>
  <conditionalFormatting sqref="J19:J605">
    <cfRule type="cellIs" dxfId="6" priority="1230" operator="greaterThan">
      <formula>0</formula>
    </cfRule>
  </conditionalFormatting>
  <conditionalFormatting sqref="J19:J605">
    <cfRule type="expression" dxfId="4" priority="1231">
      <formula>XEZ19=""</formula>
    </cfRule>
  </conditionalFormatting>
  <conditionalFormatting sqref="J19:J605">
    <cfRule type="expression" dxfId="5" priority="1232">
      <formula>XEZ19&gt;0</formula>
    </cfRule>
  </conditionalFormatting>
  <conditionalFormatting sqref="J19:J605">
    <cfRule type="cellIs" dxfId="6" priority="1233" operator="greaterThan">
      <formula>0</formula>
    </cfRule>
  </conditionalFormatting>
  <conditionalFormatting sqref="J19:J605">
    <cfRule type="expression" dxfId="4" priority="1234">
      <formula>XEZ19=""</formula>
    </cfRule>
  </conditionalFormatting>
  <conditionalFormatting sqref="J19:J605">
    <cfRule type="expression" dxfId="5" priority="1235">
      <formula>XEZ19&gt;0</formula>
    </cfRule>
  </conditionalFormatting>
  <conditionalFormatting sqref="J19:J605">
    <cfRule type="cellIs" dxfId="6" priority="1236" operator="greaterThan">
      <formula>0</formula>
    </cfRule>
  </conditionalFormatting>
  <conditionalFormatting sqref="J19:J605">
    <cfRule type="expression" dxfId="4" priority="1237">
      <formula>XEZ19=""</formula>
    </cfRule>
  </conditionalFormatting>
  <conditionalFormatting sqref="J19:J605">
    <cfRule type="expression" dxfId="5" priority="1238">
      <formula>XEZ19&gt;0</formula>
    </cfRule>
  </conditionalFormatting>
  <conditionalFormatting sqref="J19:J605">
    <cfRule type="cellIs" dxfId="6" priority="1239" operator="greaterThan">
      <formula>0</formula>
    </cfRule>
  </conditionalFormatting>
  <conditionalFormatting sqref="J19:J605">
    <cfRule type="expression" dxfId="4" priority="1240">
      <formula>XEZ19=""</formula>
    </cfRule>
  </conditionalFormatting>
  <conditionalFormatting sqref="J19:J605">
    <cfRule type="expression" dxfId="5" priority="1241">
      <formula>XEZ19&gt;0</formula>
    </cfRule>
  </conditionalFormatting>
  <conditionalFormatting sqref="J19:J605">
    <cfRule type="cellIs" dxfId="6" priority="1242" operator="greaterThan">
      <formula>0</formula>
    </cfRule>
  </conditionalFormatting>
  <conditionalFormatting sqref="J19:J605">
    <cfRule type="expression" dxfId="4" priority="1243">
      <formula>XEZ19=""</formula>
    </cfRule>
  </conditionalFormatting>
  <conditionalFormatting sqref="J19:J605">
    <cfRule type="expression" dxfId="5" priority="1244">
      <formula>XEZ19&gt;0</formula>
    </cfRule>
  </conditionalFormatting>
  <conditionalFormatting sqref="J19:J605">
    <cfRule type="cellIs" dxfId="6" priority="1245" operator="greaterThan">
      <formula>0</formula>
    </cfRule>
  </conditionalFormatting>
  <conditionalFormatting sqref="J19:J605">
    <cfRule type="expression" dxfId="4" priority="1246">
      <formula>XEZ19=""</formula>
    </cfRule>
  </conditionalFormatting>
  <conditionalFormatting sqref="J19:J605">
    <cfRule type="expression" dxfId="5" priority="1247">
      <formula>XEZ19&gt;0</formula>
    </cfRule>
  </conditionalFormatting>
  <conditionalFormatting sqref="J19:J605">
    <cfRule type="cellIs" dxfId="6" priority="1248" operator="greaterThan">
      <formula>0</formula>
    </cfRule>
  </conditionalFormatting>
  <conditionalFormatting sqref="J19:J605">
    <cfRule type="expression" dxfId="4" priority="1249">
      <formula>XEZ19=""</formula>
    </cfRule>
  </conditionalFormatting>
  <conditionalFormatting sqref="J19:J605">
    <cfRule type="expression" dxfId="5" priority="1250">
      <formula>XEZ19&gt;0</formula>
    </cfRule>
  </conditionalFormatting>
  <conditionalFormatting sqref="J19:J605">
    <cfRule type="cellIs" dxfId="6" priority="1251" operator="greaterThan">
      <formula>0</formula>
    </cfRule>
  </conditionalFormatting>
  <conditionalFormatting sqref="J19:J605">
    <cfRule type="expression" dxfId="4" priority="1252">
      <formula>XEZ19=""</formula>
    </cfRule>
  </conditionalFormatting>
  <conditionalFormatting sqref="J19:J605">
    <cfRule type="expression" dxfId="5" priority="1253">
      <formula>XEZ19&gt;0</formula>
    </cfRule>
  </conditionalFormatting>
  <conditionalFormatting sqref="J19:J605">
    <cfRule type="cellIs" dxfId="6" priority="1254" operator="greaterThan">
      <formula>0</formula>
    </cfRule>
  </conditionalFormatting>
  <conditionalFormatting sqref="J19:J605">
    <cfRule type="expression" dxfId="4" priority="1255">
      <formula>XEZ19=""</formula>
    </cfRule>
  </conditionalFormatting>
  <conditionalFormatting sqref="J19:J605">
    <cfRule type="expression" dxfId="5" priority="1256">
      <formula>XEZ19&gt;0</formula>
    </cfRule>
  </conditionalFormatting>
  <conditionalFormatting sqref="J19:J605">
    <cfRule type="cellIs" dxfId="6" priority="1257" operator="greaterThan">
      <formula>0</formula>
    </cfRule>
  </conditionalFormatting>
  <conditionalFormatting sqref="J19:J605">
    <cfRule type="expression" dxfId="4" priority="1258">
      <formula>XEZ19=""</formula>
    </cfRule>
  </conditionalFormatting>
  <conditionalFormatting sqref="J19:J605">
    <cfRule type="expression" dxfId="5" priority="1259">
      <formula>XEZ19&gt;0</formula>
    </cfRule>
  </conditionalFormatting>
  <conditionalFormatting sqref="J19:J605">
    <cfRule type="cellIs" dxfId="6" priority="1260" operator="greaterThan">
      <formula>0</formula>
    </cfRule>
  </conditionalFormatting>
  <conditionalFormatting sqref="J19:J605">
    <cfRule type="expression" dxfId="4" priority="1261">
      <formula>XEZ19=""</formula>
    </cfRule>
  </conditionalFormatting>
  <conditionalFormatting sqref="J19:J605">
    <cfRule type="expression" dxfId="5" priority="1262">
      <formula>XEZ19&gt;0</formula>
    </cfRule>
  </conditionalFormatting>
  <conditionalFormatting sqref="J19:J605">
    <cfRule type="cellIs" dxfId="6" priority="1263" operator="greaterThan">
      <formula>0</formula>
    </cfRule>
  </conditionalFormatting>
  <conditionalFormatting sqref="J19:J605">
    <cfRule type="expression" dxfId="4" priority="1264">
      <formula>XEZ19=""</formula>
    </cfRule>
  </conditionalFormatting>
  <conditionalFormatting sqref="J19:J605">
    <cfRule type="expression" dxfId="5" priority="1265">
      <formula>XEZ19&gt;0</formula>
    </cfRule>
  </conditionalFormatting>
  <conditionalFormatting sqref="J19:J605">
    <cfRule type="cellIs" dxfId="6" priority="1266" operator="greaterThan">
      <formula>0</formula>
    </cfRule>
  </conditionalFormatting>
  <conditionalFormatting sqref="J19:J605">
    <cfRule type="expression" dxfId="4" priority="1267">
      <formula>XEZ19=""</formula>
    </cfRule>
  </conditionalFormatting>
  <conditionalFormatting sqref="J19:J605">
    <cfRule type="expression" dxfId="5" priority="1268">
      <formula>XEZ19&gt;0</formula>
    </cfRule>
  </conditionalFormatting>
  <conditionalFormatting sqref="J19:J605">
    <cfRule type="cellIs" dxfId="6" priority="1269" operator="greaterThan">
      <formula>0</formula>
    </cfRule>
  </conditionalFormatting>
  <conditionalFormatting sqref="J19:J605">
    <cfRule type="expression" dxfId="4" priority="1270">
      <formula>XEZ19=""</formula>
    </cfRule>
  </conditionalFormatting>
  <conditionalFormatting sqref="J19:J605">
    <cfRule type="expression" dxfId="5" priority="1271">
      <formula>XEZ19&gt;0</formula>
    </cfRule>
  </conditionalFormatting>
  <conditionalFormatting sqref="J19:J605">
    <cfRule type="cellIs" dxfId="6" priority="1272" operator="greaterThan">
      <formula>0</formula>
    </cfRule>
  </conditionalFormatting>
  <conditionalFormatting sqref="J19:J605">
    <cfRule type="expression" dxfId="4" priority="1273">
      <formula>XEZ19=""</formula>
    </cfRule>
  </conditionalFormatting>
  <conditionalFormatting sqref="J19:J605">
    <cfRule type="expression" dxfId="5" priority="1274">
      <formula>XEZ19&gt;0</formula>
    </cfRule>
  </conditionalFormatting>
  <conditionalFormatting sqref="J19:J605">
    <cfRule type="cellIs" dxfId="6" priority="1275" operator="greaterThan">
      <formula>0</formula>
    </cfRule>
  </conditionalFormatting>
  <conditionalFormatting sqref="J19:J605">
    <cfRule type="expression" dxfId="4" priority="1276">
      <formula>XEZ19=""</formula>
    </cfRule>
  </conditionalFormatting>
  <conditionalFormatting sqref="J19:J605">
    <cfRule type="expression" dxfId="5" priority="1277">
      <formula>XEZ19&gt;0</formula>
    </cfRule>
  </conditionalFormatting>
  <conditionalFormatting sqref="J19:J605">
    <cfRule type="cellIs" dxfId="6" priority="1278" operator="greaterThan">
      <formula>0</formula>
    </cfRule>
  </conditionalFormatting>
  <conditionalFormatting sqref="J19:J605">
    <cfRule type="expression" dxfId="4" priority="1279">
      <formula>XEZ19=""</formula>
    </cfRule>
  </conditionalFormatting>
  <conditionalFormatting sqref="J19:J605">
    <cfRule type="expression" dxfId="5" priority="1280">
      <formula>XEZ19&gt;0</formula>
    </cfRule>
  </conditionalFormatting>
  <conditionalFormatting sqref="J19:J605">
    <cfRule type="cellIs" dxfId="6" priority="1281" operator="greaterThan">
      <formula>0</formula>
    </cfRule>
  </conditionalFormatting>
  <conditionalFormatting sqref="J19:J605">
    <cfRule type="expression" dxfId="4" priority="1282">
      <formula>XEZ19=""</formula>
    </cfRule>
  </conditionalFormatting>
  <conditionalFormatting sqref="J19:J605">
    <cfRule type="expression" dxfId="5" priority="1283">
      <formula>XEZ19&gt;0</formula>
    </cfRule>
  </conditionalFormatting>
  <conditionalFormatting sqref="J19:J605">
    <cfRule type="cellIs" dxfId="6" priority="1284" operator="greaterThan">
      <formula>0</formula>
    </cfRule>
  </conditionalFormatting>
  <conditionalFormatting sqref="J19:J605">
    <cfRule type="expression" dxfId="4" priority="1285">
      <formula>XEZ19=""</formula>
    </cfRule>
  </conditionalFormatting>
  <conditionalFormatting sqref="J19:J605">
    <cfRule type="expression" dxfId="5" priority="1286">
      <formula>XEZ19&gt;0</formula>
    </cfRule>
  </conditionalFormatting>
  <conditionalFormatting sqref="J19:J605">
    <cfRule type="cellIs" dxfId="6" priority="1287" operator="greaterThan">
      <formula>0</formula>
    </cfRule>
  </conditionalFormatting>
  <conditionalFormatting sqref="J19:J605">
    <cfRule type="expression" dxfId="4" priority="1288">
      <formula>XEZ19=""</formula>
    </cfRule>
  </conditionalFormatting>
  <conditionalFormatting sqref="J19:J605">
    <cfRule type="expression" dxfId="5" priority="1289">
      <formula>XEZ19&gt;0</formula>
    </cfRule>
  </conditionalFormatting>
  <conditionalFormatting sqref="J19:J605">
    <cfRule type="cellIs" dxfId="6" priority="1290" operator="greaterThan">
      <formula>0</formula>
    </cfRule>
  </conditionalFormatting>
  <conditionalFormatting sqref="J19:J605">
    <cfRule type="expression" dxfId="4" priority="1291">
      <formula>XEZ19=""</formula>
    </cfRule>
  </conditionalFormatting>
  <conditionalFormatting sqref="J19:J605">
    <cfRule type="expression" dxfId="5" priority="1292">
      <formula>XEZ19&gt;0</formula>
    </cfRule>
  </conditionalFormatting>
  <conditionalFormatting sqref="J19:J605">
    <cfRule type="cellIs" dxfId="6" priority="1293" operator="greaterThan">
      <formula>0</formula>
    </cfRule>
  </conditionalFormatting>
  <conditionalFormatting sqref="J19:J605">
    <cfRule type="expression" dxfId="4" priority="1294">
      <formula>XEZ19=""</formula>
    </cfRule>
  </conditionalFormatting>
  <conditionalFormatting sqref="J19:J605">
    <cfRule type="expression" dxfId="5" priority="1295">
      <formula>XEZ19&gt;0</formula>
    </cfRule>
  </conditionalFormatting>
  <conditionalFormatting sqref="J19:J605">
    <cfRule type="cellIs" dxfId="6" priority="1296" operator="greaterThan">
      <formula>0</formula>
    </cfRule>
  </conditionalFormatting>
  <conditionalFormatting sqref="J19:J605">
    <cfRule type="expression" dxfId="4" priority="1297">
      <formula>XEZ19=""</formula>
    </cfRule>
  </conditionalFormatting>
  <conditionalFormatting sqref="J19:J605">
    <cfRule type="expression" dxfId="5" priority="1298">
      <formula>XEZ19&gt;0</formula>
    </cfRule>
  </conditionalFormatting>
  <conditionalFormatting sqref="J19:J605">
    <cfRule type="cellIs" dxfId="6" priority="1299" operator="greaterThan">
      <formula>0</formula>
    </cfRule>
  </conditionalFormatting>
  <conditionalFormatting sqref="J19:J605">
    <cfRule type="expression" dxfId="4" priority="1300">
      <formula>XEZ19=""</formula>
    </cfRule>
  </conditionalFormatting>
  <conditionalFormatting sqref="J19:J605">
    <cfRule type="expression" dxfId="5" priority="1301">
      <formula>XEZ19&gt;0</formula>
    </cfRule>
  </conditionalFormatting>
  <conditionalFormatting sqref="J19:J605">
    <cfRule type="cellIs" dxfId="6" priority="1302" operator="greaterThan">
      <formula>0</formula>
    </cfRule>
  </conditionalFormatting>
  <conditionalFormatting sqref="J19:J605">
    <cfRule type="expression" dxfId="4" priority="1303">
      <formula>XEZ19=""</formula>
    </cfRule>
  </conditionalFormatting>
  <conditionalFormatting sqref="J19:J605">
    <cfRule type="expression" dxfId="5" priority="1304">
      <formula>XEZ19&gt;0</formula>
    </cfRule>
  </conditionalFormatting>
  <conditionalFormatting sqref="J19:J605">
    <cfRule type="cellIs" dxfId="6" priority="1305" operator="greaterThan">
      <formula>0</formula>
    </cfRule>
  </conditionalFormatting>
  <conditionalFormatting sqref="J19:J605">
    <cfRule type="expression" dxfId="4" priority="1306">
      <formula>XEZ19=""</formula>
    </cfRule>
  </conditionalFormatting>
  <conditionalFormatting sqref="J19:J605">
    <cfRule type="expression" dxfId="5" priority="1307">
      <formula>XEZ19&gt;0</formula>
    </cfRule>
  </conditionalFormatting>
  <conditionalFormatting sqref="J19:J605">
    <cfRule type="cellIs" dxfId="6" priority="1308" operator="greaterThan">
      <formula>0</formula>
    </cfRule>
  </conditionalFormatting>
  <conditionalFormatting sqref="J19:J605">
    <cfRule type="expression" dxfId="4" priority="1309">
      <formula>XEZ19=""</formula>
    </cfRule>
  </conditionalFormatting>
  <conditionalFormatting sqref="J19:J605">
    <cfRule type="expression" dxfId="5" priority="1310">
      <formula>XEZ19&gt;0</formula>
    </cfRule>
  </conditionalFormatting>
  <conditionalFormatting sqref="J19:J605">
    <cfRule type="cellIs" dxfId="6" priority="1311" operator="greaterThan">
      <formula>0</formula>
    </cfRule>
  </conditionalFormatting>
  <conditionalFormatting sqref="J19:J605">
    <cfRule type="expression" dxfId="4" priority="1312">
      <formula>XEZ19=""</formula>
    </cfRule>
  </conditionalFormatting>
  <conditionalFormatting sqref="J19:J605">
    <cfRule type="expression" dxfId="5" priority="1313">
      <formula>XEZ19&gt;0</formula>
    </cfRule>
  </conditionalFormatting>
  <conditionalFormatting sqref="J19:J605">
    <cfRule type="cellIs" dxfId="6" priority="1314" operator="greaterThan">
      <formula>0</formula>
    </cfRule>
  </conditionalFormatting>
  <conditionalFormatting sqref="J19:J605">
    <cfRule type="expression" dxfId="4" priority="1315">
      <formula>XEZ19=""</formula>
    </cfRule>
  </conditionalFormatting>
  <conditionalFormatting sqref="J19:J605">
    <cfRule type="expression" dxfId="5" priority="1316">
      <formula>XEZ19&gt;0</formula>
    </cfRule>
  </conditionalFormatting>
  <conditionalFormatting sqref="J19:J605">
    <cfRule type="cellIs" dxfId="6" priority="1317" operator="greaterThan">
      <formula>0</formula>
    </cfRule>
  </conditionalFormatting>
  <conditionalFormatting sqref="J19:J605">
    <cfRule type="expression" dxfId="4" priority="1318">
      <formula>XEZ19=""</formula>
    </cfRule>
  </conditionalFormatting>
  <conditionalFormatting sqref="J19:J605">
    <cfRule type="expression" dxfId="5" priority="1319">
      <formula>XEZ19&gt;0</formula>
    </cfRule>
  </conditionalFormatting>
  <conditionalFormatting sqref="J19:J605">
    <cfRule type="cellIs" dxfId="6" priority="1320" operator="greaterThan">
      <formula>0</formula>
    </cfRule>
  </conditionalFormatting>
  <conditionalFormatting sqref="J19:J605">
    <cfRule type="expression" dxfId="4" priority="1321">
      <formula>XEZ19=""</formula>
    </cfRule>
  </conditionalFormatting>
  <conditionalFormatting sqref="J19:J605">
    <cfRule type="expression" dxfId="5" priority="1322">
      <formula>XEZ19&gt;0</formula>
    </cfRule>
  </conditionalFormatting>
  <conditionalFormatting sqref="J19:J605">
    <cfRule type="cellIs" dxfId="6" priority="1323" operator="greaterThan">
      <formula>0</formula>
    </cfRule>
  </conditionalFormatting>
  <conditionalFormatting sqref="J19:J605">
    <cfRule type="expression" dxfId="4" priority="1324">
      <formula>XEZ19=""</formula>
    </cfRule>
  </conditionalFormatting>
  <conditionalFormatting sqref="J19:J605">
    <cfRule type="expression" dxfId="5" priority="1325">
      <formula>XEZ19&gt;0</formula>
    </cfRule>
  </conditionalFormatting>
  <conditionalFormatting sqref="J19:J605">
    <cfRule type="cellIs" dxfId="6" priority="1326" operator="greaterThan">
      <formula>0</formula>
    </cfRule>
  </conditionalFormatting>
  <conditionalFormatting sqref="K19:K605">
    <cfRule type="expression" dxfId="4" priority="1327">
      <formula>XFA19=""</formula>
    </cfRule>
  </conditionalFormatting>
  <conditionalFormatting sqref="K19:K605">
    <cfRule type="expression" dxfId="5" priority="1328">
      <formula>XFA19&gt;0</formula>
    </cfRule>
  </conditionalFormatting>
  <conditionalFormatting sqref="K19:K605">
    <cfRule type="cellIs" dxfId="6" priority="1329" operator="greaterThan">
      <formula>0</formula>
    </cfRule>
  </conditionalFormatting>
  <conditionalFormatting sqref="K19:K605">
    <cfRule type="expression" dxfId="4" priority="1330">
      <formula>XFA19=""</formula>
    </cfRule>
  </conditionalFormatting>
  <conditionalFormatting sqref="K19:K605">
    <cfRule type="expression" dxfId="5" priority="1331">
      <formula>XFA19&gt;0</formula>
    </cfRule>
  </conditionalFormatting>
  <conditionalFormatting sqref="K19:K605">
    <cfRule type="cellIs" dxfId="6" priority="1332" operator="greaterThan">
      <formula>0</formula>
    </cfRule>
  </conditionalFormatting>
  <conditionalFormatting sqref="K19:K605">
    <cfRule type="expression" dxfId="4" priority="1333">
      <formula>XFA19=""</formula>
    </cfRule>
  </conditionalFormatting>
  <conditionalFormatting sqref="K19:K605">
    <cfRule type="expression" dxfId="5" priority="1334">
      <formula>XFA19&gt;0</formula>
    </cfRule>
  </conditionalFormatting>
  <conditionalFormatting sqref="K19:K605">
    <cfRule type="cellIs" dxfId="6" priority="1335" operator="greaterThan">
      <formula>0</formula>
    </cfRule>
  </conditionalFormatting>
  <conditionalFormatting sqref="K19:K605">
    <cfRule type="expression" dxfId="4" priority="1336">
      <formula>XFA19=""</formula>
    </cfRule>
  </conditionalFormatting>
  <conditionalFormatting sqref="K19:K605">
    <cfRule type="expression" dxfId="5" priority="1337">
      <formula>XFA19&gt;0</formula>
    </cfRule>
  </conditionalFormatting>
  <conditionalFormatting sqref="K19:K605">
    <cfRule type="cellIs" dxfId="6" priority="1338" operator="greaterThan">
      <formula>0</formula>
    </cfRule>
  </conditionalFormatting>
  <conditionalFormatting sqref="K19:K605">
    <cfRule type="expression" dxfId="4" priority="1339">
      <formula>XFA19=""</formula>
    </cfRule>
  </conditionalFormatting>
  <conditionalFormatting sqref="K19:K605">
    <cfRule type="expression" dxfId="5" priority="1340">
      <formula>XFA19&gt;0</formula>
    </cfRule>
  </conditionalFormatting>
  <conditionalFormatting sqref="K19:K605">
    <cfRule type="cellIs" dxfId="6" priority="1341" operator="greaterThan">
      <formula>0</formula>
    </cfRule>
  </conditionalFormatting>
  <conditionalFormatting sqref="K19:K605">
    <cfRule type="expression" dxfId="4" priority="1342">
      <formula>XFA19=""</formula>
    </cfRule>
  </conditionalFormatting>
  <conditionalFormatting sqref="K19:K605">
    <cfRule type="expression" dxfId="5" priority="1343">
      <formula>XFA19&gt;0</formula>
    </cfRule>
  </conditionalFormatting>
  <conditionalFormatting sqref="K19:K605">
    <cfRule type="cellIs" dxfId="6" priority="1344" operator="greaterThan">
      <formula>0</formula>
    </cfRule>
  </conditionalFormatting>
  <conditionalFormatting sqref="K19:K605">
    <cfRule type="expression" dxfId="4" priority="1345">
      <formula>XFA19=""</formula>
    </cfRule>
  </conditionalFormatting>
  <conditionalFormatting sqref="K19:K605">
    <cfRule type="expression" dxfId="5" priority="1346">
      <formula>XFA19&gt;0</formula>
    </cfRule>
  </conditionalFormatting>
  <conditionalFormatting sqref="K19:K605">
    <cfRule type="cellIs" dxfId="6" priority="1347" operator="greaterThan">
      <formula>0</formula>
    </cfRule>
  </conditionalFormatting>
  <conditionalFormatting sqref="K19:K605">
    <cfRule type="expression" dxfId="4" priority="1348">
      <formula>XFA19=""</formula>
    </cfRule>
  </conditionalFormatting>
  <conditionalFormatting sqref="K19:K605">
    <cfRule type="expression" dxfId="5" priority="1349">
      <formula>XFA19&gt;0</formula>
    </cfRule>
  </conditionalFormatting>
  <conditionalFormatting sqref="K19:K605">
    <cfRule type="cellIs" dxfId="6" priority="1350" operator="greaterThan">
      <formula>0</formula>
    </cfRule>
  </conditionalFormatting>
  <conditionalFormatting sqref="K19:K605">
    <cfRule type="expression" dxfId="4" priority="1351">
      <formula>XFA19=""</formula>
    </cfRule>
  </conditionalFormatting>
  <conditionalFormatting sqref="K19:K605">
    <cfRule type="expression" dxfId="5" priority="1352">
      <formula>XFA19&gt;0</formula>
    </cfRule>
  </conditionalFormatting>
  <conditionalFormatting sqref="K19:K605">
    <cfRule type="cellIs" dxfId="6" priority="1353" operator="greaterThan">
      <formula>0</formula>
    </cfRule>
  </conditionalFormatting>
  <conditionalFormatting sqref="K19:K605">
    <cfRule type="expression" dxfId="4" priority="1354">
      <formula>XFA19=""</formula>
    </cfRule>
  </conditionalFormatting>
  <conditionalFormatting sqref="K19:K605">
    <cfRule type="expression" dxfId="5" priority="1355">
      <formula>XFA19&gt;0</formula>
    </cfRule>
  </conditionalFormatting>
  <conditionalFormatting sqref="K19:K605">
    <cfRule type="cellIs" dxfId="6" priority="1356" operator="greaterThan">
      <formula>0</formula>
    </cfRule>
  </conditionalFormatting>
  <conditionalFormatting sqref="K19:K605">
    <cfRule type="expression" dxfId="4" priority="1357">
      <formula>XFA19=""</formula>
    </cfRule>
  </conditionalFormatting>
  <conditionalFormatting sqref="K19:K605">
    <cfRule type="expression" dxfId="5" priority="1358">
      <formula>XFA19&gt;0</formula>
    </cfRule>
  </conditionalFormatting>
  <conditionalFormatting sqref="K19:K605">
    <cfRule type="cellIs" dxfId="6" priority="1359" operator="greaterThan">
      <formula>0</formula>
    </cfRule>
  </conditionalFormatting>
  <conditionalFormatting sqref="K19:K605">
    <cfRule type="expression" dxfId="4" priority="1360">
      <formula>XFA19=""</formula>
    </cfRule>
  </conditionalFormatting>
  <conditionalFormatting sqref="K19:K605">
    <cfRule type="expression" dxfId="5" priority="1361">
      <formula>XFA19&gt;0</formula>
    </cfRule>
  </conditionalFormatting>
  <conditionalFormatting sqref="K19:K605">
    <cfRule type="cellIs" dxfId="6" priority="1362" operator="greaterThan">
      <formula>0</formula>
    </cfRule>
  </conditionalFormatting>
  <conditionalFormatting sqref="K19:K605">
    <cfRule type="expression" dxfId="4" priority="1363">
      <formula>XFA19=""</formula>
    </cfRule>
  </conditionalFormatting>
  <conditionalFormatting sqref="K19:K605">
    <cfRule type="expression" dxfId="5" priority="1364">
      <formula>XFA19&gt;0</formula>
    </cfRule>
  </conditionalFormatting>
  <conditionalFormatting sqref="K19:K605">
    <cfRule type="cellIs" dxfId="6" priority="1365" operator="greaterThan">
      <formula>0</formula>
    </cfRule>
  </conditionalFormatting>
  <conditionalFormatting sqref="K19:K605">
    <cfRule type="expression" dxfId="4" priority="1366">
      <formula>XFA19=""</formula>
    </cfRule>
  </conditionalFormatting>
  <conditionalFormatting sqref="K19:K605">
    <cfRule type="expression" dxfId="5" priority="1367">
      <formula>XFA19&gt;0</formula>
    </cfRule>
  </conditionalFormatting>
  <conditionalFormatting sqref="K19:K605">
    <cfRule type="cellIs" dxfId="6" priority="1368" operator="greaterThan">
      <formula>0</formula>
    </cfRule>
  </conditionalFormatting>
  <conditionalFormatting sqref="K19:K605">
    <cfRule type="expression" dxfId="4" priority="1369">
      <formula>XFA19=""</formula>
    </cfRule>
  </conditionalFormatting>
  <conditionalFormatting sqref="K19:K605">
    <cfRule type="expression" dxfId="5" priority="1370">
      <formula>XFA19&gt;0</formula>
    </cfRule>
  </conditionalFormatting>
  <conditionalFormatting sqref="K19:K605">
    <cfRule type="cellIs" dxfId="6" priority="1371" operator="greaterThan">
      <formula>0</formula>
    </cfRule>
  </conditionalFormatting>
  <conditionalFormatting sqref="K19:K605">
    <cfRule type="expression" dxfId="4" priority="1372">
      <formula>XFA19=""</formula>
    </cfRule>
  </conditionalFormatting>
  <conditionalFormatting sqref="K19:K605">
    <cfRule type="expression" dxfId="5" priority="1373">
      <formula>XFA19&gt;0</formula>
    </cfRule>
  </conditionalFormatting>
  <conditionalFormatting sqref="K19:K605">
    <cfRule type="cellIs" dxfId="6" priority="1374" operator="greaterThan">
      <formula>0</formula>
    </cfRule>
  </conditionalFormatting>
  <conditionalFormatting sqref="K19:K605">
    <cfRule type="expression" dxfId="4" priority="1375">
      <formula>XFA19=""</formula>
    </cfRule>
  </conditionalFormatting>
  <conditionalFormatting sqref="K19:K605">
    <cfRule type="expression" dxfId="5" priority="1376">
      <formula>XFA19&gt;0</formula>
    </cfRule>
  </conditionalFormatting>
  <conditionalFormatting sqref="K19:K605">
    <cfRule type="cellIs" dxfId="6" priority="1377" operator="greaterThan">
      <formula>0</formula>
    </cfRule>
  </conditionalFormatting>
  <conditionalFormatting sqref="K19:K605">
    <cfRule type="expression" dxfId="4" priority="1378">
      <formula>XFA19=""</formula>
    </cfRule>
  </conditionalFormatting>
  <conditionalFormatting sqref="K19:K605">
    <cfRule type="expression" dxfId="5" priority="1379">
      <formula>XFA19&gt;0</formula>
    </cfRule>
  </conditionalFormatting>
  <conditionalFormatting sqref="K19:K605">
    <cfRule type="cellIs" dxfId="6" priority="1380" operator="greaterThan">
      <formula>0</formula>
    </cfRule>
  </conditionalFormatting>
  <conditionalFormatting sqref="K19:K605">
    <cfRule type="expression" dxfId="4" priority="1381">
      <formula>XFA19=""</formula>
    </cfRule>
  </conditionalFormatting>
  <conditionalFormatting sqref="K19:K605">
    <cfRule type="expression" dxfId="5" priority="1382">
      <formula>XFA19&gt;0</formula>
    </cfRule>
  </conditionalFormatting>
  <conditionalFormatting sqref="K19:K605">
    <cfRule type="cellIs" dxfId="6" priority="1383" operator="greaterThan">
      <formula>0</formula>
    </cfRule>
  </conditionalFormatting>
  <conditionalFormatting sqref="K19:K605">
    <cfRule type="expression" dxfId="4" priority="1384">
      <formula>XFA19=""</formula>
    </cfRule>
  </conditionalFormatting>
  <conditionalFormatting sqref="K19:K605">
    <cfRule type="expression" dxfId="5" priority="1385">
      <formula>XFA19&gt;0</formula>
    </cfRule>
  </conditionalFormatting>
  <conditionalFormatting sqref="K19:K605">
    <cfRule type="cellIs" dxfId="6" priority="1386" operator="greaterThan">
      <formula>0</formula>
    </cfRule>
  </conditionalFormatting>
  <conditionalFormatting sqref="K19:K605">
    <cfRule type="expression" dxfId="4" priority="1387">
      <formula>XFA19=""</formula>
    </cfRule>
  </conditionalFormatting>
  <conditionalFormatting sqref="K19:K605">
    <cfRule type="expression" dxfId="5" priority="1388">
      <formula>XFA19&gt;0</formula>
    </cfRule>
  </conditionalFormatting>
  <conditionalFormatting sqref="K19:K605">
    <cfRule type="cellIs" dxfId="6" priority="1389" operator="greaterThan">
      <formula>0</formula>
    </cfRule>
  </conditionalFormatting>
  <conditionalFormatting sqref="K19:K605">
    <cfRule type="expression" dxfId="4" priority="1390">
      <formula>XFA19=""</formula>
    </cfRule>
  </conditionalFormatting>
  <conditionalFormatting sqref="K19:K605">
    <cfRule type="expression" dxfId="5" priority="1391">
      <formula>XFA19&gt;0</formula>
    </cfRule>
  </conditionalFormatting>
  <conditionalFormatting sqref="K19:K605">
    <cfRule type="cellIs" dxfId="6" priority="1392" operator="greaterThan">
      <formula>0</formula>
    </cfRule>
  </conditionalFormatting>
  <conditionalFormatting sqref="K19:K605">
    <cfRule type="expression" dxfId="4" priority="1393">
      <formula>XFA19=""</formula>
    </cfRule>
  </conditionalFormatting>
  <conditionalFormatting sqref="K19:K605">
    <cfRule type="expression" dxfId="5" priority="1394">
      <formula>XFA19&gt;0</formula>
    </cfRule>
  </conditionalFormatting>
  <conditionalFormatting sqref="K19:K605">
    <cfRule type="cellIs" dxfId="6" priority="1395" operator="greaterThan">
      <formula>0</formula>
    </cfRule>
  </conditionalFormatting>
  <conditionalFormatting sqref="K19:K605">
    <cfRule type="expression" dxfId="4" priority="1396">
      <formula>XFA19=""</formula>
    </cfRule>
  </conditionalFormatting>
  <conditionalFormatting sqref="K19:K605">
    <cfRule type="expression" dxfId="5" priority="1397">
      <formula>XFA19&gt;0</formula>
    </cfRule>
  </conditionalFormatting>
  <conditionalFormatting sqref="K19:K605">
    <cfRule type="cellIs" dxfId="6" priority="1398" operator="greaterThan">
      <formula>0</formula>
    </cfRule>
  </conditionalFormatting>
  <conditionalFormatting sqref="K19:K605">
    <cfRule type="expression" dxfId="4" priority="1399">
      <formula>XFA19=""</formula>
    </cfRule>
  </conditionalFormatting>
  <conditionalFormatting sqref="K19:K605">
    <cfRule type="expression" dxfId="5" priority="1400">
      <formula>XFA19&gt;0</formula>
    </cfRule>
  </conditionalFormatting>
  <conditionalFormatting sqref="K19:K605">
    <cfRule type="cellIs" dxfId="6" priority="1401" operator="greaterThan">
      <formula>0</formula>
    </cfRule>
  </conditionalFormatting>
  <conditionalFormatting sqref="K19:K605">
    <cfRule type="expression" dxfId="4" priority="1402">
      <formula>XFA19=""</formula>
    </cfRule>
  </conditionalFormatting>
  <conditionalFormatting sqref="K19:K605">
    <cfRule type="expression" dxfId="5" priority="1403">
      <formula>XFA19&gt;0</formula>
    </cfRule>
  </conditionalFormatting>
  <conditionalFormatting sqref="K19:K605">
    <cfRule type="cellIs" dxfId="6" priority="1404" operator="greaterThan">
      <formula>0</formula>
    </cfRule>
  </conditionalFormatting>
  <conditionalFormatting sqref="K19:K605">
    <cfRule type="expression" dxfId="4" priority="1405">
      <formula>XFA19=""</formula>
    </cfRule>
  </conditionalFormatting>
  <conditionalFormatting sqref="K19:K605">
    <cfRule type="expression" dxfId="5" priority="1406">
      <formula>XFA19&gt;0</formula>
    </cfRule>
  </conditionalFormatting>
  <conditionalFormatting sqref="K19:K605">
    <cfRule type="cellIs" dxfId="6" priority="1407" operator="greaterThan">
      <formula>0</formula>
    </cfRule>
  </conditionalFormatting>
  <conditionalFormatting sqref="K19:K605">
    <cfRule type="expression" dxfId="4" priority="1408">
      <formula>XFA19=""</formula>
    </cfRule>
  </conditionalFormatting>
  <conditionalFormatting sqref="K19:K605">
    <cfRule type="expression" dxfId="5" priority="1409">
      <formula>XFA19&gt;0</formula>
    </cfRule>
  </conditionalFormatting>
  <conditionalFormatting sqref="K19:K605">
    <cfRule type="cellIs" dxfId="6" priority="1410" operator="greaterThan">
      <formula>0</formula>
    </cfRule>
  </conditionalFormatting>
  <conditionalFormatting sqref="K19:K605">
    <cfRule type="expression" dxfId="4" priority="1411">
      <formula>XFA19=""</formula>
    </cfRule>
  </conditionalFormatting>
  <conditionalFormatting sqref="K19:K605">
    <cfRule type="expression" dxfId="5" priority="1412">
      <formula>XFA19&gt;0</formula>
    </cfRule>
  </conditionalFormatting>
  <conditionalFormatting sqref="K19:K605">
    <cfRule type="cellIs" dxfId="6" priority="1413" operator="greaterThan">
      <formula>0</formula>
    </cfRule>
  </conditionalFormatting>
  <conditionalFormatting sqref="K19:K605">
    <cfRule type="expression" dxfId="4" priority="1414">
      <formula>XFA19=""</formula>
    </cfRule>
  </conditionalFormatting>
  <conditionalFormatting sqref="K19:K605">
    <cfRule type="expression" dxfId="5" priority="1415">
      <formula>XFA19&gt;0</formula>
    </cfRule>
  </conditionalFormatting>
  <conditionalFormatting sqref="K19:K605">
    <cfRule type="cellIs" dxfId="6" priority="1416" operator="greaterThan">
      <formula>0</formula>
    </cfRule>
  </conditionalFormatting>
  <conditionalFormatting sqref="K19:K605">
    <cfRule type="expression" dxfId="4" priority="1417">
      <formula>XFA19=""</formula>
    </cfRule>
  </conditionalFormatting>
  <conditionalFormatting sqref="K19:K605">
    <cfRule type="expression" dxfId="5" priority="1418">
      <formula>XFA19&gt;0</formula>
    </cfRule>
  </conditionalFormatting>
  <conditionalFormatting sqref="K19:K605">
    <cfRule type="cellIs" dxfId="6" priority="1419" operator="greaterThan">
      <formula>0</formula>
    </cfRule>
  </conditionalFormatting>
  <conditionalFormatting sqref="K19:K605">
    <cfRule type="expression" dxfId="4" priority="1420">
      <formula>XFA19=""</formula>
    </cfRule>
  </conditionalFormatting>
  <conditionalFormatting sqref="K19:K605">
    <cfRule type="expression" dxfId="5" priority="1421">
      <formula>XFA19&gt;0</formula>
    </cfRule>
  </conditionalFormatting>
  <conditionalFormatting sqref="K19:K605">
    <cfRule type="cellIs" dxfId="6" priority="1422" operator="greaterThan">
      <formula>0</formula>
    </cfRule>
  </conditionalFormatting>
  <conditionalFormatting sqref="K19:K605">
    <cfRule type="expression" dxfId="4" priority="1423">
      <formula>XFA19=""</formula>
    </cfRule>
  </conditionalFormatting>
  <conditionalFormatting sqref="K19:K605">
    <cfRule type="expression" dxfId="5" priority="1424">
      <formula>XFA19&gt;0</formula>
    </cfRule>
  </conditionalFormatting>
  <conditionalFormatting sqref="K19:K605">
    <cfRule type="cellIs" dxfId="6" priority="1425" operator="greaterThan">
      <formula>0</formula>
    </cfRule>
  </conditionalFormatting>
  <conditionalFormatting sqref="K19:K605">
    <cfRule type="expression" dxfId="4" priority="1426">
      <formula>XFA19=""</formula>
    </cfRule>
  </conditionalFormatting>
  <conditionalFormatting sqref="K19:K605">
    <cfRule type="expression" dxfId="5" priority="1427">
      <formula>XFA19&gt;0</formula>
    </cfRule>
  </conditionalFormatting>
  <conditionalFormatting sqref="K19:K605">
    <cfRule type="cellIs" dxfId="6" priority="1428" operator="greaterThan">
      <formula>0</formula>
    </cfRule>
  </conditionalFormatting>
  <conditionalFormatting sqref="K19:K605">
    <cfRule type="expression" dxfId="4" priority="1429">
      <formula>XFA19=""</formula>
    </cfRule>
  </conditionalFormatting>
  <conditionalFormatting sqref="K19:K605">
    <cfRule type="expression" dxfId="5" priority="1430">
      <formula>XFA19&gt;0</formula>
    </cfRule>
  </conditionalFormatting>
  <conditionalFormatting sqref="K19:K605">
    <cfRule type="cellIs" dxfId="6" priority="1431" operator="greaterThan">
      <formula>0</formula>
    </cfRule>
  </conditionalFormatting>
  <conditionalFormatting sqref="K19:K605">
    <cfRule type="expression" dxfId="4" priority="1432">
      <formula>XFA19=""</formula>
    </cfRule>
  </conditionalFormatting>
  <conditionalFormatting sqref="K19:K605">
    <cfRule type="expression" dxfId="5" priority="1433">
      <formula>XFA19&gt;0</formula>
    </cfRule>
  </conditionalFormatting>
  <conditionalFormatting sqref="K19:K605">
    <cfRule type="cellIs" dxfId="6" priority="1434" operator="greaterThan">
      <formula>0</formula>
    </cfRule>
  </conditionalFormatting>
  <conditionalFormatting sqref="K19:K605">
    <cfRule type="expression" dxfId="4" priority="1435">
      <formula>XFA19=""</formula>
    </cfRule>
  </conditionalFormatting>
  <conditionalFormatting sqref="K19:K605">
    <cfRule type="expression" dxfId="5" priority="1436">
      <formula>XFA19&gt;0</formula>
    </cfRule>
  </conditionalFormatting>
  <conditionalFormatting sqref="K19:K605">
    <cfRule type="cellIs" dxfId="6" priority="1437" operator="greaterThan">
      <formula>0</formula>
    </cfRule>
  </conditionalFormatting>
  <conditionalFormatting sqref="K19:K605">
    <cfRule type="expression" dxfId="4" priority="1438">
      <formula>XFA19=""</formula>
    </cfRule>
  </conditionalFormatting>
  <conditionalFormatting sqref="K19:K605">
    <cfRule type="expression" dxfId="5" priority="1439">
      <formula>XFA19&gt;0</formula>
    </cfRule>
  </conditionalFormatting>
  <conditionalFormatting sqref="K19:K605">
    <cfRule type="cellIs" dxfId="6" priority="1440" operator="greaterThan">
      <formula>0</formula>
    </cfRule>
  </conditionalFormatting>
  <conditionalFormatting sqref="K19:K605">
    <cfRule type="expression" dxfId="4" priority="1441">
      <formula>XFA19=""</formula>
    </cfRule>
  </conditionalFormatting>
  <conditionalFormatting sqref="K19:K605">
    <cfRule type="expression" dxfId="5" priority="1442">
      <formula>XFA19&gt;0</formula>
    </cfRule>
  </conditionalFormatting>
  <conditionalFormatting sqref="K19:K605">
    <cfRule type="cellIs" dxfId="6" priority="1443" operator="greaterThan">
      <formula>0</formula>
    </cfRule>
  </conditionalFormatting>
  <conditionalFormatting sqref="K19:K605">
    <cfRule type="expression" dxfId="4" priority="1444">
      <formula>XFA19=""</formula>
    </cfRule>
  </conditionalFormatting>
  <conditionalFormatting sqref="K19:K605">
    <cfRule type="expression" dxfId="5" priority="1445">
      <formula>XFA19&gt;0</formula>
    </cfRule>
  </conditionalFormatting>
  <conditionalFormatting sqref="K19:K605">
    <cfRule type="cellIs" dxfId="6" priority="1446" operator="greaterThan">
      <formula>0</formula>
    </cfRule>
  </conditionalFormatting>
  <conditionalFormatting sqref="K19:K605">
    <cfRule type="expression" dxfId="4" priority="1447">
      <formula>XFA19=""</formula>
    </cfRule>
  </conditionalFormatting>
  <conditionalFormatting sqref="K19:K605">
    <cfRule type="expression" dxfId="5" priority="1448">
      <formula>XFA19&gt;0</formula>
    </cfRule>
  </conditionalFormatting>
  <conditionalFormatting sqref="K19:K605">
    <cfRule type="cellIs" dxfId="6" priority="1449" operator="greaterThan">
      <formula>0</formula>
    </cfRule>
  </conditionalFormatting>
  <conditionalFormatting sqref="K19:K605">
    <cfRule type="expression" dxfId="4" priority="1450">
      <formula>XFA19=""</formula>
    </cfRule>
  </conditionalFormatting>
  <conditionalFormatting sqref="K19:K605">
    <cfRule type="expression" dxfId="5" priority="1451">
      <formula>XFA19&gt;0</formula>
    </cfRule>
  </conditionalFormatting>
  <conditionalFormatting sqref="K19:K605">
    <cfRule type="cellIs" dxfId="6" priority="1452" operator="greaterThan">
      <formula>0</formula>
    </cfRule>
  </conditionalFormatting>
  <conditionalFormatting sqref="K19:K605">
    <cfRule type="expression" dxfId="4" priority="1453">
      <formula>XFA19=""</formula>
    </cfRule>
  </conditionalFormatting>
  <conditionalFormatting sqref="K19:K605">
    <cfRule type="expression" dxfId="5" priority="1454">
      <formula>XFA19&gt;0</formula>
    </cfRule>
  </conditionalFormatting>
  <conditionalFormatting sqref="K19:K605">
    <cfRule type="cellIs" dxfId="6" priority="1455" operator="greaterThan">
      <formula>0</formula>
    </cfRule>
  </conditionalFormatting>
  <conditionalFormatting sqref="K19:K605">
    <cfRule type="expression" dxfId="4" priority="1456">
      <formula>XFA19=""</formula>
    </cfRule>
  </conditionalFormatting>
  <conditionalFormatting sqref="K19:K605">
    <cfRule type="expression" dxfId="5" priority="1457">
      <formula>XFA19&gt;0</formula>
    </cfRule>
  </conditionalFormatting>
  <conditionalFormatting sqref="K19:K605">
    <cfRule type="cellIs" dxfId="6" priority="1458" operator="greaterThan">
      <formula>0</formula>
    </cfRule>
  </conditionalFormatting>
  <conditionalFormatting sqref="K19:K605">
    <cfRule type="expression" dxfId="4" priority="1459">
      <formula>XFA19=""</formula>
    </cfRule>
  </conditionalFormatting>
  <conditionalFormatting sqref="K19:K605">
    <cfRule type="expression" dxfId="5" priority="1460">
      <formula>XFA19&gt;0</formula>
    </cfRule>
  </conditionalFormatting>
  <conditionalFormatting sqref="K19:K605">
    <cfRule type="cellIs" dxfId="6" priority="1461" operator="greaterThan">
      <formula>0</formula>
    </cfRule>
  </conditionalFormatting>
  <conditionalFormatting sqref="K19:K605">
    <cfRule type="expression" dxfId="4" priority="1462">
      <formula>XFA19=""</formula>
    </cfRule>
  </conditionalFormatting>
  <conditionalFormatting sqref="K19:K605">
    <cfRule type="expression" dxfId="5" priority="1463">
      <formula>XFA19&gt;0</formula>
    </cfRule>
  </conditionalFormatting>
  <conditionalFormatting sqref="K19:K605">
    <cfRule type="cellIs" dxfId="6" priority="1464" operator="greaterThan">
      <formula>0</formula>
    </cfRule>
  </conditionalFormatting>
  <conditionalFormatting sqref="K19:K605">
    <cfRule type="expression" dxfId="4" priority="1465">
      <formula>XFA19=""</formula>
    </cfRule>
  </conditionalFormatting>
  <conditionalFormatting sqref="K19:K605">
    <cfRule type="expression" dxfId="5" priority="1466">
      <formula>XFA19&gt;0</formula>
    </cfRule>
  </conditionalFormatting>
  <conditionalFormatting sqref="K19:K605">
    <cfRule type="cellIs" dxfId="6" priority="1467" operator="greaterThan">
      <formula>0</formula>
    </cfRule>
  </conditionalFormatting>
  <conditionalFormatting sqref="K19:K605">
    <cfRule type="expression" dxfId="4" priority="1468">
      <formula>XFA19=""</formula>
    </cfRule>
  </conditionalFormatting>
  <conditionalFormatting sqref="K19:K605">
    <cfRule type="expression" dxfId="5" priority="1469">
      <formula>XFA19&gt;0</formula>
    </cfRule>
  </conditionalFormatting>
  <conditionalFormatting sqref="K19:K605">
    <cfRule type="cellIs" dxfId="6" priority="1470" operator="greaterThan">
      <formula>0</formula>
    </cfRule>
  </conditionalFormatting>
  <conditionalFormatting sqref="K19:K605">
    <cfRule type="expression" dxfId="4" priority="1471">
      <formula>XFA19=""</formula>
    </cfRule>
  </conditionalFormatting>
  <conditionalFormatting sqref="K19:K605">
    <cfRule type="expression" dxfId="5" priority="1472">
      <formula>XFA19&gt;0</formula>
    </cfRule>
  </conditionalFormatting>
  <conditionalFormatting sqref="K19:K605">
    <cfRule type="cellIs" dxfId="6" priority="1473" operator="greaterThan">
      <formula>0</formula>
    </cfRule>
  </conditionalFormatting>
  <conditionalFormatting sqref="K19:K605">
    <cfRule type="expression" dxfId="4" priority="1474">
      <formula>XFA19=""</formula>
    </cfRule>
  </conditionalFormatting>
  <conditionalFormatting sqref="K19:K605">
    <cfRule type="expression" dxfId="5" priority="1475">
      <formula>XFA19&gt;0</formula>
    </cfRule>
  </conditionalFormatting>
  <conditionalFormatting sqref="K19:K605">
    <cfRule type="cellIs" dxfId="6" priority="1476" operator="greaterThan">
      <formula>0</formula>
    </cfRule>
  </conditionalFormatting>
  <conditionalFormatting sqref="K19:K605">
    <cfRule type="expression" dxfId="4" priority="1477">
      <formula>XFA19=""</formula>
    </cfRule>
  </conditionalFormatting>
  <conditionalFormatting sqref="K19:K605">
    <cfRule type="expression" dxfId="5" priority="1478">
      <formula>XFA19&gt;0</formula>
    </cfRule>
  </conditionalFormatting>
  <conditionalFormatting sqref="K19:K605">
    <cfRule type="cellIs" dxfId="6" priority="1479" operator="greaterThan">
      <formula>0</formula>
    </cfRule>
  </conditionalFormatting>
  <conditionalFormatting sqref="K19:K605">
    <cfRule type="expression" dxfId="4" priority="1480">
      <formula>XFA19=""</formula>
    </cfRule>
  </conditionalFormatting>
  <conditionalFormatting sqref="K19:K605">
    <cfRule type="expression" dxfId="5" priority="1481">
      <formula>XFA19&gt;0</formula>
    </cfRule>
  </conditionalFormatting>
  <conditionalFormatting sqref="K19:K605">
    <cfRule type="cellIs" dxfId="6" priority="1482" operator="greaterThan">
      <formula>0</formula>
    </cfRule>
  </conditionalFormatting>
  <conditionalFormatting sqref="K19:K605">
    <cfRule type="expression" dxfId="4" priority="1483">
      <formula>XFA19=""</formula>
    </cfRule>
  </conditionalFormatting>
  <conditionalFormatting sqref="K19:K605">
    <cfRule type="expression" dxfId="5" priority="1484">
      <formula>XFA19&gt;0</formula>
    </cfRule>
  </conditionalFormatting>
  <conditionalFormatting sqref="K19:K605">
    <cfRule type="cellIs" dxfId="6" priority="1485" operator="greaterThan">
      <formula>0</formula>
    </cfRule>
  </conditionalFormatting>
  <conditionalFormatting sqref="K19:K605">
    <cfRule type="expression" dxfId="4" priority="1486">
      <formula>XFA19=""</formula>
    </cfRule>
  </conditionalFormatting>
  <conditionalFormatting sqref="K19:K605">
    <cfRule type="expression" dxfId="5" priority="1487">
      <formula>XFA19&gt;0</formula>
    </cfRule>
  </conditionalFormatting>
  <conditionalFormatting sqref="K19:K605">
    <cfRule type="cellIs" dxfId="6" priority="1488" operator="greaterThan">
      <formula>0</formula>
    </cfRule>
  </conditionalFormatting>
  <conditionalFormatting sqref="K19:K605">
    <cfRule type="expression" dxfId="4" priority="1489">
      <formula>XFA19=""</formula>
    </cfRule>
  </conditionalFormatting>
  <conditionalFormatting sqref="K19:K605">
    <cfRule type="expression" dxfId="5" priority="1490">
      <formula>XFA19&gt;0</formula>
    </cfRule>
  </conditionalFormatting>
  <conditionalFormatting sqref="K19:K605">
    <cfRule type="cellIs" dxfId="6" priority="1491" operator="greaterThan">
      <formula>0</formula>
    </cfRule>
  </conditionalFormatting>
  <conditionalFormatting sqref="L20:L605">
    <cfRule type="expression" dxfId="4" priority="1492">
      <formula>B20=""</formula>
    </cfRule>
  </conditionalFormatting>
  <conditionalFormatting sqref="L20:L605">
    <cfRule type="expression" dxfId="5" priority="1493">
      <formula>B20&gt;0</formula>
    </cfRule>
  </conditionalFormatting>
  <conditionalFormatting sqref="L20:L605">
    <cfRule type="cellIs" dxfId="6" priority="1494" operator="greaterThan">
      <formula>0</formula>
    </cfRule>
  </conditionalFormatting>
  <conditionalFormatting sqref="L20:L605">
    <cfRule type="expression" dxfId="4" priority="1495">
      <formula>B20=""</formula>
    </cfRule>
  </conditionalFormatting>
  <conditionalFormatting sqref="L20:L605">
    <cfRule type="expression" dxfId="5" priority="1496">
      <formula>B20&gt;0</formula>
    </cfRule>
  </conditionalFormatting>
  <conditionalFormatting sqref="L20:L605">
    <cfRule type="cellIs" dxfId="6" priority="1497" operator="greaterThan">
      <formula>0</formula>
    </cfRule>
  </conditionalFormatting>
  <conditionalFormatting sqref="L20:L605">
    <cfRule type="expression" dxfId="4" priority="1498">
      <formula>B20=""</formula>
    </cfRule>
  </conditionalFormatting>
  <conditionalFormatting sqref="L20:L605">
    <cfRule type="expression" dxfId="5" priority="1499">
      <formula>B20&gt;0</formula>
    </cfRule>
  </conditionalFormatting>
  <conditionalFormatting sqref="L20:L605">
    <cfRule type="cellIs" dxfId="6" priority="1500" operator="greaterThan">
      <formula>0</formula>
    </cfRule>
  </conditionalFormatting>
  <conditionalFormatting sqref="L20:L605">
    <cfRule type="expression" dxfId="4" priority="1501">
      <formula>B20=""</formula>
    </cfRule>
  </conditionalFormatting>
  <conditionalFormatting sqref="L20:L605">
    <cfRule type="expression" dxfId="5" priority="1502">
      <formula>B20&gt;0</formula>
    </cfRule>
  </conditionalFormatting>
  <conditionalFormatting sqref="L20:L605">
    <cfRule type="cellIs" dxfId="6" priority="1503" operator="greaterThan">
      <formula>0</formula>
    </cfRule>
  </conditionalFormatting>
  <conditionalFormatting sqref="L20:L605">
    <cfRule type="expression" dxfId="4" priority="1504">
      <formula>B20=""</formula>
    </cfRule>
  </conditionalFormatting>
  <conditionalFormatting sqref="L20:L605">
    <cfRule type="expression" dxfId="5" priority="1505">
      <formula>B20&gt;0</formula>
    </cfRule>
  </conditionalFormatting>
  <conditionalFormatting sqref="L20:L605">
    <cfRule type="cellIs" dxfId="6" priority="1506" operator="greaterThan">
      <formula>0</formula>
    </cfRule>
  </conditionalFormatting>
  <conditionalFormatting sqref="L20:L605">
    <cfRule type="expression" dxfId="4" priority="1507">
      <formula>B20=""</formula>
    </cfRule>
  </conditionalFormatting>
  <conditionalFormatting sqref="L20:L605">
    <cfRule type="expression" dxfId="5" priority="1508">
      <formula>B20&gt;0</formula>
    </cfRule>
  </conditionalFormatting>
  <conditionalFormatting sqref="L20:L605">
    <cfRule type="cellIs" dxfId="6" priority="1509" operator="greaterThan">
      <formula>0</formula>
    </cfRule>
  </conditionalFormatting>
  <conditionalFormatting sqref="L20:L605">
    <cfRule type="expression" dxfId="4" priority="1510">
      <formula>B20=""</formula>
    </cfRule>
  </conditionalFormatting>
  <conditionalFormatting sqref="L20:L605">
    <cfRule type="expression" dxfId="5" priority="1511">
      <formula>B20&gt;0</formula>
    </cfRule>
  </conditionalFormatting>
  <conditionalFormatting sqref="L20:L605">
    <cfRule type="cellIs" dxfId="6" priority="1512" operator="greaterThan">
      <formula>0</formula>
    </cfRule>
  </conditionalFormatting>
  <conditionalFormatting sqref="L20:L605">
    <cfRule type="expression" dxfId="4" priority="1513">
      <formula>B20=""</formula>
    </cfRule>
  </conditionalFormatting>
  <conditionalFormatting sqref="L20:L605">
    <cfRule type="expression" dxfId="5" priority="1514">
      <formula>B20&gt;0</formula>
    </cfRule>
  </conditionalFormatting>
  <conditionalFormatting sqref="L20:L605">
    <cfRule type="cellIs" dxfId="6" priority="1515" operator="greaterThan">
      <formula>0</formula>
    </cfRule>
  </conditionalFormatting>
  <conditionalFormatting sqref="L20:L605">
    <cfRule type="expression" dxfId="4" priority="1516">
      <formula>B20=""</formula>
    </cfRule>
  </conditionalFormatting>
  <conditionalFormatting sqref="L20:L605">
    <cfRule type="expression" dxfId="5" priority="1517">
      <formula>B20&gt;0</formula>
    </cfRule>
  </conditionalFormatting>
  <conditionalFormatting sqref="L20:L605">
    <cfRule type="cellIs" dxfId="6" priority="1518" operator="greaterThan">
      <formula>0</formula>
    </cfRule>
  </conditionalFormatting>
  <conditionalFormatting sqref="L20:L605">
    <cfRule type="expression" dxfId="4" priority="1519">
      <formula>B20=""</formula>
    </cfRule>
  </conditionalFormatting>
  <conditionalFormatting sqref="L20:L605">
    <cfRule type="expression" dxfId="5" priority="1520">
      <formula>B20&gt;0</formula>
    </cfRule>
  </conditionalFormatting>
  <conditionalFormatting sqref="L20:L605">
    <cfRule type="cellIs" dxfId="6" priority="1521" operator="greaterThan">
      <formula>0</formula>
    </cfRule>
  </conditionalFormatting>
  <conditionalFormatting sqref="L20:L605">
    <cfRule type="expression" dxfId="4" priority="1522">
      <formula>B20=""</formula>
    </cfRule>
  </conditionalFormatting>
  <conditionalFormatting sqref="L20:L605">
    <cfRule type="expression" dxfId="5" priority="1523">
      <formula>B20&gt;0</formula>
    </cfRule>
  </conditionalFormatting>
  <conditionalFormatting sqref="L20:L605">
    <cfRule type="cellIs" dxfId="6" priority="1524" operator="greaterThan">
      <formula>0</formula>
    </cfRule>
  </conditionalFormatting>
  <conditionalFormatting sqref="L20:L605">
    <cfRule type="expression" dxfId="4" priority="1525">
      <formula>B20=""</formula>
    </cfRule>
  </conditionalFormatting>
  <conditionalFormatting sqref="L20:L605">
    <cfRule type="expression" dxfId="5" priority="1526">
      <formula>B20&gt;0</formula>
    </cfRule>
  </conditionalFormatting>
  <conditionalFormatting sqref="L20:L605">
    <cfRule type="cellIs" dxfId="6" priority="1527" operator="greaterThan">
      <formula>0</formula>
    </cfRule>
  </conditionalFormatting>
  <conditionalFormatting sqref="L20:L605">
    <cfRule type="expression" dxfId="4" priority="1528">
      <formula>B20=""</formula>
    </cfRule>
  </conditionalFormatting>
  <conditionalFormatting sqref="L20:L605">
    <cfRule type="expression" dxfId="5" priority="1529">
      <formula>B20&gt;0</formula>
    </cfRule>
  </conditionalFormatting>
  <conditionalFormatting sqref="L20:L605">
    <cfRule type="cellIs" dxfId="6" priority="1530" operator="greaterThan">
      <formula>0</formula>
    </cfRule>
  </conditionalFormatting>
  <conditionalFormatting sqref="L20:L605">
    <cfRule type="expression" dxfId="4" priority="1531">
      <formula>B20=""</formula>
    </cfRule>
  </conditionalFormatting>
  <conditionalFormatting sqref="L20:L605">
    <cfRule type="expression" dxfId="5" priority="1532">
      <formula>B20&gt;0</formula>
    </cfRule>
  </conditionalFormatting>
  <conditionalFormatting sqref="L20:L605">
    <cfRule type="cellIs" dxfId="6" priority="1533" operator="greaterThan">
      <formula>0</formula>
    </cfRule>
  </conditionalFormatting>
  <conditionalFormatting sqref="L20:L605">
    <cfRule type="expression" dxfId="4" priority="1534">
      <formula>B20=""</formula>
    </cfRule>
  </conditionalFormatting>
  <conditionalFormatting sqref="L20:L605">
    <cfRule type="expression" dxfId="5" priority="1535">
      <formula>B20&gt;0</formula>
    </cfRule>
  </conditionalFormatting>
  <conditionalFormatting sqref="L20:L605">
    <cfRule type="cellIs" dxfId="6" priority="1536" operator="greaterThan">
      <formula>0</formula>
    </cfRule>
  </conditionalFormatting>
  <conditionalFormatting sqref="L20:L605">
    <cfRule type="expression" dxfId="4" priority="1537">
      <formula>B20=""</formula>
    </cfRule>
  </conditionalFormatting>
  <conditionalFormatting sqref="L20:L605">
    <cfRule type="expression" dxfId="5" priority="1538">
      <formula>B20&gt;0</formula>
    </cfRule>
  </conditionalFormatting>
  <conditionalFormatting sqref="L20:L605">
    <cfRule type="cellIs" dxfId="6" priority="1539" operator="greaterThan">
      <formula>0</formula>
    </cfRule>
  </conditionalFormatting>
  <conditionalFormatting sqref="L20:L605">
    <cfRule type="expression" dxfId="4" priority="1540">
      <formula>B20=""</formula>
    </cfRule>
  </conditionalFormatting>
  <conditionalFormatting sqref="L20:L605">
    <cfRule type="expression" dxfId="5" priority="1541">
      <formula>B20&gt;0</formula>
    </cfRule>
  </conditionalFormatting>
  <conditionalFormatting sqref="L20:L605">
    <cfRule type="cellIs" dxfId="6" priority="1542" operator="greaterThan">
      <formula>0</formula>
    </cfRule>
  </conditionalFormatting>
  <conditionalFormatting sqref="L20:L605">
    <cfRule type="expression" dxfId="4" priority="1543">
      <formula>B20=""</formula>
    </cfRule>
  </conditionalFormatting>
  <conditionalFormatting sqref="L20:L605">
    <cfRule type="expression" dxfId="5" priority="1544">
      <formula>B20&gt;0</formula>
    </cfRule>
  </conditionalFormatting>
  <conditionalFormatting sqref="L20:L605">
    <cfRule type="cellIs" dxfId="6" priority="1545" operator="greaterThan">
      <formula>0</formula>
    </cfRule>
  </conditionalFormatting>
  <conditionalFormatting sqref="L20:L605">
    <cfRule type="expression" dxfId="4" priority="1546">
      <formula>B20=""</formula>
    </cfRule>
  </conditionalFormatting>
  <conditionalFormatting sqref="L20:L605">
    <cfRule type="expression" dxfId="5" priority="1547">
      <formula>B20&gt;0</formula>
    </cfRule>
  </conditionalFormatting>
  <conditionalFormatting sqref="L20:L605">
    <cfRule type="cellIs" dxfId="6" priority="1548" operator="greaterThan">
      <formula>0</formula>
    </cfRule>
  </conditionalFormatting>
  <conditionalFormatting sqref="L20:L605">
    <cfRule type="expression" dxfId="4" priority="1549">
      <formula>B20=""</formula>
    </cfRule>
  </conditionalFormatting>
  <conditionalFormatting sqref="L20:L605">
    <cfRule type="expression" dxfId="5" priority="1550">
      <formula>B20&gt;0</formula>
    </cfRule>
  </conditionalFormatting>
  <conditionalFormatting sqref="L20:L605">
    <cfRule type="cellIs" dxfId="6" priority="1551" operator="greaterThan">
      <formula>0</formula>
    </cfRule>
  </conditionalFormatting>
  <conditionalFormatting sqref="L20:L605">
    <cfRule type="expression" dxfId="4" priority="1552">
      <formula>B20=""</formula>
    </cfRule>
  </conditionalFormatting>
  <conditionalFormatting sqref="L20:L605">
    <cfRule type="expression" dxfId="5" priority="1553">
      <formula>B20&gt;0</formula>
    </cfRule>
  </conditionalFormatting>
  <conditionalFormatting sqref="L20:L605">
    <cfRule type="cellIs" dxfId="6" priority="1554" operator="greaterThan">
      <formula>0</formula>
    </cfRule>
  </conditionalFormatting>
  <conditionalFormatting sqref="L20:L605">
    <cfRule type="expression" dxfId="4" priority="1555">
      <formula>B20=""</formula>
    </cfRule>
  </conditionalFormatting>
  <conditionalFormatting sqref="L20:L605">
    <cfRule type="expression" dxfId="5" priority="1556">
      <formula>B20&gt;0</formula>
    </cfRule>
  </conditionalFormatting>
  <conditionalFormatting sqref="L20:L605">
    <cfRule type="cellIs" dxfId="6" priority="1557" operator="greaterThan">
      <formula>0</formula>
    </cfRule>
  </conditionalFormatting>
  <conditionalFormatting sqref="L20:L605">
    <cfRule type="expression" dxfId="4" priority="1558">
      <formula>B20=""</formula>
    </cfRule>
  </conditionalFormatting>
  <conditionalFormatting sqref="L20:L605">
    <cfRule type="expression" dxfId="5" priority="1559">
      <formula>B20&gt;0</formula>
    </cfRule>
  </conditionalFormatting>
  <conditionalFormatting sqref="L20:L605">
    <cfRule type="cellIs" dxfId="6" priority="1560" operator="greaterThan">
      <formula>0</formula>
    </cfRule>
  </conditionalFormatting>
  <conditionalFormatting sqref="L20:L605">
    <cfRule type="expression" dxfId="4" priority="1561">
      <formula>B20=""</formula>
    </cfRule>
  </conditionalFormatting>
  <conditionalFormatting sqref="L20:L605">
    <cfRule type="expression" dxfId="5" priority="1562">
      <formula>B20&gt;0</formula>
    </cfRule>
  </conditionalFormatting>
  <conditionalFormatting sqref="L20:L605">
    <cfRule type="cellIs" dxfId="6" priority="1563" operator="greaterThan">
      <formula>0</formula>
    </cfRule>
  </conditionalFormatting>
  <conditionalFormatting sqref="L20:L605">
    <cfRule type="expression" dxfId="4" priority="1564">
      <formula>B20=""</formula>
    </cfRule>
  </conditionalFormatting>
  <conditionalFormatting sqref="L20:L605">
    <cfRule type="expression" dxfId="5" priority="1565">
      <formula>B20&gt;0</formula>
    </cfRule>
  </conditionalFormatting>
  <conditionalFormatting sqref="L20:L605">
    <cfRule type="cellIs" dxfId="6" priority="1566" operator="greaterThan">
      <formula>0</formula>
    </cfRule>
  </conditionalFormatting>
  <conditionalFormatting sqref="L20:L605">
    <cfRule type="expression" dxfId="4" priority="1567">
      <formula>B20=""</formula>
    </cfRule>
  </conditionalFormatting>
  <conditionalFormatting sqref="L20:L605">
    <cfRule type="expression" dxfId="5" priority="1568">
      <formula>B20&gt;0</formula>
    </cfRule>
  </conditionalFormatting>
  <conditionalFormatting sqref="L20:L605">
    <cfRule type="cellIs" dxfId="6" priority="1569" operator="greaterThan">
      <formula>0</formula>
    </cfRule>
  </conditionalFormatting>
  <conditionalFormatting sqref="L20:L605">
    <cfRule type="expression" dxfId="4" priority="1570">
      <formula>B20=""</formula>
    </cfRule>
  </conditionalFormatting>
  <conditionalFormatting sqref="L20:L605">
    <cfRule type="expression" dxfId="5" priority="1571">
      <formula>B20&gt;0</formula>
    </cfRule>
  </conditionalFormatting>
  <conditionalFormatting sqref="L20:L605">
    <cfRule type="cellIs" dxfId="6" priority="1572" operator="greaterThan">
      <formula>0</formula>
    </cfRule>
  </conditionalFormatting>
  <conditionalFormatting sqref="L20:L605">
    <cfRule type="expression" dxfId="4" priority="1573">
      <formula>B20=""</formula>
    </cfRule>
  </conditionalFormatting>
  <conditionalFormatting sqref="L20:L605">
    <cfRule type="expression" dxfId="5" priority="1574">
      <formula>B20&gt;0</formula>
    </cfRule>
  </conditionalFormatting>
  <conditionalFormatting sqref="L20:L605">
    <cfRule type="cellIs" dxfId="6" priority="1575" operator="greaterThan">
      <formula>0</formula>
    </cfRule>
  </conditionalFormatting>
  <conditionalFormatting sqref="L20:L605">
    <cfRule type="expression" dxfId="4" priority="1576">
      <formula>B20=""</formula>
    </cfRule>
  </conditionalFormatting>
  <conditionalFormatting sqref="L20:L605">
    <cfRule type="expression" dxfId="5" priority="1577">
      <formula>B20&gt;0</formula>
    </cfRule>
  </conditionalFormatting>
  <conditionalFormatting sqref="L20:L605">
    <cfRule type="cellIs" dxfId="6" priority="1578" operator="greaterThan">
      <formula>0</formula>
    </cfRule>
  </conditionalFormatting>
  <conditionalFormatting sqref="L20:L605">
    <cfRule type="expression" dxfId="4" priority="1579">
      <formula>B20=""</formula>
    </cfRule>
  </conditionalFormatting>
  <conditionalFormatting sqref="L20:L605">
    <cfRule type="expression" dxfId="5" priority="1580">
      <formula>B20&gt;0</formula>
    </cfRule>
  </conditionalFormatting>
  <conditionalFormatting sqref="L20:L605">
    <cfRule type="cellIs" dxfId="6" priority="1581" operator="greaterThan">
      <formula>0</formula>
    </cfRule>
  </conditionalFormatting>
  <conditionalFormatting sqref="L20:L605">
    <cfRule type="expression" dxfId="4" priority="1582">
      <formula>B20=""</formula>
    </cfRule>
  </conditionalFormatting>
  <conditionalFormatting sqref="L20:L605">
    <cfRule type="expression" dxfId="5" priority="1583">
      <formula>B20&gt;0</formula>
    </cfRule>
  </conditionalFormatting>
  <conditionalFormatting sqref="L20:L605">
    <cfRule type="cellIs" dxfId="6" priority="1584" operator="greaterThan">
      <formula>0</formula>
    </cfRule>
  </conditionalFormatting>
  <conditionalFormatting sqref="L20:L605">
    <cfRule type="expression" dxfId="4" priority="1585">
      <formula>B20=""</formula>
    </cfRule>
  </conditionalFormatting>
  <conditionalFormatting sqref="L20:L605">
    <cfRule type="expression" dxfId="5" priority="1586">
      <formula>B20&gt;0</formula>
    </cfRule>
  </conditionalFormatting>
  <conditionalFormatting sqref="L20:L605">
    <cfRule type="cellIs" dxfId="6" priority="1587" operator="greaterThan">
      <formula>0</formula>
    </cfRule>
  </conditionalFormatting>
  <conditionalFormatting sqref="L20:L605">
    <cfRule type="expression" dxfId="4" priority="1588">
      <formula>B20=""</formula>
    </cfRule>
  </conditionalFormatting>
  <conditionalFormatting sqref="L20:L605">
    <cfRule type="expression" dxfId="5" priority="1589">
      <formula>B20&gt;0</formula>
    </cfRule>
  </conditionalFormatting>
  <conditionalFormatting sqref="L20:L605">
    <cfRule type="cellIs" dxfId="6" priority="1590" operator="greaterThan">
      <formula>0</formula>
    </cfRule>
  </conditionalFormatting>
  <conditionalFormatting sqref="L20:L605">
    <cfRule type="expression" dxfId="4" priority="1591">
      <formula>B20=""</formula>
    </cfRule>
  </conditionalFormatting>
  <conditionalFormatting sqref="L20:L605">
    <cfRule type="expression" dxfId="5" priority="1592">
      <formula>B20&gt;0</formula>
    </cfRule>
  </conditionalFormatting>
  <conditionalFormatting sqref="L20:L605">
    <cfRule type="cellIs" dxfId="6" priority="1593" operator="greaterThan">
      <formula>0</formula>
    </cfRule>
  </conditionalFormatting>
  <conditionalFormatting sqref="L20:L605">
    <cfRule type="expression" dxfId="4" priority="1594">
      <formula>B20=""</formula>
    </cfRule>
  </conditionalFormatting>
  <conditionalFormatting sqref="L20:L605">
    <cfRule type="expression" dxfId="5" priority="1595">
      <formula>B20&gt;0</formula>
    </cfRule>
  </conditionalFormatting>
  <conditionalFormatting sqref="L20:L605">
    <cfRule type="cellIs" dxfId="6" priority="1596" operator="greaterThan">
      <formula>0</formula>
    </cfRule>
  </conditionalFormatting>
  <conditionalFormatting sqref="L20:L605">
    <cfRule type="expression" dxfId="4" priority="1597">
      <formula>B20=""</formula>
    </cfRule>
  </conditionalFormatting>
  <conditionalFormatting sqref="L20:L605">
    <cfRule type="expression" dxfId="5" priority="1598">
      <formula>B20&gt;0</formula>
    </cfRule>
  </conditionalFormatting>
  <conditionalFormatting sqref="L20:L605">
    <cfRule type="cellIs" dxfId="6" priority="1599" operator="greaterThan">
      <formula>0</formula>
    </cfRule>
  </conditionalFormatting>
  <conditionalFormatting sqref="L20:L605">
    <cfRule type="expression" dxfId="4" priority="1600">
      <formula>B20=""</formula>
    </cfRule>
  </conditionalFormatting>
  <conditionalFormatting sqref="L20:L605">
    <cfRule type="expression" dxfId="5" priority="1601">
      <formula>B20&gt;0</formula>
    </cfRule>
  </conditionalFormatting>
  <conditionalFormatting sqref="L20:L605">
    <cfRule type="cellIs" dxfId="6" priority="1602" operator="greaterThan">
      <formula>0</formula>
    </cfRule>
  </conditionalFormatting>
  <conditionalFormatting sqref="L20:L605">
    <cfRule type="expression" dxfId="4" priority="1603">
      <formula>B20=""</formula>
    </cfRule>
  </conditionalFormatting>
  <conditionalFormatting sqref="L20:L605">
    <cfRule type="expression" dxfId="5" priority="1604">
      <formula>B20&gt;0</formula>
    </cfRule>
  </conditionalFormatting>
  <conditionalFormatting sqref="L20:L605">
    <cfRule type="cellIs" dxfId="6" priority="1605" operator="greaterThan">
      <formula>0</formula>
    </cfRule>
  </conditionalFormatting>
  <conditionalFormatting sqref="L20:L605">
    <cfRule type="expression" dxfId="4" priority="1606">
      <formula>B20=""</formula>
    </cfRule>
  </conditionalFormatting>
  <conditionalFormatting sqref="L20:L605">
    <cfRule type="expression" dxfId="5" priority="1607">
      <formula>B20&gt;0</formula>
    </cfRule>
  </conditionalFormatting>
  <conditionalFormatting sqref="L20:L605">
    <cfRule type="cellIs" dxfId="6" priority="1608" operator="greaterThan">
      <formula>0</formula>
    </cfRule>
  </conditionalFormatting>
  <conditionalFormatting sqref="L20:L605">
    <cfRule type="expression" dxfId="4" priority="1609">
      <formula>B20=""</formula>
    </cfRule>
  </conditionalFormatting>
  <conditionalFormatting sqref="L20:L605">
    <cfRule type="expression" dxfId="5" priority="1610">
      <formula>B20&gt;0</formula>
    </cfRule>
  </conditionalFormatting>
  <conditionalFormatting sqref="L20:L605">
    <cfRule type="cellIs" dxfId="6" priority="1611" operator="greaterThan">
      <formula>0</formula>
    </cfRule>
  </conditionalFormatting>
  <conditionalFormatting sqref="L20:L605">
    <cfRule type="expression" dxfId="4" priority="1612">
      <formula>B20=""</formula>
    </cfRule>
  </conditionalFormatting>
  <conditionalFormatting sqref="L20:L605">
    <cfRule type="expression" dxfId="5" priority="1613">
      <formula>B20&gt;0</formula>
    </cfRule>
  </conditionalFormatting>
  <conditionalFormatting sqref="L20:L605">
    <cfRule type="cellIs" dxfId="6" priority="1614" operator="greaterThan">
      <formula>0</formula>
    </cfRule>
  </conditionalFormatting>
  <conditionalFormatting sqref="L20:L605">
    <cfRule type="expression" dxfId="4" priority="1615">
      <formula>B20=""</formula>
    </cfRule>
  </conditionalFormatting>
  <conditionalFormatting sqref="L20:L605">
    <cfRule type="expression" dxfId="5" priority="1616">
      <formula>B20&gt;0</formula>
    </cfRule>
  </conditionalFormatting>
  <conditionalFormatting sqref="L20:L605">
    <cfRule type="cellIs" dxfId="6" priority="1617" operator="greaterThan">
      <formula>0</formula>
    </cfRule>
  </conditionalFormatting>
  <conditionalFormatting sqref="L20:L605">
    <cfRule type="expression" dxfId="4" priority="1618">
      <formula>B20=""</formula>
    </cfRule>
  </conditionalFormatting>
  <conditionalFormatting sqref="L20:L605">
    <cfRule type="expression" dxfId="5" priority="1619">
      <formula>B20&gt;0</formula>
    </cfRule>
  </conditionalFormatting>
  <conditionalFormatting sqref="L20:L605">
    <cfRule type="cellIs" dxfId="6" priority="1620" operator="greaterThan">
      <formula>0</formula>
    </cfRule>
  </conditionalFormatting>
  <conditionalFormatting sqref="L20:L605">
    <cfRule type="expression" dxfId="4" priority="1621">
      <formula>B20=""</formula>
    </cfRule>
  </conditionalFormatting>
  <conditionalFormatting sqref="L20:L605">
    <cfRule type="expression" dxfId="5" priority="1622">
      <formula>B20&gt;0</formula>
    </cfRule>
  </conditionalFormatting>
  <conditionalFormatting sqref="L20:L605">
    <cfRule type="cellIs" dxfId="6" priority="1623" operator="greaterThan">
      <formula>0</formula>
    </cfRule>
  </conditionalFormatting>
  <conditionalFormatting sqref="L20:L605">
    <cfRule type="expression" dxfId="4" priority="1624">
      <formula>B20=""</formula>
    </cfRule>
  </conditionalFormatting>
  <conditionalFormatting sqref="L20:L605">
    <cfRule type="expression" dxfId="5" priority="1625">
      <formula>B20&gt;0</formula>
    </cfRule>
  </conditionalFormatting>
  <conditionalFormatting sqref="L20:L605">
    <cfRule type="cellIs" dxfId="6" priority="1626" operator="greaterThan">
      <formula>0</formula>
    </cfRule>
  </conditionalFormatting>
  <conditionalFormatting sqref="L20:L605">
    <cfRule type="expression" dxfId="4" priority="1627">
      <formula>B20=""</formula>
    </cfRule>
  </conditionalFormatting>
  <conditionalFormatting sqref="L20:L605">
    <cfRule type="expression" dxfId="5" priority="1628">
      <formula>B20&gt;0</formula>
    </cfRule>
  </conditionalFormatting>
  <conditionalFormatting sqref="L20:L605">
    <cfRule type="cellIs" dxfId="6" priority="1629" operator="greaterThan">
      <formula>0</formula>
    </cfRule>
  </conditionalFormatting>
  <conditionalFormatting sqref="L20:L605">
    <cfRule type="expression" dxfId="4" priority="1630">
      <formula>B20=""</formula>
    </cfRule>
  </conditionalFormatting>
  <conditionalFormatting sqref="L20:L605">
    <cfRule type="expression" dxfId="5" priority="1631">
      <formula>B20&gt;0</formula>
    </cfRule>
  </conditionalFormatting>
  <conditionalFormatting sqref="L20:L605">
    <cfRule type="cellIs" dxfId="6" priority="1632" operator="greaterThan">
      <formula>0</formula>
    </cfRule>
  </conditionalFormatting>
  <conditionalFormatting sqref="L20:L605">
    <cfRule type="expression" dxfId="4" priority="1633">
      <formula>B20=""</formula>
    </cfRule>
  </conditionalFormatting>
  <conditionalFormatting sqref="L20:L605">
    <cfRule type="expression" dxfId="5" priority="1634">
      <formula>B20&gt;0</formula>
    </cfRule>
  </conditionalFormatting>
  <conditionalFormatting sqref="L20:L605">
    <cfRule type="cellIs" dxfId="6" priority="1635" operator="greaterThan">
      <formula>0</formula>
    </cfRule>
  </conditionalFormatting>
  <conditionalFormatting sqref="L20:L605">
    <cfRule type="expression" dxfId="4" priority="1636">
      <formula>B20=""</formula>
    </cfRule>
  </conditionalFormatting>
  <conditionalFormatting sqref="L20:L605">
    <cfRule type="expression" dxfId="5" priority="1637">
      <formula>B20&gt;0</formula>
    </cfRule>
  </conditionalFormatting>
  <conditionalFormatting sqref="L20:L605">
    <cfRule type="cellIs" dxfId="6" priority="1638" operator="greaterThan">
      <formula>0</formula>
    </cfRule>
  </conditionalFormatting>
  <conditionalFormatting sqref="L20:L605">
    <cfRule type="expression" dxfId="4" priority="1639">
      <formula>B20=""</formula>
    </cfRule>
  </conditionalFormatting>
  <conditionalFormatting sqref="L20:L605">
    <cfRule type="expression" dxfId="5" priority="1640">
      <formula>B20&gt;0</formula>
    </cfRule>
  </conditionalFormatting>
  <conditionalFormatting sqref="L20:L605">
    <cfRule type="cellIs" dxfId="6" priority="1641" operator="greaterThan">
      <formula>0</formula>
    </cfRule>
  </conditionalFormatting>
  <conditionalFormatting sqref="L20:L605">
    <cfRule type="expression" dxfId="4" priority="1642">
      <formula>B20=""</formula>
    </cfRule>
  </conditionalFormatting>
  <conditionalFormatting sqref="L20:L605">
    <cfRule type="expression" dxfId="5" priority="1643">
      <formula>B20&gt;0</formula>
    </cfRule>
  </conditionalFormatting>
  <conditionalFormatting sqref="L20:L605">
    <cfRule type="cellIs" dxfId="6" priority="1644" operator="greaterThan">
      <formula>0</formula>
    </cfRule>
  </conditionalFormatting>
  <conditionalFormatting sqref="L20:L605">
    <cfRule type="expression" dxfId="4" priority="1645">
      <formula>B20=""</formula>
    </cfRule>
  </conditionalFormatting>
  <conditionalFormatting sqref="L20:L605">
    <cfRule type="expression" dxfId="5" priority="1646">
      <formula>B20&gt;0</formula>
    </cfRule>
  </conditionalFormatting>
  <conditionalFormatting sqref="L20:L605">
    <cfRule type="cellIs" dxfId="6" priority="1647" operator="greaterThan">
      <formula>0</formula>
    </cfRule>
  </conditionalFormatting>
  <conditionalFormatting sqref="L20:L605">
    <cfRule type="expression" dxfId="4" priority="1648">
      <formula>B20=""</formula>
    </cfRule>
  </conditionalFormatting>
  <conditionalFormatting sqref="L20:L605">
    <cfRule type="expression" dxfId="5" priority="1649">
      <formula>B20&gt;0</formula>
    </cfRule>
  </conditionalFormatting>
  <conditionalFormatting sqref="L20:L605">
    <cfRule type="cellIs" dxfId="6" priority="1650" operator="greaterThan">
      <formula>0</formula>
    </cfRule>
  </conditionalFormatting>
  <conditionalFormatting sqref="L20:L605">
    <cfRule type="expression" dxfId="4" priority="1651">
      <formula>B20=""</formula>
    </cfRule>
  </conditionalFormatting>
  <conditionalFormatting sqref="L20:L605">
    <cfRule type="expression" dxfId="5" priority="1652">
      <formula>B20&gt;0</formula>
    </cfRule>
  </conditionalFormatting>
  <conditionalFormatting sqref="L20:L605">
    <cfRule type="cellIs" dxfId="6" priority="1653" operator="greaterThan">
      <formula>0</formula>
    </cfRule>
  </conditionalFormatting>
  <conditionalFormatting sqref="L20:L605">
    <cfRule type="expression" dxfId="4" priority="1654">
      <formula>B20=""</formula>
    </cfRule>
  </conditionalFormatting>
  <conditionalFormatting sqref="L20:L605">
    <cfRule type="expression" dxfId="5" priority="1655">
      <formula>B20&gt;0</formula>
    </cfRule>
  </conditionalFormatting>
  <conditionalFormatting sqref="L20:L605">
    <cfRule type="cellIs" dxfId="6" priority="1656" operator="greaterThan">
      <formula>0</formula>
    </cfRule>
  </conditionalFormatting>
  <conditionalFormatting sqref="L20:L605">
    <cfRule type="expression" dxfId="4" priority="1657">
      <formula>B20=""</formula>
    </cfRule>
  </conditionalFormatting>
  <conditionalFormatting sqref="L20:L605">
    <cfRule type="expression" dxfId="5" priority="1658">
      <formula>B20&gt;0</formula>
    </cfRule>
  </conditionalFormatting>
  <conditionalFormatting sqref="L20:L605">
    <cfRule type="cellIs" dxfId="6" priority="1659" operator="greaterThan">
      <formula>0</formula>
    </cfRule>
  </conditionalFormatting>
  <dataValidations>
    <dataValidation type="list" allowBlank="1" showErrorMessage="1" sqref="T4:T5">
      <formula1>"Lessee,Lessor"</formula1>
    </dataValidation>
  </dataValidation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26" width="7.63"/>
  </cols>
  <sheetData>
    <row r="1">
      <c r="A1" s="146" t="s">
        <v>177</v>
      </c>
    </row>
    <row r="2">
      <c r="A2" s="147" t="s">
        <v>178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