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A:\St_RMI\StatsTabs\FY20\"/>
    </mc:Choice>
  </mc:AlternateContent>
  <xr:revisionPtr revIDLastSave="0" documentId="8_{45A36008-43EA-4976-9C48-1CCC6762D539}" xr6:coauthVersionLast="47" xr6:coauthVersionMax="47" xr10:uidLastSave="{00000000-0000-0000-0000-000000000000}"/>
  <bookViews>
    <workbookView xWindow="1050" yWindow="-120" windowWidth="27870" windowHeight="16440" tabRatio="892" activeTab="2" xr2:uid="{00000000-000D-0000-FFFF-FFFF00000000}"/>
  </bookViews>
  <sheets>
    <sheet name="Title" sheetId="63" r:id="rId1"/>
    <sheet name="Aknw" sheetId="55" r:id="rId2"/>
    <sheet name="Index" sheetId="30" r:id="rId3"/>
    <sheet name="SumInd" sheetId="58" r:id="rId4"/>
    <sheet name="Census" sheetId="2" r:id="rId5"/>
    <sheet name="Mig" sheetId="9" r:id="rId6"/>
    <sheet name="GNI" sheetId="43" r:id="rId7"/>
    <sheet name="NApc" sheetId="14" r:id="rId8"/>
    <sheet name="NAInd" sheetId="59" r:id="rId9"/>
    <sheet name="NAInst" sheetId="60" r:id="rId10"/>
    <sheet name="NAInc" sheetId="61" r:id="rId11"/>
    <sheet name="NAexp" sheetId="56" r:id="rId12"/>
    <sheet name="EmpInst" sheetId="26" r:id="rId13"/>
    <sheet name="EmpInd" sheetId="27" r:id="rId14"/>
    <sheet name="EmpPriv" sheetId="34" r:id="rId15"/>
    <sheet name="PayRoll" sheetId="62" r:id="rId16"/>
    <sheet name="Real_Cp&amp;Fsh" sheetId="19" r:id="rId17"/>
    <sheet name="Real_trsm" sheetId="28" r:id="rId18"/>
    <sheet name="M&amp;Ba" sheetId="21" r:id="rId19"/>
    <sheet name="M&amp;Bbc" sheetId="22" r:id="rId20"/>
    <sheet name="CpiMajOld" sheetId="10" r:id="rId21"/>
    <sheet name="CpiMaj" sheetId="11" r:id="rId22"/>
    <sheet name="CpiEbeye" sheetId="41" r:id="rId23"/>
    <sheet name="BOPsum" sheetId="45" r:id="rId24"/>
    <sheet name="BOPdet" sheetId="38" r:id="rId25"/>
    <sheet name="IIP" sheetId="46" r:id="rId26"/>
    <sheet name="ExtD_out" sheetId="16" r:id="rId27"/>
    <sheet name="ExtD_Hist" sheetId="29" r:id="rId28"/>
    <sheet name="ExtD_Prj" sheetId="18" r:id="rId29"/>
    <sheet name="GFSsum" sheetId="50" r:id="rId30"/>
    <sheet name="GFSdet" sheetId="51" r:id="rId31"/>
    <sheet name="FPse" sheetId="24" r:id="rId32"/>
    <sheet name="CII" sheetId="44" r:id="rId33"/>
    <sheet name="CTF" sheetId="53" r:id="rId34"/>
    <sheet name="Sys" sheetId="52" state="hidden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123Graph_A" hidden="1">[1]PYRAMID!$A$184:$A$263</definedName>
    <definedName name="__123Graph_AGRAPH1" hidden="1">[1]PYRAMID!$A$184:$A$263</definedName>
    <definedName name="__123Graph_AGRAPH2" hidden="1">[1]PYRAMID!$A$184:$A$263</definedName>
    <definedName name="__123Graph_AGRAPH3" hidden="1">[1]PYRAMID!$A$184:$A$263</definedName>
    <definedName name="__123Graph_AIBRD_LEND" hidden="1">[2]WB!$Q$13:$AK$13</definedName>
    <definedName name="__123Graph_APIPELINE" hidden="1">[2]BoP!$U$359:$AQ$359</definedName>
    <definedName name="__123Graph_BIBRD_LEND" hidden="1">[2]WB!$Q$61:$AK$61</definedName>
    <definedName name="__123Graph_BPIPELINE" hidden="1">[2]BoP!$U$358:$AQ$358</definedName>
    <definedName name="__123Graph_X" localSheetId="11" hidden="1">[1]PYRAMID!$D$184:$D$263</definedName>
    <definedName name="__123Graph_X" hidden="1">[1]PYRAMID!$D$184:$D$263</definedName>
    <definedName name="__123Graph_XGRAPH1" hidden="1">[1]PYRAMID!$B$184:$B$263</definedName>
    <definedName name="__123Graph_XGRAPH2" hidden="1">[1]PYRAMID!$C$184:$C$263</definedName>
    <definedName name="__123Graph_XGRAPH3" hidden="1">[1]PYRAMID!$D$184:$D$263</definedName>
    <definedName name="__123Graph_XIBRD_LEND" hidden="1">[2]WB!$Q$9:$AK$9</definedName>
    <definedName name="_3__123Graph_AIBA_IBRD" hidden="1">[2]WB!$Q$62:$AK$62</definedName>
    <definedName name="_4__123Graph_AWB_ADJ_PRJ" hidden="1">[2]WB!$Q$255:$AK$255</definedName>
    <definedName name="_9__123Graph_BWB_ADJ_PRJ" hidden="1">[2]WB!$Q$257:$AK$257</definedName>
    <definedName name="_Filler" hidden="1">[3]A!$A$43:$A$598</definedName>
    <definedName name="_xlnm._FilterDatabase" localSheetId="30" hidden="1">GFSdet!$A$1:$B$374</definedName>
    <definedName name="_Order1" hidden="1">255</definedName>
    <definedName name="_Order2" hidden="1">255</definedName>
    <definedName name="anscount" hidden="1">1</definedName>
    <definedName name="Cwvu.Print." localSheetId="3" hidden="1">[4]Indic!$A$109:$IV$109,[4]Indic!$A$196:$IV$197,[4]Indic!$A$208:$IV$209,[4]Indic!$A$217:$IV$218</definedName>
    <definedName name="Cwvu.Print." hidden="1">[5]Indic!$A$109:$IV$109,[5]Indic!$A$196:$IV$197,[5]Indic!$A$208:$IV$209,[5]Indic!$A$217:$IV$218</definedName>
    <definedName name="Final_year_forTitles">[6]Sys!#REF!</definedName>
    <definedName name="FY">[7]Cntl!$A$2</definedName>
    <definedName name="GDE_cp">NAexp!#REF!</definedName>
    <definedName name="GDE_kp">NAexp!#REF!</definedName>
    <definedName name="GDPIcpDet">NAInc!$F$35:$AM$60</definedName>
    <definedName name="GDPIcpSum">NAInc!$F$3:$AM$15</definedName>
    <definedName name="GDPPcpInd">NAInd!$F$63:$AM$87</definedName>
    <definedName name="GDPPcpInst">NAInst!$F$43:$AM$58</definedName>
    <definedName name="GDPPcvInd">NAInd!$F$3:$AM$28</definedName>
    <definedName name="GDPPcvInst">NAInst!$F$3:$AM$19</definedName>
    <definedName name="HTML_CodePage" hidden="1">1252</definedName>
    <definedName name="HTML_Control" localSheetId="11" hidden="1">{"'Sheet1'!$A$1:$I$48"}</definedName>
    <definedName name="HTML_Control" localSheetId="15" hidden="1">{"'Sheet1'!$A$1:$I$48"}</definedName>
    <definedName name="HTML_Control" localSheetId="3" hidden="1">{"'Sheet1'!$A$1:$I$48"}</definedName>
    <definedName name="HTML_Control" hidden="1">{"'Sheet1'!$A$1:$I$48"}</definedName>
    <definedName name="HTML_Description" hidden="1">"statistics"</definedName>
    <definedName name="HTML_Email" hidden="1">""</definedName>
    <definedName name="HTML_Header" hidden="1">"Sheet1"</definedName>
    <definedName name="HTML_LastUpdate" hidden="1">"8/22/2000"</definedName>
    <definedName name="HTML_LineAfter" hidden="1">FALSE</definedName>
    <definedName name="HTML_LineBefore" hidden="1">FALSE</definedName>
    <definedName name="HTML_Name" hidden="1">"windowsNT"</definedName>
    <definedName name="HTML_OBDlg2" hidden="1">TRUE</definedName>
    <definedName name="HTML_OBDlg4" hidden="1">TRUE</definedName>
    <definedName name="HTML_OS" hidden="1">0</definedName>
    <definedName name="HTML_PathFile" hidden="1">"A:\statsjuly.htm"</definedName>
    <definedName name="HTML_Title" hidden="1">"JULY SUMMARY"</definedName>
    <definedName name="_xlnm.Print_Area" localSheetId="24">BOPdet!$A$1:$AA$96</definedName>
    <definedName name="_xlnm.Print_Area" localSheetId="23">BOPsum!$A$1:$AB$62</definedName>
    <definedName name="_xlnm.Print_Area" localSheetId="32">CII!$A$1:$S$19</definedName>
    <definedName name="_xlnm.Print_Area" localSheetId="22">CpiEbeye!$A$1:$L$170</definedName>
    <definedName name="_xlnm.Print_Area" localSheetId="21">CpiMaj!$A$1:$K$180</definedName>
    <definedName name="_xlnm.Print_Area" localSheetId="33">CTF!$A$1:$S$21</definedName>
    <definedName name="_xlnm.Print_Area" localSheetId="13">EmpInd!$A$1:$Z$111</definedName>
    <definedName name="_xlnm.Print_Area" localSheetId="12">EmpInst!$A$1:$Z$72</definedName>
    <definedName name="_xlnm.Print_Area" localSheetId="14">EmpPriv!$A$1:$Z$80</definedName>
    <definedName name="_xlnm.Print_Area" localSheetId="27">ExtD_Hist!$A$1:$AB$22</definedName>
    <definedName name="_xlnm.Print_Area" localSheetId="26">ExtD_out!$A$1:$F$20</definedName>
    <definedName name="_xlnm.Print_Area" localSheetId="28">ExtD_Prj!$A$1:$K$23</definedName>
    <definedName name="_xlnm.Print_Area" localSheetId="31">FPse!$A$1:$AD$70</definedName>
    <definedName name="_xlnm.Print_Area" localSheetId="30">GFSdet!$D$1:$U$373</definedName>
    <definedName name="_xlnm.Print_Area" localSheetId="29">GFSsum!$A$1:$R$49</definedName>
    <definedName name="_xlnm.Print_Area" localSheetId="6">GNI!$A$1:$Z$64</definedName>
    <definedName name="_xlnm.Print_Area" localSheetId="25">IIP!$A$1:$AB$22</definedName>
    <definedName name="_xlnm.Print_Area" localSheetId="2">Index!$A$1:$D$89</definedName>
    <definedName name="_xlnm.Print_Area" localSheetId="18">'M&amp;Ba'!$A$1:$AX$129</definedName>
    <definedName name="_xlnm.Print_Area" localSheetId="19">'M&amp;Bbc'!$A$1:$Y$54</definedName>
    <definedName name="_xlnm.Print_Area" localSheetId="5">Mig!$A$1:$H$50</definedName>
    <definedName name="_xlnm.Print_Area" localSheetId="11">NAexp!$A$1:$R$248</definedName>
    <definedName name="_xlnm.Print_Area" localSheetId="10">NAInc!$A$1:$Z$61</definedName>
    <definedName name="_xlnm.Print_Area" localSheetId="8">NAInd!$A$1:$Z$176</definedName>
    <definedName name="_xlnm.Print_Area" localSheetId="9">NAInst!$A$1:$Z$116</definedName>
    <definedName name="_xlnm.Print_Area" localSheetId="7">NApc!$A$1:$I$46</definedName>
    <definedName name="_xlnm.Print_Area" localSheetId="15">PayRoll!$A$1:$S$150</definedName>
    <definedName name="_xlnm.Print_Area" localSheetId="16">'Real_Cp&amp;Fsh'!$A$1:$M$115</definedName>
    <definedName name="_xlnm.Print_Area" localSheetId="17">Real_trsm!$A$1:$V$37</definedName>
    <definedName name="_xlnm.Print_Area" localSheetId="3">SumInd!$A$1:$T$87</definedName>
    <definedName name="Print_Area_MI">[8]TBL7_6!$A$1:$H$58</definedName>
    <definedName name="ProdAcc_COE">[9]ProdAcc!$H$7:$H$101</definedName>
    <definedName name="ProdAcc_GO">[9]ProdAcc!$E$7:$E$101</definedName>
    <definedName name="ProdAcc_IC">[9]ProdAcc!$F$7:$F$101</definedName>
    <definedName name="ProdAcc_OS">[9]ProdAcc!$I$7:$I$101</definedName>
    <definedName name="ProdAcc_VA">[9]ProdAcc!$G$7:$G$101</definedName>
    <definedName name="PubGrf">Sys!$A$2</definedName>
    <definedName name="Rwvu.Print." hidden="1">#N/A</definedName>
    <definedName name="sencount" hidden="1">2</definedName>
    <definedName name="SUT">[7]SUT!$J$8:$BJ$156</definedName>
    <definedName name="temp1" localSheetId="15" hidden="1">{"'Sheet1'!$A$1:$I$48"}</definedName>
    <definedName name="temp1" localSheetId="3" hidden="1">{"'Sheet1'!$A$1:$I$48"}</definedName>
    <definedName name="temp1" hidden="1">{"'Sheet1'!$A$1:$I$48"}</definedName>
    <definedName name="Year">[10]Cntl!$A$3</definedName>
    <definedName name="yyy" localSheetId="11" hidden="1">{"'Sheet1'!$A$1:$I$48"}</definedName>
    <definedName name="yyy" localSheetId="15" hidden="1">{"'Sheet1'!$A$1:$I$48"}</definedName>
    <definedName name="yyy" localSheetId="3" hidden="1">{"'Sheet1'!$A$1:$I$48"}</definedName>
    <definedName name="yyy" hidden="1">{"'Sheet1'!$A$1:$I$48"}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D57" i="24" l="1"/>
  <c r="AD41" i="24"/>
  <c r="AD2" i="24"/>
  <c r="S7" i="53" l="1"/>
  <c r="S8" i="53"/>
  <c r="S9" i="53"/>
  <c r="R3" i="53"/>
  <c r="Q3" i="53"/>
  <c r="P3" i="53"/>
  <c r="O3" i="53"/>
  <c r="S20" i="53"/>
  <c r="AB2" i="46"/>
  <c r="T79" i="58"/>
  <c r="AA64" i="38"/>
  <c r="AD37" i="24" l="1"/>
  <c r="AB2" i="29"/>
  <c r="T84" i="58"/>
  <c r="T86" i="58"/>
  <c r="R169" i="56" l="1"/>
  <c r="R166" i="56"/>
  <c r="R247" i="56"/>
  <c r="R243" i="56"/>
  <c r="R242" i="56"/>
  <c r="R239" i="56"/>
  <c r="R238" i="56"/>
  <c r="R235" i="56"/>
  <c r="R234" i="56"/>
  <c r="R231" i="56"/>
  <c r="R230" i="56"/>
  <c r="R227" i="56"/>
  <c r="R226" i="56"/>
  <c r="R223" i="56"/>
  <c r="R222" i="56"/>
  <c r="R219" i="56"/>
  <c r="R218" i="56"/>
  <c r="R215" i="56"/>
  <c r="R214" i="56"/>
  <c r="R211" i="56"/>
  <c r="R42" i="56"/>
  <c r="R2" i="56"/>
  <c r="R126" i="56" s="1"/>
  <c r="R83" i="56"/>
  <c r="R79" i="56"/>
  <c r="R62" i="56"/>
  <c r="R58" i="56"/>
  <c r="R54" i="56"/>
  <c r="R50" i="56"/>
  <c r="R46" i="56"/>
  <c r="R177" i="56" l="1"/>
  <c r="R246" i="56"/>
  <c r="R185" i="56"/>
  <c r="R66" i="56"/>
  <c r="R70" i="56"/>
  <c r="R74" i="56"/>
  <c r="R78" i="56"/>
  <c r="R82" i="56"/>
  <c r="R100" i="56" s="1"/>
  <c r="R213" i="56"/>
  <c r="R217" i="56"/>
  <c r="R221" i="56"/>
  <c r="R225" i="56"/>
  <c r="R229" i="56"/>
  <c r="R233" i="56"/>
  <c r="R237" i="56"/>
  <c r="R241" i="56"/>
  <c r="R245" i="56"/>
  <c r="R207" i="56"/>
  <c r="R181" i="56"/>
  <c r="R172" i="56"/>
  <c r="R176" i="56"/>
  <c r="R180" i="56"/>
  <c r="R184" i="56"/>
  <c r="R188" i="56"/>
  <c r="R192" i="56"/>
  <c r="R196" i="56"/>
  <c r="R200" i="56"/>
  <c r="R204" i="56"/>
  <c r="R49" i="56"/>
  <c r="R53" i="56"/>
  <c r="R57" i="56"/>
  <c r="R61" i="56"/>
  <c r="R189" i="56"/>
  <c r="R193" i="56"/>
  <c r="R197" i="56"/>
  <c r="R201" i="56"/>
  <c r="R205" i="56"/>
  <c r="R173" i="56"/>
  <c r="R89" i="56"/>
  <c r="R113" i="56"/>
  <c r="R112" i="56"/>
  <c r="R71" i="56"/>
  <c r="R190" i="56"/>
  <c r="R194" i="56"/>
  <c r="R206" i="56"/>
  <c r="R212" i="56"/>
  <c r="R216" i="56"/>
  <c r="R220" i="56"/>
  <c r="R224" i="56"/>
  <c r="R228" i="56"/>
  <c r="R232" i="56"/>
  <c r="R244" i="56"/>
  <c r="R47" i="56"/>
  <c r="R51" i="56"/>
  <c r="R55" i="56"/>
  <c r="R59" i="56"/>
  <c r="R64" i="56"/>
  <c r="R68" i="56"/>
  <c r="R72" i="56"/>
  <c r="R76" i="56"/>
  <c r="R80" i="56"/>
  <c r="R86" i="56"/>
  <c r="R90" i="56"/>
  <c r="R106" i="56"/>
  <c r="R122" i="56"/>
  <c r="R170" i="56"/>
  <c r="R174" i="56"/>
  <c r="R178" i="56"/>
  <c r="R182" i="56"/>
  <c r="R186" i="56"/>
  <c r="R191" i="56"/>
  <c r="R195" i="56"/>
  <c r="R199" i="56"/>
  <c r="R203" i="56"/>
  <c r="R198" i="56"/>
  <c r="R236" i="56"/>
  <c r="R48" i="56"/>
  <c r="R52" i="56"/>
  <c r="R56" i="56"/>
  <c r="R60" i="56"/>
  <c r="R65" i="56"/>
  <c r="R69" i="56"/>
  <c r="R73" i="56"/>
  <c r="R77" i="56"/>
  <c r="R81" i="56"/>
  <c r="R119" i="56"/>
  <c r="R171" i="56"/>
  <c r="R175" i="56"/>
  <c r="R179" i="56"/>
  <c r="R183" i="56"/>
  <c r="R210" i="56"/>
  <c r="R67" i="56"/>
  <c r="R75" i="56"/>
  <c r="R202" i="56"/>
  <c r="R240" i="56"/>
  <c r="R45" i="56"/>
  <c r="T5" i="58"/>
  <c r="AB19" i="29"/>
  <c r="AB10" i="29" s="1"/>
  <c r="T85" i="58" s="1"/>
  <c r="T43" i="58"/>
  <c r="T42" i="58"/>
  <c r="T41" i="58"/>
  <c r="T39" i="58"/>
  <c r="T37" i="58"/>
  <c r="T36" i="58"/>
  <c r="T35" i="58"/>
  <c r="T34" i="58"/>
  <c r="T33" i="58"/>
  <c r="T31" i="58"/>
  <c r="R115" i="56" l="1"/>
  <c r="R118" i="56"/>
  <c r="R102" i="56"/>
  <c r="R108" i="56"/>
  <c r="R97" i="56"/>
  <c r="R101" i="56"/>
  <c r="R96" i="56"/>
  <c r="R104" i="56"/>
  <c r="R111" i="56"/>
  <c r="R114" i="56"/>
  <c r="R98" i="56"/>
  <c r="R120" i="56"/>
  <c r="R93" i="56"/>
  <c r="R105" i="56"/>
  <c r="R121" i="56"/>
  <c r="R88" i="56"/>
  <c r="R123" i="56"/>
  <c r="R107" i="56"/>
  <c r="R110" i="56"/>
  <c r="R94" i="56"/>
  <c r="R116" i="56"/>
  <c r="R109" i="56"/>
  <c r="R117" i="56"/>
  <c r="Z42" i="43"/>
  <c r="Z41" i="43"/>
  <c r="Z33" i="43"/>
  <c r="Z32" i="43"/>
  <c r="R95" i="56"/>
  <c r="T82" i="58"/>
  <c r="T40" i="58"/>
  <c r="T38" i="58"/>
  <c r="T32" i="58"/>
  <c r="S82" i="58"/>
  <c r="R91" i="56"/>
  <c r="R92" i="56"/>
  <c r="R103" i="56"/>
  <c r="R87" i="56"/>
  <c r="R99" i="56"/>
  <c r="U250" i="51"/>
  <c r="T250" i="51"/>
  <c r="U175" i="51"/>
  <c r="T175" i="51"/>
  <c r="U111" i="51"/>
  <c r="T111" i="51"/>
  <c r="AA2" i="38" l="1"/>
  <c r="Q43" i="50"/>
  <c r="Q44" i="50" s="1"/>
  <c r="Q45" i="50" s="1"/>
  <c r="M43" i="50"/>
  <c r="I43" i="50"/>
  <c r="E43" i="50"/>
  <c r="AB2" i="45"/>
  <c r="Z39" i="43"/>
  <c r="Z36" i="43"/>
  <c r="T6" i="58" s="1"/>
  <c r="Z38" i="43"/>
  <c r="T8" i="58" s="1"/>
  <c r="Z2" i="43"/>
  <c r="D249" i="51"/>
  <c r="D174" i="51"/>
  <c r="D110" i="51"/>
  <c r="D1" i="51"/>
  <c r="C43" i="50"/>
  <c r="D43" i="50"/>
  <c r="F43" i="50"/>
  <c r="F44" i="50" s="1"/>
  <c r="F45" i="50" s="1"/>
  <c r="G43" i="50"/>
  <c r="G44" i="50" s="1"/>
  <c r="H43" i="50"/>
  <c r="J43" i="50"/>
  <c r="J44" i="50" s="1"/>
  <c r="J45" i="50" s="1"/>
  <c r="K43" i="50"/>
  <c r="L43" i="50"/>
  <c r="N43" i="50"/>
  <c r="O43" i="50"/>
  <c r="O44" i="50" s="1"/>
  <c r="O45" i="50" s="1"/>
  <c r="P43" i="50"/>
  <c r="P44" i="50" s="1"/>
  <c r="P45" i="50" s="1"/>
  <c r="R43" i="50"/>
  <c r="R44" i="50" s="1"/>
  <c r="R45" i="50" s="1"/>
  <c r="B43" i="50"/>
  <c r="R2" i="50"/>
  <c r="D44" i="50" l="1"/>
  <c r="D45" i="50" s="1"/>
  <c r="I44" i="50"/>
  <c r="I45" i="50" s="1"/>
  <c r="M44" i="50"/>
  <c r="M45" i="50" s="1"/>
  <c r="B44" i="50"/>
  <c r="B45" i="50" s="1"/>
  <c r="L44" i="50"/>
  <c r="L45" i="50" s="1"/>
  <c r="H44" i="50"/>
  <c r="H45" i="50" s="1"/>
  <c r="C44" i="50"/>
  <c r="C45" i="50" s="1"/>
  <c r="G45" i="50"/>
  <c r="K44" i="50"/>
  <c r="K45" i="50" s="1"/>
  <c r="N44" i="50"/>
  <c r="N45" i="50" s="1"/>
  <c r="E44" i="50"/>
  <c r="E45" i="50" s="1"/>
  <c r="Z37" i="43"/>
  <c r="T7" i="58" s="1"/>
  <c r="Z40" i="43"/>
  <c r="U3" i="51"/>
  <c r="AC2" i="24"/>
  <c r="AC41" i="24"/>
  <c r="AC57" i="24"/>
  <c r="AC69" i="24"/>
  <c r="AC53" i="24" l="1"/>
  <c r="AC37" i="24"/>
  <c r="AC14" i="24"/>
  <c r="H42" i="14"/>
  <c r="Z149" i="59" l="1"/>
  <c r="Z112" i="59"/>
  <c r="Z108" i="59"/>
  <c r="Z104" i="59"/>
  <c r="Z100" i="59"/>
  <c r="Z96" i="59"/>
  <c r="Z92" i="59"/>
  <c r="Z32" i="59"/>
  <c r="T12" i="58"/>
  <c r="Z57" i="59"/>
  <c r="Z53" i="59" s="1"/>
  <c r="Z144" i="59"/>
  <c r="Z142" i="59"/>
  <c r="Z141" i="59"/>
  <c r="Z138" i="59"/>
  <c r="Z134" i="59"/>
  <c r="Z130" i="59"/>
  <c r="Z41" i="59"/>
  <c r="Z40" i="59"/>
  <c r="Z126" i="59"/>
  <c r="Z122" i="59"/>
  <c r="Z33" i="59"/>
  <c r="Z2" i="59"/>
  <c r="Z62" i="59" s="1"/>
  <c r="Z31" i="61"/>
  <c r="Z27" i="61"/>
  <c r="Z25" i="61"/>
  <c r="Z22" i="61"/>
  <c r="Z21" i="61"/>
  <c r="Z2" i="61"/>
  <c r="Z34" i="61" s="1"/>
  <c r="Z77" i="60"/>
  <c r="Z73" i="60"/>
  <c r="Z69" i="60"/>
  <c r="Z65" i="60"/>
  <c r="Z2" i="60"/>
  <c r="Z61" i="60" s="1"/>
  <c r="F42" i="14"/>
  <c r="T56" i="58"/>
  <c r="T58" i="58"/>
  <c r="T59" i="58"/>
  <c r="T60" i="58"/>
  <c r="T61" i="58"/>
  <c r="T62" i="58"/>
  <c r="T63" i="58"/>
  <c r="T64" i="58"/>
  <c r="T65" i="58"/>
  <c r="T66" i="58"/>
  <c r="T67" i="58"/>
  <c r="T68" i="58"/>
  <c r="Z37" i="59" l="1"/>
  <c r="Z36" i="59"/>
  <c r="Z48" i="59"/>
  <c r="Z44" i="59"/>
  <c r="Z52" i="59"/>
  <c r="E46" i="50"/>
  <c r="O19" i="29"/>
  <c r="I46" i="50"/>
  <c r="S19" i="29"/>
  <c r="M46" i="50"/>
  <c r="W19" i="29"/>
  <c r="Q46" i="50"/>
  <c r="AA19" i="29"/>
  <c r="Z81" i="60"/>
  <c r="Z85" i="60"/>
  <c r="Z89" i="60"/>
  <c r="Z93" i="60"/>
  <c r="Z62" i="60"/>
  <c r="Z70" i="60"/>
  <c r="Z116" i="59"/>
  <c r="R46" i="50"/>
  <c r="L19" i="29"/>
  <c r="B46" i="50"/>
  <c r="P19" i="29"/>
  <c r="F46" i="50"/>
  <c r="T19" i="29"/>
  <c r="J46" i="50"/>
  <c r="X19" i="29"/>
  <c r="N46" i="50"/>
  <c r="Z82" i="60"/>
  <c r="Z86" i="60"/>
  <c r="Z90" i="60"/>
  <c r="Z94" i="60"/>
  <c r="Z19" i="61"/>
  <c r="Z23" i="61"/>
  <c r="Z28" i="61"/>
  <c r="Z35" i="59"/>
  <c r="Z39" i="59"/>
  <c r="Z43" i="59"/>
  <c r="Z47" i="59"/>
  <c r="Z51" i="59"/>
  <c r="Z55" i="59"/>
  <c r="T10" i="58"/>
  <c r="M19" i="29"/>
  <c r="C46" i="50"/>
  <c r="Q19" i="29"/>
  <c r="G46" i="50"/>
  <c r="U19" i="29"/>
  <c r="K46" i="50"/>
  <c r="Y19" i="29"/>
  <c r="O46" i="50"/>
  <c r="Z64" i="60"/>
  <c r="Z68" i="60"/>
  <c r="Z72" i="60"/>
  <c r="Z76" i="60"/>
  <c r="Z66" i="60"/>
  <c r="Z74" i="60"/>
  <c r="Z20" i="61"/>
  <c r="Z24" i="61"/>
  <c r="Z29" i="61"/>
  <c r="Z56" i="59"/>
  <c r="N19" i="29"/>
  <c r="D46" i="50"/>
  <c r="R19" i="29"/>
  <c r="H46" i="50"/>
  <c r="V19" i="29"/>
  <c r="L46" i="50"/>
  <c r="Z19" i="29"/>
  <c r="P46" i="50"/>
  <c r="Z121" i="59"/>
  <c r="Z125" i="59"/>
  <c r="Z129" i="59"/>
  <c r="Z133" i="59"/>
  <c r="Z137" i="59"/>
  <c r="Z95" i="59"/>
  <c r="Z99" i="59"/>
  <c r="Z103" i="59"/>
  <c r="Z107" i="59"/>
  <c r="Z111" i="59"/>
  <c r="Z115" i="59"/>
  <c r="T4" i="58"/>
  <c r="Z139" i="59"/>
  <c r="Z143" i="59"/>
  <c r="Z94" i="59"/>
  <c r="Z106" i="59"/>
  <c r="Z114" i="59"/>
  <c r="Z124" i="59"/>
  <c r="Z136" i="59"/>
  <c r="Z34" i="59"/>
  <c r="Z38" i="59"/>
  <c r="Z42" i="59"/>
  <c r="Z46" i="59"/>
  <c r="Z50" i="59"/>
  <c r="Z54" i="59"/>
  <c r="Z59" i="59"/>
  <c r="Z91" i="59"/>
  <c r="Z145" i="59"/>
  <c r="Z93" i="59"/>
  <c r="Z97" i="59"/>
  <c r="Z101" i="59"/>
  <c r="Z105" i="59"/>
  <c r="Z109" i="59"/>
  <c r="Z113" i="59"/>
  <c r="Z117" i="59"/>
  <c r="Z123" i="59"/>
  <c r="Z127" i="59"/>
  <c r="Z131" i="59"/>
  <c r="Z135" i="59"/>
  <c r="Z45" i="59"/>
  <c r="Z49" i="59"/>
  <c r="Z98" i="59"/>
  <c r="Z102" i="59"/>
  <c r="Z110" i="59"/>
  <c r="Z120" i="59"/>
  <c r="Z128" i="59"/>
  <c r="Z132" i="59"/>
  <c r="Z140" i="59"/>
  <c r="Z146" i="59"/>
  <c r="Z18" i="61"/>
  <c r="Z84" i="60"/>
  <c r="Z92" i="60"/>
  <c r="Z22" i="60"/>
  <c r="Z38" i="60"/>
  <c r="Z23" i="60" s="1"/>
  <c r="Z63" i="60"/>
  <c r="Z67" i="60"/>
  <c r="Z71" i="60"/>
  <c r="Z75" i="60"/>
  <c r="Z80" i="60"/>
  <c r="Z88" i="60"/>
  <c r="Z99" i="60"/>
  <c r="Z42" i="60"/>
  <c r="Z29" i="60"/>
  <c r="Z83" i="60"/>
  <c r="Z87" i="60"/>
  <c r="Z91" i="60"/>
  <c r="Z96" i="60"/>
  <c r="B162" i="11"/>
  <c r="C162" i="11"/>
  <c r="D162" i="11"/>
  <c r="E162" i="11"/>
  <c r="F162" i="11"/>
  <c r="G162" i="11"/>
  <c r="H162" i="11"/>
  <c r="I162" i="11"/>
  <c r="J162" i="11"/>
  <c r="K162" i="11"/>
  <c r="T20" i="58"/>
  <c r="T18" i="58"/>
  <c r="C92" i="41"/>
  <c r="D92" i="41"/>
  <c r="E92" i="41"/>
  <c r="F92" i="41"/>
  <c r="G92" i="41"/>
  <c r="H92" i="41"/>
  <c r="I92" i="41"/>
  <c r="J92" i="41"/>
  <c r="K92" i="41"/>
  <c r="C93" i="41"/>
  <c r="D93" i="41"/>
  <c r="E93" i="41"/>
  <c r="F93" i="41"/>
  <c r="G93" i="41"/>
  <c r="H93" i="41"/>
  <c r="I93" i="41"/>
  <c r="J93" i="41"/>
  <c r="K93" i="41"/>
  <c r="C151" i="41"/>
  <c r="D151" i="41"/>
  <c r="E151" i="41"/>
  <c r="F151" i="41"/>
  <c r="G151" i="41"/>
  <c r="H151" i="41"/>
  <c r="I151" i="41"/>
  <c r="J151" i="41"/>
  <c r="K151" i="41"/>
  <c r="C152" i="41"/>
  <c r="D152" i="41"/>
  <c r="E152" i="41"/>
  <c r="F152" i="41"/>
  <c r="G152" i="41"/>
  <c r="H152" i="41"/>
  <c r="I152" i="41"/>
  <c r="J152" i="41"/>
  <c r="K152" i="41"/>
  <c r="C153" i="41"/>
  <c r="D153" i="41"/>
  <c r="E153" i="41"/>
  <c r="F153" i="41"/>
  <c r="G153" i="41"/>
  <c r="H153" i="41"/>
  <c r="I153" i="41"/>
  <c r="J153" i="41"/>
  <c r="K153" i="41"/>
  <c r="T47" i="58" l="1"/>
  <c r="T52" i="58"/>
  <c r="H166" i="41"/>
  <c r="D166" i="41"/>
  <c r="B93" i="41"/>
  <c r="K166" i="41"/>
  <c r="G166" i="41"/>
  <c r="C166" i="41"/>
  <c r="B92" i="41"/>
  <c r="J166" i="41"/>
  <c r="F166" i="41"/>
  <c r="I166" i="41"/>
  <c r="E166" i="41"/>
  <c r="T24" i="58"/>
  <c r="T26" i="58"/>
  <c r="Z36" i="60"/>
  <c r="Z24" i="60"/>
  <c r="Z32" i="60"/>
  <c r="Z37" i="60"/>
  <c r="Z35" i="60"/>
  <c r="L27" i="50"/>
  <c r="L29" i="50"/>
  <c r="L31" i="50"/>
  <c r="L33" i="50"/>
  <c r="L35" i="50"/>
  <c r="L28" i="50"/>
  <c r="L30" i="50"/>
  <c r="L32" i="50"/>
  <c r="L34" i="50"/>
  <c r="D27" i="50"/>
  <c r="D28" i="50"/>
  <c r="D29" i="50"/>
  <c r="D30" i="50"/>
  <c r="D31" i="50"/>
  <c r="D32" i="50"/>
  <c r="D33" i="50"/>
  <c r="D34" i="50"/>
  <c r="D35" i="50"/>
  <c r="O27" i="50"/>
  <c r="O28" i="50"/>
  <c r="O29" i="50"/>
  <c r="O30" i="50"/>
  <c r="O31" i="50"/>
  <c r="O32" i="50"/>
  <c r="O33" i="50"/>
  <c r="O34" i="50"/>
  <c r="O35" i="50"/>
  <c r="G27" i="50"/>
  <c r="G28" i="50"/>
  <c r="G29" i="50"/>
  <c r="G30" i="50"/>
  <c r="G31" i="50"/>
  <c r="G32" i="50"/>
  <c r="G33" i="50"/>
  <c r="G34" i="50"/>
  <c r="G35" i="50"/>
  <c r="J27" i="50"/>
  <c r="J28" i="50"/>
  <c r="J29" i="50"/>
  <c r="J30" i="50"/>
  <c r="J31" i="50"/>
  <c r="J32" i="50"/>
  <c r="J33" i="50"/>
  <c r="J34" i="50"/>
  <c r="J35" i="50"/>
  <c r="B27" i="50"/>
  <c r="B28" i="50"/>
  <c r="B29" i="50"/>
  <c r="B30" i="50"/>
  <c r="B31" i="50"/>
  <c r="B32" i="50"/>
  <c r="B33" i="50"/>
  <c r="B34" i="50"/>
  <c r="B35" i="50"/>
  <c r="Q27" i="50"/>
  <c r="Q28" i="50"/>
  <c r="Q29" i="50"/>
  <c r="Q30" i="50"/>
  <c r="Q31" i="50"/>
  <c r="Q32" i="50"/>
  <c r="Q33" i="50"/>
  <c r="Q34" i="50"/>
  <c r="Q35" i="50"/>
  <c r="I27" i="50"/>
  <c r="I28" i="50"/>
  <c r="I29" i="50"/>
  <c r="I30" i="50"/>
  <c r="I31" i="50"/>
  <c r="I32" i="50"/>
  <c r="I33" i="50"/>
  <c r="I34" i="50"/>
  <c r="I35" i="50"/>
  <c r="Z28" i="60"/>
  <c r="Z25" i="60"/>
  <c r="Z33" i="60"/>
  <c r="P27" i="50"/>
  <c r="P28" i="50"/>
  <c r="P29" i="50"/>
  <c r="P30" i="50"/>
  <c r="P31" i="50"/>
  <c r="P32" i="50"/>
  <c r="P33" i="50"/>
  <c r="P34" i="50"/>
  <c r="P35" i="50"/>
  <c r="H28" i="50"/>
  <c r="H35" i="50"/>
  <c r="H27" i="50"/>
  <c r="H29" i="50"/>
  <c r="H30" i="50"/>
  <c r="H31" i="50"/>
  <c r="H32" i="50"/>
  <c r="H33" i="50"/>
  <c r="H34" i="50"/>
  <c r="K27" i="50"/>
  <c r="K28" i="50"/>
  <c r="K29" i="50"/>
  <c r="K30" i="50"/>
  <c r="K31" i="50"/>
  <c r="K32" i="50"/>
  <c r="K33" i="50"/>
  <c r="K34" i="50"/>
  <c r="K35" i="50"/>
  <c r="C27" i="50"/>
  <c r="C28" i="50"/>
  <c r="C29" i="50"/>
  <c r="C30" i="50"/>
  <c r="C31" i="50"/>
  <c r="C32" i="50"/>
  <c r="C33" i="50"/>
  <c r="C34" i="50"/>
  <c r="C35" i="50"/>
  <c r="N27" i="50"/>
  <c r="N28" i="50"/>
  <c r="N29" i="50"/>
  <c r="N30" i="50"/>
  <c r="N31" i="50"/>
  <c r="N32" i="50"/>
  <c r="N33" i="50"/>
  <c r="N34" i="50"/>
  <c r="N35" i="50"/>
  <c r="F27" i="50"/>
  <c r="F28" i="50"/>
  <c r="F29" i="50"/>
  <c r="F30" i="50"/>
  <c r="F31" i="50"/>
  <c r="F32" i="50"/>
  <c r="F33" i="50"/>
  <c r="F34" i="50"/>
  <c r="F35" i="50"/>
  <c r="R35" i="50"/>
  <c r="T53" i="58" s="1"/>
  <c r="R32" i="50"/>
  <c r="T51" i="58" s="1"/>
  <c r="R28" i="50"/>
  <c r="T46" i="58" s="1"/>
  <c r="R30" i="50"/>
  <c r="T49" i="58" s="1"/>
  <c r="R34" i="50"/>
  <c r="R29" i="50"/>
  <c r="T48" i="58" s="1"/>
  <c r="R27" i="50"/>
  <c r="T45" i="58" s="1"/>
  <c r="R33" i="50"/>
  <c r="R31" i="50"/>
  <c r="T50" i="58" s="1"/>
  <c r="M27" i="50"/>
  <c r="M28" i="50"/>
  <c r="M29" i="50"/>
  <c r="M30" i="50"/>
  <c r="M31" i="50"/>
  <c r="M32" i="50"/>
  <c r="M33" i="50"/>
  <c r="M34" i="50"/>
  <c r="M35" i="50"/>
  <c r="E27" i="50"/>
  <c r="E28" i="50"/>
  <c r="E29" i="50"/>
  <c r="E30" i="50"/>
  <c r="E31" i="50"/>
  <c r="E32" i="50"/>
  <c r="E33" i="50"/>
  <c r="E34" i="50"/>
  <c r="E35" i="50"/>
  <c r="Z27" i="60"/>
  <c r="Z30" i="60"/>
  <c r="Z34" i="60"/>
  <c r="Z31" i="60"/>
  <c r="Z26" i="60"/>
  <c r="B153" i="41"/>
  <c r="B151" i="41"/>
  <c r="B152" i="41"/>
  <c r="Z2" i="34"/>
  <c r="Z29" i="34" s="1"/>
  <c r="Z2" i="27"/>
  <c r="Z30" i="27" s="1"/>
  <c r="Z2" i="26"/>
  <c r="Z38" i="26" s="1"/>
  <c r="B166" i="41" l="1"/>
  <c r="Z56" i="34"/>
  <c r="Z86" i="27"/>
  <c r="Z58" i="27"/>
  <c r="Z20" i="26"/>
  <c r="Z56" i="26" s="1"/>
  <c r="C93" i="11" l="1"/>
  <c r="D93" i="11"/>
  <c r="E93" i="11"/>
  <c r="F93" i="11"/>
  <c r="G93" i="11"/>
  <c r="H93" i="11"/>
  <c r="I93" i="11"/>
  <c r="J93" i="11"/>
  <c r="K93" i="11"/>
  <c r="B93" i="11"/>
  <c r="B160" i="11"/>
  <c r="C160" i="11"/>
  <c r="D160" i="11"/>
  <c r="E160" i="11"/>
  <c r="F160" i="11"/>
  <c r="G160" i="11"/>
  <c r="H160" i="11"/>
  <c r="I160" i="11"/>
  <c r="J160" i="11"/>
  <c r="K160" i="11"/>
  <c r="B161" i="11"/>
  <c r="C161" i="11"/>
  <c r="D161" i="11"/>
  <c r="E161" i="11"/>
  <c r="F161" i="11"/>
  <c r="G161" i="11"/>
  <c r="H161" i="11"/>
  <c r="I161" i="11"/>
  <c r="J161" i="11"/>
  <c r="K161" i="11"/>
  <c r="Y2" i="22"/>
  <c r="Y40" i="22" s="1"/>
  <c r="AV86" i="21"/>
  <c r="AW86" i="21"/>
  <c r="AX86" i="21"/>
  <c r="AV32" i="21"/>
  <c r="AW32" i="21"/>
  <c r="AX32" i="21"/>
  <c r="S124" i="62" l="1"/>
  <c r="S141" i="62"/>
  <c r="S142" i="62"/>
  <c r="S143" i="62"/>
  <c r="S144" i="62"/>
  <c r="S145" i="62"/>
  <c r="S146" i="62"/>
  <c r="S147" i="62"/>
  <c r="S148" i="62"/>
  <c r="S149" i="62"/>
  <c r="S137" i="62"/>
  <c r="S150" i="62" s="1"/>
  <c r="S102" i="62"/>
  <c r="S103" i="62"/>
  <c r="S104" i="62"/>
  <c r="S105" i="62"/>
  <c r="S106" i="62"/>
  <c r="S107" i="62"/>
  <c r="S108" i="62"/>
  <c r="S109" i="62"/>
  <c r="S110" i="62"/>
  <c r="S111" i="62"/>
  <c r="S98" i="62"/>
  <c r="S85" i="62"/>
  <c r="S51" i="62"/>
  <c r="S52" i="62"/>
  <c r="S53" i="62"/>
  <c r="S54" i="62"/>
  <c r="S55" i="62"/>
  <c r="S56" i="62"/>
  <c r="S57" i="62"/>
  <c r="S58" i="62"/>
  <c r="S59" i="62"/>
  <c r="S60" i="62"/>
  <c r="S61" i="62"/>
  <c r="S62" i="62"/>
  <c r="S63" i="62"/>
  <c r="S64" i="62"/>
  <c r="S65" i="62"/>
  <c r="S66" i="62"/>
  <c r="S67" i="62"/>
  <c r="S68" i="62"/>
  <c r="S69" i="62"/>
  <c r="S70" i="62"/>
  <c r="R47" i="62"/>
  <c r="S47" i="62"/>
  <c r="S71" i="62" s="1"/>
  <c r="S23" i="62"/>
  <c r="S2" i="62"/>
  <c r="S140" i="62" s="1"/>
  <c r="S26" i="62" l="1"/>
  <c r="S50" i="62"/>
  <c r="S114" i="62"/>
  <c r="S101" i="62"/>
  <c r="S75" i="62"/>
  <c r="S127" i="62"/>
  <c r="S88" i="62"/>
  <c r="C4" i="29" l="1"/>
  <c r="A372" i="51" l="1"/>
  <c r="A373" i="51"/>
  <c r="Z30" i="43" l="1"/>
  <c r="Z31" i="43"/>
  <c r="Y42" i="43"/>
  <c r="S5" i="58"/>
  <c r="Y30" i="43" l="1"/>
  <c r="Y39" i="43"/>
  <c r="Y37" i="43"/>
  <c r="S7" i="58" s="1"/>
  <c r="Y33" i="43"/>
  <c r="Y38" i="43"/>
  <c r="S8" i="58" s="1"/>
  <c r="Y36" i="43"/>
  <c r="S6" i="58" s="1"/>
  <c r="Y32" i="43"/>
  <c r="Y31" i="43"/>
  <c r="Y41" i="43"/>
  <c r="Y40" i="43"/>
  <c r="S79" i="58" l="1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Z11" i="29"/>
  <c r="Y11" i="29"/>
  <c r="X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AA2" i="29"/>
  <c r="AA11" i="29" l="1"/>
  <c r="S87" i="58" s="1"/>
  <c r="S86" i="58"/>
  <c r="AA10" i="29"/>
  <c r="S85" i="58" s="1"/>
  <c r="S84" i="58"/>
  <c r="AA2" i="46"/>
  <c r="AA2" i="45"/>
  <c r="Z2" i="38"/>
  <c r="Z64" i="38" s="1"/>
  <c r="X2" i="22" l="1"/>
  <c r="X40" i="22" s="1"/>
  <c r="T3" i="51" l="1"/>
  <c r="E175" i="51"/>
  <c r="F175" i="51"/>
  <c r="G175" i="51"/>
  <c r="H175" i="51"/>
  <c r="I175" i="51"/>
  <c r="J175" i="51"/>
  <c r="K175" i="51"/>
  <c r="L175" i="51"/>
  <c r="M175" i="51"/>
  <c r="N175" i="51"/>
  <c r="O175" i="51"/>
  <c r="S31" i="58"/>
  <c r="S32" i="58"/>
  <c r="S33" i="58"/>
  <c r="S34" i="58"/>
  <c r="S35" i="58"/>
  <c r="S36" i="58"/>
  <c r="S37" i="58"/>
  <c r="S38" i="58"/>
  <c r="S39" i="58"/>
  <c r="S40" i="58"/>
  <c r="S41" i="58"/>
  <c r="S42" i="58"/>
  <c r="S43" i="58"/>
  <c r="Q2" i="50"/>
  <c r="A171" i="51" l="1"/>
  <c r="A167" i="51"/>
  <c r="A163" i="51"/>
  <c r="A159" i="51"/>
  <c r="A155" i="51"/>
  <c r="A151" i="51"/>
  <c r="A147" i="51"/>
  <c r="A143" i="51"/>
  <c r="A139" i="51"/>
  <c r="A135" i="51"/>
  <c r="A131" i="51"/>
  <c r="A127" i="51"/>
  <c r="A123" i="51"/>
  <c r="A119" i="51"/>
  <c r="A115" i="51"/>
  <c r="A244" i="51"/>
  <c r="A240" i="51"/>
  <c r="A236" i="51"/>
  <c r="A232" i="51"/>
  <c r="A228" i="51"/>
  <c r="A224" i="51"/>
  <c r="A220" i="51"/>
  <c r="A216" i="51"/>
  <c r="A212" i="51"/>
  <c r="A208" i="51"/>
  <c r="A204" i="51"/>
  <c r="A200" i="51"/>
  <c r="A196" i="51"/>
  <c r="A192" i="51"/>
  <c r="A188" i="51"/>
  <c r="A184" i="51"/>
  <c r="A180" i="51"/>
  <c r="A369" i="51"/>
  <c r="A365" i="51"/>
  <c r="A361" i="51"/>
  <c r="A356" i="51"/>
  <c r="A352" i="51"/>
  <c r="A348" i="51"/>
  <c r="A344" i="51"/>
  <c r="A340" i="51"/>
  <c r="A336" i="51"/>
  <c r="A332" i="51"/>
  <c r="A328" i="51"/>
  <c r="A324" i="51"/>
  <c r="A320" i="51"/>
  <c r="A316" i="51"/>
  <c r="A312" i="51"/>
  <c r="A308" i="51"/>
  <c r="A304" i="51"/>
  <c r="A300" i="51"/>
  <c r="A296" i="51"/>
  <c r="A292" i="51"/>
  <c r="A288" i="51"/>
  <c r="A284" i="51"/>
  <c r="A280" i="51"/>
  <c r="A276" i="51"/>
  <c r="A272" i="51"/>
  <c r="A268" i="51"/>
  <c r="A264" i="51"/>
  <c r="A260" i="51"/>
  <c r="A256" i="51"/>
  <c r="A252" i="51"/>
  <c r="A105" i="51"/>
  <c r="A97" i="51"/>
  <c r="A65" i="51"/>
  <c r="A49" i="51"/>
  <c r="A41" i="51"/>
  <c r="A29" i="51"/>
  <c r="A21" i="51"/>
  <c r="A9" i="51"/>
  <c r="A323" i="51"/>
  <c r="A4" i="51"/>
  <c r="A101" i="51"/>
  <c r="A77" i="51"/>
  <c r="A69" i="51"/>
  <c r="A61" i="51"/>
  <c r="A33" i="51"/>
  <c r="A25" i="51"/>
  <c r="A13" i="51"/>
  <c r="A5" i="51"/>
  <c r="A104" i="51"/>
  <c r="A96" i="51"/>
  <c r="A88" i="51"/>
  <c r="A80" i="51"/>
  <c r="A64" i="51"/>
  <c r="A48" i="51"/>
  <c r="A36" i="51"/>
  <c r="A20" i="51"/>
  <c r="A12" i="51"/>
  <c r="A112" i="51"/>
  <c r="A170" i="51"/>
  <c r="A166" i="51"/>
  <c r="A162" i="51"/>
  <c r="A158" i="51"/>
  <c r="A154" i="51"/>
  <c r="A150" i="51"/>
  <c r="A146" i="51"/>
  <c r="A142" i="51"/>
  <c r="A134" i="51"/>
  <c r="A126" i="51"/>
  <c r="A118" i="51"/>
  <c r="A114" i="51"/>
  <c r="A176" i="51"/>
  <c r="A239" i="51"/>
  <c r="A235" i="51"/>
  <c r="A231" i="51"/>
  <c r="A227" i="51"/>
  <c r="A223" i="51"/>
  <c r="A219" i="51"/>
  <c r="A215" i="51"/>
  <c r="A211" i="51"/>
  <c r="A207" i="51"/>
  <c r="A203" i="51"/>
  <c r="A199" i="51"/>
  <c r="A195" i="51"/>
  <c r="A191" i="51"/>
  <c r="A187" i="51"/>
  <c r="A183" i="51"/>
  <c r="A368" i="51"/>
  <c r="A360" i="51"/>
  <c r="A351" i="51"/>
  <c r="A331" i="51"/>
  <c r="A92" i="51"/>
  <c r="A84" i="51"/>
  <c r="A72" i="51"/>
  <c r="A40" i="51"/>
  <c r="A32" i="51"/>
  <c r="A24" i="51"/>
  <c r="A8" i="51"/>
  <c r="A138" i="51"/>
  <c r="A130" i="51"/>
  <c r="A122" i="51"/>
  <c r="A243" i="51"/>
  <c r="A179" i="51"/>
  <c r="A251" i="51"/>
  <c r="A364" i="51"/>
  <c r="A355" i="51"/>
  <c r="A347" i="51"/>
  <c r="A343" i="51"/>
  <c r="A339" i="51"/>
  <c r="A335" i="51"/>
  <c r="A327" i="51"/>
  <c r="A315" i="51"/>
  <c r="A307" i="51"/>
  <c r="A299" i="51"/>
  <c r="A291" i="51"/>
  <c r="A283" i="51"/>
  <c r="A263" i="51"/>
  <c r="A106" i="51"/>
  <c r="A94" i="51"/>
  <c r="A82" i="51"/>
  <c r="A78" i="51"/>
  <c r="A70" i="51"/>
  <c r="A66" i="51"/>
  <c r="A62" i="51"/>
  <c r="A42" i="51"/>
  <c r="A38" i="51"/>
  <c r="A34" i="51"/>
  <c r="A30" i="51"/>
  <c r="A26" i="51"/>
  <c r="A14" i="51"/>
  <c r="A6" i="51"/>
  <c r="A172" i="51"/>
  <c r="A168" i="51"/>
  <c r="A164" i="51"/>
  <c r="A160" i="51"/>
  <c r="A156" i="51"/>
  <c r="A152" i="51"/>
  <c r="A148" i="51"/>
  <c r="A144" i="51"/>
  <c r="A140" i="51"/>
  <c r="A136" i="51"/>
  <c r="A132" i="51"/>
  <c r="A128" i="51"/>
  <c r="A124" i="51"/>
  <c r="A120" i="51"/>
  <c r="A116" i="51"/>
  <c r="A245" i="51"/>
  <c r="A241" i="51"/>
  <c r="A237" i="51"/>
  <c r="A233" i="51"/>
  <c r="A229" i="51"/>
  <c r="A225" i="51"/>
  <c r="A221" i="51"/>
  <c r="A217" i="51"/>
  <c r="A213" i="51"/>
  <c r="A209" i="51"/>
  <c r="A205" i="51"/>
  <c r="A201" i="51"/>
  <c r="A197" i="51"/>
  <c r="A193" i="51"/>
  <c r="A189" i="51"/>
  <c r="A185" i="51"/>
  <c r="A181" i="51"/>
  <c r="A177" i="51"/>
  <c r="A370" i="51"/>
  <c r="A366" i="51"/>
  <c r="A362" i="51"/>
  <c r="A357" i="51"/>
  <c r="A353" i="51"/>
  <c r="A349" i="51"/>
  <c r="A345" i="51"/>
  <c r="A341" i="51"/>
  <c r="A337" i="51"/>
  <c r="A333" i="51"/>
  <c r="A329" i="51"/>
  <c r="A325" i="51"/>
  <c r="A321" i="51"/>
  <c r="A317" i="51"/>
  <c r="A313" i="51"/>
  <c r="A309" i="51"/>
  <c r="A305" i="51"/>
  <c r="A301" i="51"/>
  <c r="A297" i="51"/>
  <c r="A293" i="51"/>
  <c r="A289" i="51"/>
  <c r="A285" i="51"/>
  <c r="A281" i="51"/>
  <c r="A277" i="51"/>
  <c r="A273" i="51"/>
  <c r="A269" i="51"/>
  <c r="A265" i="51"/>
  <c r="A261" i="51"/>
  <c r="A257" i="51"/>
  <c r="A253" i="51"/>
  <c r="A319" i="51"/>
  <c r="A311" i="51"/>
  <c r="A303" i="51"/>
  <c r="A295" i="51"/>
  <c r="A287" i="51"/>
  <c r="A279" i="51"/>
  <c r="A275" i="51"/>
  <c r="A271" i="51"/>
  <c r="A267" i="51"/>
  <c r="A259" i="51"/>
  <c r="A255" i="51"/>
  <c r="A107" i="51"/>
  <c r="A99" i="51"/>
  <c r="A91" i="51"/>
  <c r="A83" i="51"/>
  <c r="A79" i="51"/>
  <c r="A67" i="51"/>
  <c r="A63" i="51"/>
  <c r="A39" i="51"/>
  <c r="A35" i="51"/>
  <c r="A7" i="51"/>
  <c r="A173" i="51"/>
  <c r="A169" i="51"/>
  <c r="A165" i="51"/>
  <c r="A161" i="51"/>
  <c r="A157" i="51"/>
  <c r="A153" i="51"/>
  <c r="A149" i="51"/>
  <c r="A145" i="51"/>
  <c r="A141" i="51"/>
  <c r="A137" i="51"/>
  <c r="A133" i="51"/>
  <c r="A129" i="51"/>
  <c r="A125" i="51"/>
  <c r="A121" i="51"/>
  <c r="A117" i="51"/>
  <c r="A113" i="51"/>
  <c r="A246" i="51"/>
  <c r="A242" i="51"/>
  <c r="A238" i="51"/>
  <c r="A234" i="51"/>
  <c r="A230" i="51"/>
  <c r="A226" i="51"/>
  <c r="A222" i="51"/>
  <c r="A218" i="51"/>
  <c r="A214" i="51"/>
  <c r="A210" i="51"/>
  <c r="A206" i="51"/>
  <c r="A202" i="51"/>
  <c r="A198" i="51"/>
  <c r="A194" i="51"/>
  <c r="A190" i="51"/>
  <c r="A186" i="51"/>
  <c r="A182" i="51"/>
  <c r="A178" i="51"/>
  <c r="A371" i="51"/>
  <c r="A367" i="51"/>
  <c r="A363" i="51"/>
  <c r="A359" i="51"/>
  <c r="A354" i="51"/>
  <c r="A350" i="51"/>
  <c r="A346" i="51"/>
  <c r="A342" i="51"/>
  <c r="A338" i="51"/>
  <c r="A334" i="51"/>
  <c r="A330" i="51"/>
  <c r="A326" i="51"/>
  <c r="A322" i="51"/>
  <c r="A318" i="51"/>
  <c r="A314" i="51"/>
  <c r="A310" i="51"/>
  <c r="A306" i="51"/>
  <c r="A302" i="51"/>
  <c r="A298" i="51"/>
  <c r="A294" i="51"/>
  <c r="A290" i="51"/>
  <c r="A286" i="51"/>
  <c r="A282" i="51"/>
  <c r="A278" i="51"/>
  <c r="A274" i="51"/>
  <c r="A270" i="51"/>
  <c r="A266" i="51"/>
  <c r="A262" i="51"/>
  <c r="A258" i="51"/>
  <c r="A254" i="51"/>
  <c r="A108" i="51"/>
  <c r="A17" i="51"/>
  <c r="A23" i="51"/>
  <c r="A27" i="51"/>
  <c r="A86" i="51"/>
  <c r="A59" i="51"/>
  <c r="A54" i="51"/>
  <c r="A102" i="51"/>
  <c r="A45" i="51"/>
  <c r="A75" i="51"/>
  <c r="A89" i="51"/>
  <c r="A28" i="51"/>
  <c r="A87" i="51"/>
  <c r="A81" i="51"/>
  <c r="A37" i="51"/>
  <c r="A76" i="51"/>
  <c r="A11" i="51"/>
  <c r="A43" i="51"/>
  <c r="A98" i="51"/>
  <c r="A95" i="51"/>
  <c r="A93" i="51"/>
  <c r="A90" i="51"/>
  <c r="A85" i="51"/>
  <c r="A74" i="51"/>
  <c r="A73" i="51"/>
  <c r="A71" i="51"/>
  <c r="A58" i="51"/>
  <c r="A57" i="51"/>
  <c r="A55" i="51"/>
  <c r="A53" i="51"/>
  <c r="A51" i="51"/>
  <c r="A50" i="51"/>
  <c r="A47" i="51"/>
  <c r="A46" i="51"/>
  <c r="A31" i="51"/>
  <c r="A19" i="51"/>
  <c r="A15" i="51"/>
  <c r="A100" i="51"/>
  <c r="A68" i="51"/>
  <c r="A60" i="51"/>
  <c r="A56" i="51"/>
  <c r="A52" i="51"/>
  <c r="A44" i="51"/>
  <c r="A16" i="51"/>
  <c r="A10" i="51"/>
  <c r="A18" i="51"/>
  <c r="A22" i="51"/>
  <c r="A103" i="51"/>
  <c r="S56" i="58" l="1"/>
  <c r="S58" i="58"/>
  <c r="S59" i="58"/>
  <c r="S60" i="58"/>
  <c r="S61" i="58"/>
  <c r="S62" i="58"/>
  <c r="S63" i="58"/>
  <c r="S64" i="58"/>
  <c r="S65" i="58"/>
  <c r="S68" i="58" s="1"/>
  <c r="S66" i="58"/>
  <c r="S67" i="58"/>
  <c r="P18" i="44" l="1"/>
  <c r="Q247" i="56" l="1"/>
  <c r="M166" i="56"/>
  <c r="Q166" i="56"/>
  <c r="F166" i="56"/>
  <c r="N166" i="56"/>
  <c r="E166" i="56"/>
  <c r="Y2" i="43"/>
  <c r="Q2" i="56" s="1"/>
  <c r="Q169" i="56" s="1"/>
  <c r="Q47" i="56"/>
  <c r="Q51" i="56"/>
  <c r="Q55" i="56"/>
  <c r="Q59" i="56"/>
  <c r="Q67" i="56"/>
  <c r="Q71" i="56"/>
  <c r="Q75" i="56"/>
  <c r="Q79" i="56"/>
  <c r="Q203" i="56"/>
  <c r="E42" i="56"/>
  <c r="Q126" i="56" l="1"/>
  <c r="I166" i="56"/>
  <c r="Q244" i="56"/>
  <c r="Q240" i="56"/>
  <c r="Q236" i="56"/>
  <c r="Q232" i="56"/>
  <c r="Q228" i="56"/>
  <c r="Q224" i="56"/>
  <c r="Q220" i="56"/>
  <c r="Q216" i="56"/>
  <c r="Q212" i="56"/>
  <c r="Q45" i="56"/>
  <c r="Q210" i="56"/>
  <c r="Q86" i="56"/>
  <c r="Q57" i="56"/>
  <c r="Q206" i="56"/>
  <c r="Q202" i="56"/>
  <c r="Q73" i="56"/>
  <c r="Q194" i="56"/>
  <c r="Q69" i="56"/>
  <c r="Q190" i="56"/>
  <c r="Q65" i="56"/>
  <c r="Q61" i="56"/>
  <c r="Q53" i="56"/>
  <c r="Q49" i="56"/>
  <c r="Q81" i="56"/>
  <c r="Q77" i="56"/>
  <c r="Q198" i="56"/>
  <c r="Q207" i="56"/>
  <c r="Q184" i="56"/>
  <c r="Q180" i="56"/>
  <c r="Q176" i="56"/>
  <c r="Q172" i="56"/>
  <c r="Q42" i="56"/>
  <c r="M42" i="56"/>
  <c r="I42" i="56"/>
  <c r="Q199" i="56"/>
  <c r="Q195" i="56"/>
  <c r="Q191" i="56"/>
  <c r="Q66" i="56"/>
  <c r="Q62" i="56"/>
  <c r="Q183" i="56"/>
  <c r="Q58" i="56"/>
  <c r="Q179" i="56"/>
  <c r="Q54" i="56"/>
  <c r="Q175" i="56"/>
  <c r="Q50" i="56"/>
  <c r="Q171" i="56"/>
  <c r="Q46" i="56"/>
  <c r="H40" i="14"/>
  <c r="O42" i="56"/>
  <c r="K42" i="56"/>
  <c r="G42" i="56"/>
  <c r="C42" i="56"/>
  <c r="Q205" i="56"/>
  <c r="Q80" i="56"/>
  <c r="Q201" i="56"/>
  <c r="Q76" i="56"/>
  <c r="Q197" i="56"/>
  <c r="Q72" i="56"/>
  <c r="Q193" i="56"/>
  <c r="Q68" i="56"/>
  <c r="Q189" i="56"/>
  <c r="Q64" i="56"/>
  <c r="Q185" i="56"/>
  <c r="Q181" i="56"/>
  <c r="Q177" i="56"/>
  <c r="Q173" i="56"/>
  <c r="J166" i="56"/>
  <c r="Q243" i="56"/>
  <c r="Q239" i="56"/>
  <c r="Q235" i="56"/>
  <c r="Q231" i="56"/>
  <c r="Q227" i="56"/>
  <c r="Q223" i="56"/>
  <c r="Q219" i="56"/>
  <c r="Q215" i="56"/>
  <c r="Q211" i="56"/>
  <c r="Q82" i="56"/>
  <c r="Q119" i="56" s="1"/>
  <c r="Q78" i="56"/>
  <c r="Q74" i="56"/>
  <c r="Q70" i="56"/>
  <c r="Q246" i="56"/>
  <c r="Q242" i="56"/>
  <c r="Q238" i="56"/>
  <c r="Q234" i="56"/>
  <c r="Q230" i="56"/>
  <c r="Q226" i="56"/>
  <c r="Q222" i="56"/>
  <c r="Q218" i="56"/>
  <c r="Q214" i="56"/>
  <c r="Q204" i="56"/>
  <c r="Q200" i="56"/>
  <c r="Q196" i="56"/>
  <c r="Q192" i="56"/>
  <c r="Q188" i="56"/>
  <c r="Q178" i="56"/>
  <c r="Q60" i="56"/>
  <c r="Q56" i="56"/>
  <c r="Q52" i="56"/>
  <c r="Q48" i="56"/>
  <c r="Q245" i="56"/>
  <c r="Q241" i="56"/>
  <c r="Q237" i="56"/>
  <c r="Q233" i="56"/>
  <c r="Q229" i="56"/>
  <c r="Q225" i="56"/>
  <c r="Q221" i="56"/>
  <c r="Q217" i="56"/>
  <c r="Q213" i="56"/>
  <c r="Q186" i="56"/>
  <c r="Q182" i="56"/>
  <c r="Q170" i="56"/>
  <c r="P42" i="56"/>
  <c r="H42" i="56"/>
  <c r="Q174" i="56"/>
  <c r="L42" i="56"/>
  <c r="D42" i="56"/>
  <c r="N42" i="56"/>
  <c r="J42" i="56"/>
  <c r="F42" i="56"/>
  <c r="Q83" i="56"/>
  <c r="P166" i="56"/>
  <c r="L166" i="56"/>
  <c r="H166" i="56"/>
  <c r="D166" i="56"/>
  <c r="O166" i="56"/>
  <c r="K166" i="56"/>
  <c r="G166" i="56"/>
  <c r="C166" i="56"/>
  <c r="H41" i="14"/>
  <c r="I42" i="14" s="1"/>
  <c r="F41" i="14"/>
  <c r="C3" i="46"/>
  <c r="B3" i="38"/>
  <c r="C3" i="45"/>
  <c r="Y31" i="61"/>
  <c r="Y25" i="61"/>
  <c r="Y21" i="61"/>
  <c r="Y2" i="61"/>
  <c r="Y34" i="61" s="1"/>
  <c r="Y73" i="60"/>
  <c r="Y69" i="60"/>
  <c r="Y65" i="60"/>
  <c r="Y2" i="60"/>
  <c r="Y61" i="60" s="1"/>
  <c r="I41" i="14" l="1"/>
  <c r="Q91" i="56"/>
  <c r="Q97" i="56"/>
  <c r="Q102" i="56"/>
  <c r="Y66" i="60"/>
  <c r="Y70" i="60"/>
  <c r="Y22" i="61"/>
  <c r="Y27" i="61"/>
  <c r="Q118" i="56"/>
  <c r="Q107" i="56"/>
  <c r="Y19" i="61"/>
  <c r="Y23" i="61"/>
  <c r="Y28" i="61"/>
  <c r="Y20" i="61"/>
  <c r="Y24" i="61"/>
  <c r="Y29" i="61"/>
  <c r="Y74" i="60"/>
  <c r="Q101" i="56"/>
  <c r="Q90" i="56"/>
  <c r="Q106" i="56"/>
  <c r="Q122" i="56"/>
  <c r="Q95" i="56"/>
  <c r="Q123" i="56"/>
  <c r="Q96" i="56"/>
  <c r="Q105" i="56"/>
  <c r="Y82" i="60"/>
  <c r="Q89" i="56"/>
  <c r="Q94" i="56"/>
  <c r="Q110" i="56"/>
  <c r="Q99" i="56"/>
  <c r="Q100" i="56"/>
  <c r="Q121" i="56"/>
  <c r="Q120" i="56"/>
  <c r="Y91" i="60"/>
  <c r="Y76" i="60"/>
  <c r="Q93" i="56"/>
  <c r="Q98" i="56"/>
  <c r="Q114" i="56"/>
  <c r="Q103" i="56"/>
  <c r="Q116" i="56"/>
  <c r="Q109" i="56"/>
  <c r="Q104" i="56"/>
  <c r="Y86" i="60"/>
  <c r="Y94" i="60"/>
  <c r="Y87" i="60"/>
  <c r="Y96" i="60"/>
  <c r="Z115" i="60" s="1"/>
  <c r="Q88" i="56"/>
  <c r="Q108" i="56"/>
  <c r="Q111" i="56"/>
  <c r="Q113" i="56"/>
  <c r="Q115" i="56"/>
  <c r="Y90" i="60"/>
  <c r="Y83" i="60"/>
  <c r="Y81" i="60"/>
  <c r="Z100" i="60" s="1"/>
  <c r="Y85" i="60"/>
  <c r="Y89" i="60"/>
  <c r="Y93" i="60"/>
  <c r="Y62" i="60"/>
  <c r="Q92" i="56"/>
  <c r="Q112" i="56"/>
  <c r="Q87" i="56"/>
  <c r="Q117" i="56"/>
  <c r="Y18" i="61"/>
  <c r="Y80" i="60"/>
  <c r="Y22" i="60"/>
  <c r="Y63" i="60"/>
  <c r="Y67" i="60"/>
  <c r="Y71" i="60"/>
  <c r="Y75" i="60"/>
  <c r="Y84" i="60"/>
  <c r="Z103" i="60" s="1"/>
  <c r="Y92" i="60"/>
  <c r="Y42" i="60"/>
  <c r="Y64" i="60"/>
  <c r="Y68" i="60"/>
  <c r="Y72" i="60"/>
  <c r="Y88" i="60"/>
  <c r="Y99" i="60"/>
  <c r="Y77" i="60"/>
  <c r="Y2" i="34"/>
  <c r="Y29" i="34" s="1"/>
  <c r="Y2" i="27"/>
  <c r="Y30" i="27" s="1"/>
  <c r="Y2" i="26"/>
  <c r="Y38" i="26" s="1"/>
  <c r="Z101" i="60" l="1"/>
  <c r="Z102" i="60"/>
  <c r="Z107" i="60"/>
  <c r="Z108" i="60"/>
  <c r="Z109" i="60"/>
  <c r="Z113" i="60"/>
  <c r="Z110" i="60"/>
  <c r="Z112" i="60"/>
  <c r="Z106" i="60"/>
  <c r="Z111" i="60"/>
  <c r="Z104" i="60"/>
  <c r="Z105" i="60"/>
  <c r="Y56" i="34"/>
  <c r="Y58" i="27"/>
  <c r="Y86" i="27"/>
  <c r="Y20" i="26"/>
  <c r="Y56" i="26" s="1"/>
  <c r="G40" i="9"/>
  <c r="H40" i="9"/>
  <c r="F40" i="9"/>
  <c r="Y112" i="59" l="1"/>
  <c r="Y108" i="59"/>
  <c r="Y104" i="59"/>
  <c r="Y100" i="59"/>
  <c r="Y96" i="59"/>
  <c r="Y92" i="59"/>
  <c r="Y32" i="59"/>
  <c r="S10" i="58"/>
  <c r="T11" i="58" s="1"/>
  <c r="Y144" i="59"/>
  <c r="Y141" i="59"/>
  <c r="Y2" i="59"/>
  <c r="Y62" i="59" s="1"/>
  <c r="F40" i="14"/>
  <c r="Y149" i="59" l="1"/>
  <c r="Y95" i="59"/>
  <c r="Y99" i="59"/>
  <c r="Y103" i="59"/>
  <c r="Y107" i="59"/>
  <c r="Y111" i="59"/>
  <c r="Y115" i="59"/>
  <c r="Y121" i="59"/>
  <c r="Y125" i="59"/>
  <c r="Y129" i="59"/>
  <c r="Y133" i="59"/>
  <c r="Y137" i="59"/>
  <c r="S12" i="58"/>
  <c r="Y94" i="59"/>
  <c r="Y98" i="59"/>
  <c r="Y102" i="59"/>
  <c r="Y106" i="59"/>
  <c r="Y110" i="59"/>
  <c r="Y114" i="59"/>
  <c r="S45" i="58"/>
  <c r="S48" i="58"/>
  <c r="S49" i="58"/>
  <c r="S51" i="58"/>
  <c r="S46" i="58"/>
  <c r="S50" i="58"/>
  <c r="S53" i="58"/>
  <c r="Y126" i="59"/>
  <c r="Y134" i="59"/>
  <c r="Y142" i="59"/>
  <c r="Y38" i="60"/>
  <c r="Y23" i="60" s="1"/>
  <c r="Y122" i="59"/>
  <c r="Y130" i="59"/>
  <c r="Y138" i="59"/>
  <c r="Y116" i="59"/>
  <c r="S4" i="58"/>
  <c r="Y97" i="59"/>
  <c r="Y109" i="59"/>
  <c r="Y117" i="59"/>
  <c r="Y127" i="59"/>
  <c r="Y135" i="59"/>
  <c r="Y143" i="59"/>
  <c r="Y57" i="59"/>
  <c r="Y45" i="59" s="1"/>
  <c r="Y120" i="59"/>
  <c r="Y124" i="59"/>
  <c r="Y128" i="59"/>
  <c r="Y132" i="59"/>
  <c r="Y136" i="59"/>
  <c r="Y140" i="59"/>
  <c r="Y91" i="59"/>
  <c r="Y145" i="59"/>
  <c r="Z174" i="59" s="1"/>
  <c r="Y93" i="59"/>
  <c r="Y101" i="59"/>
  <c r="Y105" i="59"/>
  <c r="Y113" i="59"/>
  <c r="Y123" i="59"/>
  <c r="Y131" i="59"/>
  <c r="Y139" i="59"/>
  <c r="Y146" i="59"/>
  <c r="Z175" i="59" s="1"/>
  <c r="Z168" i="59" l="1"/>
  <c r="Z160" i="59"/>
  <c r="Z169" i="59"/>
  <c r="Z153" i="59"/>
  <c r="Z164" i="59"/>
  <c r="Z159" i="59"/>
  <c r="Z163" i="59"/>
  <c r="Z166" i="59"/>
  <c r="Z150" i="59"/>
  <c r="Z165" i="59"/>
  <c r="Z156" i="59"/>
  <c r="Z151" i="59"/>
  <c r="Z155" i="59"/>
  <c r="Z162" i="59"/>
  <c r="Z161" i="59"/>
  <c r="Z158" i="59"/>
  <c r="Z157" i="59"/>
  <c r="Z172" i="59"/>
  <c r="Z167" i="59"/>
  <c r="Z171" i="59"/>
  <c r="Z154" i="59"/>
  <c r="Y46" i="59"/>
  <c r="Y42" i="59"/>
  <c r="Y59" i="59"/>
  <c r="Y38" i="59"/>
  <c r="Y49" i="59"/>
  <c r="Y54" i="59"/>
  <c r="Y27" i="60"/>
  <c r="Y31" i="60"/>
  <c r="Y28" i="60"/>
  <c r="Y36" i="60"/>
  <c r="Y50" i="59"/>
  <c r="Y34" i="59"/>
  <c r="Y53" i="59"/>
  <c r="S47" i="58"/>
  <c r="S52" i="58"/>
  <c r="Y35" i="60"/>
  <c r="Y37" i="59"/>
  <c r="Y26" i="60"/>
  <c r="Y29" i="60"/>
  <c r="Y32" i="60"/>
  <c r="Y24" i="60"/>
  <c r="Y30" i="60"/>
  <c r="Y33" i="59"/>
  <c r="Y34" i="60"/>
  <c r="Y37" i="60"/>
  <c r="Y33" i="60"/>
  <c r="Y25" i="60"/>
  <c r="Y56" i="59"/>
  <c r="Y44" i="59"/>
  <c r="Y52" i="59"/>
  <c r="Y36" i="59"/>
  <c r="Y48" i="59"/>
  <c r="Y40" i="59"/>
  <c r="Y41" i="59"/>
  <c r="Y55" i="59"/>
  <c r="Y51" i="59"/>
  <c r="Y47" i="59"/>
  <c r="Y43" i="59"/>
  <c r="Y39" i="59"/>
  <c r="Y35" i="59"/>
  <c r="H86" i="19" l="1"/>
  <c r="AR86" i="21" l="1"/>
  <c r="AS86" i="21"/>
  <c r="AT86" i="21"/>
  <c r="AU86" i="21"/>
  <c r="AU32" i="21"/>
  <c r="AT32" i="21"/>
  <c r="AS32" i="21"/>
  <c r="AR32" i="21"/>
  <c r="B157" i="11" l="1"/>
  <c r="C157" i="11"/>
  <c r="D157" i="11"/>
  <c r="E157" i="11"/>
  <c r="F157" i="11"/>
  <c r="G157" i="11"/>
  <c r="H157" i="11"/>
  <c r="I157" i="11"/>
  <c r="J157" i="11"/>
  <c r="K157" i="11"/>
  <c r="B158" i="11"/>
  <c r="C158" i="11"/>
  <c r="D158" i="11"/>
  <c r="E158" i="11"/>
  <c r="F158" i="11"/>
  <c r="G158" i="11"/>
  <c r="H158" i="11"/>
  <c r="I158" i="11"/>
  <c r="J158" i="11"/>
  <c r="K158" i="11"/>
  <c r="B159" i="11"/>
  <c r="C159" i="11"/>
  <c r="D159" i="11"/>
  <c r="E159" i="11"/>
  <c r="F159" i="11"/>
  <c r="G159" i="11"/>
  <c r="H159" i="11"/>
  <c r="I159" i="11"/>
  <c r="J159" i="11"/>
  <c r="K159" i="11"/>
  <c r="C92" i="11"/>
  <c r="C179" i="11" s="1"/>
  <c r="D92" i="11"/>
  <c r="D179" i="11" s="1"/>
  <c r="E92" i="11"/>
  <c r="E179" i="11" s="1"/>
  <c r="F92" i="11"/>
  <c r="F179" i="11" s="1"/>
  <c r="G92" i="11"/>
  <c r="G179" i="11" s="1"/>
  <c r="H92" i="11"/>
  <c r="H179" i="11" s="1"/>
  <c r="I92" i="11"/>
  <c r="I179" i="11" s="1"/>
  <c r="J92" i="11"/>
  <c r="J179" i="11" s="1"/>
  <c r="K92" i="11"/>
  <c r="K179" i="11" s="1"/>
  <c r="B92" i="11"/>
  <c r="B179" i="11" s="1"/>
  <c r="G42" i="9" l="1"/>
  <c r="F42" i="9"/>
  <c r="H34" i="9"/>
  <c r="H35" i="9"/>
  <c r="H33" i="9"/>
  <c r="H42" i="9" l="1"/>
  <c r="A1" i="60" l="1"/>
  <c r="A33" i="61"/>
  <c r="A17" i="61"/>
  <c r="A1" i="61"/>
  <c r="A98" i="60"/>
  <c r="A79" i="60"/>
  <c r="A60" i="60"/>
  <c r="A41" i="60"/>
  <c r="A21" i="60"/>
  <c r="A148" i="59"/>
  <c r="A119" i="59"/>
  <c r="A90" i="59"/>
  <c r="A61" i="59"/>
  <c r="A31" i="59"/>
  <c r="A1" i="59"/>
  <c r="A209" i="56"/>
  <c r="A125" i="56"/>
  <c r="C91" i="41" l="1"/>
  <c r="C165" i="41" s="1"/>
  <c r="D91" i="41"/>
  <c r="D165" i="41" s="1"/>
  <c r="E91" i="41"/>
  <c r="E165" i="41" s="1"/>
  <c r="F91" i="41"/>
  <c r="F165" i="41" s="1"/>
  <c r="G91" i="41"/>
  <c r="G165" i="41" s="1"/>
  <c r="H91" i="41"/>
  <c r="H165" i="41" s="1"/>
  <c r="I91" i="41"/>
  <c r="I165" i="41" s="1"/>
  <c r="J91" i="41"/>
  <c r="J165" i="41" s="1"/>
  <c r="K91" i="41"/>
  <c r="K165" i="41" s="1"/>
  <c r="B91" i="41"/>
  <c r="B146" i="41"/>
  <c r="C146" i="41"/>
  <c r="D146" i="41"/>
  <c r="E146" i="41"/>
  <c r="F146" i="41"/>
  <c r="G146" i="41"/>
  <c r="H146" i="41"/>
  <c r="I146" i="41"/>
  <c r="J146" i="41"/>
  <c r="K146" i="41"/>
  <c r="B147" i="41"/>
  <c r="C147" i="41"/>
  <c r="D147" i="41"/>
  <c r="E147" i="41"/>
  <c r="F147" i="41"/>
  <c r="G147" i="41"/>
  <c r="H147" i="41"/>
  <c r="I147" i="41"/>
  <c r="J147" i="41"/>
  <c r="K147" i="41"/>
  <c r="B148" i="41"/>
  <c r="C148" i="41"/>
  <c r="D148" i="41"/>
  <c r="E148" i="41"/>
  <c r="F148" i="41"/>
  <c r="G148" i="41"/>
  <c r="H148" i="41"/>
  <c r="I148" i="41"/>
  <c r="J148" i="41"/>
  <c r="K148" i="41"/>
  <c r="B149" i="41"/>
  <c r="C149" i="41"/>
  <c r="D149" i="41"/>
  <c r="E149" i="41"/>
  <c r="F149" i="41"/>
  <c r="G149" i="41"/>
  <c r="H149" i="41"/>
  <c r="I149" i="41"/>
  <c r="J149" i="41"/>
  <c r="K149" i="41"/>
  <c r="B165" i="41" l="1"/>
  <c r="V38" i="60"/>
  <c r="V28" i="60" s="1"/>
  <c r="R38" i="60"/>
  <c r="R24" i="60" s="1"/>
  <c r="N38" i="60"/>
  <c r="N34" i="60" s="1"/>
  <c r="J38" i="60"/>
  <c r="J36" i="60" s="1"/>
  <c r="F38" i="60"/>
  <c r="F36" i="60" s="1"/>
  <c r="V34" i="60"/>
  <c r="V26" i="60"/>
  <c r="R26" i="60"/>
  <c r="F26" i="60"/>
  <c r="P83" i="56"/>
  <c r="N36" i="60" l="1"/>
  <c r="F34" i="60"/>
  <c r="V36" i="60"/>
  <c r="N24" i="60"/>
  <c r="F30" i="60"/>
  <c r="V24" i="60"/>
  <c r="F28" i="60"/>
  <c r="F24" i="60"/>
  <c r="N26" i="60"/>
  <c r="N28" i="60"/>
  <c r="J34" i="60"/>
  <c r="J26" i="60"/>
  <c r="J30" i="60"/>
  <c r="R34" i="60"/>
  <c r="J24" i="60"/>
  <c r="R28" i="60"/>
  <c r="R36" i="60"/>
  <c r="J28" i="60"/>
  <c r="G38" i="60"/>
  <c r="G34" i="60" s="1"/>
  <c r="K38" i="60"/>
  <c r="K24" i="60" s="1"/>
  <c r="O38" i="60"/>
  <c r="O34" i="60" s="1"/>
  <c r="S38" i="60"/>
  <c r="S36" i="60" s="1"/>
  <c r="W38" i="60"/>
  <c r="W29" i="60" s="1"/>
  <c r="N30" i="60"/>
  <c r="R30" i="60"/>
  <c r="V30" i="60"/>
  <c r="F32" i="60"/>
  <c r="J32" i="60"/>
  <c r="N32" i="60"/>
  <c r="R32" i="60"/>
  <c r="V32" i="60"/>
  <c r="F25" i="60"/>
  <c r="N25" i="60"/>
  <c r="V25" i="60"/>
  <c r="J27" i="60"/>
  <c r="R27" i="60"/>
  <c r="F29" i="60"/>
  <c r="N29" i="60"/>
  <c r="V29" i="60"/>
  <c r="J31" i="60"/>
  <c r="R31" i="60"/>
  <c r="J33" i="60"/>
  <c r="V33" i="60"/>
  <c r="J35" i="60"/>
  <c r="R35" i="60"/>
  <c r="F37" i="60"/>
  <c r="N37" i="60"/>
  <c r="V37" i="60"/>
  <c r="H38" i="60"/>
  <c r="H32" i="60" s="1"/>
  <c r="T38" i="60"/>
  <c r="T31" i="60" s="1"/>
  <c r="J25" i="60"/>
  <c r="R25" i="60"/>
  <c r="F27" i="60"/>
  <c r="N27" i="60"/>
  <c r="V27" i="60"/>
  <c r="J29" i="60"/>
  <c r="R29" i="60"/>
  <c r="F31" i="60"/>
  <c r="N31" i="60"/>
  <c r="V31" i="60"/>
  <c r="F33" i="60"/>
  <c r="N33" i="60"/>
  <c r="R33" i="60"/>
  <c r="F35" i="60"/>
  <c r="N35" i="60"/>
  <c r="V35" i="60"/>
  <c r="J37" i="60"/>
  <c r="R37" i="60"/>
  <c r="D38" i="60"/>
  <c r="D33" i="60" s="1"/>
  <c r="L38" i="60"/>
  <c r="L31" i="60" s="1"/>
  <c r="P38" i="60"/>
  <c r="P32" i="60" s="1"/>
  <c r="E38" i="60"/>
  <c r="E23" i="60" s="1"/>
  <c r="I38" i="60"/>
  <c r="I23" i="60" s="1"/>
  <c r="M38" i="60"/>
  <c r="M23" i="60" s="1"/>
  <c r="Q38" i="60"/>
  <c r="Q23" i="60" s="1"/>
  <c r="U38" i="60"/>
  <c r="U23" i="60" s="1"/>
  <c r="F23" i="60"/>
  <c r="J23" i="60"/>
  <c r="N23" i="60"/>
  <c r="R23" i="60"/>
  <c r="V23" i="60"/>
  <c r="I207" i="56"/>
  <c r="E207" i="56"/>
  <c r="M207" i="56"/>
  <c r="F207" i="56"/>
  <c r="J207" i="56"/>
  <c r="N207" i="56"/>
  <c r="G207" i="56"/>
  <c r="K207" i="56"/>
  <c r="O207" i="56"/>
  <c r="D207" i="56"/>
  <c r="H207" i="56"/>
  <c r="L207" i="56"/>
  <c r="P207" i="56"/>
  <c r="S33" i="60" l="1"/>
  <c r="S27" i="60"/>
  <c r="H25" i="60"/>
  <c r="S30" i="60"/>
  <c r="T37" i="60"/>
  <c r="T27" i="60"/>
  <c r="T35" i="60"/>
  <c r="T33" i="60"/>
  <c r="T30" i="60"/>
  <c r="T23" i="60"/>
  <c r="P29" i="60"/>
  <c r="W24" i="60"/>
  <c r="T26" i="60"/>
  <c r="S24" i="60"/>
  <c r="G24" i="60"/>
  <c r="O24" i="60"/>
  <c r="I25" i="60"/>
  <c r="S25" i="60"/>
  <c r="P27" i="60"/>
  <c r="P23" i="60"/>
  <c r="S37" i="60"/>
  <c r="S29" i="60"/>
  <c r="O25" i="60"/>
  <c r="S32" i="60"/>
  <c r="S26" i="60"/>
  <c r="S31" i="60"/>
  <c r="S28" i="60"/>
  <c r="P25" i="60"/>
  <c r="E33" i="60"/>
  <c r="S35" i="60"/>
  <c r="E28" i="60"/>
  <c r="S23" i="60"/>
  <c r="O32" i="60"/>
  <c r="I31" i="60"/>
  <c r="O35" i="60"/>
  <c r="O31" i="60"/>
  <c r="O26" i="60"/>
  <c r="L35" i="60"/>
  <c r="E29" i="60"/>
  <c r="O27" i="60"/>
  <c r="O23" i="60"/>
  <c r="O30" i="60"/>
  <c r="E35" i="60"/>
  <c r="E27" i="60"/>
  <c r="O37" i="60"/>
  <c r="O33" i="60"/>
  <c r="O29" i="60"/>
  <c r="T36" i="60"/>
  <c r="O28" i="60"/>
  <c r="E31" i="60"/>
  <c r="I37" i="60"/>
  <c r="E24" i="60"/>
  <c r="P36" i="60"/>
  <c r="L34" i="60"/>
  <c r="P24" i="60"/>
  <c r="O36" i="60"/>
  <c r="E26" i="60"/>
  <c r="T24" i="60"/>
  <c r="S34" i="60"/>
  <c r="M28" i="60"/>
  <c r="L29" i="60"/>
  <c r="K31" i="60"/>
  <c r="K32" i="60"/>
  <c r="M24" i="60"/>
  <c r="L30" i="60"/>
  <c r="M31" i="60"/>
  <c r="L37" i="60"/>
  <c r="H27" i="60"/>
  <c r="M29" i="60"/>
  <c r="I36" i="60"/>
  <c r="K35" i="60"/>
  <c r="I32" i="60"/>
  <c r="K29" i="60"/>
  <c r="K27" i="60"/>
  <c r="K25" i="60"/>
  <c r="K23" i="60"/>
  <c r="M27" i="60"/>
  <c r="M25" i="60"/>
  <c r="K30" i="60"/>
  <c r="D37" i="60"/>
  <c r="L33" i="60"/>
  <c r="H29" i="60"/>
  <c r="K37" i="60"/>
  <c r="W35" i="60"/>
  <c r="G35" i="60"/>
  <c r="K33" i="60"/>
  <c r="W31" i="60"/>
  <c r="G31" i="60"/>
  <c r="G29" i="60"/>
  <c r="W27" i="60"/>
  <c r="G27" i="60"/>
  <c r="W25" i="60"/>
  <c r="G25" i="60"/>
  <c r="W23" i="60"/>
  <c r="G23" i="60"/>
  <c r="M37" i="60"/>
  <c r="E25" i="60"/>
  <c r="W32" i="60"/>
  <c r="G32" i="60"/>
  <c r="G30" i="60"/>
  <c r="G28" i="60"/>
  <c r="K26" i="60"/>
  <c r="W36" i="60"/>
  <c r="G36" i="60"/>
  <c r="K34" i="60"/>
  <c r="M36" i="60"/>
  <c r="M32" i="60"/>
  <c r="M26" i="60"/>
  <c r="K36" i="60"/>
  <c r="H31" i="60"/>
  <c r="L25" i="60"/>
  <c r="K28" i="60"/>
  <c r="U31" i="60"/>
  <c r="U27" i="60"/>
  <c r="W37" i="60"/>
  <c r="G37" i="60"/>
  <c r="W33" i="60"/>
  <c r="G33" i="60"/>
  <c r="U28" i="60"/>
  <c r="U26" i="60"/>
  <c r="U24" i="60"/>
  <c r="I35" i="60"/>
  <c r="P30" i="60"/>
  <c r="L28" i="60"/>
  <c r="M35" i="60"/>
  <c r="W30" i="60"/>
  <c r="W28" i="60"/>
  <c r="W26" i="60"/>
  <c r="G26" i="60"/>
  <c r="W34" i="60"/>
  <c r="Q34" i="60"/>
  <c r="Q30" i="60"/>
  <c r="D26" i="60"/>
  <c r="D32" i="60"/>
  <c r="H26" i="60"/>
  <c r="Q37" i="60"/>
  <c r="I33" i="60"/>
  <c r="I29" i="60"/>
  <c r="P37" i="60"/>
  <c r="H35" i="60"/>
  <c r="P33" i="60"/>
  <c r="P31" i="60"/>
  <c r="T29" i="60"/>
  <c r="D29" i="60"/>
  <c r="L27" i="60"/>
  <c r="T25" i="60"/>
  <c r="D25" i="60"/>
  <c r="L23" i="60"/>
  <c r="U37" i="60"/>
  <c r="Q33" i="60"/>
  <c r="U25" i="60"/>
  <c r="U36" i="60"/>
  <c r="E36" i="60"/>
  <c r="M34" i="60"/>
  <c r="U32" i="60"/>
  <c r="E32" i="60"/>
  <c r="M30" i="60"/>
  <c r="Q28" i="60"/>
  <c r="I26" i="60"/>
  <c r="Q24" i="60"/>
  <c r="H36" i="60"/>
  <c r="T34" i="60"/>
  <c r="D30" i="60"/>
  <c r="P28" i="60"/>
  <c r="H24" i="60"/>
  <c r="M33" i="60"/>
  <c r="Q25" i="60"/>
  <c r="L36" i="60"/>
  <c r="H30" i="60"/>
  <c r="T28" i="60"/>
  <c r="L24" i="60"/>
  <c r="E37" i="60"/>
  <c r="Q31" i="60"/>
  <c r="Q27" i="60"/>
  <c r="D35" i="60"/>
  <c r="H23" i="60"/>
  <c r="Q36" i="60"/>
  <c r="I34" i="60"/>
  <c r="Q32" i="60"/>
  <c r="I30" i="60"/>
  <c r="H28" i="60"/>
  <c r="D36" i="60"/>
  <c r="P34" i="60"/>
  <c r="D24" i="60"/>
  <c r="I27" i="60"/>
  <c r="H37" i="60"/>
  <c r="P35" i="60"/>
  <c r="H33" i="60"/>
  <c r="D31" i="60"/>
  <c r="D27" i="60"/>
  <c r="D23" i="60"/>
  <c r="Q35" i="60"/>
  <c r="U34" i="60"/>
  <c r="E34" i="60"/>
  <c r="U30" i="60"/>
  <c r="E30" i="60"/>
  <c r="I28" i="60"/>
  <c r="Q26" i="60"/>
  <c r="I24" i="60"/>
  <c r="D34" i="60"/>
  <c r="L32" i="60"/>
  <c r="L26" i="60"/>
  <c r="U35" i="60"/>
  <c r="Q29" i="60"/>
  <c r="H34" i="60"/>
  <c r="T32" i="60"/>
  <c r="D28" i="60"/>
  <c r="P26" i="60"/>
  <c r="U33" i="60"/>
  <c r="U29" i="60"/>
  <c r="S18" i="53"/>
  <c r="S14" i="53"/>
  <c r="S11" i="53"/>
  <c r="AB2" i="24" l="1"/>
  <c r="AB41" i="24" s="1"/>
  <c r="AB57" i="24"/>
  <c r="AB53" i="24" l="1"/>
  <c r="AB69" i="24"/>
  <c r="AB14" i="24"/>
  <c r="AB37" i="24"/>
  <c r="R5" i="58"/>
  <c r="X2" i="43" l="1"/>
  <c r="P2" i="56" s="1"/>
  <c r="F36" i="43"/>
  <c r="H36" i="43"/>
  <c r="J36" i="43"/>
  <c r="L36" i="43"/>
  <c r="N36" i="43"/>
  <c r="P36" i="43"/>
  <c r="R36" i="43"/>
  <c r="T36" i="43"/>
  <c r="V36" i="43"/>
  <c r="X36" i="43"/>
  <c r="R6" i="58" s="1"/>
  <c r="H37" i="43"/>
  <c r="L37" i="43"/>
  <c r="P37" i="43"/>
  <c r="X37" i="43"/>
  <c r="R7" i="58" s="1"/>
  <c r="D38" i="43"/>
  <c r="H38" i="43"/>
  <c r="L38" i="43"/>
  <c r="P38" i="43"/>
  <c r="T38" i="43"/>
  <c r="X38" i="43"/>
  <c r="R8" i="58" s="1"/>
  <c r="D39" i="43"/>
  <c r="F39" i="43"/>
  <c r="G39" i="43"/>
  <c r="H39" i="43"/>
  <c r="J39" i="43"/>
  <c r="K39" i="43"/>
  <c r="L39" i="43"/>
  <c r="N39" i="43"/>
  <c r="O39" i="43"/>
  <c r="P39" i="43"/>
  <c r="Q39" i="43"/>
  <c r="R39" i="43"/>
  <c r="S39" i="43"/>
  <c r="T39" i="43"/>
  <c r="V39" i="43"/>
  <c r="W39" i="43"/>
  <c r="X39" i="43"/>
  <c r="F40" i="43"/>
  <c r="H31" i="43"/>
  <c r="J40" i="43"/>
  <c r="N40" i="43"/>
  <c r="R40" i="43"/>
  <c r="V40" i="43"/>
  <c r="X31" i="43"/>
  <c r="L42" i="43"/>
  <c r="P126" i="56" l="1"/>
  <c r="P210" i="56"/>
  <c r="P169" i="56"/>
  <c r="P86" i="56"/>
  <c r="P45" i="56"/>
  <c r="X40" i="43"/>
  <c r="I39" i="43"/>
  <c r="Q38" i="43"/>
  <c r="I38" i="43"/>
  <c r="Q37" i="43"/>
  <c r="I37" i="43"/>
  <c r="Q36" i="43"/>
  <c r="E36" i="43"/>
  <c r="U38" i="43"/>
  <c r="M38" i="43"/>
  <c r="E38" i="43"/>
  <c r="U37" i="43"/>
  <c r="M37" i="43"/>
  <c r="E37" i="43"/>
  <c r="U36" i="43"/>
  <c r="M36" i="43"/>
  <c r="I36" i="43"/>
  <c r="Q41" i="43"/>
  <c r="M40" i="43"/>
  <c r="U42" i="43"/>
  <c r="M42" i="43"/>
  <c r="E42" i="43"/>
  <c r="M41" i="43"/>
  <c r="E41" i="43"/>
  <c r="Q40" i="43"/>
  <c r="I40" i="43"/>
  <c r="D36" i="43"/>
  <c r="T42" i="43"/>
  <c r="D42" i="43"/>
  <c r="X41" i="43"/>
  <c r="T41" i="43"/>
  <c r="P41" i="43"/>
  <c r="L41" i="43"/>
  <c r="H41" i="43"/>
  <c r="D41" i="43"/>
  <c r="T40" i="43"/>
  <c r="P40" i="43"/>
  <c r="L40" i="43"/>
  <c r="D40" i="43"/>
  <c r="S36" i="43"/>
  <c r="K36" i="43"/>
  <c r="Q42" i="43"/>
  <c r="I42" i="43"/>
  <c r="U41" i="43"/>
  <c r="I41" i="43"/>
  <c r="U40" i="43"/>
  <c r="E40" i="43"/>
  <c r="T37" i="43"/>
  <c r="X42" i="43"/>
  <c r="P42" i="43"/>
  <c r="H42" i="43"/>
  <c r="U39" i="43"/>
  <c r="M39" i="43"/>
  <c r="E39" i="43"/>
  <c r="R37" i="43"/>
  <c r="J37" i="43"/>
  <c r="D37" i="43"/>
  <c r="H40" i="43"/>
  <c r="W36" i="43"/>
  <c r="O36" i="43"/>
  <c r="G36" i="43"/>
  <c r="V37" i="43"/>
  <c r="N37" i="43"/>
  <c r="F37" i="43"/>
  <c r="T33" i="43"/>
  <c r="L33" i="43"/>
  <c r="X32" i="43"/>
  <c r="P32" i="43"/>
  <c r="H32" i="43"/>
  <c r="L31" i="43"/>
  <c r="S42" i="43"/>
  <c r="K42" i="43"/>
  <c r="W38" i="43"/>
  <c r="O38" i="43"/>
  <c r="G38" i="43"/>
  <c r="V42" i="43"/>
  <c r="R42" i="43"/>
  <c r="N42" i="43"/>
  <c r="J42" i="43"/>
  <c r="F42" i="43"/>
  <c r="W41" i="43"/>
  <c r="S41" i="43"/>
  <c r="O41" i="43"/>
  <c r="K41" i="43"/>
  <c r="G41" i="43"/>
  <c r="V38" i="43"/>
  <c r="R38" i="43"/>
  <c r="N38" i="43"/>
  <c r="J38" i="43"/>
  <c r="F38" i="43"/>
  <c r="W37" i="43"/>
  <c r="S37" i="43"/>
  <c r="O37" i="43"/>
  <c r="K37" i="43"/>
  <c r="G37" i="43"/>
  <c r="W42" i="43"/>
  <c r="O42" i="43"/>
  <c r="G42" i="43"/>
  <c r="S38" i="43"/>
  <c r="K38" i="43"/>
  <c r="V41" i="43"/>
  <c r="R41" i="43"/>
  <c r="N41" i="43"/>
  <c r="J41" i="43"/>
  <c r="F41" i="43"/>
  <c r="W40" i="43"/>
  <c r="S40" i="43"/>
  <c r="O40" i="43"/>
  <c r="K40" i="43"/>
  <c r="G40" i="43"/>
  <c r="X30" i="43"/>
  <c r="T30" i="43"/>
  <c r="P30" i="43"/>
  <c r="L30" i="43"/>
  <c r="H30" i="43"/>
  <c r="C39" i="43"/>
  <c r="C41" i="43"/>
  <c r="R30" i="43"/>
  <c r="C36" i="43"/>
  <c r="C38" i="43"/>
  <c r="C37" i="43"/>
  <c r="D30" i="43"/>
  <c r="R33" i="43"/>
  <c r="N32" i="43"/>
  <c r="V31" i="43"/>
  <c r="N31" i="43"/>
  <c r="W30" i="43"/>
  <c r="S30" i="43"/>
  <c r="O30" i="43"/>
  <c r="K30" i="43"/>
  <c r="G30" i="43"/>
  <c r="N30" i="43"/>
  <c r="C40" i="43"/>
  <c r="J30" i="43"/>
  <c r="C42" i="43"/>
  <c r="W33" i="43"/>
  <c r="S33" i="43"/>
  <c r="O33" i="43"/>
  <c r="K33" i="43"/>
  <c r="G33" i="43"/>
  <c r="W32" i="43"/>
  <c r="S32" i="43"/>
  <c r="O32" i="43"/>
  <c r="K32" i="43"/>
  <c r="G32" i="43"/>
  <c r="W31" i="43"/>
  <c r="S31" i="43"/>
  <c r="O31" i="43"/>
  <c r="K31" i="43"/>
  <c r="G31" i="43"/>
  <c r="V30" i="43"/>
  <c r="F30" i="43"/>
  <c r="V33" i="43"/>
  <c r="J33" i="43"/>
  <c r="V32" i="43"/>
  <c r="J32" i="43"/>
  <c r="R31" i="43"/>
  <c r="F31" i="43"/>
  <c r="D33" i="43"/>
  <c r="D32" i="43"/>
  <c r="D31" i="43"/>
  <c r="U33" i="43"/>
  <c r="Q33" i="43"/>
  <c r="M33" i="43"/>
  <c r="I33" i="43"/>
  <c r="E33" i="43"/>
  <c r="U32" i="43"/>
  <c r="Q32" i="43"/>
  <c r="M32" i="43"/>
  <c r="I32" i="43"/>
  <c r="E32" i="43"/>
  <c r="U31" i="43"/>
  <c r="Q31" i="43"/>
  <c r="M31" i="43"/>
  <c r="I31" i="43"/>
  <c r="E31" i="43"/>
  <c r="U30" i="43"/>
  <c r="Q30" i="43"/>
  <c r="M30" i="43"/>
  <c r="I30" i="43"/>
  <c r="E30" i="43"/>
  <c r="R32" i="43"/>
  <c r="F32" i="43"/>
  <c r="J31" i="43"/>
  <c r="X33" i="43"/>
  <c r="P33" i="43"/>
  <c r="H33" i="43"/>
  <c r="T32" i="43"/>
  <c r="L32" i="43"/>
  <c r="T31" i="43"/>
  <c r="P31" i="43"/>
  <c r="N33" i="43"/>
  <c r="F33" i="43"/>
  <c r="Z2" i="29" l="1"/>
  <c r="Z2" i="46"/>
  <c r="Y2" i="38"/>
  <c r="Y64" i="38" s="1"/>
  <c r="Z2" i="45"/>
  <c r="R79" i="58"/>
  <c r="R84" i="58"/>
  <c r="R86" i="58"/>
  <c r="R87" i="58"/>
  <c r="A139" i="62" l="1"/>
  <c r="A126" i="62"/>
  <c r="A113" i="62"/>
  <c r="A100" i="62"/>
  <c r="A87" i="62"/>
  <c r="A74" i="62"/>
  <c r="A49" i="62"/>
  <c r="A25" i="62"/>
  <c r="A1" i="62"/>
  <c r="D2" i="62"/>
  <c r="D26" i="62" s="1"/>
  <c r="E2" i="62"/>
  <c r="E26" i="62" s="1"/>
  <c r="F2" i="62"/>
  <c r="F26" i="62" s="1"/>
  <c r="G2" i="62"/>
  <c r="G140" i="62" s="1"/>
  <c r="H2" i="62"/>
  <c r="H140" i="62" s="1"/>
  <c r="I2" i="62"/>
  <c r="I140" i="62" s="1"/>
  <c r="J2" i="62"/>
  <c r="J140" i="62" s="1"/>
  <c r="K2" i="62"/>
  <c r="K140" i="62" s="1"/>
  <c r="L2" i="62"/>
  <c r="L26" i="62" s="1"/>
  <c r="M2" i="62"/>
  <c r="M26" i="62" s="1"/>
  <c r="N2" i="62"/>
  <c r="N26" i="62" s="1"/>
  <c r="O2" i="62"/>
  <c r="O140" i="62" s="1"/>
  <c r="P2" i="62"/>
  <c r="P140" i="62" s="1"/>
  <c r="Q2" i="62"/>
  <c r="Q26" i="62" s="1"/>
  <c r="R2" i="62"/>
  <c r="R140" i="62" s="1"/>
  <c r="C2" i="62"/>
  <c r="C140" i="62" s="1"/>
  <c r="R149" i="62"/>
  <c r="Q149" i="62"/>
  <c r="P149" i="62"/>
  <c r="O149" i="62"/>
  <c r="N149" i="62"/>
  <c r="M149" i="62"/>
  <c r="L149" i="62"/>
  <c r="K149" i="62"/>
  <c r="J149" i="62"/>
  <c r="I149" i="62"/>
  <c r="H149" i="62"/>
  <c r="G149" i="62"/>
  <c r="F149" i="62"/>
  <c r="E149" i="62"/>
  <c r="D149" i="62"/>
  <c r="C149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R147" i="62"/>
  <c r="Q147" i="62"/>
  <c r="P147" i="62"/>
  <c r="O147" i="62"/>
  <c r="N147" i="62"/>
  <c r="M147" i="62"/>
  <c r="L147" i="62"/>
  <c r="K147" i="62"/>
  <c r="J147" i="62"/>
  <c r="I147" i="62"/>
  <c r="H147" i="62"/>
  <c r="G147" i="62"/>
  <c r="F147" i="62"/>
  <c r="E147" i="62"/>
  <c r="D147" i="62"/>
  <c r="C147" i="62"/>
  <c r="R146" i="62"/>
  <c r="Q146" i="62"/>
  <c r="P146" i="62"/>
  <c r="O146" i="62"/>
  <c r="N146" i="62"/>
  <c r="M146" i="62"/>
  <c r="L146" i="62"/>
  <c r="K146" i="62"/>
  <c r="J146" i="62"/>
  <c r="I146" i="62"/>
  <c r="H146" i="62"/>
  <c r="G146" i="62"/>
  <c r="F146" i="62"/>
  <c r="E146" i="62"/>
  <c r="D146" i="62"/>
  <c r="C146" i="62"/>
  <c r="R145" i="62"/>
  <c r="Q145" i="62"/>
  <c r="P145" i="62"/>
  <c r="O145" i="62"/>
  <c r="N145" i="62"/>
  <c r="M145" i="62"/>
  <c r="L145" i="62"/>
  <c r="K145" i="62"/>
  <c r="J145" i="62"/>
  <c r="I145" i="62"/>
  <c r="H145" i="62"/>
  <c r="G145" i="62"/>
  <c r="F145" i="62"/>
  <c r="E145" i="62"/>
  <c r="D145" i="62"/>
  <c r="C145" i="62"/>
  <c r="R144" i="62"/>
  <c r="Q144" i="62"/>
  <c r="P144" i="62"/>
  <c r="O144" i="62"/>
  <c r="N144" i="62"/>
  <c r="M144" i="62"/>
  <c r="L144" i="62"/>
  <c r="K144" i="62"/>
  <c r="J144" i="62"/>
  <c r="I144" i="62"/>
  <c r="H144" i="62"/>
  <c r="G144" i="62"/>
  <c r="F144" i="62"/>
  <c r="E144" i="62"/>
  <c r="D144" i="62"/>
  <c r="C144" i="62"/>
  <c r="R143" i="62"/>
  <c r="Q143" i="62"/>
  <c r="P143" i="62"/>
  <c r="O143" i="62"/>
  <c r="N143" i="62"/>
  <c r="M143" i="62"/>
  <c r="L143" i="62"/>
  <c r="K143" i="62"/>
  <c r="J143" i="62"/>
  <c r="I143" i="62"/>
  <c r="H143" i="62"/>
  <c r="G143" i="62"/>
  <c r="F143" i="62"/>
  <c r="E143" i="62"/>
  <c r="D143" i="62"/>
  <c r="C143" i="62"/>
  <c r="R142" i="62"/>
  <c r="Q142" i="62"/>
  <c r="P142" i="62"/>
  <c r="O142" i="62"/>
  <c r="N142" i="62"/>
  <c r="M142" i="62"/>
  <c r="L142" i="62"/>
  <c r="K142" i="62"/>
  <c r="J142" i="62"/>
  <c r="I142" i="62"/>
  <c r="H142" i="62"/>
  <c r="G142" i="62"/>
  <c r="F142" i="62"/>
  <c r="E142" i="62"/>
  <c r="D142" i="62"/>
  <c r="C142" i="62"/>
  <c r="R141" i="62"/>
  <c r="Q141" i="62"/>
  <c r="P141" i="62"/>
  <c r="O141" i="62"/>
  <c r="N141" i="62"/>
  <c r="M141" i="62"/>
  <c r="L141" i="62"/>
  <c r="K141" i="62"/>
  <c r="J141" i="62"/>
  <c r="I141" i="62"/>
  <c r="H141" i="62"/>
  <c r="G141" i="62"/>
  <c r="F141" i="62"/>
  <c r="E141" i="62"/>
  <c r="D141" i="62"/>
  <c r="C141" i="62"/>
  <c r="R137" i="62"/>
  <c r="Q137" i="62"/>
  <c r="P137" i="62"/>
  <c r="O137" i="62"/>
  <c r="N137" i="62"/>
  <c r="M137" i="62"/>
  <c r="L137" i="62"/>
  <c r="K137" i="62"/>
  <c r="J137" i="62"/>
  <c r="I137" i="62"/>
  <c r="H137" i="62"/>
  <c r="G137" i="62"/>
  <c r="F137" i="62"/>
  <c r="E137" i="62"/>
  <c r="D137" i="62"/>
  <c r="C137" i="62"/>
  <c r="R124" i="62"/>
  <c r="Q124" i="62"/>
  <c r="P124" i="62"/>
  <c r="O124" i="62"/>
  <c r="N124" i="62"/>
  <c r="M124" i="62"/>
  <c r="L124" i="62"/>
  <c r="K124" i="62"/>
  <c r="J124" i="62"/>
  <c r="I124" i="62"/>
  <c r="H124" i="62"/>
  <c r="G124" i="62"/>
  <c r="F124" i="62"/>
  <c r="E124" i="62"/>
  <c r="D124" i="62"/>
  <c r="C124" i="62"/>
  <c r="R110" i="62"/>
  <c r="Q110" i="62"/>
  <c r="P110" i="62"/>
  <c r="O110" i="62"/>
  <c r="N110" i="62"/>
  <c r="M110" i="62"/>
  <c r="L110" i="62"/>
  <c r="K110" i="62"/>
  <c r="J110" i="62"/>
  <c r="I110" i="62"/>
  <c r="H110" i="62"/>
  <c r="G110" i="62"/>
  <c r="F110" i="62"/>
  <c r="E110" i="62"/>
  <c r="D110" i="62"/>
  <c r="C110" i="62"/>
  <c r="R109" i="62"/>
  <c r="Q109" i="62"/>
  <c r="P109" i="62"/>
  <c r="O109" i="62"/>
  <c r="N109" i="62"/>
  <c r="M109" i="62"/>
  <c r="L109" i="62"/>
  <c r="K109" i="62"/>
  <c r="J109" i="62"/>
  <c r="I109" i="62"/>
  <c r="H109" i="62"/>
  <c r="G109" i="62"/>
  <c r="F109" i="62"/>
  <c r="E109" i="62"/>
  <c r="D109" i="62"/>
  <c r="C109" i="62"/>
  <c r="R108" i="62"/>
  <c r="Q108" i="62"/>
  <c r="P108" i="62"/>
  <c r="O108" i="62"/>
  <c r="N108" i="62"/>
  <c r="M108" i="62"/>
  <c r="L108" i="62"/>
  <c r="K108" i="62"/>
  <c r="J108" i="62"/>
  <c r="I108" i="62"/>
  <c r="H108" i="62"/>
  <c r="G108" i="62"/>
  <c r="F108" i="62"/>
  <c r="E108" i="62"/>
  <c r="D108" i="62"/>
  <c r="C108" i="62"/>
  <c r="R107" i="62"/>
  <c r="Q107" i="62"/>
  <c r="P107" i="62"/>
  <c r="O107" i="62"/>
  <c r="N107" i="62"/>
  <c r="M107" i="62"/>
  <c r="L107" i="62"/>
  <c r="K107" i="62"/>
  <c r="J107" i="62"/>
  <c r="I107" i="62"/>
  <c r="H107" i="62"/>
  <c r="G107" i="62"/>
  <c r="F107" i="62"/>
  <c r="E107" i="62"/>
  <c r="D107" i="62"/>
  <c r="C107" i="62"/>
  <c r="R106" i="62"/>
  <c r="Q106" i="62"/>
  <c r="P106" i="62"/>
  <c r="O106" i="62"/>
  <c r="N106" i="62"/>
  <c r="M106" i="62"/>
  <c r="L106" i="62"/>
  <c r="K106" i="62"/>
  <c r="J106" i="62"/>
  <c r="I106" i="62"/>
  <c r="H106" i="62"/>
  <c r="G106" i="62"/>
  <c r="F106" i="62"/>
  <c r="E106" i="62"/>
  <c r="D106" i="62"/>
  <c r="C106" i="62"/>
  <c r="R105" i="62"/>
  <c r="Q105" i="62"/>
  <c r="P105" i="62"/>
  <c r="O105" i="62"/>
  <c r="N105" i="62"/>
  <c r="M105" i="62"/>
  <c r="L105" i="62"/>
  <c r="K105" i="62"/>
  <c r="J105" i="62"/>
  <c r="I105" i="62"/>
  <c r="H105" i="62"/>
  <c r="G105" i="62"/>
  <c r="F105" i="62"/>
  <c r="E105" i="62"/>
  <c r="D105" i="62"/>
  <c r="C105" i="62"/>
  <c r="R104" i="62"/>
  <c r="Q104" i="62"/>
  <c r="P104" i="62"/>
  <c r="O104" i="62"/>
  <c r="N104" i="62"/>
  <c r="M104" i="62"/>
  <c r="L104" i="62"/>
  <c r="K104" i="62"/>
  <c r="J104" i="62"/>
  <c r="I104" i="62"/>
  <c r="H104" i="62"/>
  <c r="G104" i="62"/>
  <c r="F104" i="62"/>
  <c r="E104" i="62"/>
  <c r="D104" i="62"/>
  <c r="C104" i="62"/>
  <c r="R103" i="62"/>
  <c r="Q103" i="62"/>
  <c r="P103" i="62"/>
  <c r="O103" i="62"/>
  <c r="N103" i="62"/>
  <c r="M103" i="62"/>
  <c r="L103" i="62"/>
  <c r="K103" i="62"/>
  <c r="J103" i="62"/>
  <c r="I103" i="62"/>
  <c r="H103" i="62"/>
  <c r="G103" i="62"/>
  <c r="F103" i="62"/>
  <c r="E103" i="62"/>
  <c r="D103" i="62"/>
  <c r="C103" i="62"/>
  <c r="R102" i="62"/>
  <c r="Q102" i="62"/>
  <c r="P102" i="62"/>
  <c r="O102" i="62"/>
  <c r="N102" i="62"/>
  <c r="M102" i="62"/>
  <c r="L102" i="62"/>
  <c r="K102" i="62"/>
  <c r="J102" i="62"/>
  <c r="I102" i="62"/>
  <c r="H102" i="62"/>
  <c r="G102" i="62"/>
  <c r="F102" i="62"/>
  <c r="E102" i="62"/>
  <c r="D102" i="62"/>
  <c r="C102" i="62"/>
  <c r="R98" i="62"/>
  <c r="Q98" i="62"/>
  <c r="P98" i="62"/>
  <c r="O98" i="62"/>
  <c r="N98" i="62"/>
  <c r="M98" i="62"/>
  <c r="L98" i="62"/>
  <c r="K98" i="62"/>
  <c r="J98" i="62"/>
  <c r="I98" i="62"/>
  <c r="H98" i="62"/>
  <c r="G98" i="62"/>
  <c r="F98" i="62"/>
  <c r="E98" i="62"/>
  <c r="D98" i="62"/>
  <c r="C98" i="62"/>
  <c r="R85" i="62"/>
  <c r="Q85" i="62"/>
  <c r="Q111" i="62" s="1"/>
  <c r="P85" i="62"/>
  <c r="P111" i="62" s="1"/>
  <c r="O85" i="62"/>
  <c r="O111" i="62" s="1"/>
  <c r="N85" i="62"/>
  <c r="N111" i="62" s="1"/>
  <c r="M85" i="62"/>
  <c r="M111" i="62" s="1"/>
  <c r="L85" i="62"/>
  <c r="L111" i="62" s="1"/>
  <c r="K85" i="62"/>
  <c r="J85" i="62"/>
  <c r="J111" i="62" s="1"/>
  <c r="I85" i="62"/>
  <c r="I111" i="62" s="1"/>
  <c r="H85" i="62"/>
  <c r="H111" i="62" s="1"/>
  <c r="G85" i="62"/>
  <c r="G111" i="62" s="1"/>
  <c r="F85" i="62"/>
  <c r="F111" i="62" s="1"/>
  <c r="E85" i="62"/>
  <c r="E111" i="62" s="1"/>
  <c r="D85" i="62"/>
  <c r="D111" i="62" s="1"/>
  <c r="C85" i="62"/>
  <c r="R70" i="62"/>
  <c r="Q70" i="62"/>
  <c r="P70" i="62"/>
  <c r="O70" i="62"/>
  <c r="N70" i="62"/>
  <c r="M70" i="62"/>
  <c r="L70" i="62"/>
  <c r="K70" i="62"/>
  <c r="J70" i="62"/>
  <c r="I70" i="62"/>
  <c r="H70" i="62"/>
  <c r="G70" i="62"/>
  <c r="F70" i="62"/>
  <c r="E70" i="62"/>
  <c r="D70" i="62"/>
  <c r="C70" i="62"/>
  <c r="R69" i="62"/>
  <c r="Q69" i="62"/>
  <c r="P69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C69" i="62"/>
  <c r="R68" i="62"/>
  <c r="Q68" i="62"/>
  <c r="P68" i="62"/>
  <c r="O68" i="62"/>
  <c r="N68" i="62"/>
  <c r="M68" i="62"/>
  <c r="L68" i="62"/>
  <c r="K68" i="62"/>
  <c r="J68" i="62"/>
  <c r="I68" i="62"/>
  <c r="H68" i="62"/>
  <c r="G68" i="62"/>
  <c r="F68" i="62"/>
  <c r="E68" i="62"/>
  <c r="D68" i="62"/>
  <c r="C68" i="62"/>
  <c r="R67" i="62"/>
  <c r="Q67" i="62"/>
  <c r="P67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C67" i="62"/>
  <c r="R66" i="62"/>
  <c r="Q66" i="62"/>
  <c r="P66" i="62"/>
  <c r="O66" i="62"/>
  <c r="N66" i="62"/>
  <c r="M66" i="62"/>
  <c r="L66" i="62"/>
  <c r="K66" i="62"/>
  <c r="J66" i="62"/>
  <c r="I66" i="62"/>
  <c r="H66" i="62"/>
  <c r="G66" i="62"/>
  <c r="F66" i="62"/>
  <c r="E66" i="62"/>
  <c r="D66" i="62"/>
  <c r="C66" i="62"/>
  <c r="R65" i="62"/>
  <c r="Q65" i="62"/>
  <c r="P65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C65" i="62"/>
  <c r="R64" i="62"/>
  <c r="Q64" i="62"/>
  <c r="P64" i="62"/>
  <c r="O64" i="62"/>
  <c r="N64" i="62"/>
  <c r="M64" i="62"/>
  <c r="L64" i="62"/>
  <c r="K64" i="62"/>
  <c r="J64" i="62"/>
  <c r="I64" i="62"/>
  <c r="H64" i="62"/>
  <c r="G64" i="62"/>
  <c r="F64" i="62"/>
  <c r="E64" i="62"/>
  <c r="D64" i="62"/>
  <c r="C64" i="62"/>
  <c r="R63" i="62"/>
  <c r="Q63" i="62"/>
  <c r="P63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C63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C62" i="62"/>
  <c r="R61" i="62"/>
  <c r="Q61" i="62"/>
  <c r="P61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C61" i="62"/>
  <c r="R60" i="62"/>
  <c r="Q60" i="62"/>
  <c r="P60" i="62"/>
  <c r="O60" i="62"/>
  <c r="N60" i="62"/>
  <c r="M60" i="62"/>
  <c r="L60" i="62"/>
  <c r="K60" i="62"/>
  <c r="J60" i="62"/>
  <c r="I60" i="62"/>
  <c r="H60" i="62"/>
  <c r="G60" i="62"/>
  <c r="F60" i="62"/>
  <c r="E60" i="62"/>
  <c r="D60" i="62"/>
  <c r="C60" i="62"/>
  <c r="R59" i="62"/>
  <c r="Q59" i="62"/>
  <c r="P59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C59" i="62"/>
  <c r="R58" i="62"/>
  <c r="Q58" i="62"/>
  <c r="P58" i="62"/>
  <c r="O58" i="62"/>
  <c r="N58" i="62"/>
  <c r="M58" i="62"/>
  <c r="L58" i="62"/>
  <c r="K58" i="62"/>
  <c r="J58" i="62"/>
  <c r="I58" i="62"/>
  <c r="H58" i="62"/>
  <c r="G58" i="62"/>
  <c r="F58" i="62"/>
  <c r="E58" i="62"/>
  <c r="D58" i="62"/>
  <c r="C58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C57" i="62"/>
  <c r="R56" i="62"/>
  <c r="Q56" i="62"/>
  <c r="P56" i="62"/>
  <c r="O56" i="62"/>
  <c r="N56" i="62"/>
  <c r="M56" i="62"/>
  <c r="L56" i="62"/>
  <c r="K56" i="62"/>
  <c r="J56" i="62"/>
  <c r="I56" i="62"/>
  <c r="H56" i="62"/>
  <c r="G56" i="62"/>
  <c r="F56" i="62"/>
  <c r="E56" i="62"/>
  <c r="D56" i="62"/>
  <c r="C56" i="62"/>
  <c r="R55" i="62"/>
  <c r="Q55" i="62"/>
  <c r="P55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C55" i="62"/>
  <c r="R54" i="62"/>
  <c r="Q54" i="62"/>
  <c r="P54" i="62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R53" i="62"/>
  <c r="Q53" i="62"/>
  <c r="P53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C53" i="62"/>
  <c r="R52" i="62"/>
  <c r="Q52" i="62"/>
  <c r="P52" i="62"/>
  <c r="O52" i="62"/>
  <c r="N52" i="62"/>
  <c r="M52" i="62"/>
  <c r="L52" i="62"/>
  <c r="K52" i="62"/>
  <c r="J52" i="62"/>
  <c r="I52" i="62"/>
  <c r="H52" i="62"/>
  <c r="G52" i="62"/>
  <c r="F52" i="62"/>
  <c r="E52" i="62"/>
  <c r="D52" i="62"/>
  <c r="C52" i="62"/>
  <c r="R51" i="62"/>
  <c r="Q51" i="62"/>
  <c r="P51" i="62"/>
  <c r="O51" i="62"/>
  <c r="N51" i="62"/>
  <c r="M51" i="62"/>
  <c r="L51" i="62"/>
  <c r="K51" i="62"/>
  <c r="J51" i="62"/>
  <c r="I51" i="62"/>
  <c r="H51" i="62"/>
  <c r="G51" i="62"/>
  <c r="F51" i="62"/>
  <c r="E51" i="62"/>
  <c r="D51" i="62"/>
  <c r="C51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C47" i="62"/>
  <c r="R23" i="62"/>
  <c r="R71" i="62" s="1"/>
  <c r="S72" i="62" s="1"/>
  <c r="Q23" i="62"/>
  <c r="Q71" i="62" s="1"/>
  <c r="P23" i="62"/>
  <c r="P71" i="62" s="1"/>
  <c r="O23" i="62"/>
  <c r="O71" i="62" s="1"/>
  <c r="N23" i="62"/>
  <c r="N71" i="62" s="1"/>
  <c r="M23" i="62"/>
  <c r="M71" i="62" s="1"/>
  <c r="L23" i="62"/>
  <c r="L71" i="62" s="1"/>
  <c r="K23" i="62"/>
  <c r="J23" i="62"/>
  <c r="J71" i="62" s="1"/>
  <c r="I23" i="62"/>
  <c r="I71" i="62" s="1"/>
  <c r="H23" i="62"/>
  <c r="H71" i="62" s="1"/>
  <c r="G23" i="62"/>
  <c r="G71" i="62" s="1"/>
  <c r="F23" i="62"/>
  <c r="F71" i="62" s="1"/>
  <c r="E23" i="62"/>
  <c r="E71" i="62" s="1"/>
  <c r="D23" i="62"/>
  <c r="D71" i="62" s="1"/>
  <c r="C23" i="62"/>
  <c r="R111" i="62" l="1"/>
  <c r="M75" i="62"/>
  <c r="M101" i="62"/>
  <c r="M127" i="62"/>
  <c r="K71" i="62"/>
  <c r="L72" i="62" s="1"/>
  <c r="L75" i="62"/>
  <c r="L101" i="62"/>
  <c r="L127" i="62"/>
  <c r="D50" i="62"/>
  <c r="D88" i="62"/>
  <c r="D114" i="62"/>
  <c r="D140" i="62"/>
  <c r="E50" i="62"/>
  <c r="E88" i="62"/>
  <c r="E114" i="62"/>
  <c r="E140" i="62"/>
  <c r="L50" i="62"/>
  <c r="L88" i="62"/>
  <c r="L114" i="62"/>
  <c r="L140" i="62"/>
  <c r="M50" i="62"/>
  <c r="M88" i="62"/>
  <c r="M114" i="62"/>
  <c r="M140" i="62"/>
  <c r="D75" i="62"/>
  <c r="D101" i="62"/>
  <c r="D127" i="62"/>
  <c r="E75" i="62"/>
  <c r="E101" i="62"/>
  <c r="E127" i="62"/>
  <c r="P26" i="62"/>
  <c r="H26" i="62"/>
  <c r="F50" i="62"/>
  <c r="N50" i="62"/>
  <c r="F75" i="62"/>
  <c r="N75" i="62"/>
  <c r="F88" i="62"/>
  <c r="N88" i="62"/>
  <c r="F101" i="62"/>
  <c r="N101" i="62"/>
  <c r="F114" i="62"/>
  <c r="N114" i="62"/>
  <c r="F127" i="62"/>
  <c r="N127" i="62"/>
  <c r="F140" i="62"/>
  <c r="N140" i="62"/>
  <c r="I26" i="62"/>
  <c r="O26" i="62"/>
  <c r="G26" i="62"/>
  <c r="G50" i="62"/>
  <c r="O50" i="62"/>
  <c r="G75" i="62"/>
  <c r="O75" i="62"/>
  <c r="G88" i="62"/>
  <c r="O88" i="62"/>
  <c r="G101" i="62"/>
  <c r="O101" i="62"/>
  <c r="G114" i="62"/>
  <c r="O114" i="62"/>
  <c r="G127" i="62"/>
  <c r="O127" i="62"/>
  <c r="R26" i="62"/>
  <c r="H50" i="62"/>
  <c r="P50" i="62"/>
  <c r="H75" i="62"/>
  <c r="P75" i="62"/>
  <c r="H88" i="62"/>
  <c r="P88" i="62"/>
  <c r="H101" i="62"/>
  <c r="P101" i="62"/>
  <c r="H114" i="62"/>
  <c r="P114" i="62"/>
  <c r="H127" i="62"/>
  <c r="P127" i="62"/>
  <c r="I50" i="62"/>
  <c r="Q50" i="62"/>
  <c r="I75" i="62"/>
  <c r="Q75" i="62"/>
  <c r="I88" i="62"/>
  <c r="Q88" i="62"/>
  <c r="I101" i="62"/>
  <c r="Q101" i="62"/>
  <c r="I114" i="62"/>
  <c r="Q114" i="62"/>
  <c r="I127" i="62"/>
  <c r="Q127" i="62"/>
  <c r="Q140" i="62"/>
  <c r="J26" i="62"/>
  <c r="J50" i="62"/>
  <c r="R50" i="62"/>
  <c r="J75" i="62"/>
  <c r="R75" i="62"/>
  <c r="J88" i="62"/>
  <c r="R88" i="62"/>
  <c r="J101" i="62"/>
  <c r="R101" i="62"/>
  <c r="J114" i="62"/>
  <c r="R114" i="62"/>
  <c r="J127" i="62"/>
  <c r="R127" i="62"/>
  <c r="C26" i="62"/>
  <c r="K26" i="62"/>
  <c r="C50" i="62"/>
  <c r="K50" i="62"/>
  <c r="C75" i="62"/>
  <c r="K75" i="62"/>
  <c r="C88" i="62"/>
  <c r="K88" i="62"/>
  <c r="C101" i="62"/>
  <c r="K101" i="62"/>
  <c r="C114" i="62"/>
  <c r="K114" i="62"/>
  <c r="C127" i="62"/>
  <c r="K127" i="62"/>
  <c r="J72" i="62"/>
  <c r="D150" i="62"/>
  <c r="R72" i="62"/>
  <c r="E150" i="62"/>
  <c r="M150" i="62"/>
  <c r="M72" i="62"/>
  <c r="F150" i="62"/>
  <c r="N150" i="62"/>
  <c r="L150" i="62"/>
  <c r="G150" i="62"/>
  <c r="O150" i="62"/>
  <c r="H150" i="62"/>
  <c r="P150" i="62"/>
  <c r="I150" i="62"/>
  <c r="Q150" i="62"/>
  <c r="E72" i="62"/>
  <c r="J150" i="62"/>
  <c r="R150" i="62"/>
  <c r="C150" i="62"/>
  <c r="K150" i="62"/>
  <c r="K72" i="62"/>
  <c r="N72" i="62"/>
  <c r="G72" i="62"/>
  <c r="F72" i="62"/>
  <c r="O72" i="62"/>
  <c r="H72" i="62"/>
  <c r="P72" i="62"/>
  <c r="I72" i="62"/>
  <c r="Q72" i="62"/>
  <c r="K111" i="62"/>
  <c r="C71" i="62"/>
  <c r="D72" i="62" s="1"/>
  <c r="C111" i="62"/>
  <c r="R56" i="58" l="1"/>
  <c r="R58" i="58"/>
  <c r="R59" i="58"/>
  <c r="R60" i="58"/>
  <c r="R61" i="58"/>
  <c r="R62" i="58"/>
  <c r="R63" i="58"/>
  <c r="R64" i="58"/>
  <c r="R65" i="58"/>
  <c r="R68" i="58" s="1"/>
  <c r="R66" i="58"/>
  <c r="R67" i="58"/>
  <c r="B153" i="11"/>
  <c r="C153" i="11"/>
  <c r="D153" i="11"/>
  <c r="E153" i="11"/>
  <c r="F153" i="11"/>
  <c r="G153" i="11"/>
  <c r="H153" i="11"/>
  <c r="I153" i="11"/>
  <c r="J153" i="11"/>
  <c r="K153" i="11"/>
  <c r="B154" i="11"/>
  <c r="C154" i="11"/>
  <c r="D154" i="11"/>
  <c r="E154" i="11"/>
  <c r="F154" i="11"/>
  <c r="G154" i="11"/>
  <c r="H154" i="11"/>
  <c r="I154" i="11"/>
  <c r="J154" i="11"/>
  <c r="K154" i="11"/>
  <c r="B155" i="11"/>
  <c r="C155" i="11"/>
  <c r="D155" i="11"/>
  <c r="E155" i="11"/>
  <c r="F155" i="11"/>
  <c r="G155" i="11"/>
  <c r="H155" i="11"/>
  <c r="I155" i="11"/>
  <c r="J155" i="11"/>
  <c r="K155" i="11"/>
  <c r="B156" i="11"/>
  <c r="C156" i="11"/>
  <c r="D156" i="11"/>
  <c r="E156" i="11"/>
  <c r="F156" i="11"/>
  <c r="G156" i="11"/>
  <c r="H156" i="11"/>
  <c r="I156" i="11"/>
  <c r="J156" i="11"/>
  <c r="K156" i="11"/>
  <c r="C91" i="11"/>
  <c r="C178" i="11" s="1"/>
  <c r="D91" i="11"/>
  <c r="D178" i="11" s="1"/>
  <c r="E91" i="11"/>
  <c r="E178" i="11" s="1"/>
  <c r="F91" i="11"/>
  <c r="F178" i="11" s="1"/>
  <c r="G91" i="11"/>
  <c r="G178" i="11" s="1"/>
  <c r="H91" i="11"/>
  <c r="H178" i="11" s="1"/>
  <c r="I91" i="11"/>
  <c r="I178" i="11" s="1"/>
  <c r="J91" i="11"/>
  <c r="J178" i="11" s="1"/>
  <c r="K91" i="11"/>
  <c r="K178" i="11" s="1"/>
  <c r="B91" i="11"/>
  <c r="B178" i="11" s="1"/>
  <c r="H146" i="59"/>
  <c r="E12" i="58"/>
  <c r="F12" i="58"/>
  <c r="J12" i="58"/>
  <c r="M12" i="58"/>
  <c r="N12" i="58"/>
  <c r="Q12" i="58"/>
  <c r="R12" i="58"/>
  <c r="C146" i="59"/>
  <c r="I12" i="58" l="1"/>
  <c r="E146" i="59"/>
  <c r="D146" i="59"/>
  <c r="O12" i="58"/>
  <c r="K12" i="58"/>
  <c r="G12" i="58"/>
  <c r="L12" i="58"/>
  <c r="D12" i="58"/>
  <c r="P12" i="58"/>
  <c r="H12" i="58"/>
  <c r="V146" i="59"/>
  <c r="R146" i="59"/>
  <c r="N146" i="59"/>
  <c r="J146" i="59"/>
  <c r="F146" i="59"/>
  <c r="U146" i="59"/>
  <c r="Q146" i="59"/>
  <c r="M146" i="59"/>
  <c r="I146" i="59"/>
  <c r="X146" i="59"/>
  <c r="T146" i="59"/>
  <c r="P146" i="59"/>
  <c r="L146" i="59"/>
  <c r="W146" i="59"/>
  <c r="S146" i="59"/>
  <c r="O146" i="59"/>
  <c r="K146" i="59"/>
  <c r="G146" i="59"/>
  <c r="C31" i="61"/>
  <c r="D31" i="61"/>
  <c r="E31" i="61"/>
  <c r="F31" i="61"/>
  <c r="G31" i="61"/>
  <c r="J31" i="61"/>
  <c r="K31" i="61"/>
  <c r="N31" i="61"/>
  <c r="O31" i="61"/>
  <c r="R31" i="61"/>
  <c r="S31" i="61"/>
  <c r="U31" i="61"/>
  <c r="V31" i="61"/>
  <c r="W31" i="61"/>
  <c r="C77" i="60"/>
  <c r="D77" i="60"/>
  <c r="E77" i="60"/>
  <c r="H77" i="60"/>
  <c r="I77" i="60"/>
  <c r="K77" i="60"/>
  <c r="L77" i="60"/>
  <c r="M77" i="60"/>
  <c r="Q77" i="60"/>
  <c r="S77" i="60"/>
  <c r="T77" i="60"/>
  <c r="U77" i="60"/>
  <c r="H82" i="60"/>
  <c r="C83" i="60"/>
  <c r="I85" i="60"/>
  <c r="J88" i="60"/>
  <c r="D89" i="60"/>
  <c r="L89" i="60"/>
  <c r="G90" i="60"/>
  <c r="W90" i="60"/>
  <c r="R91" i="60"/>
  <c r="C123" i="59"/>
  <c r="D123" i="59"/>
  <c r="E123" i="59"/>
  <c r="F123" i="59"/>
  <c r="G123" i="59"/>
  <c r="H123" i="59"/>
  <c r="I123" i="59"/>
  <c r="J123" i="59"/>
  <c r="K123" i="59"/>
  <c r="L123" i="59"/>
  <c r="M123" i="59"/>
  <c r="N123" i="59"/>
  <c r="O123" i="59"/>
  <c r="P123" i="59"/>
  <c r="Q123" i="59"/>
  <c r="R123" i="59"/>
  <c r="S123" i="59"/>
  <c r="T123" i="59"/>
  <c r="U123" i="59"/>
  <c r="V123" i="59"/>
  <c r="W123" i="59"/>
  <c r="K124" i="59"/>
  <c r="C141" i="59"/>
  <c r="D141" i="59"/>
  <c r="E141" i="59"/>
  <c r="F141" i="59"/>
  <c r="G141" i="59"/>
  <c r="H141" i="59"/>
  <c r="I141" i="59"/>
  <c r="J141" i="59"/>
  <c r="K141" i="59"/>
  <c r="L141" i="59"/>
  <c r="M141" i="59"/>
  <c r="N141" i="59"/>
  <c r="O141" i="59"/>
  <c r="P141" i="59"/>
  <c r="Q141" i="59"/>
  <c r="R141" i="59"/>
  <c r="S141" i="59"/>
  <c r="T141" i="59"/>
  <c r="U141" i="59"/>
  <c r="V141" i="59"/>
  <c r="W141" i="59"/>
  <c r="C144" i="59"/>
  <c r="D144" i="59"/>
  <c r="E144" i="59"/>
  <c r="F144" i="59"/>
  <c r="G144" i="59"/>
  <c r="H144" i="59"/>
  <c r="I144" i="59"/>
  <c r="J144" i="59"/>
  <c r="K144" i="59"/>
  <c r="L144" i="59"/>
  <c r="M144" i="59"/>
  <c r="N144" i="59"/>
  <c r="O144" i="59"/>
  <c r="P144" i="59"/>
  <c r="Q144" i="59"/>
  <c r="R144" i="59"/>
  <c r="S144" i="59"/>
  <c r="T144" i="59"/>
  <c r="U144" i="59"/>
  <c r="V144" i="59"/>
  <c r="W144" i="59"/>
  <c r="X123" i="59"/>
  <c r="X126" i="59"/>
  <c r="X127" i="59"/>
  <c r="X128" i="59"/>
  <c r="X129" i="59"/>
  <c r="X134" i="59"/>
  <c r="X135" i="59"/>
  <c r="X136" i="59"/>
  <c r="X137" i="59"/>
  <c r="X141" i="59"/>
  <c r="X144" i="59"/>
  <c r="Q143" i="59" l="1"/>
  <c r="I143" i="59"/>
  <c r="R85" i="58"/>
  <c r="W143" i="59"/>
  <c r="O143" i="59"/>
  <c r="G143" i="59"/>
  <c r="L22" i="61"/>
  <c r="P140" i="59"/>
  <c r="H140" i="59"/>
  <c r="U139" i="59"/>
  <c r="M139" i="59"/>
  <c r="E139" i="59"/>
  <c r="R138" i="59"/>
  <c r="J138" i="59"/>
  <c r="W137" i="59"/>
  <c r="O137" i="59"/>
  <c r="G137" i="59"/>
  <c r="T136" i="59"/>
  <c r="L136" i="59"/>
  <c r="D136" i="59"/>
  <c r="Q135" i="59"/>
  <c r="I135" i="59"/>
  <c r="V134" i="59"/>
  <c r="N134" i="59"/>
  <c r="F134" i="59"/>
  <c r="S133" i="59"/>
  <c r="K133" i="59"/>
  <c r="C133" i="59"/>
  <c r="P132" i="59"/>
  <c r="H132" i="59"/>
  <c r="U131" i="59"/>
  <c r="M131" i="59"/>
  <c r="E131" i="59"/>
  <c r="R130" i="59"/>
  <c r="J130" i="59"/>
  <c r="W129" i="59"/>
  <c r="O129" i="59"/>
  <c r="G129" i="59"/>
  <c r="T128" i="59"/>
  <c r="L128" i="59"/>
  <c r="D128" i="59"/>
  <c r="Q127" i="59"/>
  <c r="I127" i="59"/>
  <c r="V126" i="59"/>
  <c r="N126" i="59"/>
  <c r="F126" i="59"/>
  <c r="S125" i="59"/>
  <c r="K125" i="59"/>
  <c r="C125" i="59"/>
  <c r="P124" i="59"/>
  <c r="H124" i="59"/>
  <c r="R122" i="59"/>
  <c r="J122" i="59"/>
  <c r="W121" i="59"/>
  <c r="O121" i="59"/>
  <c r="G121" i="59"/>
  <c r="X143" i="59"/>
  <c r="W140" i="59"/>
  <c r="O140" i="59"/>
  <c r="G140" i="59"/>
  <c r="T139" i="59"/>
  <c r="L139" i="59"/>
  <c r="D139" i="59"/>
  <c r="Q138" i="59"/>
  <c r="I138" i="59"/>
  <c r="V137" i="59"/>
  <c r="N137" i="59"/>
  <c r="F137" i="59"/>
  <c r="S136" i="59"/>
  <c r="K136" i="59"/>
  <c r="C136" i="59"/>
  <c r="P135" i="59"/>
  <c r="H135" i="59"/>
  <c r="U134" i="59"/>
  <c r="M134" i="59"/>
  <c r="E134" i="59"/>
  <c r="R133" i="59"/>
  <c r="J133" i="59"/>
  <c r="W132" i="59"/>
  <c r="O132" i="59"/>
  <c r="G132" i="59"/>
  <c r="T131" i="59"/>
  <c r="L131" i="59"/>
  <c r="D131" i="59"/>
  <c r="Q130" i="59"/>
  <c r="I130" i="59"/>
  <c r="V129" i="59"/>
  <c r="N129" i="59"/>
  <c r="F129" i="59"/>
  <c r="S128" i="59"/>
  <c r="K128" i="59"/>
  <c r="C128" i="59"/>
  <c r="P127" i="59"/>
  <c r="H127" i="59"/>
  <c r="U126" i="59"/>
  <c r="M126" i="59"/>
  <c r="E126" i="59"/>
  <c r="R125" i="59"/>
  <c r="J125" i="59"/>
  <c r="W124" i="59"/>
  <c r="O124" i="59"/>
  <c r="G124" i="59"/>
  <c r="Q122" i="59"/>
  <c r="I122" i="59"/>
  <c r="V121" i="59"/>
  <c r="N121" i="59"/>
  <c r="F121" i="59"/>
  <c r="H117" i="59"/>
  <c r="F117" i="59"/>
  <c r="T143" i="59"/>
  <c r="P143" i="59"/>
  <c r="L143" i="59"/>
  <c r="H143" i="59"/>
  <c r="D143" i="59"/>
  <c r="V140" i="59"/>
  <c r="N140" i="59"/>
  <c r="F140" i="59"/>
  <c r="S139" i="59"/>
  <c r="K139" i="59"/>
  <c r="C139" i="59"/>
  <c r="P138" i="59"/>
  <c r="H138" i="59"/>
  <c r="U137" i="59"/>
  <c r="M137" i="59"/>
  <c r="E137" i="59"/>
  <c r="R136" i="59"/>
  <c r="J136" i="59"/>
  <c r="W135" i="59"/>
  <c r="O135" i="59"/>
  <c r="G135" i="59"/>
  <c r="T134" i="59"/>
  <c r="L134" i="59"/>
  <c r="D134" i="59"/>
  <c r="Q133" i="59"/>
  <c r="I133" i="59"/>
  <c r="V132" i="59"/>
  <c r="N132" i="59"/>
  <c r="F132" i="59"/>
  <c r="S131" i="59"/>
  <c r="K131" i="59"/>
  <c r="C131" i="59"/>
  <c r="P130" i="59"/>
  <c r="H130" i="59"/>
  <c r="U129" i="59"/>
  <c r="M129" i="59"/>
  <c r="E129" i="59"/>
  <c r="R128" i="59"/>
  <c r="J128" i="59"/>
  <c r="W127" i="59"/>
  <c r="O127" i="59"/>
  <c r="G127" i="59"/>
  <c r="T126" i="59"/>
  <c r="L126" i="59"/>
  <c r="D126" i="59"/>
  <c r="Q125" i="59"/>
  <c r="I125" i="59"/>
  <c r="V124" i="59"/>
  <c r="N124" i="59"/>
  <c r="F124" i="59"/>
  <c r="P122" i="59"/>
  <c r="H122" i="59"/>
  <c r="U121" i="59"/>
  <c r="M121" i="59"/>
  <c r="E121" i="59"/>
  <c r="G117" i="59"/>
  <c r="U140" i="59"/>
  <c r="M140" i="59"/>
  <c r="E140" i="59"/>
  <c r="R139" i="59"/>
  <c r="J139" i="59"/>
  <c r="W138" i="59"/>
  <c r="O138" i="59"/>
  <c r="G138" i="59"/>
  <c r="T137" i="59"/>
  <c r="L137" i="59"/>
  <c r="D137" i="59"/>
  <c r="Q136" i="59"/>
  <c r="I136" i="59"/>
  <c r="V135" i="59"/>
  <c r="N135" i="59"/>
  <c r="F135" i="59"/>
  <c r="S134" i="59"/>
  <c r="K134" i="59"/>
  <c r="C134" i="59"/>
  <c r="P133" i="59"/>
  <c r="H133" i="59"/>
  <c r="U132" i="59"/>
  <c r="M132" i="59"/>
  <c r="E132" i="59"/>
  <c r="R131" i="59"/>
  <c r="J131" i="59"/>
  <c r="W130" i="59"/>
  <c r="O130" i="59"/>
  <c r="G130" i="59"/>
  <c r="T129" i="59"/>
  <c r="L129" i="59"/>
  <c r="D129" i="59"/>
  <c r="Q128" i="59"/>
  <c r="I128" i="59"/>
  <c r="V127" i="59"/>
  <c r="N127" i="59"/>
  <c r="F127" i="59"/>
  <c r="S126" i="59"/>
  <c r="K126" i="59"/>
  <c r="C126" i="59"/>
  <c r="P125" i="59"/>
  <c r="H125" i="59"/>
  <c r="U124" i="59"/>
  <c r="M124" i="59"/>
  <c r="E124" i="59"/>
  <c r="W122" i="59"/>
  <c r="O122" i="59"/>
  <c r="G122" i="59"/>
  <c r="T121" i="59"/>
  <c r="L121" i="59"/>
  <c r="D121" i="59"/>
  <c r="V143" i="59"/>
  <c r="R143" i="59"/>
  <c r="N143" i="59"/>
  <c r="J143" i="59"/>
  <c r="F143" i="59"/>
  <c r="R140" i="59"/>
  <c r="J140" i="59"/>
  <c r="W139" i="59"/>
  <c r="O139" i="59"/>
  <c r="G139" i="59"/>
  <c r="T138" i="59"/>
  <c r="L138" i="59"/>
  <c r="D138" i="59"/>
  <c r="Q137" i="59"/>
  <c r="I137" i="59"/>
  <c r="V136" i="59"/>
  <c r="N136" i="59"/>
  <c r="F136" i="59"/>
  <c r="S135" i="59"/>
  <c r="K135" i="59"/>
  <c r="C135" i="59"/>
  <c r="P134" i="59"/>
  <c r="H134" i="59"/>
  <c r="U133" i="59"/>
  <c r="M133" i="59"/>
  <c r="E133" i="59"/>
  <c r="R132" i="59"/>
  <c r="J132" i="59"/>
  <c r="W131" i="59"/>
  <c r="O131" i="59"/>
  <c r="G131" i="59"/>
  <c r="T130" i="59"/>
  <c r="L130" i="59"/>
  <c r="D130" i="59"/>
  <c r="Q129" i="59"/>
  <c r="I129" i="59"/>
  <c r="V128" i="59"/>
  <c r="N128" i="59"/>
  <c r="F128" i="59"/>
  <c r="S127" i="59"/>
  <c r="K127" i="59"/>
  <c r="C127" i="59"/>
  <c r="P126" i="59"/>
  <c r="H126" i="59"/>
  <c r="U125" i="59"/>
  <c r="M125" i="59"/>
  <c r="E125" i="59"/>
  <c r="R124" i="59"/>
  <c r="J124" i="59"/>
  <c r="T122" i="59"/>
  <c r="L122" i="59"/>
  <c r="D122" i="59"/>
  <c r="Q121" i="59"/>
  <c r="I121" i="59"/>
  <c r="I62" i="60"/>
  <c r="Q140" i="59"/>
  <c r="I140" i="59"/>
  <c r="V139" i="59"/>
  <c r="N139" i="59"/>
  <c r="F139" i="59"/>
  <c r="S138" i="59"/>
  <c r="K138" i="59"/>
  <c r="C138" i="59"/>
  <c r="P137" i="59"/>
  <c r="H137" i="59"/>
  <c r="U136" i="59"/>
  <c r="M136" i="59"/>
  <c r="E136" i="59"/>
  <c r="R135" i="59"/>
  <c r="J135" i="59"/>
  <c r="W134" i="59"/>
  <c r="O134" i="59"/>
  <c r="G134" i="59"/>
  <c r="T133" i="59"/>
  <c r="L133" i="59"/>
  <c r="D133" i="59"/>
  <c r="Q132" i="59"/>
  <c r="I132" i="59"/>
  <c r="V131" i="59"/>
  <c r="N131" i="59"/>
  <c r="F131" i="59"/>
  <c r="S130" i="59"/>
  <c r="K130" i="59"/>
  <c r="C130" i="59"/>
  <c r="P129" i="59"/>
  <c r="H129" i="59"/>
  <c r="U128" i="59"/>
  <c r="M128" i="59"/>
  <c r="E128" i="59"/>
  <c r="R127" i="59"/>
  <c r="J127" i="59"/>
  <c r="W126" i="59"/>
  <c r="O126" i="59"/>
  <c r="G126" i="59"/>
  <c r="T125" i="59"/>
  <c r="L125" i="59"/>
  <c r="D125" i="59"/>
  <c r="Q124" i="59"/>
  <c r="I124" i="59"/>
  <c r="S122" i="59"/>
  <c r="K122" i="59"/>
  <c r="C122" i="59"/>
  <c r="P121" i="59"/>
  <c r="H121" i="59"/>
  <c r="X139" i="59"/>
  <c r="X131" i="59"/>
  <c r="X130" i="59"/>
  <c r="X138" i="59"/>
  <c r="X122" i="59"/>
  <c r="X121" i="59"/>
  <c r="S143" i="59"/>
  <c r="K143" i="59"/>
  <c r="C143" i="59"/>
  <c r="X140" i="59"/>
  <c r="X124" i="59"/>
  <c r="U143" i="59"/>
  <c r="M143" i="59"/>
  <c r="E143" i="59"/>
  <c r="T140" i="59"/>
  <c r="L140" i="59"/>
  <c r="D140" i="59"/>
  <c r="Q139" i="59"/>
  <c r="I139" i="59"/>
  <c r="V138" i="59"/>
  <c r="N138" i="59"/>
  <c r="F138" i="59"/>
  <c r="S137" i="59"/>
  <c r="K137" i="59"/>
  <c r="C137" i="59"/>
  <c r="P136" i="59"/>
  <c r="H136" i="59"/>
  <c r="U135" i="59"/>
  <c r="M135" i="59"/>
  <c r="E135" i="59"/>
  <c r="R134" i="59"/>
  <c r="J134" i="59"/>
  <c r="W133" i="59"/>
  <c r="O133" i="59"/>
  <c r="G133" i="59"/>
  <c r="T132" i="59"/>
  <c r="L132" i="59"/>
  <c r="D132" i="59"/>
  <c r="Q131" i="59"/>
  <c r="I131" i="59"/>
  <c r="V130" i="59"/>
  <c r="N130" i="59"/>
  <c r="F130" i="59"/>
  <c r="S129" i="59"/>
  <c r="K129" i="59"/>
  <c r="C129" i="59"/>
  <c r="P128" i="59"/>
  <c r="H128" i="59"/>
  <c r="U127" i="59"/>
  <c r="M127" i="59"/>
  <c r="E127" i="59"/>
  <c r="R126" i="59"/>
  <c r="J126" i="59"/>
  <c r="W125" i="59"/>
  <c r="O125" i="59"/>
  <c r="G125" i="59"/>
  <c r="T124" i="59"/>
  <c r="L124" i="59"/>
  <c r="D124" i="59"/>
  <c r="V122" i="59"/>
  <c r="N122" i="59"/>
  <c r="F122" i="59"/>
  <c r="S121" i="59"/>
  <c r="K121" i="59"/>
  <c r="C121" i="59"/>
  <c r="S140" i="59"/>
  <c r="K140" i="59"/>
  <c r="C140" i="59"/>
  <c r="P139" i="59"/>
  <c r="H139" i="59"/>
  <c r="U138" i="59"/>
  <c r="M138" i="59"/>
  <c r="E138" i="59"/>
  <c r="R137" i="59"/>
  <c r="J137" i="59"/>
  <c r="W136" i="59"/>
  <c r="O136" i="59"/>
  <c r="G136" i="59"/>
  <c r="T135" i="59"/>
  <c r="L135" i="59"/>
  <c r="D135" i="59"/>
  <c r="Q134" i="59"/>
  <c r="I134" i="59"/>
  <c r="V133" i="59"/>
  <c r="N133" i="59"/>
  <c r="F133" i="59"/>
  <c r="S132" i="59"/>
  <c r="K132" i="59"/>
  <c r="C132" i="59"/>
  <c r="P131" i="59"/>
  <c r="H131" i="59"/>
  <c r="U130" i="59"/>
  <c r="M130" i="59"/>
  <c r="E130" i="59"/>
  <c r="R129" i="59"/>
  <c r="J129" i="59"/>
  <c r="W128" i="59"/>
  <c r="O128" i="59"/>
  <c r="G128" i="59"/>
  <c r="T127" i="59"/>
  <c r="L127" i="59"/>
  <c r="D127" i="59"/>
  <c r="Q126" i="59"/>
  <c r="I126" i="59"/>
  <c r="V125" i="59"/>
  <c r="N125" i="59"/>
  <c r="F125" i="59"/>
  <c r="S124" i="59"/>
  <c r="C124" i="59"/>
  <c r="U122" i="59"/>
  <c r="M122" i="59"/>
  <c r="E122" i="59"/>
  <c r="R121" i="59"/>
  <c r="J121" i="59"/>
  <c r="X133" i="59"/>
  <c r="X125" i="59"/>
  <c r="X132" i="59"/>
  <c r="T117" i="59"/>
  <c r="N4" i="58"/>
  <c r="P117" i="59"/>
  <c r="J4" i="58"/>
  <c r="L117" i="59"/>
  <c r="F4" i="58"/>
  <c r="Q76" i="60"/>
  <c r="I76" i="60"/>
  <c r="V75" i="60"/>
  <c r="S74" i="60"/>
  <c r="K74" i="60"/>
  <c r="P73" i="60"/>
  <c r="U72" i="60"/>
  <c r="M72" i="60"/>
  <c r="E72" i="60"/>
  <c r="R71" i="60"/>
  <c r="J71" i="60"/>
  <c r="G70" i="60"/>
  <c r="L69" i="60"/>
  <c r="D69" i="60"/>
  <c r="Q68" i="60"/>
  <c r="I68" i="60"/>
  <c r="N67" i="60"/>
  <c r="K66" i="60"/>
  <c r="C66" i="60"/>
  <c r="P65" i="60"/>
  <c r="H65" i="60"/>
  <c r="U64" i="60"/>
  <c r="M64" i="60"/>
  <c r="E64" i="60"/>
  <c r="W62" i="60"/>
  <c r="O62" i="60"/>
  <c r="X117" i="59"/>
  <c r="R4" i="58"/>
  <c r="W117" i="59"/>
  <c r="Q4" i="58"/>
  <c r="S117" i="59"/>
  <c r="M4" i="58"/>
  <c r="O117" i="59"/>
  <c r="I4" i="58"/>
  <c r="K117" i="59"/>
  <c r="E4" i="58"/>
  <c r="X66" i="60"/>
  <c r="U75" i="60"/>
  <c r="M75" i="60"/>
  <c r="E75" i="60"/>
  <c r="R74" i="60"/>
  <c r="J74" i="60"/>
  <c r="Q71" i="60"/>
  <c r="I71" i="60"/>
  <c r="V70" i="60"/>
  <c r="N70" i="60"/>
  <c r="F70" i="60"/>
  <c r="U67" i="60"/>
  <c r="Q67" i="60"/>
  <c r="M67" i="60"/>
  <c r="E67" i="60"/>
  <c r="R66" i="60"/>
  <c r="J66" i="60"/>
  <c r="F66" i="60"/>
  <c r="Q63" i="60"/>
  <c r="I63" i="60"/>
  <c r="E63" i="60"/>
  <c r="V62" i="60"/>
  <c r="N62" i="60"/>
  <c r="J62" i="60"/>
  <c r="V117" i="59"/>
  <c r="P4" i="58"/>
  <c r="R117" i="59"/>
  <c r="L4" i="58"/>
  <c r="N117" i="59"/>
  <c r="H4" i="58"/>
  <c r="J117" i="59"/>
  <c r="D4" i="58"/>
  <c r="U117" i="59"/>
  <c r="O4" i="58"/>
  <c r="Q117" i="59"/>
  <c r="K4" i="58"/>
  <c r="M117" i="59"/>
  <c r="G4" i="58"/>
  <c r="I117" i="59"/>
  <c r="C4" i="58"/>
  <c r="W70" i="60"/>
  <c r="O70" i="60"/>
  <c r="P76" i="60"/>
  <c r="D72" i="60"/>
  <c r="H68" i="60"/>
  <c r="T64" i="60"/>
  <c r="L64" i="60"/>
  <c r="R63" i="60"/>
  <c r="F75" i="60"/>
  <c r="T67" i="60"/>
  <c r="D67" i="60"/>
  <c r="I66" i="60"/>
  <c r="H63" i="60"/>
  <c r="H73" i="60"/>
  <c r="T69" i="60"/>
  <c r="H76" i="60"/>
  <c r="T72" i="60"/>
  <c r="L72" i="60"/>
  <c r="P68" i="60"/>
  <c r="P64" i="60"/>
  <c r="D64" i="60"/>
  <c r="W73" i="60"/>
  <c r="G73" i="60"/>
  <c r="K69" i="60"/>
  <c r="C69" i="60"/>
  <c r="W65" i="60"/>
  <c r="O65" i="60"/>
  <c r="C74" i="60"/>
  <c r="S64" i="60"/>
  <c r="C64" i="60"/>
  <c r="S66" i="60"/>
  <c r="U73" i="60"/>
  <c r="Q73" i="60"/>
  <c r="M73" i="60"/>
  <c r="I73" i="60"/>
  <c r="E73" i="60"/>
  <c r="D116" i="59"/>
  <c r="D117" i="59"/>
  <c r="O73" i="60"/>
  <c r="S69" i="60"/>
  <c r="G69" i="60"/>
  <c r="G65" i="60"/>
  <c r="E116" i="59"/>
  <c r="E117" i="59"/>
  <c r="M76" i="60"/>
  <c r="R75" i="60"/>
  <c r="W74" i="60"/>
  <c r="G74" i="60"/>
  <c r="L73" i="60"/>
  <c r="Q72" i="60"/>
  <c r="V71" i="60"/>
  <c r="F71" i="60"/>
  <c r="K70" i="60"/>
  <c r="S89" i="60"/>
  <c r="W88" i="60"/>
  <c r="L87" i="60"/>
  <c r="V85" i="60"/>
  <c r="K84" i="60"/>
  <c r="U82" i="60"/>
  <c r="D109" i="59"/>
  <c r="D101" i="59"/>
  <c r="D115" i="59"/>
  <c r="E114" i="59"/>
  <c r="D111" i="59"/>
  <c r="E110" i="59"/>
  <c r="D107" i="59"/>
  <c r="E106" i="59"/>
  <c r="D103" i="59"/>
  <c r="E102" i="59"/>
  <c r="D99" i="59"/>
  <c r="E98" i="59"/>
  <c r="D95" i="59"/>
  <c r="E94" i="59"/>
  <c r="D93" i="59"/>
  <c r="D113" i="59"/>
  <c r="D105" i="59"/>
  <c r="D97" i="59"/>
  <c r="D114" i="59"/>
  <c r="E113" i="59"/>
  <c r="D110" i="59"/>
  <c r="E109" i="59"/>
  <c r="D106" i="59"/>
  <c r="E105" i="59"/>
  <c r="D102" i="59"/>
  <c r="E101" i="59"/>
  <c r="D98" i="59"/>
  <c r="E97" i="59"/>
  <c r="D94" i="59"/>
  <c r="E93" i="59"/>
  <c r="D86" i="60"/>
  <c r="N84" i="60"/>
  <c r="V77" i="60"/>
  <c r="R77" i="60"/>
  <c r="N77" i="60"/>
  <c r="J77" i="60"/>
  <c r="F77" i="60"/>
  <c r="W76" i="60"/>
  <c r="S76" i="60"/>
  <c r="O76" i="60"/>
  <c r="K76" i="60"/>
  <c r="G76" i="60"/>
  <c r="C76" i="60"/>
  <c r="T75" i="60"/>
  <c r="P75" i="60"/>
  <c r="L75" i="60"/>
  <c r="H75" i="60"/>
  <c r="D75" i="60"/>
  <c r="U74" i="60"/>
  <c r="Q74" i="60"/>
  <c r="M74" i="60"/>
  <c r="I74" i="60"/>
  <c r="E74" i="60"/>
  <c r="V73" i="60"/>
  <c r="R73" i="60"/>
  <c r="N73" i="60"/>
  <c r="J73" i="60"/>
  <c r="F73" i="60"/>
  <c r="W91" i="60"/>
  <c r="W72" i="60"/>
  <c r="S91" i="60"/>
  <c r="S72" i="60"/>
  <c r="O91" i="60"/>
  <c r="O72" i="60"/>
  <c r="K91" i="60"/>
  <c r="K72" i="60"/>
  <c r="G91" i="60"/>
  <c r="G72" i="60"/>
  <c r="C91" i="60"/>
  <c r="C72" i="60"/>
  <c r="T90" i="60"/>
  <c r="T71" i="60"/>
  <c r="P90" i="60"/>
  <c r="P71" i="60"/>
  <c r="L90" i="60"/>
  <c r="L71" i="60"/>
  <c r="H90" i="60"/>
  <c r="H71" i="60"/>
  <c r="D90" i="60"/>
  <c r="D71" i="60"/>
  <c r="U89" i="60"/>
  <c r="U70" i="60"/>
  <c r="Q89" i="60"/>
  <c r="Q70" i="60"/>
  <c r="M89" i="60"/>
  <c r="M70" i="60"/>
  <c r="I89" i="60"/>
  <c r="I70" i="60"/>
  <c r="E89" i="60"/>
  <c r="E70" i="60"/>
  <c r="V88" i="60"/>
  <c r="V69" i="60"/>
  <c r="R88" i="60"/>
  <c r="R69" i="60"/>
  <c r="N88" i="60"/>
  <c r="N69" i="60"/>
  <c r="J69" i="60"/>
  <c r="F88" i="60"/>
  <c r="F69" i="60"/>
  <c r="W87" i="60"/>
  <c r="W68" i="60"/>
  <c r="S87" i="60"/>
  <c r="S68" i="60"/>
  <c r="O68" i="60"/>
  <c r="O87" i="60"/>
  <c r="K87" i="60"/>
  <c r="K68" i="60"/>
  <c r="G87" i="60"/>
  <c r="G68" i="60"/>
  <c r="C87" i="60"/>
  <c r="C68" i="60"/>
  <c r="P86" i="60"/>
  <c r="P67" i="60"/>
  <c r="L86" i="60"/>
  <c r="L67" i="60"/>
  <c r="Q85" i="60"/>
  <c r="V84" i="60"/>
  <c r="N65" i="60"/>
  <c r="F84" i="60"/>
  <c r="K83" i="60"/>
  <c r="P82" i="60"/>
  <c r="U81" i="60"/>
  <c r="Q81" i="60"/>
  <c r="N75" i="60"/>
  <c r="V67" i="60"/>
  <c r="J63" i="60"/>
  <c r="T86" i="60"/>
  <c r="X85" i="60"/>
  <c r="E112" i="59"/>
  <c r="E108" i="59"/>
  <c r="E104" i="59"/>
  <c r="E100" i="59"/>
  <c r="E96" i="59"/>
  <c r="E92" i="59"/>
  <c r="E115" i="59"/>
  <c r="D112" i="59"/>
  <c r="E111" i="59"/>
  <c r="D108" i="59"/>
  <c r="E107" i="59"/>
  <c r="D104" i="59"/>
  <c r="E103" i="59"/>
  <c r="D100" i="59"/>
  <c r="E99" i="59"/>
  <c r="D96" i="59"/>
  <c r="E95" i="59"/>
  <c r="D92" i="59"/>
  <c r="I91" i="60"/>
  <c r="N90" i="60"/>
  <c r="F67" i="60"/>
  <c r="S83" i="60"/>
  <c r="V76" i="60"/>
  <c r="R76" i="60"/>
  <c r="N76" i="60"/>
  <c r="J76" i="60"/>
  <c r="F76" i="60"/>
  <c r="W75" i="60"/>
  <c r="S75" i="60"/>
  <c r="O75" i="60"/>
  <c r="K75" i="60"/>
  <c r="G75" i="60"/>
  <c r="C75" i="60"/>
  <c r="T74" i="60"/>
  <c r="P74" i="60"/>
  <c r="L74" i="60"/>
  <c r="H74" i="60"/>
  <c r="D74" i="60"/>
  <c r="V72" i="60"/>
  <c r="R72" i="60"/>
  <c r="N72" i="60"/>
  <c r="J72" i="60"/>
  <c r="F72" i="60"/>
  <c r="W71" i="60"/>
  <c r="S71" i="60"/>
  <c r="O71" i="60"/>
  <c r="K71" i="60"/>
  <c r="G71" i="60"/>
  <c r="C71" i="60"/>
  <c r="T70" i="60"/>
  <c r="P70" i="60"/>
  <c r="L70" i="60"/>
  <c r="H70" i="60"/>
  <c r="D70" i="60"/>
  <c r="Q91" i="60"/>
  <c r="V90" i="60"/>
  <c r="F90" i="60"/>
  <c r="K89" i="60"/>
  <c r="G88" i="60"/>
  <c r="Q86" i="60"/>
  <c r="F85" i="60"/>
  <c r="P83" i="60"/>
  <c r="E82" i="60"/>
  <c r="U91" i="60"/>
  <c r="M91" i="60"/>
  <c r="E91" i="60"/>
  <c r="R90" i="60"/>
  <c r="J90" i="60"/>
  <c r="W89" i="60"/>
  <c r="O89" i="60"/>
  <c r="G89" i="60"/>
  <c r="C89" i="60"/>
  <c r="T88" i="60"/>
  <c r="P88" i="60"/>
  <c r="L88" i="60"/>
  <c r="H88" i="60"/>
  <c r="D88" i="60"/>
  <c r="U87" i="60"/>
  <c r="Q87" i="60"/>
  <c r="M87" i="60"/>
  <c r="I87" i="60"/>
  <c r="E87" i="60"/>
  <c r="V86" i="60"/>
  <c r="R86" i="60"/>
  <c r="N86" i="60"/>
  <c r="J86" i="60"/>
  <c r="F86" i="60"/>
  <c r="W85" i="60"/>
  <c r="S85" i="60"/>
  <c r="O85" i="60"/>
  <c r="K85" i="60"/>
  <c r="G85" i="60"/>
  <c r="C85" i="60"/>
  <c r="T84" i="60"/>
  <c r="P84" i="60"/>
  <c r="L84" i="60"/>
  <c r="H84" i="60"/>
  <c r="D84" i="60"/>
  <c r="U83" i="60"/>
  <c r="Q83" i="60"/>
  <c r="M83" i="60"/>
  <c r="I83" i="60"/>
  <c r="E83" i="60"/>
  <c r="V82" i="60"/>
  <c r="R82" i="60"/>
  <c r="N82" i="60"/>
  <c r="J82" i="60"/>
  <c r="F82" i="60"/>
  <c r="W81" i="60"/>
  <c r="S81" i="60"/>
  <c r="O81" i="60"/>
  <c r="K62" i="60"/>
  <c r="G62" i="60"/>
  <c r="C81" i="60"/>
  <c r="C62" i="60"/>
  <c r="P77" i="60"/>
  <c r="U76" i="60"/>
  <c r="E76" i="60"/>
  <c r="J75" i="60"/>
  <c r="O74" i="60"/>
  <c r="T73" i="60"/>
  <c r="D73" i="60"/>
  <c r="I72" i="60"/>
  <c r="N71" i="60"/>
  <c r="S70" i="60"/>
  <c r="C70" i="60"/>
  <c r="P69" i="60"/>
  <c r="H69" i="60"/>
  <c r="U68" i="60"/>
  <c r="M68" i="60"/>
  <c r="E68" i="60"/>
  <c r="R67" i="60"/>
  <c r="J67" i="60"/>
  <c r="W66" i="60"/>
  <c r="O66" i="60"/>
  <c r="G66" i="60"/>
  <c r="T65" i="60"/>
  <c r="L65" i="60"/>
  <c r="D65" i="60"/>
  <c r="Q64" i="60"/>
  <c r="I64" i="60"/>
  <c r="V63" i="60"/>
  <c r="N63" i="60"/>
  <c r="F63" i="60"/>
  <c r="S62" i="60"/>
  <c r="J91" i="60"/>
  <c r="O90" i="60"/>
  <c r="T89" i="60"/>
  <c r="K81" i="60"/>
  <c r="T91" i="60"/>
  <c r="P91" i="60"/>
  <c r="L91" i="60"/>
  <c r="H91" i="60"/>
  <c r="D91" i="60"/>
  <c r="U90" i="60"/>
  <c r="Q90" i="60"/>
  <c r="M90" i="60"/>
  <c r="I90" i="60"/>
  <c r="E90" i="60"/>
  <c r="V89" i="60"/>
  <c r="R89" i="60"/>
  <c r="N89" i="60"/>
  <c r="J89" i="60"/>
  <c r="F89" i="60"/>
  <c r="S88" i="60"/>
  <c r="O88" i="60"/>
  <c r="K88" i="60"/>
  <c r="C88" i="60"/>
  <c r="T87" i="60"/>
  <c r="P87" i="60"/>
  <c r="H87" i="60"/>
  <c r="D87" i="60"/>
  <c r="U86" i="60"/>
  <c r="M86" i="60"/>
  <c r="I86" i="60"/>
  <c r="E86" i="60"/>
  <c r="R85" i="60"/>
  <c r="N85" i="60"/>
  <c r="J85" i="60"/>
  <c r="W84" i="60"/>
  <c r="S84" i="60"/>
  <c r="O84" i="60"/>
  <c r="G84" i="60"/>
  <c r="C84" i="60"/>
  <c r="T83" i="60"/>
  <c r="L83" i="60"/>
  <c r="H83" i="60"/>
  <c r="D83" i="60"/>
  <c r="Q82" i="60"/>
  <c r="M82" i="60"/>
  <c r="I82" i="60"/>
  <c r="V81" i="60"/>
  <c r="R81" i="60"/>
  <c r="N81" i="60"/>
  <c r="J81" i="60"/>
  <c r="F81" i="60"/>
  <c r="F62" i="60"/>
  <c r="W77" i="60"/>
  <c r="O77" i="60"/>
  <c r="G77" i="60"/>
  <c r="T76" i="60"/>
  <c r="L76" i="60"/>
  <c r="D76" i="60"/>
  <c r="Q75" i="60"/>
  <c r="I75" i="60"/>
  <c r="V74" i="60"/>
  <c r="N74" i="60"/>
  <c r="F74" i="60"/>
  <c r="S73" i="60"/>
  <c r="K73" i="60"/>
  <c r="C73" i="60"/>
  <c r="P72" i="60"/>
  <c r="H72" i="60"/>
  <c r="U71" i="60"/>
  <c r="M71" i="60"/>
  <c r="E71" i="60"/>
  <c r="R70" i="60"/>
  <c r="J70" i="60"/>
  <c r="W69" i="60"/>
  <c r="O69" i="60"/>
  <c r="T68" i="60"/>
  <c r="L68" i="60"/>
  <c r="D68" i="60"/>
  <c r="I67" i="60"/>
  <c r="V66" i="60"/>
  <c r="N66" i="60"/>
  <c r="S65" i="60"/>
  <c r="K65" i="60"/>
  <c r="C65" i="60"/>
  <c r="H64" i="60"/>
  <c r="U63" i="60"/>
  <c r="M63" i="60"/>
  <c r="R62" i="60"/>
  <c r="G81" i="60"/>
  <c r="H86" i="60"/>
  <c r="U85" i="60"/>
  <c r="M85" i="60"/>
  <c r="E85" i="60"/>
  <c r="R84" i="60"/>
  <c r="J84" i="60"/>
  <c r="W83" i="60"/>
  <c r="O83" i="60"/>
  <c r="G83" i="60"/>
  <c r="T82" i="60"/>
  <c r="L82" i="60"/>
  <c r="D82" i="60"/>
  <c r="M81" i="60"/>
  <c r="I81" i="60"/>
  <c r="E81" i="60"/>
  <c r="H67" i="60"/>
  <c r="U66" i="60"/>
  <c r="Q66" i="60"/>
  <c r="M66" i="60"/>
  <c r="E66" i="60"/>
  <c r="V65" i="60"/>
  <c r="R65" i="60"/>
  <c r="J65" i="60"/>
  <c r="F65" i="60"/>
  <c r="W64" i="60"/>
  <c r="O64" i="60"/>
  <c r="K64" i="60"/>
  <c r="G64" i="60"/>
  <c r="T63" i="60"/>
  <c r="P63" i="60"/>
  <c r="L63" i="60"/>
  <c r="D63" i="60"/>
  <c r="U62" i="60"/>
  <c r="Q62" i="60"/>
  <c r="M62" i="60"/>
  <c r="V91" i="60"/>
  <c r="N91" i="60"/>
  <c r="F91" i="60"/>
  <c r="S90" i="60"/>
  <c r="K90" i="60"/>
  <c r="C90" i="60"/>
  <c r="P89" i="60"/>
  <c r="H89" i="60"/>
  <c r="U88" i="60"/>
  <c r="Q88" i="60"/>
  <c r="M88" i="60"/>
  <c r="I88" i="60"/>
  <c r="E88" i="60"/>
  <c r="V87" i="60"/>
  <c r="R87" i="60"/>
  <c r="N87" i="60"/>
  <c r="J87" i="60"/>
  <c r="F87" i="60"/>
  <c r="W86" i="60"/>
  <c r="S86" i="60"/>
  <c r="O86" i="60"/>
  <c r="K86" i="60"/>
  <c r="G86" i="60"/>
  <c r="C86" i="60"/>
  <c r="T85" i="60"/>
  <c r="P85" i="60"/>
  <c r="L85" i="60"/>
  <c r="H85" i="60"/>
  <c r="D85" i="60"/>
  <c r="U84" i="60"/>
  <c r="Q84" i="60"/>
  <c r="M84" i="60"/>
  <c r="I84" i="60"/>
  <c r="E84" i="60"/>
  <c r="V83" i="60"/>
  <c r="R83" i="60"/>
  <c r="N83" i="60"/>
  <c r="J83" i="60"/>
  <c r="F83" i="60"/>
  <c r="W82" i="60"/>
  <c r="S82" i="60"/>
  <c r="O82" i="60"/>
  <c r="K82" i="60"/>
  <c r="G82" i="60"/>
  <c r="C82" i="60"/>
  <c r="T81" i="60"/>
  <c r="P81" i="60"/>
  <c r="L81" i="60"/>
  <c r="L62" i="60"/>
  <c r="H81" i="60"/>
  <c r="H62" i="60"/>
  <c r="D81" i="60"/>
  <c r="D62" i="60"/>
  <c r="U69" i="60"/>
  <c r="Q69" i="60"/>
  <c r="M69" i="60"/>
  <c r="I69" i="60"/>
  <c r="E69" i="60"/>
  <c r="V68" i="60"/>
  <c r="R68" i="60"/>
  <c r="N68" i="60"/>
  <c r="J68" i="60"/>
  <c r="F68" i="60"/>
  <c r="W67" i="60"/>
  <c r="S67" i="60"/>
  <c r="O67" i="60"/>
  <c r="K67" i="60"/>
  <c r="G67" i="60"/>
  <c r="C67" i="60"/>
  <c r="T66" i="60"/>
  <c r="P66" i="60"/>
  <c r="L66" i="60"/>
  <c r="H66" i="60"/>
  <c r="D66" i="60"/>
  <c r="U65" i="60"/>
  <c r="Q65" i="60"/>
  <c r="M65" i="60"/>
  <c r="I65" i="60"/>
  <c r="E65" i="60"/>
  <c r="V64" i="60"/>
  <c r="R64" i="60"/>
  <c r="N64" i="60"/>
  <c r="J64" i="60"/>
  <c r="F64" i="60"/>
  <c r="W63" i="60"/>
  <c r="S63" i="60"/>
  <c r="O63" i="60"/>
  <c r="K63" i="60"/>
  <c r="G63" i="60"/>
  <c r="C63" i="60"/>
  <c r="T62" i="60"/>
  <c r="P62" i="60"/>
  <c r="E62" i="60"/>
  <c r="J24" i="61"/>
  <c r="V29" i="61"/>
  <c r="R29" i="61"/>
  <c r="N29" i="61"/>
  <c r="J29" i="61"/>
  <c r="F29" i="61"/>
  <c r="W28" i="61"/>
  <c r="S28" i="61"/>
  <c r="O28" i="61"/>
  <c r="K28" i="61"/>
  <c r="G28" i="61"/>
  <c r="C28" i="61"/>
  <c r="U25" i="61"/>
  <c r="E25" i="61"/>
  <c r="U21" i="61"/>
  <c r="E21" i="61"/>
  <c r="J20" i="61"/>
  <c r="U24" i="61"/>
  <c r="Q24" i="61"/>
  <c r="M24" i="61"/>
  <c r="I24" i="61"/>
  <c r="E24" i="61"/>
  <c r="V23" i="61"/>
  <c r="R23" i="61"/>
  <c r="N23" i="61"/>
  <c r="J23" i="61"/>
  <c r="F23" i="61"/>
  <c r="U20" i="61"/>
  <c r="Q20" i="61"/>
  <c r="M20" i="61"/>
  <c r="I20" i="61"/>
  <c r="E20" i="61"/>
  <c r="V19" i="61"/>
  <c r="R19" i="61"/>
  <c r="N19" i="61"/>
  <c r="J19" i="61"/>
  <c r="F19" i="61"/>
  <c r="T25" i="61"/>
  <c r="L25" i="61"/>
  <c r="L21" i="61"/>
  <c r="D21" i="61"/>
  <c r="T29" i="61"/>
  <c r="D29" i="61"/>
  <c r="H25" i="61"/>
  <c r="T21" i="61"/>
  <c r="P25" i="61"/>
  <c r="D25" i="61"/>
  <c r="P21" i="61"/>
  <c r="H21" i="61"/>
  <c r="Q25" i="61"/>
  <c r="M25" i="61"/>
  <c r="I25" i="61"/>
  <c r="V24" i="61"/>
  <c r="R24" i="61"/>
  <c r="N24" i="61"/>
  <c r="F24" i="61"/>
  <c r="W23" i="61"/>
  <c r="S23" i="61"/>
  <c r="K23" i="61"/>
  <c r="G23" i="61"/>
  <c r="C23" i="61"/>
  <c r="Q21" i="61"/>
  <c r="M21" i="61"/>
  <c r="I21" i="61"/>
  <c r="V20" i="61"/>
  <c r="R20" i="61"/>
  <c r="N20" i="61"/>
  <c r="F20" i="61"/>
  <c r="W19" i="61"/>
  <c r="S19" i="61"/>
  <c r="K19" i="61"/>
  <c r="G19" i="61"/>
  <c r="C19" i="61"/>
  <c r="S22" i="61"/>
  <c r="K22" i="61"/>
  <c r="O23" i="61"/>
  <c r="O19" i="61"/>
  <c r="U29" i="61"/>
  <c r="Q29" i="61"/>
  <c r="M29" i="61"/>
  <c r="I29" i="61"/>
  <c r="E29" i="61"/>
  <c r="V28" i="61"/>
  <c r="R28" i="61"/>
  <c r="N28" i="61"/>
  <c r="J28" i="61"/>
  <c r="F28" i="61"/>
  <c r="W27" i="61"/>
  <c r="S27" i="61"/>
  <c r="O27" i="61"/>
  <c r="K27" i="61"/>
  <c r="G27" i="61"/>
  <c r="C27" i="61"/>
  <c r="W25" i="61"/>
  <c r="S25" i="61"/>
  <c r="O25" i="61"/>
  <c r="K25" i="61"/>
  <c r="G25" i="61"/>
  <c r="C25" i="61"/>
  <c r="T24" i="61"/>
  <c r="P24" i="61"/>
  <c r="L24" i="61"/>
  <c r="H24" i="61"/>
  <c r="D24" i="61"/>
  <c r="U23" i="61"/>
  <c r="Q23" i="61"/>
  <c r="M23" i="61"/>
  <c r="I23" i="61"/>
  <c r="E23" i="61"/>
  <c r="V22" i="61"/>
  <c r="R22" i="61"/>
  <c r="N22" i="61"/>
  <c r="J22" i="61"/>
  <c r="F22" i="61"/>
  <c r="W21" i="61"/>
  <c r="S21" i="61"/>
  <c r="O21" i="61"/>
  <c r="K21" i="61"/>
  <c r="G21" i="61"/>
  <c r="C21" i="61"/>
  <c r="T20" i="61"/>
  <c r="P20" i="61"/>
  <c r="L20" i="61"/>
  <c r="H20" i="61"/>
  <c r="D20" i="61"/>
  <c r="U19" i="61"/>
  <c r="Q19" i="61"/>
  <c r="M19" i="61"/>
  <c r="I19" i="61"/>
  <c r="E19" i="61"/>
  <c r="Q31" i="61"/>
  <c r="W22" i="61"/>
  <c r="C22" i="61"/>
  <c r="U28" i="61"/>
  <c r="Q28" i="61"/>
  <c r="M28" i="61"/>
  <c r="I28" i="61"/>
  <c r="E28" i="61"/>
  <c r="V27" i="61"/>
  <c r="R27" i="61"/>
  <c r="N27" i="61"/>
  <c r="J27" i="61"/>
  <c r="F27" i="61"/>
  <c r="W24" i="61"/>
  <c r="S24" i="61"/>
  <c r="O24" i="61"/>
  <c r="K24" i="61"/>
  <c r="G24" i="61"/>
  <c r="C24" i="61"/>
  <c r="T23" i="61"/>
  <c r="P23" i="61"/>
  <c r="L23" i="61"/>
  <c r="H23" i="61"/>
  <c r="D23" i="61"/>
  <c r="U22" i="61"/>
  <c r="Q22" i="61"/>
  <c r="M22" i="61"/>
  <c r="I22" i="61"/>
  <c r="E22" i="61"/>
  <c r="V21" i="61"/>
  <c r="R21" i="61"/>
  <c r="N21" i="61"/>
  <c r="J21" i="61"/>
  <c r="F21" i="61"/>
  <c r="W20" i="61"/>
  <c r="S20" i="61"/>
  <c r="O20" i="61"/>
  <c r="K20" i="61"/>
  <c r="G20" i="61"/>
  <c r="C20" i="61"/>
  <c r="T19" i="61"/>
  <c r="P19" i="61"/>
  <c r="L19" i="61"/>
  <c r="H19" i="61"/>
  <c r="D19" i="61"/>
  <c r="M31" i="61"/>
  <c r="O22" i="61"/>
  <c r="G22" i="61"/>
  <c r="T27" i="61"/>
  <c r="P27" i="61"/>
  <c r="H27" i="61"/>
  <c r="W29" i="61"/>
  <c r="S29" i="61"/>
  <c r="O29" i="61"/>
  <c r="K29" i="61"/>
  <c r="G29" i="61"/>
  <c r="C29" i="61"/>
  <c r="T28" i="61"/>
  <c r="P28" i="61"/>
  <c r="L28" i="61"/>
  <c r="H28" i="61"/>
  <c r="D28" i="61"/>
  <c r="U27" i="61"/>
  <c r="Q27" i="61"/>
  <c r="M27" i="61"/>
  <c r="I27" i="61"/>
  <c r="E27" i="61"/>
  <c r="I31" i="61"/>
  <c r="L27" i="61"/>
  <c r="D27" i="61"/>
  <c r="T22" i="61"/>
  <c r="P22" i="61"/>
  <c r="D22" i="61"/>
  <c r="T31" i="61"/>
  <c r="P31" i="61"/>
  <c r="L31" i="61"/>
  <c r="H31" i="61"/>
  <c r="H22" i="61"/>
  <c r="P29" i="61"/>
  <c r="L29" i="61"/>
  <c r="H29" i="61"/>
  <c r="V25" i="61"/>
  <c r="R25" i="61"/>
  <c r="N25" i="61"/>
  <c r="J25" i="61"/>
  <c r="F25" i="61"/>
  <c r="X2" i="61"/>
  <c r="X34" i="61" s="1"/>
  <c r="W2" i="61"/>
  <c r="W34" i="61" s="1"/>
  <c r="V2" i="61"/>
  <c r="V34" i="61" s="1"/>
  <c r="U2" i="61"/>
  <c r="U34" i="61" s="1"/>
  <c r="T2" i="61"/>
  <c r="T34" i="61" s="1"/>
  <c r="S2" i="61"/>
  <c r="S34" i="61" s="1"/>
  <c r="R2" i="61"/>
  <c r="R34" i="61" s="1"/>
  <c r="Q2" i="61"/>
  <c r="Q34" i="61" s="1"/>
  <c r="P2" i="61"/>
  <c r="P34" i="61" s="1"/>
  <c r="O2" i="61"/>
  <c r="O34" i="61" s="1"/>
  <c r="N2" i="61"/>
  <c r="N34" i="61" s="1"/>
  <c r="M2" i="61"/>
  <c r="M34" i="61" s="1"/>
  <c r="L2" i="61"/>
  <c r="L34" i="61" s="1"/>
  <c r="K2" i="61"/>
  <c r="K34" i="61" s="1"/>
  <c r="J2" i="61"/>
  <c r="J34" i="61" s="1"/>
  <c r="I2" i="61"/>
  <c r="I34" i="61" s="1"/>
  <c r="H2" i="61"/>
  <c r="H34" i="61" s="1"/>
  <c r="G2" i="61"/>
  <c r="G34" i="61" s="1"/>
  <c r="F2" i="61"/>
  <c r="F34" i="61" s="1"/>
  <c r="E2" i="61"/>
  <c r="D2" i="61"/>
  <c r="C2" i="61"/>
  <c r="X2" i="60"/>
  <c r="X42" i="60" s="1"/>
  <c r="W2" i="60"/>
  <c r="V2" i="60"/>
  <c r="U2" i="60"/>
  <c r="T2" i="60"/>
  <c r="S2" i="60"/>
  <c r="R2" i="60"/>
  <c r="Q2" i="60"/>
  <c r="P2" i="60"/>
  <c r="O2" i="60"/>
  <c r="N2" i="60"/>
  <c r="M2" i="60"/>
  <c r="L2" i="60"/>
  <c r="L42" i="60" s="1"/>
  <c r="K2" i="60"/>
  <c r="J2" i="60"/>
  <c r="I2" i="60"/>
  <c r="H2" i="60"/>
  <c r="G2" i="60"/>
  <c r="G42" i="60" s="1"/>
  <c r="F2" i="60"/>
  <c r="E2" i="60"/>
  <c r="D2" i="60"/>
  <c r="C2" i="60"/>
  <c r="C2" i="59"/>
  <c r="D2" i="59"/>
  <c r="E2" i="59"/>
  <c r="F2" i="59"/>
  <c r="G2" i="59"/>
  <c r="G149" i="59" s="1"/>
  <c r="H2" i="59"/>
  <c r="H32" i="59" s="1"/>
  <c r="I2" i="59"/>
  <c r="J2" i="59"/>
  <c r="K2" i="59"/>
  <c r="K149" i="59" s="1"/>
  <c r="L2" i="59"/>
  <c r="L32" i="59" s="1"/>
  <c r="M2" i="59"/>
  <c r="N2" i="59"/>
  <c r="O2" i="59"/>
  <c r="O149" i="59" s="1"/>
  <c r="P2" i="59"/>
  <c r="P91" i="59" s="1"/>
  <c r="Q2" i="59"/>
  <c r="R2" i="59"/>
  <c r="S2" i="59"/>
  <c r="S149" i="59" s="1"/>
  <c r="T2" i="59"/>
  <c r="T91" i="59" s="1"/>
  <c r="U2" i="59"/>
  <c r="V2" i="59"/>
  <c r="W2" i="59"/>
  <c r="W149" i="59" s="1"/>
  <c r="X2" i="59"/>
  <c r="X91" i="59" s="1"/>
  <c r="X31" i="61"/>
  <c r="X29" i="61"/>
  <c r="X28" i="61"/>
  <c r="X27" i="61"/>
  <c r="X25" i="61"/>
  <c r="X24" i="61"/>
  <c r="X23" i="61"/>
  <c r="X22" i="61"/>
  <c r="X21" i="61"/>
  <c r="X20" i="61"/>
  <c r="X19" i="61"/>
  <c r="X91" i="60"/>
  <c r="X90" i="60"/>
  <c r="X89" i="60"/>
  <c r="X88" i="60"/>
  <c r="X87" i="60"/>
  <c r="X86" i="60"/>
  <c r="X84" i="60"/>
  <c r="X83" i="60"/>
  <c r="X82" i="60"/>
  <c r="X81" i="60"/>
  <c r="X77" i="60"/>
  <c r="X76" i="60"/>
  <c r="X75" i="60"/>
  <c r="X74" i="60"/>
  <c r="X73" i="60"/>
  <c r="X72" i="60"/>
  <c r="X71" i="60"/>
  <c r="X70" i="60"/>
  <c r="X69" i="60"/>
  <c r="X68" i="60"/>
  <c r="X67" i="60"/>
  <c r="X65" i="60"/>
  <c r="X64" i="60"/>
  <c r="X63" i="60"/>
  <c r="X62" i="60"/>
  <c r="H42" i="60"/>
  <c r="X116" i="59"/>
  <c r="W116" i="59"/>
  <c r="V116" i="59"/>
  <c r="U116" i="59"/>
  <c r="T116" i="59"/>
  <c r="S116" i="59"/>
  <c r="R116" i="59"/>
  <c r="Q116" i="59"/>
  <c r="P116" i="59"/>
  <c r="O116" i="59"/>
  <c r="N116" i="59"/>
  <c r="M116" i="59"/>
  <c r="L116" i="59"/>
  <c r="K116" i="59"/>
  <c r="J116" i="59"/>
  <c r="I116" i="59"/>
  <c r="H116" i="59"/>
  <c r="G116" i="59"/>
  <c r="F116" i="59"/>
  <c r="X115" i="59"/>
  <c r="W115" i="59"/>
  <c r="V115" i="59"/>
  <c r="U115" i="59"/>
  <c r="T115" i="59"/>
  <c r="S115" i="59"/>
  <c r="R115" i="59"/>
  <c r="Q115" i="59"/>
  <c r="P115" i="59"/>
  <c r="O115" i="59"/>
  <c r="N115" i="59"/>
  <c r="M115" i="59"/>
  <c r="L115" i="59"/>
  <c r="K115" i="59"/>
  <c r="J115" i="59"/>
  <c r="I115" i="59"/>
  <c r="H115" i="59"/>
  <c r="G115" i="59"/>
  <c r="F115" i="59"/>
  <c r="X114" i="59"/>
  <c r="W114" i="59"/>
  <c r="V114" i="59"/>
  <c r="U114" i="59"/>
  <c r="T114" i="59"/>
  <c r="S114" i="59"/>
  <c r="R114" i="59"/>
  <c r="Q114" i="59"/>
  <c r="P114" i="59"/>
  <c r="O114" i="59"/>
  <c r="N114" i="59"/>
  <c r="M114" i="59"/>
  <c r="L114" i="59"/>
  <c r="K114" i="59"/>
  <c r="J114" i="59"/>
  <c r="I114" i="59"/>
  <c r="H114" i="59"/>
  <c r="G114" i="59"/>
  <c r="F114" i="59"/>
  <c r="X113" i="59"/>
  <c r="W113" i="59"/>
  <c r="V113" i="59"/>
  <c r="U113" i="59"/>
  <c r="T113" i="59"/>
  <c r="S113" i="59"/>
  <c r="R113" i="59"/>
  <c r="Q113" i="59"/>
  <c r="P113" i="59"/>
  <c r="O113" i="59"/>
  <c r="N113" i="59"/>
  <c r="M113" i="59"/>
  <c r="L113" i="59"/>
  <c r="K113" i="59"/>
  <c r="J113" i="59"/>
  <c r="I113" i="59"/>
  <c r="H113" i="59"/>
  <c r="G113" i="59"/>
  <c r="F113" i="59"/>
  <c r="X112" i="59"/>
  <c r="W112" i="59"/>
  <c r="V112" i="59"/>
  <c r="U112" i="59"/>
  <c r="T112" i="59"/>
  <c r="S112" i="59"/>
  <c r="R112" i="59"/>
  <c r="Q112" i="59"/>
  <c r="P112" i="59"/>
  <c r="O112" i="59"/>
  <c r="N112" i="59"/>
  <c r="M112" i="59"/>
  <c r="L112" i="59"/>
  <c r="K112" i="59"/>
  <c r="J112" i="59"/>
  <c r="I112" i="59"/>
  <c r="H112" i="59"/>
  <c r="G112" i="59"/>
  <c r="F112" i="59"/>
  <c r="X111" i="59"/>
  <c r="W111" i="59"/>
  <c r="V111" i="59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H111" i="59"/>
  <c r="G111" i="59"/>
  <c r="F111" i="59"/>
  <c r="X110" i="59"/>
  <c r="W110" i="59"/>
  <c r="V110" i="59"/>
  <c r="U110" i="59"/>
  <c r="T110" i="59"/>
  <c r="S110" i="59"/>
  <c r="R110" i="59"/>
  <c r="Q110" i="59"/>
  <c r="P110" i="59"/>
  <c r="O110" i="59"/>
  <c r="N110" i="59"/>
  <c r="M110" i="59"/>
  <c r="L110" i="59"/>
  <c r="K110" i="59"/>
  <c r="J110" i="59"/>
  <c r="I110" i="59"/>
  <c r="H110" i="59"/>
  <c r="G110" i="59"/>
  <c r="F110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H109" i="59"/>
  <c r="G109" i="59"/>
  <c r="F109" i="59"/>
  <c r="X108" i="59"/>
  <c r="W108" i="59"/>
  <c r="V108" i="59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H108" i="59"/>
  <c r="G108" i="59"/>
  <c r="F108" i="59"/>
  <c r="X107" i="59"/>
  <c r="W107" i="59"/>
  <c r="V107" i="59"/>
  <c r="U107" i="59"/>
  <c r="T107" i="59"/>
  <c r="S107" i="59"/>
  <c r="R107" i="59"/>
  <c r="Q107" i="59"/>
  <c r="P107" i="59"/>
  <c r="O107" i="59"/>
  <c r="N107" i="59"/>
  <c r="M107" i="59"/>
  <c r="L107" i="59"/>
  <c r="K107" i="59"/>
  <c r="J107" i="59"/>
  <c r="I107" i="59"/>
  <c r="H107" i="59"/>
  <c r="G107" i="59"/>
  <c r="F107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X105" i="59"/>
  <c r="W105" i="59"/>
  <c r="V105" i="59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H105" i="59"/>
  <c r="G105" i="59"/>
  <c r="F105" i="59"/>
  <c r="X104" i="59"/>
  <c r="W104" i="59"/>
  <c r="V104" i="59"/>
  <c r="U104" i="59"/>
  <c r="T104" i="59"/>
  <c r="S104" i="59"/>
  <c r="R104" i="59"/>
  <c r="Q104" i="59"/>
  <c r="P104" i="59"/>
  <c r="O104" i="59"/>
  <c r="N104" i="59"/>
  <c r="M104" i="59"/>
  <c r="L104" i="59"/>
  <c r="K104" i="59"/>
  <c r="J104" i="59"/>
  <c r="I104" i="59"/>
  <c r="H104" i="59"/>
  <c r="G104" i="59"/>
  <c r="F104" i="59"/>
  <c r="X103" i="59"/>
  <c r="W103" i="59"/>
  <c r="V103" i="59"/>
  <c r="U103" i="59"/>
  <c r="T103" i="59"/>
  <c r="S103" i="59"/>
  <c r="R103" i="59"/>
  <c r="Q103" i="59"/>
  <c r="P103" i="59"/>
  <c r="O103" i="59"/>
  <c r="N103" i="59"/>
  <c r="M103" i="59"/>
  <c r="L103" i="59"/>
  <c r="K103" i="59"/>
  <c r="J103" i="59"/>
  <c r="I103" i="59"/>
  <c r="H103" i="59"/>
  <c r="G103" i="59"/>
  <c r="F103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L102" i="59"/>
  <c r="K102" i="59"/>
  <c r="J102" i="59"/>
  <c r="I102" i="59"/>
  <c r="H102" i="59"/>
  <c r="G102" i="59"/>
  <c r="F102" i="59"/>
  <c r="X101" i="59"/>
  <c r="W101" i="59"/>
  <c r="V101" i="59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H101" i="59"/>
  <c r="G101" i="59"/>
  <c r="F101" i="59"/>
  <c r="X100" i="59"/>
  <c r="W100" i="59"/>
  <c r="V100" i="59"/>
  <c r="U100" i="59"/>
  <c r="T100" i="59"/>
  <c r="S100" i="59"/>
  <c r="R100" i="59"/>
  <c r="Q100" i="59"/>
  <c r="P100" i="59"/>
  <c r="O100" i="59"/>
  <c r="N100" i="59"/>
  <c r="M100" i="59"/>
  <c r="L100" i="59"/>
  <c r="K100" i="59"/>
  <c r="J100" i="59"/>
  <c r="I100" i="59"/>
  <c r="H100" i="59"/>
  <c r="G100" i="59"/>
  <c r="F100" i="59"/>
  <c r="X99" i="59"/>
  <c r="W99" i="59"/>
  <c r="V99" i="59"/>
  <c r="U99" i="59"/>
  <c r="T99" i="59"/>
  <c r="S99" i="59"/>
  <c r="R99" i="59"/>
  <c r="Q99" i="59"/>
  <c r="P99" i="59"/>
  <c r="O99" i="59"/>
  <c r="N99" i="59"/>
  <c r="M99" i="59"/>
  <c r="L99" i="59"/>
  <c r="K99" i="59"/>
  <c r="J99" i="59"/>
  <c r="I99" i="59"/>
  <c r="H99" i="59"/>
  <c r="G99" i="59"/>
  <c r="F99" i="59"/>
  <c r="X98" i="59"/>
  <c r="W98" i="59"/>
  <c r="V98" i="59"/>
  <c r="U98" i="59"/>
  <c r="T98" i="59"/>
  <c r="S98" i="59"/>
  <c r="R98" i="59"/>
  <c r="Q98" i="59"/>
  <c r="P98" i="59"/>
  <c r="O98" i="59"/>
  <c r="N98" i="59"/>
  <c r="M98" i="59"/>
  <c r="L98" i="59"/>
  <c r="K98" i="59"/>
  <c r="J98" i="59"/>
  <c r="I98" i="59"/>
  <c r="H98" i="59"/>
  <c r="G98" i="59"/>
  <c r="F98" i="59"/>
  <c r="X97" i="59"/>
  <c r="W97" i="59"/>
  <c r="V97" i="59"/>
  <c r="U97" i="59"/>
  <c r="T97" i="59"/>
  <c r="S97" i="59"/>
  <c r="R97" i="59"/>
  <c r="Q97" i="59"/>
  <c r="P97" i="59"/>
  <c r="O97" i="59"/>
  <c r="N97" i="59"/>
  <c r="M97" i="59"/>
  <c r="L97" i="59"/>
  <c r="K97" i="59"/>
  <c r="J97" i="59"/>
  <c r="I97" i="59"/>
  <c r="H97" i="59"/>
  <c r="G97" i="59"/>
  <c r="F97" i="59"/>
  <c r="X96" i="59"/>
  <c r="W96" i="59"/>
  <c r="V96" i="59"/>
  <c r="U96" i="59"/>
  <c r="T96" i="59"/>
  <c r="S96" i="59"/>
  <c r="R96" i="59"/>
  <c r="Q96" i="59"/>
  <c r="P96" i="59"/>
  <c r="O96" i="59"/>
  <c r="N96" i="59"/>
  <c r="M96" i="59"/>
  <c r="L96" i="59"/>
  <c r="K96" i="59"/>
  <c r="J96" i="59"/>
  <c r="I96" i="59"/>
  <c r="H96" i="59"/>
  <c r="G96" i="59"/>
  <c r="F96" i="59"/>
  <c r="X95" i="59"/>
  <c r="W95" i="59"/>
  <c r="V95" i="59"/>
  <c r="U95" i="59"/>
  <c r="T95" i="59"/>
  <c r="S95" i="59"/>
  <c r="R95" i="59"/>
  <c r="Q95" i="59"/>
  <c r="P95" i="59"/>
  <c r="O95" i="59"/>
  <c r="N95" i="59"/>
  <c r="M95" i="59"/>
  <c r="L95" i="59"/>
  <c r="K95" i="59"/>
  <c r="J95" i="59"/>
  <c r="I95" i="59"/>
  <c r="H95" i="59"/>
  <c r="G95" i="59"/>
  <c r="F95" i="59"/>
  <c r="X94" i="59"/>
  <c r="W94" i="59"/>
  <c r="V94" i="59"/>
  <c r="U94" i="59"/>
  <c r="T94" i="59"/>
  <c r="S94" i="59"/>
  <c r="R94" i="59"/>
  <c r="Q94" i="59"/>
  <c r="P94" i="59"/>
  <c r="O94" i="59"/>
  <c r="N94" i="59"/>
  <c r="M94" i="59"/>
  <c r="L94" i="59"/>
  <c r="K94" i="59"/>
  <c r="J94" i="59"/>
  <c r="I94" i="59"/>
  <c r="H94" i="59"/>
  <c r="G94" i="59"/>
  <c r="F94" i="59"/>
  <c r="X93" i="59"/>
  <c r="W93" i="59"/>
  <c r="V93" i="59"/>
  <c r="U93" i="59"/>
  <c r="T93" i="59"/>
  <c r="S93" i="59"/>
  <c r="R93" i="59"/>
  <c r="Q93" i="59"/>
  <c r="P93" i="59"/>
  <c r="O93" i="59"/>
  <c r="N93" i="59"/>
  <c r="M93" i="59"/>
  <c r="L93" i="59"/>
  <c r="K93" i="59"/>
  <c r="J93" i="59"/>
  <c r="I93" i="59"/>
  <c r="H93" i="59"/>
  <c r="G93" i="59"/>
  <c r="F93" i="59"/>
  <c r="X92" i="59"/>
  <c r="W92" i="59"/>
  <c r="V92" i="59"/>
  <c r="U92" i="59"/>
  <c r="T92" i="59"/>
  <c r="S92" i="59"/>
  <c r="R92" i="59"/>
  <c r="Q92" i="59"/>
  <c r="P92" i="59"/>
  <c r="O92" i="59"/>
  <c r="N92" i="59"/>
  <c r="M92" i="59"/>
  <c r="L92" i="59"/>
  <c r="K92" i="59"/>
  <c r="J92" i="59"/>
  <c r="I92" i="59"/>
  <c r="H92" i="59"/>
  <c r="G92" i="59"/>
  <c r="F92" i="59"/>
  <c r="R80" i="60" l="1"/>
  <c r="R22" i="60"/>
  <c r="R61" i="60"/>
  <c r="R99" i="60"/>
  <c r="K80" i="60"/>
  <c r="K99" i="60"/>
  <c r="K22" i="60"/>
  <c r="K61" i="60"/>
  <c r="I61" i="60"/>
  <c r="I99" i="60"/>
  <c r="I22" i="60"/>
  <c r="I80" i="60"/>
  <c r="Q99" i="60"/>
  <c r="Q61" i="60"/>
  <c r="Q22" i="60"/>
  <c r="Q80" i="60"/>
  <c r="C18" i="61"/>
  <c r="C34" i="61"/>
  <c r="D18" i="61"/>
  <c r="D34" i="61"/>
  <c r="D42" i="60"/>
  <c r="D80" i="60"/>
  <c r="D99" i="60"/>
  <c r="D22" i="60"/>
  <c r="D61" i="60"/>
  <c r="L99" i="60"/>
  <c r="L80" i="60"/>
  <c r="L22" i="60"/>
  <c r="L61" i="60"/>
  <c r="T99" i="60"/>
  <c r="T80" i="60"/>
  <c r="T22" i="60"/>
  <c r="T61" i="60"/>
  <c r="C99" i="60"/>
  <c r="C80" i="60"/>
  <c r="C22" i="60"/>
  <c r="C42" i="60"/>
  <c r="C61" i="60"/>
  <c r="E61" i="60"/>
  <c r="E80" i="60"/>
  <c r="E42" i="60"/>
  <c r="E99" i="60"/>
  <c r="E22" i="60"/>
  <c r="M61" i="60"/>
  <c r="M80" i="60"/>
  <c r="M99" i="60"/>
  <c r="M22" i="60"/>
  <c r="U61" i="60"/>
  <c r="U80" i="60"/>
  <c r="U99" i="60"/>
  <c r="U22" i="60"/>
  <c r="F22" i="60"/>
  <c r="F80" i="60"/>
  <c r="F61" i="60"/>
  <c r="F99" i="60"/>
  <c r="N22" i="60"/>
  <c r="N61" i="60"/>
  <c r="N80" i="60"/>
  <c r="N99" i="60"/>
  <c r="V22" i="60"/>
  <c r="V61" i="60"/>
  <c r="V80" i="60"/>
  <c r="V99" i="60"/>
  <c r="J80" i="60"/>
  <c r="J22" i="60"/>
  <c r="J61" i="60"/>
  <c r="J99" i="60"/>
  <c r="E18" i="61"/>
  <c r="E34" i="61"/>
  <c r="G99" i="60"/>
  <c r="G22" i="60"/>
  <c r="G61" i="60"/>
  <c r="G80" i="60"/>
  <c r="O42" i="60"/>
  <c r="O99" i="60"/>
  <c r="O22" i="60"/>
  <c r="O61" i="60"/>
  <c r="O80" i="60"/>
  <c r="W42" i="60"/>
  <c r="W99" i="60"/>
  <c r="W80" i="60"/>
  <c r="W22" i="60"/>
  <c r="W61" i="60"/>
  <c r="S80" i="60"/>
  <c r="S22" i="60"/>
  <c r="S99" i="60"/>
  <c r="S61" i="60"/>
  <c r="H99" i="60"/>
  <c r="H22" i="60"/>
  <c r="H61" i="60"/>
  <c r="H80" i="60"/>
  <c r="P99" i="60"/>
  <c r="P22" i="60"/>
  <c r="P61" i="60"/>
  <c r="P80" i="60"/>
  <c r="H91" i="59"/>
  <c r="X32" i="59"/>
  <c r="U149" i="59"/>
  <c r="U120" i="59"/>
  <c r="U62" i="59"/>
  <c r="Q120" i="59"/>
  <c r="Q62" i="59"/>
  <c r="M120" i="59"/>
  <c r="M62" i="59"/>
  <c r="I120" i="59"/>
  <c r="I62" i="59"/>
  <c r="E120" i="59"/>
  <c r="E62" i="59"/>
  <c r="T120" i="59"/>
  <c r="T62" i="59"/>
  <c r="P120" i="59"/>
  <c r="P62" i="59"/>
  <c r="L120" i="59"/>
  <c r="L62" i="59"/>
  <c r="H120" i="59"/>
  <c r="H62" i="59"/>
  <c r="D120" i="59"/>
  <c r="D62" i="59"/>
  <c r="W120" i="59"/>
  <c r="W62" i="59"/>
  <c r="S120" i="59"/>
  <c r="S62" i="59"/>
  <c r="O120" i="59"/>
  <c r="O62" i="59"/>
  <c r="K120" i="59"/>
  <c r="K62" i="59"/>
  <c r="G120" i="59"/>
  <c r="G62" i="59"/>
  <c r="C149" i="59"/>
  <c r="C120" i="59"/>
  <c r="C62" i="59"/>
  <c r="V32" i="59"/>
  <c r="V120" i="59"/>
  <c r="V62" i="59"/>
  <c r="R32" i="59"/>
  <c r="R120" i="59"/>
  <c r="R62" i="59"/>
  <c r="N32" i="59"/>
  <c r="N120" i="59"/>
  <c r="N62" i="59"/>
  <c r="J149" i="59"/>
  <c r="J62" i="59"/>
  <c r="J120" i="59"/>
  <c r="F32" i="59"/>
  <c r="F120" i="59"/>
  <c r="F62" i="59"/>
  <c r="X80" i="60"/>
  <c r="E32" i="59"/>
  <c r="C91" i="59"/>
  <c r="D32" i="59"/>
  <c r="E149" i="59"/>
  <c r="C32" i="59"/>
  <c r="E91" i="59"/>
  <c r="D149" i="59"/>
  <c r="D91" i="59"/>
  <c r="P42" i="60"/>
  <c r="X22" i="60"/>
  <c r="T42" i="60"/>
  <c r="J32" i="59"/>
  <c r="O32" i="59"/>
  <c r="T32" i="59"/>
  <c r="G91" i="59"/>
  <c r="W91" i="59"/>
  <c r="S32" i="59"/>
  <c r="K32" i="59"/>
  <c r="P32" i="59"/>
  <c r="L91" i="59"/>
  <c r="G32" i="59"/>
  <c r="W32" i="59"/>
  <c r="O91" i="59"/>
  <c r="N149" i="59"/>
  <c r="N91" i="59"/>
  <c r="I149" i="59"/>
  <c r="I91" i="59"/>
  <c r="Q149" i="59"/>
  <c r="Q91" i="59"/>
  <c r="F91" i="59"/>
  <c r="F149" i="59"/>
  <c r="V91" i="59"/>
  <c r="V149" i="59"/>
  <c r="M149" i="59"/>
  <c r="M91" i="59"/>
  <c r="U91" i="59"/>
  <c r="J91" i="59"/>
  <c r="R149" i="59"/>
  <c r="R91" i="59"/>
  <c r="H149" i="59"/>
  <c r="L149" i="59"/>
  <c r="P149" i="59"/>
  <c r="T149" i="59"/>
  <c r="X149" i="59"/>
  <c r="X120" i="59"/>
  <c r="I32" i="59"/>
  <c r="M32" i="59"/>
  <c r="Q32" i="59"/>
  <c r="U32" i="59"/>
  <c r="X62" i="59"/>
  <c r="K91" i="59"/>
  <c r="S91" i="59"/>
  <c r="I18" i="61"/>
  <c r="I42" i="60"/>
  <c r="M18" i="61"/>
  <c r="M42" i="60"/>
  <c r="Q18" i="61"/>
  <c r="Q42" i="60"/>
  <c r="U18" i="61"/>
  <c r="U42" i="60"/>
  <c r="F18" i="61"/>
  <c r="F42" i="60"/>
  <c r="J18" i="61"/>
  <c r="J42" i="60"/>
  <c r="N18" i="61"/>
  <c r="N42" i="60"/>
  <c r="R18" i="61"/>
  <c r="R42" i="60"/>
  <c r="V18" i="61"/>
  <c r="V42" i="60"/>
  <c r="G18" i="61"/>
  <c r="K18" i="61"/>
  <c r="O18" i="61"/>
  <c r="S18" i="61"/>
  <c r="W18" i="61"/>
  <c r="K42" i="60"/>
  <c r="S42" i="60"/>
  <c r="H18" i="61"/>
  <c r="L18" i="61"/>
  <c r="P18" i="61"/>
  <c r="T18" i="61"/>
  <c r="X99" i="60"/>
  <c r="X18" i="61"/>
  <c r="X61" i="60"/>
  <c r="S3" i="51" l="1"/>
  <c r="P2" i="50"/>
  <c r="R39" i="58"/>
  <c r="R41" i="58"/>
  <c r="R42" i="58"/>
  <c r="R43" i="58"/>
  <c r="S111" i="51" l="1"/>
  <c r="S175" i="51"/>
  <c r="R82" i="58"/>
  <c r="R38" i="58"/>
  <c r="S250" i="51"/>
  <c r="R37" i="58"/>
  <c r="R31" i="58"/>
  <c r="R36" i="58"/>
  <c r="R35" i="58"/>
  <c r="R34" i="58"/>
  <c r="R33" i="58"/>
  <c r="R40" i="58"/>
  <c r="R52" i="58"/>
  <c r="R32" i="58"/>
  <c r="R47" i="58"/>
  <c r="R51" i="58"/>
  <c r="R50" i="58"/>
  <c r="R45" i="58"/>
  <c r="R49" i="58"/>
  <c r="R53" i="58" l="1"/>
  <c r="R46" i="58"/>
  <c r="R48" i="58"/>
  <c r="X32" i="21" l="1"/>
  <c r="Y32" i="21"/>
  <c r="Z32" i="21"/>
  <c r="AA32" i="21"/>
  <c r="AB32" i="21"/>
  <c r="AC32" i="21"/>
  <c r="AD32" i="21"/>
  <c r="AE32" i="21"/>
  <c r="AF32" i="21"/>
  <c r="AG32" i="21"/>
  <c r="AH32" i="21"/>
  <c r="AI32" i="21"/>
  <c r="AJ32" i="21"/>
  <c r="AK32" i="21"/>
  <c r="AL32" i="21"/>
  <c r="AM32" i="21"/>
  <c r="AN32" i="21"/>
  <c r="AO32" i="21"/>
  <c r="AP32" i="21"/>
  <c r="AQ32" i="21"/>
  <c r="AQ86" i="21"/>
  <c r="AP86" i="21"/>
  <c r="AO86" i="21"/>
  <c r="W2" i="22"/>
  <c r="W40" i="22" s="1"/>
  <c r="X2" i="34" l="1"/>
  <c r="X56" i="34" s="1"/>
  <c r="D2" i="27"/>
  <c r="E2" i="27"/>
  <c r="F2" i="27"/>
  <c r="G2" i="27"/>
  <c r="H2" i="27"/>
  <c r="I2" i="27"/>
  <c r="J2" i="27"/>
  <c r="K2" i="27"/>
  <c r="L2" i="27"/>
  <c r="M2" i="27"/>
  <c r="N2" i="27"/>
  <c r="O2" i="27"/>
  <c r="P2" i="27"/>
  <c r="Q2" i="27"/>
  <c r="R2" i="27"/>
  <c r="S2" i="27"/>
  <c r="T2" i="27"/>
  <c r="U2" i="27"/>
  <c r="V2" i="27"/>
  <c r="W2" i="27"/>
  <c r="X2" i="27"/>
  <c r="X2" i="26"/>
  <c r="X20" i="26" s="1"/>
  <c r="X56" i="26" s="1"/>
  <c r="X38" i="26" l="1"/>
  <c r="X29" i="34"/>
  <c r="X58" i="27"/>
  <c r="X86" i="27"/>
  <c r="X30" i="27"/>
  <c r="V33" i="28" l="1"/>
  <c r="V9" i="28"/>
  <c r="S4" i="44" l="1"/>
  <c r="S5" i="44"/>
  <c r="S6" i="44"/>
  <c r="S7" i="44"/>
  <c r="S8" i="44"/>
  <c r="S9" i="44"/>
  <c r="S11" i="44"/>
  <c r="S12" i="44"/>
  <c r="S13" i="44"/>
  <c r="S14" i="44"/>
  <c r="S15" i="44"/>
  <c r="S16" i="44"/>
  <c r="S17" i="44"/>
  <c r="S3" i="44"/>
  <c r="O83" i="56" l="1"/>
  <c r="X2" i="45" l="1"/>
  <c r="Y2" i="45"/>
  <c r="R2" i="45"/>
  <c r="S2" i="45"/>
  <c r="T2" i="45"/>
  <c r="U2" i="45"/>
  <c r="V2" i="45"/>
  <c r="W2" i="45"/>
  <c r="X86" i="21" l="1"/>
  <c r="Y86" i="21"/>
  <c r="Z86" i="21"/>
  <c r="AA86" i="21"/>
  <c r="AB86" i="21"/>
  <c r="AC86" i="21"/>
  <c r="AD86" i="21"/>
  <c r="AE86" i="21"/>
  <c r="AF86" i="21"/>
  <c r="AG86" i="21"/>
  <c r="AH86" i="21"/>
  <c r="AI86" i="21"/>
  <c r="AJ86" i="21"/>
  <c r="AK86" i="21"/>
  <c r="AL86" i="21"/>
  <c r="AM86" i="21"/>
  <c r="AN86" i="21"/>
  <c r="AN24" i="21"/>
  <c r="AN25" i="21"/>
  <c r="AN22" i="21"/>
  <c r="AN23" i="21" l="1"/>
  <c r="AN21" i="21"/>
  <c r="B151" i="11" l="1"/>
  <c r="C151" i="11"/>
  <c r="D151" i="11"/>
  <c r="E151" i="11"/>
  <c r="F151" i="11"/>
  <c r="G151" i="11"/>
  <c r="H151" i="11"/>
  <c r="I151" i="11"/>
  <c r="J151" i="11"/>
  <c r="K151" i="11"/>
  <c r="B152" i="11"/>
  <c r="C152" i="11"/>
  <c r="D152" i="11"/>
  <c r="E152" i="11"/>
  <c r="F152" i="11"/>
  <c r="G152" i="11"/>
  <c r="H152" i="11"/>
  <c r="I152" i="11"/>
  <c r="J152" i="11"/>
  <c r="K152" i="11"/>
  <c r="C144" i="41" l="1"/>
  <c r="D144" i="41"/>
  <c r="E144" i="41"/>
  <c r="F144" i="41"/>
  <c r="G144" i="41"/>
  <c r="H144" i="41"/>
  <c r="I144" i="41"/>
  <c r="J144" i="41"/>
  <c r="K144" i="41"/>
  <c r="C145" i="41"/>
  <c r="D145" i="41"/>
  <c r="E145" i="41"/>
  <c r="F145" i="41"/>
  <c r="G145" i="41"/>
  <c r="H145" i="41"/>
  <c r="I145" i="41"/>
  <c r="J145" i="41"/>
  <c r="K145" i="41"/>
  <c r="B144" i="41"/>
  <c r="B145" i="41"/>
  <c r="Y2" i="29" l="1"/>
  <c r="G53" i="24" l="1"/>
  <c r="I53" i="24"/>
  <c r="K53" i="24"/>
  <c r="M53" i="24"/>
  <c r="O53" i="24"/>
  <c r="Q53" i="24"/>
  <c r="S53" i="24"/>
  <c r="U53" i="24"/>
  <c r="W53" i="24"/>
  <c r="Y53" i="24"/>
  <c r="H53" i="24"/>
  <c r="L53" i="24"/>
  <c r="P53" i="24"/>
  <c r="T53" i="24"/>
  <c r="X53" i="24"/>
  <c r="J53" i="24"/>
  <c r="N53" i="24"/>
  <c r="R53" i="24"/>
  <c r="V53" i="24"/>
  <c r="Z53" i="24"/>
  <c r="AA53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Z37" i="24"/>
  <c r="AA37" i="24"/>
  <c r="AA14" i="24"/>
  <c r="AA2" i="24"/>
  <c r="AA57" i="24" s="1"/>
  <c r="AA41" i="24" l="1"/>
  <c r="X69" i="24"/>
  <c r="T69" i="24"/>
  <c r="P69" i="24"/>
  <c r="L69" i="24"/>
  <c r="AA69" i="24"/>
  <c r="W69" i="24"/>
  <c r="S69" i="24"/>
  <c r="O69" i="24"/>
  <c r="K69" i="24"/>
  <c r="Z69" i="24"/>
  <c r="V69" i="24"/>
  <c r="R69" i="24"/>
  <c r="N69" i="24"/>
  <c r="J69" i="24"/>
  <c r="Y69" i="24"/>
  <c r="U69" i="24"/>
  <c r="Q69" i="24"/>
  <c r="M69" i="24"/>
  <c r="I69" i="24"/>
  <c r="U9" i="28" l="1"/>
  <c r="T33" i="28"/>
  <c r="U33" i="28"/>
  <c r="AM24" i="21" l="1"/>
  <c r="AM25" i="21"/>
  <c r="AM21" i="21" l="1"/>
  <c r="Q56" i="58" l="1"/>
  <c r="Q8" i="58"/>
  <c r="Q7" i="58"/>
  <c r="Q6" i="58"/>
  <c r="Q5" i="58"/>
  <c r="W2" i="43"/>
  <c r="O2" i="56" s="1"/>
  <c r="O210" i="56" l="1"/>
  <c r="O169" i="56"/>
  <c r="O126" i="56"/>
  <c r="O45" i="56"/>
  <c r="O86" i="56"/>
  <c r="Q79" i="58"/>
  <c r="Y2" i="46"/>
  <c r="X2" i="38"/>
  <c r="X64" i="38" s="1"/>
  <c r="Q87" i="58"/>
  <c r="Q85" i="58"/>
  <c r="Q84" i="58"/>
  <c r="Q86" i="58"/>
  <c r="C141" i="41" l="1"/>
  <c r="D141" i="41"/>
  <c r="E141" i="41"/>
  <c r="F141" i="41"/>
  <c r="G141" i="41"/>
  <c r="H141" i="41"/>
  <c r="I141" i="41"/>
  <c r="J141" i="41"/>
  <c r="K141" i="41"/>
  <c r="C142" i="41"/>
  <c r="D142" i="41"/>
  <c r="E142" i="41"/>
  <c r="F142" i="41"/>
  <c r="G142" i="41"/>
  <c r="H142" i="41"/>
  <c r="I142" i="41"/>
  <c r="J142" i="41"/>
  <c r="K142" i="41"/>
  <c r="B142" i="41"/>
  <c r="C90" i="41" l="1"/>
  <c r="D90" i="41"/>
  <c r="E90" i="41"/>
  <c r="F90" i="41"/>
  <c r="G90" i="41"/>
  <c r="H90" i="41"/>
  <c r="I90" i="41"/>
  <c r="J90" i="41"/>
  <c r="K90" i="41"/>
  <c r="B90" i="41"/>
  <c r="B164" i="41" s="1"/>
  <c r="D164" i="41" l="1"/>
  <c r="G164" i="41"/>
  <c r="J164" i="41"/>
  <c r="F164" i="41"/>
  <c r="K164" i="41"/>
  <c r="C164" i="41"/>
  <c r="I164" i="41"/>
  <c r="E164" i="41"/>
  <c r="H164" i="41"/>
  <c r="Q82" i="58" l="1"/>
  <c r="H39" i="14" l="1"/>
  <c r="I40" i="14" s="1"/>
  <c r="F39" i="14" l="1"/>
  <c r="W2" i="34" l="1"/>
  <c r="W29" i="34" s="1"/>
  <c r="W58" i="27"/>
  <c r="W2" i="26"/>
  <c r="W20" i="26" l="1"/>
  <c r="W56" i="26" s="1"/>
  <c r="W38" i="26"/>
  <c r="W30" i="27"/>
  <c r="W56" i="34"/>
  <c r="W86" i="27"/>
  <c r="R3" i="51"/>
  <c r="O2" i="50"/>
  <c r="Q34" i="58"/>
  <c r="Q39" i="58"/>
  <c r="Q41" i="58"/>
  <c r="Q42" i="58"/>
  <c r="Q43" i="58"/>
  <c r="R111" i="51" l="1"/>
  <c r="R175" i="51"/>
  <c r="Q46" i="58"/>
  <c r="R250" i="51"/>
  <c r="Q50" i="58"/>
  <c r="Q36" i="58"/>
  <c r="Q49" i="58"/>
  <c r="Q35" i="58"/>
  <c r="Q47" i="58"/>
  <c r="Q32" i="58"/>
  <c r="Q38" i="58"/>
  <c r="Q45" i="58"/>
  <c r="Q31" i="58"/>
  <c r="Q40" i="58"/>
  <c r="Q52" i="58"/>
  <c r="Q51" i="58"/>
  <c r="Q37" i="58"/>
  <c r="Q33" i="58"/>
  <c r="Q48" i="58" l="1"/>
  <c r="Q53" i="58"/>
  <c r="B149" i="11"/>
  <c r="C149" i="11"/>
  <c r="D149" i="11"/>
  <c r="E149" i="11"/>
  <c r="F149" i="11"/>
  <c r="G149" i="11"/>
  <c r="H149" i="11"/>
  <c r="I149" i="11"/>
  <c r="J149" i="11"/>
  <c r="K149" i="11"/>
  <c r="V2" i="22" l="1"/>
  <c r="V40" i="22" s="1"/>
  <c r="Q67" i="58" l="1"/>
  <c r="Q58" i="58"/>
  <c r="Q64" i="58"/>
  <c r="Q61" i="58"/>
  <c r="Q62" i="58"/>
  <c r="Q63" i="58"/>
  <c r="Q59" i="58"/>
  <c r="Q66" i="58" l="1"/>
  <c r="Q65" i="58"/>
  <c r="Q60" i="58" l="1"/>
  <c r="Q68" i="58" s="1"/>
  <c r="AK25" i="21" l="1"/>
  <c r="AK23" i="21" l="1"/>
  <c r="AK24" i="21"/>
  <c r="AK22" i="21"/>
  <c r="AK21" i="21" l="1"/>
  <c r="AL25" i="21"/>
  <c r="AL22" i="21" l="1"/>
  <c r="AM22" i="21"/>
  <c r="AL24" i="21"/>
  <c r="AM23" i="21"/>
  <c r="AL23" i="21"/>
  <c r="AL21" i="21"/>
  <c r="N83" i="56" l="1"/>
  <c r="C54" i="30" l="1"/>
  <c r="A168" i="56" l="1"/>
  <c r="A85" i="56"/>
  <c r="A44" i="56"/>
  <c r="A1" i="56"/>
  <c r="A1" i="14"/>
  <c r="A1" i="43"/>
  <c r="A1" i="53"/>
  <c r="A1" i="44"/>
  <c r="B56" i="24"/>
  <c r="B40" i="24"/>
  <c r="B24" i="24"/>
  <c r="B1" i="24"/>
  <c r="A1" i="50"/>
  <c r="A1" i="18"/>
  <c r="A1" i="29"/>
  <c r="A1" i="16"/>
  <c r="A1" i="46"/>
  <c r="A1" i="38"/>
  <c r="A63" i="38" s="1"/>
  <c r="A1" i="45"/>
  <c r="A1" i="41"/>
  <c r="A1" i="11"/>
  <c r="A1" i="10"/>
  <c r="A28" i="22"/>
  <c r="A1" i="22"/>
  <c r="A31" i="21"/>
  <c r="A85" i="21"/>
  <c r="A1" i="21"/>
  <c r="A21" i="28"/>
  <c r="A11" i="28"/>
  <c r="A1" i="28"/>
  <c r="A91" i="19"/>
  <c r="A62" i="19"/>
  <c r="A50" i="19"/>
  <c r="A31" i="19"/>
  <c r="A1" i="19"/>
  <c r="A1" i="9"/>
  <c r="A16" i="2"/>
  <c r="A1" i="2"/>
  <c r="A1" i="58"/>
  <c r="A55" i="34"/>
  <c r="A28" i="34"/>
  <c r="A1" i="34"/>
  <c r="A85" i="27"/>
  <c r="A57" i="27"/>
  <c r="A29" i="27"/>
  <c r="A1" i="27"/>
  <c r="A55" i="26"/>
  <c r="A37" i="26"/>
  <c r="A19" i="26"/>
  <c r="A1" i="26"/>
  <c r="D14" i="24" l="1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C14" i="24" l="1"/>
  <c r="Z2" i="24" l="1"/>
  <c r="Z57" i="24" l="1"/>
  <c r="Z41" i="24"/>
  <c r="V2" i="43" l="1"/>
  <c r="N2" i="56" s="1"/>
  <c r="N210" i="56" l="1"/>
  <c r="N86" i="56"/>
  <c r="N169" i="56"/>
  <c r="N126" i="56"/>
  <c r="N45" i="56"/>
  <c r="W2" i="38" l="1"/>
  <c r="W64" i="38" s="1"/>
  <c r="P5" i="58" l="1"/>
  <c r="P6" i="58"/>
  <c r="P7" i="58"/>
  <c r="P8" i="58"/>
  <c r="B108" i="41" l="1"/>
  <c r="C108" i="41"/>
  <c r="D108" i="41"/>
  <c r="E108" i="41"/>
  <c r="F108" i="41"/>
  <c r="G108" i="41"/>
  <c r="H108" i="41"/>
  <c r="I108" i="41"/>
  <c r="J108" i="41"/>
  <c r="K108" i="41"/>
  <c r="B109" i="41"/>
  <c r="C109" i="41"/>
  <c r="D109" i="41"/>
  <c r="E109" i="41"/>
  <c r="F109" i="41"/>
  <c r="G109" i="41"/>
  <c r="H109" i="41"/>
  <c r="I109" i="41"/>
  <c r="J109" i="41"/>
  <c r="K109" i="41"/>
  <c r="B110" i="41"/>
  <c r="C110" i="41"/>
  <c r="D110" i="41"/>
  <c r="E110" i="41"/>
  <c r="F110" i="41"/>
  <c r="G110" i="41"/>
  <c r="H110" i="41"/>
  <c r="I110" i="41"/>
  <c r="J110" i="41"/>
  <c r="K110" i="41"/>
  <c r="B111" i="41"/>
  <c r="C111" i="41"/>
  <c r="D111" i="41"/>
  <c r="E111" i="41"/>
  <c r="F111" i="41"/>
  <c r="G111" i="41"/>
  <c r="H111" i="41"/>
  <c r="I111" i="41"/>
  <c r="J111" i="41"/>
  <c r="K111" i="41"/>
  <c r="B124" i="41"/>
  <c r="C124" i="41"/>
  <c r="D124" i="41"/>
  <c r="E124" i="41"/>
  <c r="F124" i="41"/>
  <c r="G124" i="41"/>
  <c r="H124" i="41"/>
  <c r="I124" i="41"/>
  <c r="J124" i="41"/>
  <c r="K124" i="41"/>
  <c r="B125" i="41"/>
  <c r="C125" i="41"/>
  <c r="D125" i="41"/>
  <c r="E125" i="41"/>
  <c r="F125" i="41"/>
  <c r="G125" i="41"/>
  <c r="H125" i="41"/>
  <c r="I125" i="41"/>
  <c r="J125" i="41"/>
  <c r="K125" i="41"/>
  <c r="B128" i="41"/>
  <c r="C128" i="41"/>
  <c r="D128" i="41"/>
  <c r="E128" i="41"/>
  <c r="F128" i="41"/>
  <c r="G128" i="41"/>
  <c r="H128" i="41"/>
  <c r="I128" i="41"/>
  <c r="J128" i="41"/>
  <c r="K128" i="41"/>
  <c r="B129" i="41"/>
  <c r="C129" i="41"/>
  <c r="D129" i="41"/>
  <c r="E129" i="41"/>
  <c r="F129" i="41"/>
  <c r="G129" i="41"/>
  <c r="H129" i="41"/>
  <c r="I129" i="41"/>
  <c r="J129" i="41"/>
  <c r="K129" i="41"/>
  <c r="B130" i="41"/>
  <c r="C130" i="41"/>
  <c r="D130" i="41"/>
  <c r="E130" i="41"/>
  <c r="F130" i="41"/>
  <c r="G130" i="41"/>
  <c r="H130" i="41"/>
  <c r="I130" i="41"/>
  <c r="J130" i="41"/>
  <c r="K130" i="41"/>
  <c r="B131" i="41"/>
  <c r="C131" i="41"/>
  <c r="D131" i="41"/>
  <c r="E131" i="41"/>
  <c r="F131" i="41"/>
  <c r="G131" i="41"/>
  <c r="H131" i="41"/>
  <c r="I131" i="41"/>
  <c r="J131" i="41"/>
  <c r="K131" i="41"/>
  <c r="B134" i="41"/>
  <c r="C134" i="41"/>
  <c r="D134" i="41"/>
  <c r="E134" i="41"/>
  <c r="F134" i="41"/>
  <c r="G134" i="41"/>
  <c r="H134" i="41"/>
  <c r="I134" i="41"/>
  <c r="J134" i="41"/>
  <c r="K134" i="41"/>
  <c r="B135" i="41"/>
  <c r="C135" i="41"/>
  <c r="D135" i="41"/>
  <c r="E135" i="41"/>
  <c r="F135" i="41"/>
  <c r="G135" i="41"/>
  <c r="H135" i="41"/>
  <c r="I135" i="41"/>
  <c r="J135" i="41"/>
  <c r="K135" i="41"/>
  <c r="B138" i="41"/>
  <c r="C138" i="41"/>
  <c r="D138" i="41"/>
  <c r="E138" i="41"/>
  <c r="F138" i="41"/>
  <c r="G138" i="41"/>
  <c r="H138" i="41"/>
  <c r="I138" i="41"/>
  <c r="J138" i="41"/>
  <c r="K138" i="41"/>
  <c r="B140" i="41"/>
  <c r="C140" i="41"/>
  <c r="D140" i="41"/>
  <c r="E140" i="41"/>
  <c r="F140" i="41"/>
  <c r="G140" i="41"/>
  <c r="H140" i="41"/>
  <c r="I140" i="41"/>
  <c r="J140" i="41"/>
  <c r="K140" i="41"/>
  <c r="B141" i="41"/>
  <c r="C89" i="41"/>
  <c r="D89" i="41"/>
  <c r="E89" i="41"/>
  <c r="F89" i="41"/>
  <c r="G89" i="41"/>
  <c r="H89" i="41"/>
  <c r="I89" i="41"/>
  <c r="J89" i="41"/>
  <c r="K89" i="41"/>
  <c r="B89" i="41"/>
  <c r="I163" i="41" l="1"/>
  <c r="E163" i="41"/>
  <c r="K163" i="41"/>
  <c r="B163" i="41"/>
  <c r="H163" i="41"/>
  <c r="D163" i="41"/>
  <c r="G163" i="41"/>
  <c r="C163" i="41"/>
  <c r="J163" i="41"/>
  <c r="F163" i="41"/>
  <c r="K8" i="28"/>
  <c r="L8" i="28"/>
  <c r="M8" i="28"/>
  <c r="N8" i="28"/>
  <c r="O8" i="28"/>
  <c r="O9" i="28" s="1"/>
  <c r="P8" i="28"/>
  <c r="P9" i="28" s="1"/>
  <c r="Q8" i="28"/>
  <c r="Q9" i="28" s="1"/>
  <c r="R8" i="28"/>
  <c r="S8" i="28"/>
  <c r="T9" i="28"/>
  <c r="O33" i="28"/>
  <c r="P33" i="28"/>
  <c r="Q33" i="28"/>
  <c r="R33" i="28"/>
  <c r="S33" i="28"/>
  <c r="S9" i="28"/>
  <c r="R9" i="28" l="1"/>
  <c r="O18" i="44" l="1"/>
  <c r="O2" i="44"/>
  <c r="D5" i="30" l="1"/>
  <c r="D56" i="58"/>
  <c r="E56" i="58"/>
  <c r="F56" i="58"/>
  <c r="G56" i="58"/>
  <c r="H56" i="58"/>
  <c r="I56" i="58"/>
  <c r="J56" i="58"/>
  <c r="K56" i="58"/>
  <c r="L56" i="58"/>
  <c r="M56" i="58"/>
  <c r="N56" i="58"/>
  <c r="O56" i="58"/>
  <c r="P56" i="58"/>
  <c r="E66" i="58" l="1"/>
  <c r="F66" i="58"/>
  <c r="G66" i="58"/>
  <c r="H66" i="58"/>
  <c r="I66" i="58"/>
  <c r="J66" i="58"/>
  <c r="K66" i="58"/>
  <c r="L66" i="58"/>
  <c r="M66" i="58"/>
  <c r="D66" i="58"/>
  <c r="E58" i="58"/>
  <c r="F58" i="58"/>
  <c r="G58" i="58"/>
  <c r="H58" i="58"/>
  <c r="I58" i="58"/>
  <c r="J58" i="58"/>
  <c r="K58" i="58"/>
  <c r="L58" i="58"/>
  <c r="M58" i="58"/>
  <c r="E59" i="58"/>
  <c r="F59" i="58"/>
  <c r="G59" i="58"/>
  <c r="H59" i="58"/>
  <c r="I59" i="58"/>
  <c r="J59" i="58"/>
  <c r="K59" i="58"/>
  <c r="L59" i="58"/>
  <c r="M59" i="58"/>
  <c r="E60" i="58"/>
  <c r="F60" i="58"/>
  <c r="G60" i="58"/>
  <c r="H60" i="58"/>
  <c r="I60" i="58"/>
  <c r="J60" i="58"/>
  <c r="K60" i="58"/>
  <c r="L60" i="58"/>
  <c r="M60" i="58"/>
  <c r="E61" i="58"/>
  <c r="F61" i="58"/>
  <c r="G61" i="58"/>
  <c r="H61" i="58"/>
  <c r="I61" i="58"/>
  <c r="J61" i="58"/>
  <c r="K61" i="58"/>
  <c r="L61" i="58"/>
  <c r="M61" i="58"/>
  <c r="E62" i="58"/>
  <c r="F62" i="58"/>
  <c r="G62" i="58"/>
  <c r="H62" i="58"/>
  <c r="I62" i="58"/>
  <c r="J62" i="58"/>
  <c r="K62" i="58"/>
  <c r="L62" i="58"/>
  <c r="M62" i="58"/>
  <c r="E63" i="58"/>
  <c r="F63" i="58"/>
  <c r="G63" i="58"/>
  <c r="H63" i="58"/>
  <c r="I63" i="58"/>
  <c r="J63" i="58"/>
  <c r="K63" i="58"/>
  <c r="L63" i="58"/>
  <c r="M63" i="58"/>
  <c r="E64" i="58"/>
  <c r="F64" i="58"/>
  <c r="G64" i="58"/>
  <c r="H64" i="58"/>
  <c r="I64" i="58"/>
  <c r="J64" i="58"/>
  <c r="K64" i="58"/>
  <c r="L64" i="58"/>
  <c r="M64" i="58"/>
  <c r="E65" i="58"/>
  <c r="F65" i="58"/>
  <c r="G65" i="58"/>
  <c r="H65" i="58"/>
  <c r="I65" i="58"/>
  <c r="J65" i="58"/>
  <c r="K65" i="58"/>
  <c r="L65" i="58"/>
  <c r="M65" i="58"/>
  <c r="E67" i="58"/>
  <c r="F67" i="58"/>
  <c r="G67" i="58"/>
  <c r="H67" i="58"/>
  <c r="I67" i="58"/>
  <c r="J67" i="58"/>
  <c r="K67" i="58"/>
  <c r="L67" i="58"/>
  <c r="M67" i="58"/>
  <c r="D67" i="58"/>
  <c r="D65" i="58"/>
  <c r="D64" i="58"/>
  <c r="D63" i="58"/>
  <c r="D61" i="58"/>
  <c r="D62" i="58"/>
  <c r="D60" i="58"/>
  <c r="D59" i="58"/>
  <c r="D58" i="58"/>
  <c r="I68" i="58" l="1"/>
  <c r="H68" i="58"/>
  <c r="F68" i="58"/>
  <c r="D68" i="58"/>
  <c r="K68" i="58"/>
  <c r="J68" i="58"/>
  <c r="M68" i="58"/>
  <c r="E68" i="58"/>
  <c r="L68" i="58"/>
  <c r="G68" i="58"/>
  <c r="B144" i="11" l="1"/>
  <c r="C144" i="11"/>
  <c r="D144" i="11"/>
  <c r="E144" i="11"/>
  <c r="F144" i="11"/>
  <c r="G144" i="11"/>
  <c r="H144" i="11"/>
  <c r="I144" i="11"/>
  <c r="J144" i="11"/>
  <c r="K144" i="11"/>
  <c r="B145" i="11"/>
  <c r="C145" i="11"/>
  <c r="D145" i="11"/>
  <c r="E145" i="11"/>
  <c r="F145" i="11"/>
  <c r="G145" i="11"/>
  <c r="H145" i="11"/>
  <c r="I145" i="11"/>
  <c r="J145" i="11"/>
  <c r="K145" i="11"/>
  <c r="B147" i="11"/>
  <c r="C147" i="11"/>
  <c r="D147" i="11"/>
  <c r="E147" i="11"/>
  <c r="F147" i="11"/>
  <c r="G147" i="11"/>
  <c r="H147" i="11"/>
  <c r="I147" i="11"/>
  <c r="J147" i="11"/>
  <c r="K147" i="11"/>
  <c r="B148" i="11"/>
  <c r="C148" i="11"/>
  <c r="D148" i="11"/>
  <c r="E148" i="11"/>
  <c r="F148" i="11"/>
  <c r="G148" i="11"/>
  <c r="H148" i="11"/>
  <c r="I148" i="11"/>
  <c r="J148" i="11"/>
  <c r="K148" i="11"/>
  <c r="C89" i="11"/>
  <c r="D89" i="11"/>
  <c r="E89" i="11"/>
  <c r="F89" i="11"/>
  <c r="G89" i="11"/>
  <c r="H89" i="11"/>
  <c r="I89" i="11"/>
  <c r="J89" i="11"/>
  <c r="K89" i="11"/>
  <c r="B89" i="11"/>
  <c r="C59" i="11"/>
  <c r="D59" i="11"/>
  <c r="E59" i="11"/>
  <c r="F59" i="11"/>
  <c r="G59" i="11"/>
  <c r="H59" i="11"/>
  <c r="I59" i="11"/>
  <c r="J59" i="11"/>
  <c r="K59" i="11"/>
  <c r="V2" i="34"/>
  <c r="V56" i="34" s="1"/>
  <c r="V30" i="27"/>
  <c r="V2" i="26"/>
  <c r="V38" i="26" l="1"/>
  <c r="V20" i="26"/>
  <c r="H146" i="11"/>
  <c r="H150" i="11"/>
  <c r="H90" i="11"/>
  <c r="D146" i="11"/>
  <c r="D150" i="11"/>
  <c r="D90" i="11"/>
  <c r="K146" i="11"/>
  <c r="K90" i="11"/>
  <c r="K150" i="11"/>
  <c r="G146" i="11"/>
  <c r="G90" i="11"/>
  <c r="G150" i="11"/>
  <c r="C146" i="11"/>
  <c r="C90" i="11"/>
  <c r="C150" i="11"/>
  <c r="J146" i="11"/>
  <c r="J90" i="11"/>
  <c r="J150" i="11"/>
  <c r="F146" i="11"/>
  <c r="F150" i="11"/>
  <c r="F90" i="11"/>
  <c r="I146" i="11"/>
  <c r="I150" i="11"/>
  <c r="I90" i="11"/>
  <c r="E146" i="11"/>
  <c r="E150" i="11"/>
  <c r="E90" i="11"/>
  <c r="V56" i="26"/>
  <c r="B59" i="11"/>
  <c r="V29" i="34"/>
  <c r="V58" i="27"/>
  <c r="V86" i="27"/>
  <c r="C176" i="11" l="1"/>
  <c r="C177" i="11"/>
  <c r="D176" i="11"/>
  <c r="D177" i="11"/>
  <c r="E176" i="11"/>
  <c r="E177" i="11"/>
  <c r="G176" i="11"/>
  <c r="G177" i="11"/>
  <c r="F176" i="11"/>
  <c r="F177" i="11"/>
  <c r="J176" i="11"/>
  <c r="J177" i="11"/>
  <c r="I176" i="11"/>
  <c r="I177" i="11"/>
  <c r="K176" i="11"/>
  <c r="K177" i="11"/>
  <c r="H176" i="11"/>
  <c r="H177" i="11"/>
  <c r="B146" i="11"/>
  <c r="B90" i="11"/>
  <c r="B150" i="11"/>
  <c r="B176" i="11" l="1"/>
  <c r="B177" i="11"/>
  <c r="P67" i="58"/>
  <c r="O67" i="58"/>
  <c r="N67" i="58"/>
  <c r="P65" i="58"/>
  <c r="N65" i="58"/>
  <c r="P64" i="58"/>
  <c r="O64" i="58"/>
  <c r="N64" i="58"/>
  <c r="P61" i="58"/>
  <c r="O61" i="58"/>
  <c r="AF24" i="21"/>
  <c r="P62" i="58"/>
  <c r="O62" i="58"/>
  <c r="N62" i="58"/>
  <c r="O60" i="58"/>
  <c r="N60" i="58"/>
  <c r="AJ21" i="21"/>
  <c r="AB21" i="21"/>
  <c r="P59" i="58"/>
  <c r="O59" i="58"/>
  <c r="N59" i="58"/>
  <c r="P58" i="58"/>
  <c r="O58" i="58"/>
  <c r="AA22" i="21"/>
  <c r="AB22" i="21"/>
  <c r="AC22" i="21"/>
  <c r="AI22" i="21"/>
  <c r="AJ22" i="21"/>
  <c r="AB25" i="21"/>
  <c r="AD25" i="21"/>
  <c r="AJ25" i="21"/>
  <c r="N58" i="58"/>
  <c r="AD24" i="21" l="1"/>
  <c r="AA25" i="21"/>
  <c r="AF23" i="21"/>
  <c r="AC24" i="21"/>
  <c r="AC21" i="21"/>
  <c r="AI25" i="21"/>
  <c r="O66" i="58"/>
  <c r="AE24" i="21"/>
  <c r="AA21" i="21"/>
  <c r="AI21" i="21"/>
  <c r="AD21" i="21"/>
  <c r="AG23" i="21"/>
  <c r="AA24" i="21"/>
  <c r="AB24" i="21"/>
  <c r="AJ24" i="21"/>
  <c r="AE25" i="21"/>
  <c r="AF21" i="21"/>
  <c r="P66" i="58"/>
  <c r="AC25" i="21"/>
  <c r="AD22" i="21"/>
  <c r="AD23" i="21"/>
  <c r="N63" i="58"/>
  <c r="Z21" i="21"/>
  <c r="AH21" i="21"/>
  <c r="AI24" i="21"/>
  <c r="AE22" i="21"/>
  <c r="Y23" i="21"/>
  <c r="AE21" i="21"/>
  <c r="Z23" i="21"/>
  <c r="P60" i="58"/>
  <c r="P68" i="58" s="1"/>
  <c r="AH23" i="21"/>
  <c r="X25" i="21"/>
  <c r="N61" i="58"/>
  <c r="AF25" i="21"/>
  <c r="Y22" i="21"/>
  <c r="O65" i="58"/>
  <c r="O68" i="58" s="1"/>
  <c r="AG22" i="21"/>
  <c r="N66" i="58"/>
  <c r="X23" i="21"/>
  <c r="Y25" i="21"/>
  <c r="X22" i="21"/>
  <c r="X21" i="21"/>
  <c r="Y24" i="21"/>
  <c r="AG25" i="21"/>
  <c r="X24" i="21"/>
  <c r="AF22" i="21"/>
  <c r="AG24" i="21"/>
  <c r="O63" i="58"/>
  <c r="P63" i="58"/>
  <c r="N68" i="58"/>
  <c r="AH24" i="21"/>
  <c r="Z24" i="21"/>
  <c r="AE23" i="21"/>
  <c r="AG21" i="21"/>
  <c r="Y21" i="21"/>
  <c r="AC23" i="21"/>
  <c r="AH22" i="21"/>
  <c r="Z22" i="21"/>
  <c r="AH25" i="21"/>
  <c r="Z25" i="21"/>
  <c r="AJ23" i="21"/>
  <c r="AB23" i="21"/>
  <c r="AI23" i="21"/>
  <c r="AA23" i="21"/>
  <c r="X2" i="46"/>
  <c r="P79" i="58"/>
  <c r="P87" i="58" l="1"/>
  <c r="P86" i="58"/>
  <c r="P84" i="58"/>
  <c r="I87" i="58"/>
  <c r="H87" i="58"/>
  <c r="G87" i="58"/>
  <c r="F87" i="58"/>
  <c r="E87" i="58"/>
  <c r="D87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I86" i="58"/>
  <c r="H86" i="58"/>
  <c r="G86" i="58"/>
  <c r="F86" i="58"/>
  <c r="E86" i="58"/>
  <c r="D86" i="58"/>
  <c r="O79" i="58"/>
  <c r="N79" i="58"/>
  <c r="M79" i="58"/>
  <c r="L79" i="58"/>
  <c r="K79" i="58"/>
  <c r="J79" i="58"/>
  <c r="I79" i="58"/>
  <c r="H79" i="58"/>
  <c r="G79" i="58"/>
  <c r="F79" i="58"/>
  <c r="E79" i="58"/>
  <c r="D79" i="58"/>
  <c r="X2" i="29"/>
  <c r="P3" i="51" l="1"/>
  <c r="P175" i="51" s="1"/>
  <c r="Q3" i="51"/>
  <c r="P31" i="58"/>
  <c r="P47" i="58"/>
  <c r="P33" i="58"/>
  <c r="P34" i="58"/>
  <c r="P35" i="58"/>
  <c r="P36" i="58"/>
  <c r="P37" i="58"/>
  <c r="P39" i="58"/>
  <c r="P52" i="58"/>
  <c r="P41" i="58"/>
  <c r="P42" i="58"/>
  <c r="P43" i="58"/>
  <c r="M2" i="50"/>
  <c r="N2" i="50"/>
  <c r="O43" i="58"/>
  <c r="N43" i="58"/>
  <c r="M43" i="58"/>
  <c r="L43" i="58"/>
  <c r="K43" i="58"/>
  <c r="J43" i="58"/>
  <c r="I43" i="58"/>
  <c r="H43" i="58"/>
  <c r="G43" i="58"/>
  <c r="F43" i="58"/>
  <c r="E43" i="58"/>
  <c r="D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O41" i="58"/>
  <c r="N41" i="58"/>
  <c r="M41" i="58"/>
  <c r="L41" i="58"/>
  <c r="K41" i="58"/>
  <c r="J41" i="58"/>
  <c r="I41" i="58"/>
  <c r="H41" i="58"/>
  <c r="G41" i="58"/>
  <c r="F41" i="58"/>
  <c r="E41" i="58"/>
  <c r="D41" i="58"/>
  <c r="O39" i="58"/>
  <c r="N39" i="58"/>
  <c r="M39" i="58"/>
  <c r="L39" i="58"/>
  <c r="K39" i="58"/>
  <c r="J39" i="58"/>
  <c r="I39" i="58"/>
  <c r="H39" i="58"/>
  <c r="G39" i="58"/>
  <c r="F39" i="58"/>
  <c r="E39" i="58"/>
  <c r="D39" i="58"/>
  <c r="M38" i="58"/>
  <c r="E38" i="58"/>
  <c r="O37" i="58"/>
  <c r="N37" i="58"/>
  <c r="M37" i="58"/>
  <c r="L37" i="58"/>
  <c r="K37" i="58"/>
  <c r="J37" i="58"/>
  <c r="I37" i="58"/>
  <c r="H37" i="58"/>
  <c r="G37" i="58"/>
  <c r="F37" i="58"/>
  <c r="E37" i="58"/>
  <c r="D37" i="58"/>
  <c r="O36" i="58"/>
  <c r="N36" i="58"/>
  <c r="M36" i="58"/>
  <c r="L36" i="58"/>
  <c r="K36" i="58"/>
  <c r="J36" i="58"/>
  <c r="I36" i="58"/>
  <c r="H36" i="58"/>
  <c r="G36" i="58"/>
  <c r="F36" i="58"/>
  <c r="E36" i="58"/>
  <c r="D36" i="58"/>
  <c r="O35" i="58"/>
  <c r="N35" i="58"/>
  <c r="M35" i="58"/>
  <c r="L35" i="58"/>
  <c r="K35" i="58"/>
  <c r="J35" i="58"/>
  <c r="I35" i="58"/>
  <c r="H35" i="58"/>
  <c r="G35" i="58"/>
  <c r="F35" i="58"/>
  <c r="E35" i="58"/>
  <c r="D35" i="58"/>
  <c r="O34" i="58"/>
  <c r="N34" i="58"/>
  <c r="M34" i="58"/>
  <c r="L34" i="58"/>
  <c r="K34" i="58"/>
  <c r="J34" i="58"/>
  <c r="I34" i="58"/>
  <c r="H34" i="58"/>
  <c r="G34" i="58"/>
  <c r="F34" i="58"/>
  <c r="E34" i="58"/>
  <c r="D34" i="58"/>
  <c r="O33" i="58"/>
  <c r="N33" i="58"/>
  <c r="M33" i="58"/>
  <c r="L33" i="58"/>
  <c r="K33" i="58"/>
  <c r="J33" i="58"/>
  <c r="I33" i="58"/>
  <c r="H33" i="58"/>
  <c r="G33" i="58"/>
  <c r="F33" i="58"/>
  <c r="E33" i="58"/>
  <c r="D33" i="58"/>
  <c r="O31" i="58"/>
  <c r="N31" i="58"/>
  <c r="M31" i="58"/>
  <c r="L31" i="58"/>
  <c r="K31" i="58"/>
  <c r="J31" i="58"/>
  <c r="I31" i="58"/>
  <c r="H31" i="58"/>
  <c r="G31" i="58"/>
  <c r="F31" i="58"/>
  <c r="E31" i="58"/>
  <c r="D31" i="58"/>
  <c r="Q111" i="51" l="1"/>
  <c r="Q175" i="51"/>
  <c r="Q250" i="51"/>
  <c r="I82" i="58"/>
  <c r="G38" i="58"/>
  <c r="O38" i="58"/>
  <c r="K82" i="58"/>
  <c r="D38" i="58"/>
  <c r="L38" i="58"/>
  <c r="H82" i="58"/>
  <c r="J32" i="58"/>
  <c r="J40" i="58"/>
  <c r="K40" i="58"/>
  <c r="D32" i="58"/>
  <c r="L32" i="58"/>
  <c r="D40" i="58"/>
  <c r="L40" i="58"/>
  <c r="H32" i="58"/>
  <c r="E32" i="58"/>
  <c r="M32" i="58"/>
  <c r="E40" i="58"/>
  <c r="M40" i="58"/>
  <c r="I32" i="58"/>
  <c r="K32" i="58"/>
  <c r="F32" i="58"/>
  <c r="N32" i="58"/>
  <c r="F40" i="58"/>
  <c r="N40" i="58"/>
  <c r="G32" i="58"/>
  <c r="O32" i="58"/>
  <c r="G40" i="58"/>
  <c r="O40" i="58"/>
  <c r="H40" i="58"/>
  <c r="I40" i="58"/>
  <c r="P38" i="58"/>
  <c r="P82" i="58"/>
  <c r="J38" i="58"/>
  <c r="F82" i="58"/>
  <c r="N82" i="58"/>
  <c r="F38" i="58"/>
  <c r="N38" i="58"/>
  <c r="J82" i="58"/>
  <c r="P51" i="58"/>
  <c r="D82" i="58"/>
  <c r="L82" i="58"/>
  <c r="I38" i="58"/>
  <c r="E82" i="58"/>
  <c r="M82" i="58"/>
  <c r="H38" i="58"/>
  <c r="K38" i="58"/>
  <c r="G82" i="58"/>
  <c r="O82" i="58"/>
  <c r="P40" i="58"/>
  <c r="P32" i="58"/>
  <c r="P50" i="58"/>
  <c r="P49" i="58"/>
  <c r="P45" i="58"/>
  <c r="U2" i="22"/>
  <c r="U40" i="22" s="1"/>
  <c r="P46" i="58" l="1"/>
  <c r="P53" i="58"/>
  <c r="P48" i="58"/>
  <c r="M83" i="56"/>
  <c r="L83" i="56"/>
  <c r="Y2" i="24"/>
  <c r="D6" i="30"/>
  <c r="D7" i="30" s="1"/>
  <c r="D9" i="30" s="1"/>
  <c r="D10" i="30" s="1"/>
  <c r="D11" i="30" s="1"/>
  <c r="D12" i="30" s="1"/>
  <c r="D13" i="30" s="1"/>
  <c r="D14" i="30" s="1"/>
  <c r="D15" i="30" s="1"/>
  <c r="O8" i="58"/>
  <c r="N8" i="58"/>
  <c r="M8" i="58"/>
  <c r="L8" i="58"/>
  <c r="K8" i="58"/>
  <c r="J8" i="58"/>
  <c r="I8" i="58"/>
  <c r="H8" i="58"/>
  <c r="G8" i="58"/>
  <c r="F8" i="58"/>
  <c r="E8" i="58"/>
  <c r="D8" i="58"/>
  <c r="C8" i="58"/>
  <c r="O7" i="58"/>
  <c r="N7" i="58"/>
  <c r="M7" i="58"/>
  <c r="L7" i="58"/>
  <c r="K7" i="58"/>
  <c r="J7" i="58"/>
  <c r="I7" i="58"/>
  <c r="H7" i="58"/>
  <c r="G7" i="58"/>
  <c r="F7" i="58"/>
  <c r="E7" i="58"/>
  <c r="D7" i="58"/>
  <c r="C7" i="58"/>
  <c r="O6" i="58"/>
  <c r="N6" i="58"/>
  <c r="M6" i="58"/>
  <c r="L6" i="58"/>
  <c r="K6" i="58"/>
  <c r="J6" i="58"/>
  <c r="I6" i="58"/>
  <c r="H6" i="58"/>
  <c r="G6" i="58"/>
  <c r="F6" i="58"/>
  <c r="E6" i="58"/>
  <c r="D6" i="58"/>
  <c r="C6" i="58"/>
  <c r="O5" i="58"/>
  <c r="N5" i="58"/>
  <c r="M5" i="58"/>
  <c r="L5" i="58"/>
  <c r="K5" i="58"/>
  <c r="J5" i="58"/>
  <c r="I5" i="58"/>
  <c r="H5" i="58"/>
  <c r="G5" i="58"/>
  <c r="F5" i="58"/>
  <c r="E5" i="58"/>
  <c r="D5" i="58"/>
  <c r="C5" i="58"/>
  <c r="U2" i="43"/>
  <c r="M2" i="56" s="1"/>
  <c r="S2" i="22"/>
  <c r="S40" i="22" s="1"/>
  <c r="T2" i="22"/>
  <c r="T40" i="22" s="1"/>
  <c r="R2" i="22"/>
  <c r="W2" i="29"/>
  <c r="W2" i="46"/>
  <c r="V2" i="38"/>
  <c r="V64" i="38" s="1"/>
  <c r="N18" i="44"/>
  <c r="C88" i="41"/>
  <c r="D88" i="41"/>
  <c r="E88" i="41"/>
  <c r="F88" i="41"/>
  <c r="G88" i="41"/>
  <c r="H88" i="41"/>
  <c r="I88" i="41"/>
  <c r="J88" i="41"/>
  <c r="K88" i="41"/>
  <c r="B88" i="41"/>
  <c r="U2" i="26"/>
  <c r="U30" i="27"/>
  <c r="U2" i="34"/>
  <c r="U56" i="34" s="1"/>
  <c r="B140" i="11"/>
  <c r="C140" i="11"/>
  <c r="D140" i="11"/>
  <c r="E140" i="11"/>
  <c r="F140" i="11"/>
  <c r="G140" i="11"/>
  <c r="H140" i="11"/>
  <c r="I140" i="11"/>
  <c r="J140" i="11"/>
  <c r="K140" i="11"/>
  <c r="B141" i="11"/>
  <c r="C141" i="11"/>
  <c r="D141" i="11"/>
  <c r="E141" i="11"/>
  <c r="F141" i="11"/>
  <c r="G141" i="11"/>
  <c r="H141" i="11"/>
  <c r="I141" i="11"/>
  <c r="J141" i="11"/>
  <c r="K141" i="11"/>
  <c r="B142" i="11"/>
  <c r="C142" i="11"/>
  <c r="D142" i="11"/>
  <c r="E142" i="11"/>
  <c r="F142" i="11"/>
  <c r="G142" i="11"/>
  <c r="H142" i="11"/>
  <c r="I142" i="11"/>
  <c r="J142" i="11"/>
  <c r="K142" i="11"/>
  <c r="B143" i="11"/>
  <c r="C143" i="11"/>
  <c r="D143" i="11"/>
  <c r="E143" i="11"/>
  <c r="F143" i="11"/>
  <c r="G143" i="11"/>
  <c r="H143" i="11"/>
  <c r="I143" i="11"/>
  <c r="J143" i="11"/>
  <c r="K143" i="11"/>
  <c r="C88" i="11"/>
  <c r="C175" i="11" s="1"/>
  <c r="D88" i="11"/>
  <c r="D175" i="11" s="1"/>
  <c r="E88" i="11"/>
  <c r="E175" i="11" s="1"/>
  <c r="F88" i="11"/>
  <c r="F175" i="11" s="1"/>
  <c r="G88" i="11"/>
  <c r="G175" i="11" s="1"/>
  <c r="H88" i="11"/>
  <c r="H175" i="11" s="1"/>
  <c r="I88" i="11"/>
  <c r="I175" i="11" s="1"/>
  <c r="J88" i="11"/>
  <c r="J175" i="11" s="1"/>
  <c r="K88" i="11"/>
  <c r="K175" i="11" s="1"/>
  <c r="B88" i="11"/>
  <c r="B175" i="11" s="1"/>
  <c r="O3" i="51"/>
  <c r="O250" i="51" s="1"/>
  <c r="O111" i="51"/>
  <c r="P250" i="51"/>
  <c r="L2" i="50"/>
  <c r="O49" i="58"/>
  <c r="O50" i="58"/>
  <c r="P111" i="51"/>
  <c r="O51" i="58"/>
  <c r="O45" i="58"/>
  <c r="X2" i="24"/>
  <c r="G37" i="9"/>
  <c r="H37" i="9"/>
  <c r="G38" i="9"/>
  <c r="H38" i="9"/>
  <c r="G39" i="9"/>
  <c r="H39" i="9"/>
  <c r="F39" i="9"/>
  <c r="F38" i="9"/>
  <c r="F37" i="9"/>
  <c r="V2" i="29"/>
  <c r="V2" i="46"/>
  <c r="U2" i="38"/>
  <c r="U64" i="38" s="1"/>
  <c r="T2" i="43"/>
  <c r="L2" i="56" s="1"/>
  <c r="N24" i="21"/>
  <c r="O24" i="21"/>
  <c r="P24" i="21"/>
  <c r="Q24" i="21"/>
  <c r="R24" i="21"/>
  <c r="S24" i="21"/>
  <c r="T24" i="21"/>
  <c r="U24" i="21"/>
  <c r="V24" i="21"/>
  <c r="N25" i="21"/>
  <c r="O25" i="21"/>
  <c r="P25" i="21"/>
  <c r="Q25" i="21"/>
  <c r="R25" i="21"/>
  <c r="S25" i="21"/>
  <c r="T25" i="21"/>
  <c r="U25" i="21"/>
  <c r="V25" i="21"/>
  <c r="W25" i="21"/>
  <c r="W24" i="21"/>
  <c r="W23" i="21"/>
  <c r="V23" i="21"/>
  <c r="U23" i="21"/>
  <c r="T23" i="21"/>
  <c r="S23" i="21"/>
  <c r="R23" i="21"/>
  <c r="Q23" i="21"/>
  <c r="P23" i="21"/>
  <c r="O23" i="21"/>
  <c r="N23" i="21"/>
  <c r="N22" i="21"/>
  <c r="O22" i="21"/>
  <c r="P22" i="21"/>
  <c r="Q22" i="21"/>
  <c r="R22" i="21"/>
  <c r="S22" i="21"/>
  <c r="T22" i="21"/>
  <c r="U22" i="21"/>
  <c r="V22" i="21"/>
  <c r="W22" i="21"/>
  <c r="S21" i="21"/>
  <c r="T21" i="21"/>
  <c r="U21" i="21"/>
  <c r="V21" i="21"/>
  <c r="W21" i="21"/>
  <c r="M10" i="44"/>
  <c r="S10" i="44" s="1"/>
  <c r="M2" i="44"/>
  <c r="T2" i="34"/>
  <c r="T29" i="34" s="1"/>
  <c r="T2" i="26"/>
  <c r="K87" i="41"/>
  <c r="J87" i="41"/>
  <c r="I87" i="41"/>
  <c r="H87" i="41"/>
  <c r="G87" i="41"/>
  <c r="F87" i="41"/>
  <c r="E87" i="41"/>
  <c r="D87" i="41"/>
  <c r="C87" i="41"/>
  <c r="B87" i="41"/>
  <c r="B136" i="11"/>
  <c r="C136" i="11"/>
  <c r="D136" i="11"/>
  <c r="E136" i="11"/>
  <c r="F136" i="11"/>
  <c r="G136" i="11"/>
  <c r="H136" i="11"/>
  <c r="I136" i="11"/>
  <c r="J136" i="11"/>
  <c r="K136" i="11"/>
  <c r="B137" i="11"/>
  <c r="C137" i="11"/>
  <c r="D137" i="11"/>
  <c r="E137" i="11"/>
  <c r="F137" i="11"/>
  <c r="G137" i="11"/>
  <c r="H137" i="11"/>
  <c r="I137" i="11"/>
  <c r="J137" i="11"/>
  <c r="K137" i="11"/>
  <c r="B138" i="11"/>
  <c r="C138" i="11"/>
  <c r="D138" i="11"/>
  <c r="E138" i="11"/>
  <c r="F138" i="11"/>
  <c r="G138" i="11"/>
  <c r="H138" i="11"/>
  <c r="I138" i="11"/>
  <c r="J138" i="11"/>
  <c r="K138" i="11"/>
  <c r="B139" i="11"/>
  <c r="C139" i="11"/>
  <c r="D139" i="11"/>
  <c r="E139" i="11"/>
  <c r="F139" i="11"/>
  <c r="G139" i="11"/>
  <c r="H139" i="11"/>
  <c r="I139" i="11"/>
  <c r="J139" i="11"/>
  <c r="K139" i="11"/>
  <c r="C87" i="11"/>
  <c r="D87" i="11"/>
  <c r="E87" i="11"/>
  <c r="F87" i="11"/>
  <c r="G87" i="11"/>
  <c r="H87" i="11"/>
  <c r="I87" i="11"/>
  <c r="J87" i="11"/>
  <c r="K87" i="11"/>
  <c r="B87" i="11"/>
  <c r="C76" i="11"/>
  <c r="D76" i="11"/>
  <c r="E76" i="11"/>
  <c r="F76" i="11"/>
  <c r="G76" i="11"/>
  <c r="H76" i="11"/>
  <c r="I76" i="11"/>
  <c r="J76" i="11"/>
  <c r="K76" i="11"/>
  <c r="C83" i="56"/>
  <c r="J83" i="56"/>
  <c r="K83" i="56"/>
  <c r="I83" i="56"/>
  <c r="D83" i="56"/>
  <c r="H79" i="11"/>
  <c r="S2" i="43"/>
  <c r="K2" i="56" s="1"/>
  <c r="U2" i="29"/>
  <c r="U2" i="46"/>
  <c r="T2" i="38"/>
  <c r="T64" i="38" s="1"/>
  <c r="W2" i="24"/>
  <c r="K13" i="53"/>
  <c r="S13" i="53" s="1"/>
  <c r="K6" i="53"/>
  <c r="S6" i="53" s="1"/>
  <c r="F111" i="51"/>
  <c r="G111" i="51"/>
  <c r="H111" i="51"/>
  <c r="I111" i="51"/>
  <c r="J111" i="51"/>
  <c r="K111" i="51"/>
  <c r="L111" i="51"/>
  <c r="M111" i="51"/>
  <c r="N111" i="51"/>
  <c r="E111" i="51"/>
  <c r="N3" i="51"/>
  <c r="N250" i="51" s="1"/>
  <c r="K2" i="50"/>
  <c r="L18" i="44"/>
  <c r="W2" i="21"/>
  <c r="S2" i="34"/>
  <c r="S58" i="27"/>
  <c r="S2" i="26"/>
  <c r="K86" i="41"/>
  <c r="J86" i="41"/>
  <c r="I86" i="41"/>
  <c r="H86" i="41"/>
  <c r="G86" i="41"/>
  <c r="F86" i="41"/>
  <c r="E86" i="41"/>
  <c r="D86" i="41"/>
  <c r="C86" i="41"/>
  <c r="B86" i="41"/>
  <c r="K86" i="11"/>
  <c r="J86" i="11"/>
  <c r="I86" i="11"/>
  <c r="H86" i="11"/>
  <c r="G86" i="11"/>
  <c r="F86" i="11"/>
  <c r="E86" i="11"/>
  <c r="D86" i="11"/>
  <c r="C86" i="11"/>
  <c r="B86" i="11"/>
  <c r="B132" i="11"/>
  <c r="C132" i="11"/>
  <c r="D132" i="11"/>
  <c r="E132" i="11"/>
  <c r="F132" i="11"/>
  <c r="G132" i="11"/>
  <c r="H132" i="11"/>
  <c r="I132" i="11"/>
  <c r="J132" i="11"/>
  <c r="K132" i="11"/>
  <c r="B133" i="11"/>
  <c r="C133" i="11"/>
  <c r="D133" i="11"/>
  <c r="E133" i="11"/>
  <c r="F133" i="11"/>
  <c r="G133" i="11"/>
  <c r="H133" i="11"/>
  <c r="I133" i="11"/>
  <c r="J133" i="11"/>
  <c r="K133" i="11"/>
  <c r="B134" i="11"/>
  <c r="C134" i="11"/>
  <c r="D134" i="11"/>
  <c r="E134" i="11"/>
  <c r="F134" i="11"/>
  <c r="G134" i="11"/>
  <c r="H134" i="11"/>
  <c r="I134" i="11"/>
  <c r="J134" i="11"/>
  <c r="K134" i="11"/>
  <c r="B135" i="11"/>
  <c r="C135" i="11"/>
  <c r="D135" i="11"/>
  <c r="E135" i="11"/>
  <c r="F135" i="11"/>
  <c r="G135" i="11"/>
  <c r="H135" i="11"/>
  <c r="I135" i="11"/>
  <c r="J135" i="11"/>
  <c r="K135" i="11"/>
  <c r="B20" i="53"/>
  <c r="B15" i="53" s="1"/>
  <c r="S15" i="53" s="1"/>
  <c r="B9" i="53"/>
  <c r="R2" i="43"/>
  <c r="J2" i="56" s="1"/>
  <c r="J45" i="56" s="1"/>
  <c r="C2" i="24"/>
  <c r="D2" i="24"/>
  <c r="H2" i="24"/>
  <c r="I2" i="24"/>
  <c r="I41" i="24" s="1"/>
  <c r="J2" i="24"/>
  <c r="K2" i="24"/>
  <c r="L2" i="24"/>
  <c r="M2" i="24"/>
  <c r="M41" i="24" s="1"/>
  <c r="N2" i="24"/>
  <c r="N41" i="24" s="1"/>
  <c r="O2" i="24"/>
  <c r="O41" i="24" s="1"/>
  <c r="P2" i="24"/>
  <c r="P41" i="24" s="1"/>
  <c r="Q2" i="24"/>
  <c r="R2" i="24"/>
  <c r="S2" i="24"/>
  <c r="T2" i="24"/>
  <c r="U2" i="24"/>
  <c r="V2" i="24"/>
  <c r="F2" i="24"/>
  <c r="G2" i="24"/>
  <c r="E2" i="24"/>
  <c r="K2" i="44"/>
  <c r="J2" i="44"/>
  <c r="I2" i="44"/>
  <c r="H2" i="44"/>
  <c r="G2" i="44"/>
  <c r="F2" i="44"/>
  <c r="E2" i="44"/>
  <c r="D2" i="44"/>
  <c r="C2" i="44"/>
  <c r="B2" i="44"/>
  <c r="M3" i="51"/>
  <c r="M250" i="51" s="1"/>
  <c r="L3" i="51"/>
  <c r="L250" i="51" s="1"/>
  <c r="K3" i="51"/>
  <c r="K250" i="51" s="1"/>
  <c r="J3" i="51"/>
  <c r="J250" i="51" s="1"/>
  <c r="I3" i="51"/>
  <c r="I250" i="51" s="1"/>
  <c r="H3" i="51"/>
  <c r="H250" i="51" s="1"/>
  <c r="G3" i="51"/>
  <c r="G250" i="51" s="1"/>
  <c r="F3" i="51"/>
  <c r="F250" i="51" s="1"/>
  <c r="E3" i="51"/>
  <c r="E250" i="51" s="1"/>
  <c r="I2" i="50"/>
  <c r="H2" i="50"/>
  <c r="G2" i="50"/>
  <c r="F2" i="50"/>
  <c r="E2" i="50"/>
  <c r="D2" i="50"/>
  <c r="C2" i="50"/>
  <c r="B2" i="50"/>
  <c r="J2" i="50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C2" i="29"/>
  <c r="C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S2" i="38"/>
  <c r="S64" i="38" s="1"/>
  <c r="R2" i="38"/>
  <c r="R64" i="38" s="1"/>
  <c r="Q2" i="38"/>
  <c r="Q64" i="38" s="1"/>
  <c r="P2" i="38"/>
  <c r="P64" i="38" s="1"/>
  <c r="O2" i="38"/>
  <c r="O64" i="38" s="1"/>
  <c r="N2" i="38"/>
  <c r="N64" i="38" s="1"/>
  <c r="M2" i="38"/>
  <c r="M64" i="38" s="1"/>
  <c r="L2" i="38"/>
  <c r="L64" i="38" s="1"/>
  <c r="K2" i="38"/>
  <c r="K64" i="38" s="1"/>
  <c r="J2" i="38"/>
  <c r="J64" i="38" s="1"/>
  <c r="I2" i="38"/>
  <c r="I64" i="38" s="1"/>
  <c r="H2" i="38"/>
  <c r="H64" i="38" s="1"/>
  <c r="G2" i="38"/>
  <c r="G64" i="38" s="1"/>
  <c r="F2" i="38"/>
  <c r="F64" i="38" s="1"/>
  <c r="E2" i="38"/>
  <c r="E64" i="38" s="1"/>
  <c r="D2" i="38"/>
  <c r="D64" i="38" s="1"/>
  <c r="C2" i="38"/>
  <c r="C64" i="38" s="1"/>
  <c r="B2" i="38"/>
  <c r="B64" i="38" s="1"/>
  <c r="C2" i="45"/>
  <c r="D2" i="45"/>
  <c r="E2" i="45"/>
  <c r="F2" i="45"/>
  <c r="G2" i="45"/>
  <c r="H2" i="45"/>
  <c r="I2" i="45"/>
  <c r="K2" i="45"/>
  <c r="L2" i="45"/>
  <c r="M2" i="45"/>
  <c r="N2" i="45"/>
  <c r="O2" i="45"/>
  <c r="P2" i="45"/>
  <c r="Q2" i="45"/>
  <c r="J2" i="45"/>
  <c r="L2" i="21"/>
  <c r="M2" i="21"/>
  <c r="N2" i="21"/>
  <c r="O2" i="21"/>
  <c r="P2" i="21"/>
  <c r="Q2" i="21"/>
  <c r="R2" i="21"/>
  <c r="S2" i="21"/>
  <c r="T2" i="21"/>
  <c r="U2" i="21"/>
  <c r="V2" i="21"/>
  <c r="K2" i="21"/>
  <c r="D2" i="34"/>
  <c r="D56" i="34" s="1"/>
  <c r="E2" i="34"/>
  <c r="E56" i="34" s="1"/>
  <c r="F2" i="34"/>
  <c r="F56" i="34" s="1"/>
  <c r="G2" i="34"/>
  <c r="G56" i="34" s="1"/>
  <c r="H2" i="34"/>
  <c r="H56" i="34" s="1"/>
  <c r="I2" i="34"/>
  <c r="I56" i="34" s="1"/>
  <c r="J2" i="34"/>
  <c r="J56" i="34" s="1"/>
  <c r="K2" i="34"/>
  <c r="K56" i="34" s="1"/>
  <c r="L2" i="34"/>
  <c r="L56" i="34" s="1"/>
  <c r="M2" i="34"/>
  <c r="M56" i="34" s="1"/>
  <c r="N2" i="34"/>
  <c r="N29" i="34" s="1"/>
  <c r="O2" i="34"/>
  <c r="O56" i="34" s="1"/>
  <c r="P2" i="34"/>
  <c r="P29" i="34" s="1"/>
  <c r="Q2" i="34"/>
  <c r="Q56" i="34" s="1"/>
  <c r="R2" i="34"/>
  <c r="R56" i="34" s="1"/>
  <c r="C2" i="34"/>
  <c r="C56" i="34" s="1"/>
  <c r="E30" i="27"/>
  <c r="I30" i="27"/>
  <c r="L30" i="27"/>
  <c r="M86" i="27"/>
  <c r="O30" i="27"/>
  <c r="Q86" i="27"/>
  <c r="C2" i="27"/>
  <c r="C30" i="27" s="1"/>
  <c r="D2" i="26"/>
  <c r="E2" i="26"/>
  <c r="F2" i="26"/>
  <c r="G2" i="26"/>
  <c r="H2" i="26"/>
  <c r="I2" i="26"/>
  <c r="J2" i="26"/>
  <c r="K2" i="26"/>
  <c r="L2" i="26"/>
  <c r="M2" i="26"/>
  <c r="N2" i="26"/>
  <c r="O2" i="26"/>
  <c r="P2" i="26"/>
  <c r="Q2" i="26"/>
  <c r="R2" i="26"/>
  <c r="C2" i="26"/>
  <c r="C38" i="26" s="1"/>
  <c r="D2" i="43"/>
  <c r="E2" i="43"/>
  <c r="F2" i="43"/>
  <c r="G2" i="43"/>
  <c r="H2" i="43"/>
  <c r="I2" i="43"/>
  <c r="J2" i="43"/>
  <c r="B2" i="56" s="1"/>
  <c r="K2" i="43"/>
  <c r="C2" i="56" s="1"/>
  <c r="C126" i="56" s="1"/>
  <c r="L2" i="43"/>
  <c r="D2" i="56" s="1"/>
  <c r="M2" i="43"/>
  <c r="E2" i="56" s="1"/>
  <c r="N2" i="43"/>
  <c r="F2" i="56" s="1"/>
  <c r="F169" i="56" s="1"/>
  <c r="O2" i="43"/>
  <c r="G2" i="56" s="1"/>
  <c r="G169" i="56" s="1"/>
  <c r="P2" i="43"/>
  <c r="H2" i="56" s="1"/>
  <c r="Q2" i="43"/>
  <c r="I2" i="56" s="1"/>
  <c r="C2" i="43"/>
  <c r="J30" i="27"/>
  <c r="F58" i="27"/>
  <c r="K18" i="44"/>
  <c r="I18" i="44"/>
  <c r="H18" i="44"/>
  <c r="G18" i="44"/>
  <c r="F18" i="44"/>
  <c r="E18" i="44"/>
  <c r="D18" i="44"/>
  <c r="C18" i="44"/>
  <c r="B18" i="44"/>
  <c r="J18" i="44"/>
  <c r="K85" i="41"/>
  <c r="J85" i="41"/>
  <c r="I85" i="41"/>
  <c r="H85" i="41"/>
  <c r="G85" i="41"/>
  <c r="F85" i="41"/>
  <c r="E85" i="41"/>
  <c r="D85" i="41"/>
  <c r="C85" i="41"/>
  <c r="B85" i="41"/>
  <c r="G26" i="2"/>
  <c r="J26" i="2" s="1"/>
  <c r="J31" i="2"/>
  <c r="J30" i="2"/>
  <c r="J29" i="2"/>
  <c r="J27" i="2"/>
  <c r="J25" i="2"/>
  <c r="J24" i="2"/>
  <c r="G21" i="2"/>
  <c r="J21" i="2" s="1"/>
  <c r="K85" i="11"/>
  <c r="J85" i="11"/>
  <c r="I85" i="11"/>
  <c r="H85" i="11"/>
  <c r="G85" i="11"/>
  <c r="F85" i="11"/>
  <c r="E85" i="11"/>
  <c r="D85" i="11"/>
  <c r="C85" i="11"/>
  <c r="K84" i="11"/>
  <c r="J84" i="11"/>
  <c r="I84" i="11"/>
  <c r="H84" i="11"/>
  <c r="G84" i="11"/>
  <c r="F84" i="11"/>
  <c r="E84" i="11"/>
  <c r="D84" i="11"/>
  <c r="C84" i="11"/>
  <c r="B84" i="11"/>
  <c r="B85" i="11"/>
  <c r="B128" i="11"/>
  <c r="C128" i="11"/>
  <c r="D128" i="11"/>
  <c r="E128" i="11"/>
  <c r="F128" i="11"/>
  <c r="G128" i="11"/>
  <c r="H128" i="11"/>
  <c r="I128" i="11"/>
  <c r="J128" i="11"/>
  <c r="K128" i="11"/>
  <c r="B129" i="11"/>
  <c r="C129" i="11"/>
  <c r="D129" i="11"/>
  <c r="E129" i="11"/>
  <c r="F129" i="11"/>
  <c r="G129" i="11"/>
  <c r="H129" i="11"/>
  <c r="I129" i="11"/>
  <c r="J129" i="11"/>
  <c r="K129" i="11"/>
  <c r="B130" i="11"/>
  <c r="C130" i="11"/>
  <c r="D130" i="11"/>
  <c r="E130" i="11"/>
  <c r="F130" i="11"/>
  <c r="G130" i="11"/>
  <c r="H130" i="11"/>
  <c r="I130" i="11"/>
  <c r="J130" i="11"/>
  <c r="K130" i="11"/>
  <c r="B131" i="11"/>
  <c r="C131" i="11"/>
  <c r="D131" i="11"/>
  <c r="E131" i="11"/>
  <c r="F131" i="11"/>
  <c r="G131" i="11"/>
  <c r="H131" i="11"/>
  <c r="I131" i="11"/>
  <c r="J131" i="11"/>
  <c r="K131" i="11"/>
  <c r="B76" i="11"/>
  <c r="J20" i="2"/>
  <c r="K12" i="2"/>
  <c r="J12" i="2"/>
  <c r="I12" i="2"/>
  <c r="E12" i="2"/>
  <c r="H12" i="2" s="1"/>
  <c r="G12" i="2"/>
  <c r="F12" i="2"/>
  <c r="B122" i="11"/>
  <c r="C122" i="11"/>
  <c r="D122" i="11"/>
  <c r="E122" i="11"/>
  <c r="F122" i="11"/>
  <c r="G122" i="11"/>
  <c r="H122" i="11"/>
  <c r="I122" i="11"/>
  <c r="J122" i="11"/>
  <c r="K122" i="11"/>
  <c r="B123" i="11"/>
  <c r="C123" i="11"/>
  <c r="D123" i="11"/>
  <c r="E123" i="11"/>
  <c r="F123" i="11"/>
  <c r="G123" i="11"/>
  <c r="H123" i="11"/>
  <c r="I123" i="11"/>
  <c r="J123" i="11"/>
  <c r="K123" i="11"/>
  <c r="B124" i="11"/>
  <c r="C124" i="11"/>
  <c r="D124" i="11"/>
  <c r="E124" i="11"/>
  <c r="F124" i="11"/>
  <c r="G124" i="11"/>
  <c r="H124" i="11"/>
  <c r="I124" i="11"/>
  <c r="J124" i="11"/>
  <c r="K124" i="11"/>
  <c r="B125" i="11"/>
  <c r="C125" i="11"/>
  <c r="D125" i="11"/>
  <c r="E125" i="11"/>
  <c r="F125" i="11"/>
  <c r="G125" i="11"/>
  <c r="H125" i="11"/>
  <c r="I125" i="11"/>
  <c r="J125" i="11"/>
  <c r="K125" i="11"/>
  <c r="B126" i="11"/>
  <c r="C126" i="11"/>
  <c r="D126" i="11"/>
  <c r="E126" i="11"/>
  <c r="F126" i="11"/>
  <c r="G126" i="11"/>
  <c r="H126" i="11"/>
  <c r="I126" i="11"/>
  <c r="J126" i="11"/>
  <c r="K126" i="11"/>
  <c r="B127" i="11"/>
  <c r="C127" i="11"/>
  <c r="D127" i="11"/>
  <c r="E127" i="11"/>
  <c r="F127" i="11"/>
  <c r="G127" i="11"/>
  <c r="H127" i="11"/>
  <c r="I127" i="11"/>
  <c r="J127" i="11"/>
  <c r="K127" i="11"/>
  <c r="N33" i="28"/>
  <c r="N9" i="28"/>
  <c r="F76" i="19"/>
  <c r="B121" i="11"/>
  <c r="C121" i="11"/>
  <c r="D121" i="11"/>
  <c r="E121" i="11"/>
  <c r="F121" i="11"/>
  <c r="G121" i="11"/>
  <c r="H121" i="11"/>
  <c r="I121" i="11"/>
  <c r="J121" i="11"/>
  <c r="K121" i="11"/>
  <c r="C83" i="11"/>
  <c r="C170" i="11" s="1"/>
  <c r="D83" i="11"/>
  <c r="E83" i="11"/>
  <c r="F83" i="11"/>
  <c r="G83" i="11"/>
  <c r="H83" i="11"/>
  <c r="I83" i="11"/>
  <c r="J83" i="11"/>
  <c r="K83" i="11"/>
  <c r="B83" i="11"/>
  <c r="B119" i="11"/>
  <c r="C119" i="11"/>
  <c r="D119" i="11"/>
  <c r="E119" i="11"/>
  <c r="F119" i="11"/>
  <c r="G119" i="11"/>
  <c r="H119" i="11"/>
  <c r="I119" i="11"/>
  <c r="J119" i="11"/>
  <c r="K119" i="11"/>
  <c r="B120" i="11"/>
  <c r="C120" i="11"/>
  <c r="D120" i="11"/>
  <c r="E120" i="11"/>
  <c r="F120" i="11"/>
  <c r="G120" i="11"/>
  <c r="H120" i="11"/>
  <c r="I120" i="11"/>
  <c r="J120" i="11"/>
  <c r="K120" i="11"/>
  <c r="L33" i="28"/>
  <c r="M33" i="28"/>
  <c r="M9" i="28"/>
  <c r="C8" i="28"/>
  <c r="C9" i="28" s="1"/>
  <c r="B8" i="28"/>
  <c r="B9" i="28" s="1"/>
  <c r="F75" i="19"/>
  <c r="K84" i="41"/>
  <c r="J84" i="41"/>
  <c r="I84" i="41"/>
  <c r="H84" i="41"/>
  <c r="G84" i="41"/>
  <c r="F84" i="41"/>
  <c r="E84" i="41"/>
  <c r="D84" i="41"/>
  <c r="C84" i="41"/>
  <c r="B84" i="41"/>
  <c r="C83" i="41"/>
  <c r="K82" i="11"/>
  <c r="J82" i="11"/>
  <c r="I82" i="11"/>
  <c r="H82" i="11"/>
  <c r="G82" i="11"/>
  <c r="F82" i="11"/>
  <c r="E82" i="11"/>
  <c r="D82" i="11"/>
  <c r="C82" i="11"/>
  <c r="B82" i="11"/>
  <c r="B116" i="11"/>
  <c r="C116" i="11"/>
  <c r="D116" i="11"/>
  <c r="E116" i="11"/>
  <c r="F116" i="11"/>
  <c r="G116" i="11"/>
  <c r="H116" i="11"/>
  <c r="I116" i="11"/>
  <c r="J116" i="11"/>
  <c r="K116" i="11"/>
  <c r="B117" i="11"/>
  <c r="C117" i="11"/>
  <c r="D117" i="11"/>
  <c r="E117" i="11"/>
  <c r="F117" i="11"/>
  <c r="G117" i="11"/>
  <c r="H117" i="11"/>
  <c r="I117" i="11"/>
  <c r="J117" i="11"/>
  <c r="K117" i="11"/>
  <c r="B118" i="11"/>
  <c r="C118" i="11"/>
  <c r="D118" i="11"/>
  <c r="E118" i="11"/>
  <c r="F118" i="11"/>
  <c r="G118" i="11"/>
  <c r="H118" i="11"/>
  <c r="I118" i="11"/>
  <c r="J118" i="11"/>
  <c r="K118" i="11"/>
  <c r="L9" i="28"/>
  <c r="C20" i="41"/>
  <c r="C21" i="41"/>
  <c r="C100" i="41" s="1"/>
  <c r="C22" i="41"/>
  <c r="C101" i="41" s="1"/>
  <c r="C23" i="41"/>
  <c r="C102" i="41" s="1"/>
  <c r="C82" i="41"/>
  <c r="E20" i="41"/>
  <c r="E21" i="41"/>
  <c r="E100" i="41" s="1"/>
  <c r="E22" i="41"/>
  <c r="E101" i="41" s="1"/>
  <c r="E23" i="41"/>
  <c r="E102" i="41" s="1"/>
  <c r="E82" i="41"/>
  <c r="F20" i="41"/>
  <c r="F21" i="41"/>
  <c r="F100" i="41" s="1"/>
  <c r="F22" i="41"/>
  <c r="F101" i="41" s="1"/>
  <c r="F23" i="41"/>
  <c r="F102" i="41" s="1"/>
  <c r="F82" i="41"/>
  <c r="G20" i="41"/>
  <c r="G21" i="41"/>
  <c r="G100" i="41" s="1"/>
  <c r="G22" i="41"/>
  <c r="G101" i="41" s="1"/>
  <c r="G23" i="41"/>
  <c r="G102" i="41" s="1"/>
  <c r="G82" i="41"/>
  <c r="L20" i="41"/>
  <c r="B15" i="41"/>
  <c r="L15" i="41" s="1"/>
  <c r="L21" i="41"/>
  <c r="L22" i="41"/>
  <c r="L23" i="41"/>
  <c r="B82" i="41"/>
  <c r="G19" i="41"/>
  <c r="F19" i="41"/>
  <c r="G18" i="41"/>
  <c r="F18" i="41"/>
  <c r="G17" i="41"/>
  <c r="F17" i="41"/>
  <c r="E19" i="41"/>
  <c r="E18" i="41"/>
  <c r="E17" i="41"/>
  <c r="C17" i="41"/>
  <c r="C18" i="41"/>
  <c r="C19" i="41"/>
  <c r="L17" i="41"/>
  <c r="L18" i="41"/>
  <c r="L19" i="41"/>
  <c r="B4" i="41"/>
  <c r="D82" i="41"/>
  <c r="H82" i="41"/>
  <c r="I82" i="41"/>
  <c r="J82" i="41"/>
  <c r="K82" i="41"/>
  <c r="B83" i="41"/>
  <c r="D83" i="41"/>
  <c r="E83" i="41"/>
  <c r="F83" i="41"/>
  <c r="G83" i="41"/>
  <c r="H83" i="41"/>
  <c r="I83" i="41"/>
  <c r="J83" i="41"/>
  <c r="K83" i="41"/>
  <c r="B103" i="41"/>
  <c r="C103" i="41"/>
  <c r="D103" i="41"/>
  <c r="E103" i="41"/>
  <c r="F103" i="41"/>
  <c r="G103" i="41"/>
  <c r="H103" i="41"/>
  <c r="I103" i="41"/>
  <c r="J103" i="41"/>
  <c r="K103" i="41"/>
  <c r="B104" i="41"/>
  <c r="C104" i="41"/>
  <c r="D104" i="41"/>
  <c r="E104" i="41"/>
  <c r="F104" i="41"/>
  <c r="G104" i="41"/>
  <c r="H104" i="41"/>
  <c r="I104" i="41"/>
  <c r="J104" i="41"/>
  <c r="K104" i="41"/>
  <c r="B105" i="41"/>
  <c r="C105" i="41"/>
  <c r="D105" i="41"/>
  <c r="E105" i="41"/>
  <c r="F105" i="41"/>
  <c r="G105" i="41"/>
  <c r="H105" i="41"/>
  <c r="I105" i="41"/>
  <c r="J105" i="41"/>
  <c r="K105" i="41"/>
  <c r="B106" i="41"/>
  <c r="C106" i="41"/>
  <c r="D106" i="41"/>
  <c r="E106" i="41"/>
  <c r="F106" i="41"/>
  <c r="G106" i="41"/>
  <c r="H106" i="41"/>
  <c r="I106" i="41"/>
  <c r="J106" i="41"/>
  <c r="K106" i="41"/>
  <c r="B107" i="41"/>
  <c r="C107" i="41"/>
  <c r="D107" i="41"/>
  <c r="E107" i="41"/>
  <c r="F107" i="41"/>
  <c r="G107" i="41"/>
  <c r="H107" i="41"/>
  <c r="I107" i="41"/>
  <c r="J107" i="41"/>
  <c r="K107" i="41"/>
  <c r="C112" i="11"/>
  <c r="D112" i="11"/>
  <c r="E112" i="11"/>
  <c r="F112" i="11"/>
  <c r="G112" i="11"/>
  <c r="H112" i="11"/>
  <c r="I112" i="11"/>
  <c r="J112" i="11"/>
  <c r="K112" i="11"/>
  <c r="C113" i="11"/>
  <c r="D113" i="11"/>
  <c r="E113" i="11"/>
  <c r="F113" i="11"/>
  <c r="G113" i="11"/>
  <c r="H113" i="11"/>
  <c r="I113" i="11"/>
  <c r="J113" i="11"/>
  <c r="K113" i="11"/>
  <c r="C114" i="11"/>
  <c r="D114" i="11"/>
  <c r="E114" i="11"/>
  <c r="F114" i="11"/>
  <c r="G114" i="11"/>
  <c r="H114" i="11"/>
  <c r="I114" i="11"/>
  <c r="J114" i="11"/>
  <c r="K114" i="11"/>
  <c r="C115" i="11"/>
  <c r="D115" i="11"/>
  <c r="E115" i="11"/>
  <c r="F115" i="11"/>
  <c r="G115" i="11"/>
  <c r="H115" i="11"/>
  <c r="I115" i="11"/>
  <c r="J115" i="11"/>
  <c r="K115" i="11"/>
  <c r="B113" i="11"/>
  <c r="B114" i="11"/>
  <c r="B115" i="11"/>
  <c r="C78" i="11"/>
  <c r="D78" i="11"/>
  <c r="E78" i="11"/>
  <c r="F78" i="11"/>
  <c r="G78" i="11"/>
  <c r="H78" i="11"/>
  <c r="I78" i="11"/>
  <c r="J78" i="11"/>
  <c r="K78" i="11"/>
  <c r="C79" i="11"/>
  <c r="D79" i="11"/>
  <c r="E79" i="11"/>
  <c r="F79" i="11"/>
  <c r="G79" i="11"/>
  <c r="I79" i="11"/>
  <c r="I165" i="11" s="1"/>
  <c r="J79" i="11"/>
  <c r="K79" i="11"/>
  <c r="C80" i="11"/>
  <c r="D80" i="11"/>
  <c r="E80" i="11"/>
  <c r="F80" i="11"/>
  <c r="G80" i="11"/>
  <c r="H80" i="11"/>
  <c r="I80" i="11"/>
  <c r="J80" i="11"/>
  <c r="K80" i="11"/>
  <c r="C81" i="11"/>
  <c r="D81" i="11"/>
  <c r="E81" i="11"/>
  <c r="F81" i="11"/>
  <c r="G81" i="11"/>
  <c r="H81" i="11"/>
  <c r="I81" i="11"/>
  <c r="J81" i="11"/>
  <c r="K81" i="11"/>
  <c r="B81" i="11"/>
  <c r="B80" i="11"/>
  <c r="B3" i="11"/>
  <c r="B77" i="11"/>
  <c r="C77" i="11"/>
  <c r="D77" i="11"/>
  <c r="E77" i="11"/>
  <c r="F77" i="11"/>
  <c r="G77" i="11"/>
  <c r="H77" i="11"/>
  <c r="I77" i="11"/>
  <c r="J77" i="11"/>
  <c r="K77" i="11"/>
  <c r="B78" i="11"/>
  <c r="B79" i="11"/>
  <c r="B95" i="11"/>
  <c r="C95" i="11"/>
  <c r="D95" i="11"/>
  <c r="E95" i="11"/>
  <c r="F95" i="11"/>
  <c r="G95" i="11"/>
  <c r="H95" i="11"/>
  <c r="I95" i="11"/>
  <c r="J95" i="11"/>
  <c r="K95" i="11"/>
  <c r="B96" i="11"/>
  <c r="C96" i="11"/>
  <c r="D96" i="11"/>
  <c r="E96" i="11"/>
  <c r="F96" i="11"/>
  <c r="G96" i="11"/>
  <c r="H96" i="11"/>
  <c r="I96" i="11"/>
  <c r="J96" i="11"/>
  <c r="K96" i="11"/>
  <c r="B97" i="11"/>
  <c r="C97" i="11"/>
  <c r="D97" i="11"/>
  <c r="E97" i="11"/>
  <c r="F97" i="11"/>
  <c r="G97" i="11"/>
  <c r="H97" i="11"/>
  <c r="I97" i="11"/>
  <c r="J97" i="11"/>
  <c r="K97" i="11"/>
  <c r="B98" i="11"/>
  <c r="C98" i="11"/>
  <c r="D98" i="11"/>
  <c r="E98" i="11"/>
  <c r="F98" i="11"/>
  <c r="G98" i="11"/>
  <c r="H98" i="11"/>
  <c r="I98" i="11"/>
  <c r="J98" i="11"/>
  <c r="K98" i="11"/>
  <c r="B99" i="11"/>
  <c r="C99" i="11"/>
  <c r="D99" i="11"/>
  <c r="E99" i="11"/>
  <c r="F99" i="11"/>
  <c r="G99" i="11"/>
  <c r="H99" i="11"/>
  <c r="I99" i="11"/>
  <c r="J99" i="11"/>
  <c r="K99" i="11"/>
  <c r="B100" i="11"/>
  <c r="C100" i="11"/>
  <c r="D100" i="11"/>
  <c r="E100" i="11"/>
  <c r="F100" i="11"/>
  <c r="G100" i="11"/>
  <c r="H100" i="11"/>
  <c r="I100" i="11"/>
  <c r="J100" i="11"/>
  <c r="K100" i="11"/>
  <c r="B101" i="11"/>
  <c r="C101" i="11"/>
  <c r="D101" i="11"/>
  <c r="E101" i="11"/>
  <c r="F101" i="11"/>
  <c r="G101" i="11"/>
  <c r="H101" i="11"/>
  <c r="I101" i="11"/>
  <c r="J101" i="11"/>
  <c r="K101" i="11"/>
  <c r="B102" i="11"/>
  <c r="C102" i="11"/>
  <c r="D102" i="11"/>
  <c r="E102" i="11"/>
  <c r="F102" i="11"/>
  <c r="G102" i="11"/>
  <c r="H102" i="11"/>
  <c r="I102" i="11"/>
  <c r="J102" i="11"/>
  <c r="K102" i="11"/>
  <c r="B103" i="11"/>
  <c r="C103" i="11"/>
  <c r="D103" i="11"/>
  <c r="E103" i="11"/>
  <c r="F103" i="11"/>
  <c r="G103" i="11"/>
  <c r="H103" i="11"/>
  <c r="I103" i="11"/>
  <c r="J103" i="11"/>
  <c r="K103" i="11"/>
  <c r="B104" i="11"/>
  <c r="C104" i="11"/>
  <c r="D104" i="11"/>
  <c r="E104" i="11"/>
  <c r="F104" i="11"/>
  <c r="G104" i="11"/>
  <c r="H104" i="11"/>
  <c r="I104" i="11"/>
  <c r="J104" i="11"/>
  <c r="K104" i="11"/>
  <c r="B105" i="11"/>
  <c r="C105" i="11"/>
  <c r="D105" i="11"/>
  <c r="E105" i="11"/>
  <c r="F105" i="11"/>
  <c r="G105" i="11"/>
  <c r="H105" i="11"/>
  <c r="I105" i="11"/>
  <c r="J105" i="11"/>
  <c r="K105" i="11"/>
  <c r="B106" i="11"/>
  <c r="C106" i="11"/>
  <c r="D106" i="11"/>
  <c r="E106" i="11"/>
  <c r="F106" i="11"/>
  <c r="G106" i="11"/>
  <c r="H106" i="11"/>
  <c r="I106" i="11"/>
  <c r="J106" i="11"/>
  <c r="K106" i="11"/>
  <c r="B107" i="11"/>
  <c r="C107" i="11"/>
  <c r="D107" i="11"/>
  <c r="E107" i="11"/>
  <c r="F107" i="11"/>
  <c r="G107" i="11"/>
  <c r="H107" i="11"/>
  <c r="I107" i="11"/>
  <c r="J107" i="11"/>
  <c r="K107" i="11"/>
  <c r="B108" i="11"/>
  <c r="C108" i="11"/>
  <c r="D108" i="11"/>
  <c r="E108" i="11"/>
  <c r="F108" i="11"/>
  <c r="G108" i="11"/>
  <c r="H108" i="11"/>
  <c r="I108" i="11"/>
  <c r="J108" i="11"/>
  <c r="K108" i="11"/>
  <c r="B109" i="11"/>
  <c r="C109" i="11"/>
  <c r="D109" i="11"/>
  <c r="E109" i="11"/>
  <c r="F109" i="11"/>
  <c r="G109" i="11"/>
  <c r="H109" i="11"/>
  <c r="I109" i="11"/>
  <c r="J109" i="11"/>
  <c r="K109" i="11"/>
  <c r="B110" i="11"/>
  <c r="C110" i="11"/>
  <c r="D110" i="11"/>
  <c r="E110" i="11"/>
  <c r="F110" i="11"/>
  <c r="G110" i="11"/>
  <c r="H110" i="11"/>
  <c r="I110" i="11"/>
  <c r="J110" i="11"/>
  <c r="K110" i="11"/>
  <c r="B111" i="11"/>
  <c r="C111" i="11"/>
  <c r="D111" i="11"/>
  <c r="E111" i="11"/>
  <c r="F111" i="11"/>
  <c r="G111" i="11"/>
  <c r="H111" i="11"/>
  <c r="I111" i="11"/>
  <c r="J111" i="11"/>
  <c r="K111" i="11"/>
  <c r="B112" i="11"/>
  <c r="B25" i="10"/>
  <c r="C25" i="10"/>
  <c r="D25" i="10"/>
  <c r="E25" i="10"/>
  <c r="F25" i="10"/>
  <c r="B26" i="10"/>
  <c r="C26" i="10"/>
  <c r="D26" i="10"/>
  <c r="E26" i="10"/>
  <c r="F26" i="10"/>
  <c r="B27" i="10"/>
  <c r="C27" i="10"/>
  <c r="D27" i="10"/>
  <c r="E27" i="10"/>
  <c r="F27" i="10"/>
  <c r="B28" i="10"/>
  <c r="C28" i="10"/>
  <c r="D28" i="10"/>
  <c r="E28" i="10"/>
  <c r="F28" i="10"/>
  <c r="B29" i="10"/>
  <c r="C29" i="10"/>
  <c r="D29" i="10"/>
  <c r="E29" i="10"/>
  <c r="F29" i="10"/>
  <c r="B30" i="10"/>
  <c r="C30" i="10"/>
  <c r="D30" i="10"/>
  <c r="E30" i="10"/>
  <c r="F30" i="10"/>
  <c r="B31" i="10"/>
  <c r="C31" i="10"/>
  <c r="D31" i="10"/>
  <c r="E31" i="10"/>
  <c r="F31" i="10"/>
  <c r="B32" i="10"/>
  <c r="C32" i="10"/>
  <c r="D32" i="10"/>
  <c r="E32" i="10"/>
  <c r="F32" i="10"/>
  <c r="B33" i="10"/>
  <c r="C33" i="10"/>
  <c r="D33" i="10"/>
  <c r="E33" i="10"/>
  <c r="F33" i="10"/>
  <c r="B34" i="10"/>
  <c r="C34" i="10"/>
  <c r="D34" i="10"/>
  <c r="E34" i="10"/>
  <c r="F34" i="10"/>
  <c r="B35" i="10"/>
  <c r="C35" i="10"/>
  <c r="D35" i="10"/>
  <c r="E35" i="10"/>
  <c r="F35" i="10"/>
  <c r="B36" i="10"/>
  <c r="C36" i="10"/>
  <c r="D36" i="10"/>
  <c r="E36" i="10"/>
  <c r="F36" i="10"/>
  <c r="B37" i="10"/>
  <c r="C37" i="10"/>
  <c r="D37" i="10"/>
  <c r="E37" i="10"/>
  <c r="F37" i="10"/>
  <c r="B38" i="10"/>
  <c r="C38" i="10"/>
  <c r="D38" i="10"/>
  <c r="E38" i="10"/>
  <c r="F38" i="10"/>
  <c r="B39" i="10"/>
  <c r="C39" i="10"/>
  <c r="D39" i="10"/>
  <c r="E39" i="10"/>
  <c r="F39" i="10"/>
  <c r="B40" i="10"/>
  <c r="C40" i="10"/>
  <c r="D40" i="10"/>
  <c r="E40" i="10"/>
  <c r="F40" i="10"/>
  <c r="B41" i="10"/>
  <c r="C41" i="10"/>
  <c r="D41" i="10"/>
  <c r="E41" i="10"/>
  <c r="F41" i="10"/>
  <c r="B42" i="10"/>
  <c r="C42" i="10"/>
  <c r="D42" i="10"/>
  <c r="E42" i="10"/>
  <c r="F42" i="10"/>
  <c r="G32" i="22"/>
  <c r="G34" i="22"/>
  <c r="G35" i="22"/>
  <c r="G36" i="22"/>
  <c r="G38" i="22"/>
  <c r="G39" i="22"/>
  <c r="K22" i="21"/>
  <c r="L22" i="21"/>
  <c r="M22" i="21"/>
  <c r="K23" i="21"/>
  <c r="L23" i="21"/>
  <c r="M23" i="21"/>
  <c r="E8" i="28"/>
  <c r="E9" i="28" s="1"/>
  <c r="F8" i="28"/>
  <c r="F9" i="28" s="1"/>
  <c r="G8" i="28"/>
  <c r="G9" i="28" s="1"/>
  <c r="H8" i="28"/>
  <c r="H9" i="28" s="1"/>
  <c r="I8" i="28"/>
  <c r="I9" i="28" s="1"/>
  <c r="J8" i="28"/>
  <c r="J9" i="28" s="1"/>
  <c r="K9" i="28"/>
  <c r="K33" i="28"/>
  <c r="I33" i="28"/>
  <c r="J33" i="28"/>
  <c r="D53" i="19"/>
  <c r="D54" i="19"/>
  <c r="D55" i="19"/>
  <c r="D56" i="19"/>
  <c r="D57" i="19"/>
  <c r="F65" i="19"/>
  <c r="F66" i="19"/>
  <c r="F67" i="19"/>
  <c r="F68" i="19"/>
  <c r="F69" i="19"/>
  <c r="F70" i="19"/>
  <c r="F71" i="19"/>
  <c r="F72" i="19"/>
  <c r="F73" i="19"/>
  <c r="F74" i="19"/>
  <c r="E4" i="2"/>
  <c r="H4" i="2" s="1"/>
  <c r="F4" i="2"/>
  <c r="G4" i="2"/>
  <c r="E5" i="2"/>
  <c r="F5" i="2"/>
  <c r="G5" i="2"/>
  <c r="I5" i="2"/>
  <c r="J5" i="2"/>
  <c r="K5" i="2"/>
  <c r="E6" i="2"/>
  <c r="H6" i="2" s="1"/>
  <c r="F6" i="2"/>
  <c r="G6" i="2"/>
  <c r="I6" i="2"/>
  <c r="J6" i="2"/>
  <c r="K6" i="2"/>
  <c r="E7" i="2"/>
  <c r="H7" i="2" s="1"/>
  <c r="F7" i="2"/>
  <c r="G7" i="2"/>
  <c r="I7" i="2"/>
  <c r="J7" i="2"/>
  <c r="K7" i="2"/>
  <c r="E8" i="2"/>
  <c r="H8" i="2" s="1"/>
  <c r="F8" i="2"/>
  <c r="G8" i="2"/>
  <c r="I8" i="2"/>
  <c r="J8" i="2"/>
  <c r="K8" i="2"/>
  <c r="E9" i="2"/>
  <c r="H9" i="2" s="1"/>
  <c r="F9" i="2"/>
  <c r="G9" i="2"/>
  <c r="I9" i="2"/>
  <c r="J9" i="2"/>
  <c r="K9" i="2"/>
  <c r="E10" i="2"/>
  <c r="H10" i="2" s="1"/>
  <c r="F10" i="2"/>
  <c r="G10" i="2"/>
  <c r="I10" i="2"/>
  <c r="J10" i="2"/>
  <c r="K10" i="2"/>
  <c r="E11" i="2"/>
  <c r="L12" i="2" s="1"/>
  <c r="F11" i="2"/>
  <c r="G11" i="2"/>
  <c r="I11" i="2"/>
  <c r="J11" i="2"/>
  <c r="K11" i="2"/>
  <c r="H20" i="2"/>
  <c r="I20" i="2"/>
  <c r="H21" i="2"/>
  <c r="I21" i="2"/>
  <c r="H23" i="2"/>
  <c r="I23" i="2"/>
  <c r="H24" i="2"/>
  <c r="I24" i="2"/>
  <c r="H25" i="2"/>
  <c r="I25" i="2"/>
  <c r="H26" i="2"/>
  <c r="I26" i="2"/>
  <c r="I27" i="2"/>
  <c r="H28" i="2"/>
  <c r="I28" i="2"/>
  <c r="I30" i="2"/>
  <c r="H32" i="2"/>
  <c r="I32" i="2"/>
  <c r="M45" i="58"/>
  <c r="M51" i="58"/>
  <c r="M50" i="58"/>
  <c r="L50" i="58"/>
  <c r="L51" i="58"/>
  <c r="L45" i="58"/>
  <c r="K51" i="58"/>
  <c r="K50" i="58"/>
  <c r="K45" i="58"/>
  <c r="F51" i="58"/>
  <c r="G51" i="58"/>
  <c r="D51" i="58"/>
  <c r="E51" i="58"/>
  <c r="H51" i="58"/>
  <c r="I51" i="58"/>
  <c r="J51" i="58"/>
  <c r="I50" i="58"/>
  <c r="F50" i="58"/>
  <c r="J50" i="58"/>
  <c r="G50" i="58"/>
  <c r="D50" i="58"/>
  <c r="H50" i="58"/>
  <c r="E50" i="58"/>
  <c r="D45" i="58"/>
  <c r="E45" i="58"/>
  <c r="F45" i="58"/>
  <c r="H45" i="58"/>
  <c r="I45" i="58"/>
  <c r="G45" i="58"/>
  <c r="J45" i="58"/>
  <c r="N49" i="58"/>
  <c r="M49" i="58"/>
  <c r="K49" i="58"/>
  <c r="L49" i="58"/>
  <c r="H49" i="58"/>
  <c r="D49" i="58"/>
  <c r="E49" i="58"/>
  <c r="I49" i="58"/>
  <c r="F49" i="58"/>
  <c r="J49" i="58"/>
  <c r="G49" i="58"/>
  <c r="I76" i="26" l="1" a="1"/>
  <c r="F81" i="41"/>
  <c r="C99" i="41"/>
  <c r="C81" i="41"/>
  <c r="E99" i="41"/>
  <c r="E81" i="41"/>
  <c r="G99" i="41"/>
  <c r="G81" i="41"/>
  <c r="K162" i="41"/>
  <c r="G162" i="41"/>
  <c r="C162" i="41"/>
  <c r="G156" i="41"/>
  <c r="J162" i="41"/>
  <c r="F162" i="41"/>
  <c r="I162" i="41"/>
  <c r="E162" i="41"/>
  <c r="B162" i="41"/>
  <c r="H162" i="41"/>
  <c r="D162" i="41"/>
  <c r="E166" i="11"/>
  <c r="H158" i="41"/>
  <c r="F29" i="34"/>
  <c r="K46" i="58"/>
  <c r="J53" i="58"/>
  <c r="J46" i="58"/>
  <c r="G46" i="58"/>
  <c r="L46" i="58"/>
  <c r="M48" i="58"/>
  <c r="H53" i="58"/>
  <c r="H46" i="58"/>
  <c r="O46" i="58"/>
  <c r="G53" i="58"/>
  <c r="H48" i="58"/>
  <c r="F46" i="58"/>
  <c r="K48" i="58"/>
  <c r="I53" i="58"/>
  <c r="L53" i="58"/>
  <c r="F48" i="58"/>
  <c r="E48" i="58"/>
  <c r="F53" i="58"/>
  <c r="M53" i="58"/>
  <c r="N53" i="58"/>
  <c r="D48" i="58"/>
  <c r="K53" i="58"/>
  <c r="J48" i="58"/>
  <c r="E46" i="58"/>
  <c r="O53" i="58"/>
  <c r="I48" i="58"/>
  <c r="I46" i="58"/>
  <c r="O48" i="58"/>
  <c r="D53" i="58"/>
  <c r="E53" i="58"/>
  <c r="G48" i="58"/>
  <c r="D46" i="58"/>
  <c r="L48" i="58"/>
  <c r="M46" i="58"/>
  <c r="H20" i="26"/>
  <c r="H56" i="26" s="1"/>
  <c r="H38" i="26"/>
  <c r="T20" i="26"/>
  <c r="T56" i="26" s="1"/>
  <c r="T38" i="26"/>
  <c r="L20" i="26"/>
  <c r="L56" i="26" s="1"/>
  <c r="L38" i="26"/>
  <c r="O20" i="26"/>
  <c r="O38" i="26"/>
  <c r="K38" i="26"/>
  <c r="K20" i="26"/>
  <c r="G20" i="26"/>
  <c r="G38" i="26"/>
  <c r="D20" i="26"/>
  <c r="D56" i="26" s="1"/>
  <c r="D38" i="26"/>
  <c r="R38" i="26"/>
  <c r="R20" i="26"/>
  <c r="R56" i="26" s="1"/>
  <c r="N38" i="26"/>
  <c r="N20" i="26"/>
  <c r="N56" i="26" s="1"/>
  <c r="J38" i="26"/>
  <c r="J20" i="26"/>
  <c r="J56" i="26" s="1"/>
  <c r="F38" i="26"/>
  <c r="F20" i="26"/>
  <c r="S38" i="26"/>
  <c r="S20" i="26"/>
  <c r="U38" i="26"/>
  <c r="U20" i="26"/>
  <c r="U56" i="26" s="1"/>
  <c r="P20" i="26"/>
  <c r="P38" i="26"/>
  <c r="Q38" i="26"/>
  <c r="Q20" i="26"/>
  <c r="M38" i="26"/>
  <c r="M20" i="26"/>
  <c r="I38" i="26"/>
  <c r="I20" i="26"/>
  <c r="I56" i="26" s="1"/>
  <c r="E38" i="26"/>
  <c r="E20" i="26"/>
  <c r="E56" i="26" s="1"/>
  <c r="F160" i="41"/>
  <c r="G158" i="41"/>
  <c r="E161" i="41"/>
  <c r="J157" i="41"/>
  <c r="E158" i="41"/>
  <c r="D159" i="41"/>
  <c r="I29" i="34"/>
  <c r="Q30" i="27"/>
  <c r="M30" i="27"/>
  <c r="C159" i="41"/>
  <c r="K159" i="41"/>
  <c r="J29" i="34"/>
  <c r="N56" i="34"/>
  <c r="F174" i="11"/>
  <c r="F161" i="41"/>
  <c r="O56" i="26"/>
  <c r="L7" i="2"/>
  <c r="H166" i="11"/>
  <c r="B157" i="41"/>
  <c r="C96" i="41"/>
  <c r="R29" i="34"/>
  <c r="H163" i="11"/>
  <c r="I157" i="41"/>
  <c r="H29" i="34"/>
  <c r="J173" i="11"/>
  <c r="L9" i="2"/>
  <c r="C166" i="11"/>
  <c r="L6" i="2"/>
  <c r="C156" i="41"/>
  <c r="G29" i="34"/>
  <c r="K12" i="53"/>
  <c r="S12" i="53" s="1"/>
  <c r="M18" i="44"/>
  <c r="S18" i="44" s="1"/>
  <c r="L5" i="2"/>
  <c r="B167" i="11"/>
  <c r="E167" i="11"/>
  <c r="F165" i="11"/>
  <c r="F158" i="41"/>
  <c r="F164" i="11"/>
  <c r="D29" i="34"/>
  <c r="F96" i="41"/>
  <c r="H5" i="2"/>
  <c r="B16" i="53"/>
  <c r="S16" i="53" s="1"/>
  <c r="H11" i="2"/>
  <c r="D168" i="11"/>
  <c r="B170" i="11"/>
  <c r="I174" i="11"/>
  <c r="G166" i="11"/>
  <c r="G163" i="11"/>
  <c r="D167" i="11"/>
  <c r="E86" i="56"/>
  <c r="E169" i="56"/>
  <c r="E29" i="34"/>
  <c r="Q29" i="34"/>
  <c r="Q58" i="27"/>
  <c r="S57" i="24"/>
  <c r="S41" i="24"/>
  <c r="K25" i="24"/>
  <c r="K41" i="24"/>
  <c r="R57" i="24"/>
  <c r="R41" i="24"/>
  <c r="J57" i="24"/>
  <c r="J41" i="24"/>
  <c r="Q57" i="24"/>
  <c r="Q41" i="24"/>
  <c r="L25" i="24"/>
  <c r="L41" i="24"/>
  <c r="G25" i="24"/>
  <c r="G41" i="24"/>
  <c r="H25" i="24"/>
  <c r="H41" i="24"/>
  <c r="Y57" i="24"/>
  <c r="Y41" i="24"/>
  <c r="L57" i="24"/>
  <c r="W57" i="24"/>
  <c r="W41" i="24"/>
  <c r="T57" i="24"/>
  <c r="T41" i="24"/>
  <c r="V57" i="24"/>
  <c r="V41" i="24"/>
  <c r="U57" i="24"/>
  <c r="U41" i="24"/>
  <c r="X57" i="24"/>
  <c r="X41" i="24"/>
  <c r="J25" i="24"/>
  <c r="K57" i="24"/>
  <c r="P57" i="24"/>
  <c r="P25" i="24"/>
  <c r="O25" i="24"/>
  <c r="O57" i="24"/>
  <c r="N25" i="24"/>
  <c r="N57" i="24"/>
  <c r="J52" i="58"/>
  <c r="J47" i="58"/>
  <c r="K47" i="58"/>
  <c r="K52" i="58"/>
  <c r="D52" i="58"/>
  <c r="D47" i="58"/>
  <c r="L52" i="58"/>
  <c r="L47" i="58"/>
  <c r="E52" i="58"/>
  <c r="E47" i="58"/>
  <c r="M47" i="58"/>
  <c r="M52" i="58"/>
  <c r="F47" i="58"/>
  <c r="F52" i="58"/>
  <c r="N52" i="58"/>
  <c r="N47" i="58"/>
  <c r="G47" i="58"/>
  <c r="G52" i="58"/>
  <c r="O52" i="58"/>
  <c r="O47" i="58"/>
  <c r="I52" i="58"/>
  <c r="I47" i="58"/>
  <c r="H52" i="58"/>
  <c r="H47" i="58"/>
  <c r="G160" i="41"/>
  <c r="I159" i="41"/>
  <c r="B159" i="41"/>
  <c r="J159" i="41"/>
  <c r="G98" i="41"/>
  <c r="E83" i="56"/>
  <c r="F83" i="56"/>
  <c r="D160" i="41"/>
  <c r="I161" i="41"/>
  <c r="G161" i="41"/>
  <c r="H161" i="41"/>
  <c r="K160" i="41"/>
  <c r="F98" i="41"/>
  <c r="E160" i="41"/>
  <c r="H160" i="41"/>
  <c r="C161" i="41"/>
  <c r="K161" i="41"/>
  <c r="B158" i="41"/>
  <c r="F159" i="41"/>
  <c r="B160" i="41"/>
  <c r="J160" i="41"/>
  <c r="H159" i="41"/>
  <c r="D156" i="41"/>
  <c r="K156" i="41"/>
  <c r="J156" i="41"/>
  <c r="F156" i="41"/>
  <c r="E97" i="41"/>
  <c r="C97" i="41"/>
  <c r="J161" i="41"/>
  <c r="I160" i="41"/>
  <c r="E98" i="41"/>
  <c r="C158" i="41"/>
  <c r="K158" i="41"/>
  <c r="G159" i="41"/>
  <c r="D16" i="30"/>
  <c r="I126" i="56"/>
  <c r="I45" i="56"/>
  <c r="B86" i="56"/>
  <c r="B45" i="56"/>
  <c r="K169" i="56"/>
  <c r="K210" i="56"/>
  <c r="K86" i="56"/>
  <c r="C169" i="56"/>
  <c r="J58" i="27"/>
  <c r="J86" i="27"/>
  <c r="S30" i="27"/>
  <c r="S86" i="27"/>
  <c r="E45" i="56"/>
  <c r="P58" i="27"/>
  <c r="P86" i="27"/>
  <c r="I58" i="27"/>
  <c r="I86" i="27"/>
  <c r="U29" i="34"/>
  <c r="O58" i="27"/>
  <c r="O86" i="27"/>
  <c r="H58" i="27"/>
  <c r="H86" i="27"/>
  <c r="C45" i="56"/>
  <c r="M29" i="34"/>
  <c r="F210" i="56"/>
  <c r="N58" i="27"/>
  <c r="N86" i="27"/>
  <c r="G58" i="27"/>
  <c r="G86" i="27"/>
  <c r="K58" i="27"/>
  <c r="K86" i="27"/>
  <c r="F86" i="56"/>
  <c r="M58" i="27"/>
  <c r="F30" i="27"/>
  <c r="F86" i="27"/>
  <c r="U58" i="27"/>
  <c r="U86" i="27"/>
  <c r="C86" i="56"/>
  <c r="C58" i="27"/>
  <c r="C86" i="27"/>
  <c r="E58" i="27"/>
  <c r="E86" i="27"/>
  <c r="C29" i="34"/>
  <c r="C210" i="56"/>
  <c r="R58" i="27"/>
  <c r="R86" i="27"/>
  <c r="L58" i="27"/>
  <c r="L86" i="27"/>
  <c r="D58" i="27"/>
  <c r="D86" i="27"/>
  <c r="T30" i="27"/>
  <c r="T86" i="27"/>
  <c r="B173" i="11"/>
  <c r="D170" i="11"/>
  <c r="K171" i="11"/>
  <c r="E174" i="11"/>
  <c r="C173" i="11"/>
  <c r="K173" i="11"/>
  <c r="J163" i="11"/>
  <c r="I169" i="11"/>
  <c r="I163" i="11"/>
  <c r="F168" i="11"/>
  <c r="E170" i="11"/>
  <c r="G174" i="11"/>
  <c r="B171" i="11"/>
  <c r="I171" i="11"/>
  <c r="E96" i="41"/>
  <c r="I158" i="41"/>
  <c r="E159" i="41"/>
  <c r="E157" i="41"/>
  <c r="B161" i="41"/>
  <c r="D161" i="41"/>
  <c r="I156" i="41"/>
  <c r="D157" i="41"/>
  <c r="B19" i="41"/>
  <c r="B20" i="41"/>
  <c r="B99" i="41" s="1"/>
  <c r="F157" i="41"/>
  <c r="J158" i="41"/>
  <c r="F97" i="41"/>
  <c r="F99" i="41"/>
  <c r="B17" i="41"/>
  <c r="B21" i="41"/>
  <c r="B100" i="41" s="1"/>
  <c r="C160" i="41"/>
  <c r="H156" i="41"/>
  <c r="G96" i="41"/>
  <c r="D158" i="41"/>
  <c r="B165" i="11"/>
  <c r="G168" i="11"/>
  <c r="H172" i="11"/>
  <c r="J174" i="11"/>
  <c r="F163" i="11"/>
  <c r="J167" i="11"/>
  <c r="C165" i="11"/>
  <c r="K163" i="11"/>
  <c r="C163" i="11"/>
  <c r="J170" i="11"/>
  <c r="D172" i="11"/>
  <c r="F173" i="11"/>
  <c r="H167" i="11"/>
  <c r="G172" i="11"/>
  <c r="C172" i="11"/>
  <c r="K172" i="11"/>
  <c r="E173" i="11"/>
  <c r="J165" i="11"/>
  <c r="C164" i="11"/>
  <c r="K164" i="11"/>
  <c r="B163" i="11"/>
  <c r="F169" i="11"/>
  <c r="J166" i="11"/>
  <c r="I166" i="11"/>
  <c r="I168" i="11"/>
  <c r="D165" i="11"/>
  <c r="G171" i="11"/>
  <c r="G164" i="11"/>
  <c r="D163" i="11"/>
  <c r="I172" i="11"/>
  <c r="E169" i="11"/>
  <c r="B174" i="11"/>
  <c r="D174" i="11"/>
  <c r="G167" i="11"/>
  <c r="H173" i="11"/>
  <c r="G165" i="11"/>
  <c r="B166" i="11"/>
  <c r="E165" i="11"/>
  <c r="B169" i="11"/>
  <c r="E168" i="11"/>
  <c r="C167" i="11"/>
  <c r="D166" i="11"/>
  <c r="H171" i="11"/>
  <c r="I170" i="11"/>
  <c r="E164" i="11"/>
  <c r="K174" i="11"/>
  <c r="C174" i="11"/>
  <c r="J169" i="11"/>
  <c r="G173" i="11"/>
  <c r="J168" i="11"/>
  <c r="H168" i="11"/>
  <c r="F167" i="11"/>
  <c r="H164" i="11"/>
  <c r="B168" i="11"/>
  <c r="H174" i="11"/>
  <c r="F170" i="11"/>
  <c r="E171" i="11"/>
  <c r="K167" i="11"/>
  <c r="C168" i="11"/>
  <c r="K169" i="11"/>
  <c r="E172" i="11"/>
  <c r="H165" i="11"/>
  <c r="D169" i="11"/>
  <c r="B172" i="11"/>
  <c r="F172" i="11"/>
  <c r="D173" i="11"/>
  <c r="I167" i="11"/>
  <c r="D164" i="11"/>
  <c r="K168" i="11"/>
  <c r="H169" i="11"/>
  <c r="J164" i="11"/>
  <c r="K165" i="11"/>
  <c r="K170" i="11"/>
  <c r="G169" i="11"/>
  <c r="I173" i="11"/>
  <c r="E163" i="11"/>
  <c r="I164" i="11"/>
  <c r="D171" i="11"/>
  <c r="K56" i="26"/>
  <c r="C20" i="26"/>
  <c r="C56" i="26" s="1"/>
  <c r="F56" i="26"/>
  <c r="M56" i="26"/>
  <c r="T58" i="27"/>
  <c r="N30" i="27"/>
  <c r="R30" i="27"/>
  <c r="S56" i="26"/>
  <c r="B18" i="41"/>
  <c r="L8" i="2"/>
  <c r="H157" i="41"/>
  <c r="F166" i="11"/>
  <c r="K166" i="11"/>
  <c r="E156" i="41"/>
  <c r="D169" i="56"/>
  <c r="D126" i="56"/>
  <c r="D45" i="56"/>
  <c r="D86" i="56"/>
  <c r="I25" i="24"/>
  <c r="I57" i="24"/>
  <c r="G157" i="41"/>
  <c r="G170" i="11"/>
  <c r="B23" i="41"/>
  <c r="L10" i="2"/>
  <c r="K157" i="41"/>
  <c r="H170" i="11"/>
  <c r="D210" i="56"/>
  <c r="H126" i="56"/>
  <c r="H45" i="56"/>
  <c r="H86" i="56"/>
  <c r="H169" i="56"/>
  <c r="M25" i="24"/>
  <c r="M57" i="24"/>
  <c r="B22" i="41"/>
  <c r="G97" i="41"/>
  <c r="C157" i="41"/>
  <c r="B156" i="41"/>
  <c r="C169" i="11"/>
  <c r="H210" i="56"/>
  <c r="G126" i="56"/>
  <c r="G45" i="56"/>
  <c r="G210" i="56"/>
  <c r="G86" i="56"/>
  <c r="L11" i="2"/>
  <c r="F171" i="11"/>
  <c r="J172" i="11"/>
  <c r="J171" i="11"/>
  <c r="C98" i="41"/>
  <c r="B164" i="11"/>
  <c r="H30" i="27"/>
  <c r="Q56" i="26"/>
  <c r="B169" i="56"/>
  <c r="L126" i="56"/>
  <c r="L210" i="56"/>
  <c r="L169" i="56"/>
  <c r="L86" i="56"/>
  <c r="L45" i="56"/>
  <c r="N51" i="58"/>
  <c r="N45" i="58"/>
  <c r="C171" i="11"/>
  <c r="O29" i="34"/>
  <c r="P30" i="27"/>
  <c r="I210" i="56"/>
  <c r="B126" i="56"/>
  <c r="E126" i="56"/>
  <c r="G30" i="27"/>
  <c r="P56" i="26"/>
  <c r="I86" i="56"/>
  <c r="B210" i="56"/>
  <c r="F126" i="56"/>
  <c r="J169" i="56"/>
  <c r="J126" i="56"/>
  <c r="J86" i="56"/>
  <c r="J210" i="56"/>
  <c r="H83" i="56"/>
  <c r="G83" i="56"/>
  <c r="C207" i="56"/>
  <c r="L29" i="34"/>
  <c r="G56" i="26"/>
  <c r="I169" i="56"/>
  <c r="F45" i="56"/>
  <c r="N50" i="58"/>
  <c r="K29" i="34"/>
  <c r="D30" i="27"/>
  <c r="E210" i="56"/>
  <c r="P56" i="34"/>
  <c r="M126" i="56"/>
  <c r="M210" i="56"/>
  <c r="M169" i="56"/>
  <c r="M86" i="56"/>
  <c r="M45" i="56"/>
  <c r="K30" i="27"/>
  <c r="B19" i="53"/>
  <c r="S19" i="53" s="1"/>
  <c r="S56" i="34"/>
  <c r="S29" i="34"/>
  <c r="K126" i="56"/>
  <c r="T56" i="34"/>
  <c r="K45" i="56"/>
  <c r="D14" i="58" l="1" a="1"/>
  <c r="I76" i="26"/>
  <c r="T76" i="26"/>
  <c r="W76" i="26"/>
  <c r="Z76" i="26"/>
  <c r="J76" i="26"/>
  <c r="M76" i="26"/>
  <c r="L76" i="26"/>
  <c r="Q76" i="26"/>
  <c r="X76" i="26"/>
  <c r="S76" i="26"/>
  <c r="V76" i="26"/>
  <c r="Y76" i="26"/>
  <c r="Y75" i="26" s="1"/>
  <c r="K76" i="26"/>
  <c r="P76" i="26"/>
  <c r="O76" i="26"/>
  <c r="R76" i="26"/>
  <c r="U76" i="26"/>
  <c r="N76" i="26"/>
  <c r="C155" i="41"/>
  <c r="Z75" i="26"/>
  <c r="D17" i="30"/>
  <c r="D18" i="30" s="1"/>
  <c r="D19" i="30" s="1"/>
  <c r="D20" i="30" s="1"/>
  <c r="D21" i="30" s="1"/>
  <c r="D22" i="30" s="1"/>
  <c r="N48" i="58"/>
  <c r="N46" i="58"/>
  <c r="E155" i="41"/>
  <c r="G155" i="41"/>
  <c r="F155" i="41"/>
  <c r="B96" i="41"/>
  <c r="B81" i="41"/>
  <c r="B98" i="41"/>
  <c r="B102" i="41"/>
  <c r="B97" i="41"/>
  <c r="B101" i="41"/>
  <c r="D14" i="58" l="1"/>
  <c r="S14" i="58"/>
  <c r="E14" i="58"/>
  <c r="J14" i="58"/>
  <c r="T14" i="58"/>
  <c r="K14" i="58"/>
  <c r="O14" i="58"/>
  <c r="Q14" i="58"/>
  <c r="P14" i="58"/>
  <c r="N14" i="58"/>
  <c r="G14" i="58"/>
  <c r="M14" i="58"/>
  <c r="L14" i="58"/>
  <c r="F14" i="58"/>
  <c r="R14" i="58"/>
  <c r="I14" i="58"/>
  <c r="H14" i="58"/>
  <c r="W75" i="26"/>
  <c r="X75" i="26"/>
  <c r="D23" i="30"/>
  <c r="D24" i="30" s="1"/>
  <c r="D25" i="30" s="1"/>
  <c r="D26" i="30" s="1"/>
  <c r="B155" i="41"/>
  <c r="J75" i="26"/>
  <c r="V75" i="26"/>
  <c r="U75" i="26"/>
  <c r="N75" i="26"/>
  <c r="S75" i="26"/>
  <c r="R75" i="26"/>
  <c r="Q75" i="26"/>
  <c r="I75" i="26"/>
  <c r="L75" i="26"/>
  <c r="O75" i="26"/>
  <c r="T75" i="26"/>
  <c r="K75" i="26"/>
  <c r="M75" i="26"/>
  <c r="P75" i="26"/>
  <c r="D27" i="30" l="1"/>
  <c r="D28" i="30" s="1"/>
  <c r="D29" i="30" s="1"/>
  <c r="D30" i="30" s="1"/>
  <c r="D31" i="30" s="1"/>
  <c r="D33" i="30" s="1"/>
  <c r="D34" i="30" s="1"/>
  <c r="D35" i="30" s="1"/>
  <c r="D36" i="30" l="1"/>
  <c r="D37" i="30"/>
  <c r="D38" i="30" s="1"/>
  <c r="D39" i="30" s="1"/>
  <c r="D40" i="30" s="1"/>
  <c r="D41" i="30" s="1"/>
  <c r="D42" i="30" s="1"/>
  <c r="D43" i="30" s="1"/>
  <c r="D45" i="30" s="1"/>
  <c r="D46" i="30" s="1"/>
  <c r="D47" i="30" l="1"/>
  <c r="D48" i="30" s="1"/>
  <c r="D49" i="30" s="1"/>
  <c r="D50" i="30" l="1"/>
  <c r="D51" i="30" s="1"/>
  <c r="D52" i="30" s="1"/>
  <c r="D53" i="30" s="1"/>
  <c r="D56" i="30" s="1"/>
  <c r="D57" i="30" s="1"/>
  <c r="D58" i="30" s="1"/>
  <c r="D59" i="30" s="1"/>
  <c r="D60" i="30" s="1"/>
  <c r="D61" i="30" s="1"/>
  <c r="D62" i="30" s="1"/>
  <c r="D63" i="30" s="1"/>
  <c r="D65" i="30" s="1"/>
  <c r="D66" i="30" s="1"/>
  <c r="D67" i="30" s="1"/>
  <c r="D68" i="30" s="1"/>
  <c r="D69" i="30" s="1"/>
  <c r="D71" i="30" s="1"/>
  <c r="D72" i="30" s="1"/>
  <c r="D73" i="30" s="1"/>
  <c r="D75" i="30" s="1"/>
  <c r="D76" i="30" s="1"/>
  <c r="D77" i="30" s="1"/>
  <c r="D78" i="30" s="1"/>
  <c r="D79" i="30" s="1"/>
  <c r="D80" i="30" s="1"/>
  <c r="D82" i="30" s="1"/>
  <c r="D83" i="30" s="1"/>
  <c r="D84" i="30" s="1"/>
  <c r="D85" i="30" s="1"/>
  <c r="D86" i="30" s="1"/>
  <c r="D87" i="30" s="1"/>
  <c r="D88" i="30" s="1"/>
  <c r="D89" i="30" s="1"/>
  <c r="F25" i="14" l="1"/>
  <c r="H25" i="14"/>
  <c r="F23" i="14"/>
  <c r="H23" i="14"/>
  <c r="H36" i="14"/>
  <c r="F36" i="14"/>
  <c r="F38" i="14"/>
  <c r="H38" i="14"/>
  <c r="I39" i="14" s="1"/>
  <c r="H29" i="14"/>
  <c r="F29" i="14"/>
  <c r="H32" i="14"/>
  <c r="F32" i="14"/>
  <c r="F27" i="14"/>
  <c r="H27" i="14"/>
  <c r="H24" i="14"/>
  <c r="F24" i="14"/>
  <c r="H26" i="14"/>
  <c r="F26" i="14"/>
  <c r="H21" i="14"/>
  <c r="F33" i="14"/>
  <c r="H33" i="14"/>
  <c r="H35" i="14"/>
  <c r="F35" i="14"/>
  <c r="F31" i="14"/>
  <c r="H31" i="14"/>
  <c r="F37" i="14"/>
  <c r="H37" i="14"/>
  <c r="F22" i="14"/>
  <c r="H22" i="14"/>
  <c r="H34" i="14"/>
  <c r="F34" i="14"/>
  <c r="H28" i="14"/>
  <c r="F28" i="14"/>
  <c r="H30" i="14"/>
  <c r="F30" i="14"/>
  <c r="I24" i="14" l="1"/>
  <c r="I22" i="14"/>
  <c r="I33" i="14"/>
  <c r="I37" i="14"/>
  <c r="I27" i="14"/>
  <c r="I36" i="14"/>
  <c r="I30" i="14"/>
  <c r="I38" i="14"/>
  <c r="H20" i="14"/>
  <c r="I21" i="14" s="1"/>
  <c r="I31" i="14"/>
  <c r="I23" i="14"/>
  <c r="F20" i="14"/>
  <c r="I28" i="14"/>
  <c r="F21" i="14"/>
  <c r="I32" i="14"/>
  <c r="I25" i="14"/>
  <c r="I34" i="14"/>
  <c r="I35" i="14"/>
  <c r="I26" i="14"/>
  <c r="I29" i="14"/>
  <c r="H18" i="14" l="1"/>
  <c r="H19" i="14"/>
  <c r="F19" i="14"/>
  <c r="I19" i="14" l="1"/>
  <c r="I20" i="14"/>
  <c r="H16" i="14" l="1"/>
  <c r="F17" i="14"/>
  <c r="H17" i="14"/>
  <c r="F18" i="14"/>
  <c r="H15" i="14" l="1"/>
  <c r="I16" i="14" s="1"/>
  <c r="I17" i="14"/>
  <c r="I18" i="14"/>
  <c r="F16" i="14"/>
  <c r="H14" i="14" l="1"/>
  <c r="I15" i="14" s="1"/>
  <c r="F15" i="14"/>
  <c r="H13" i="14" l="1"/>
  <c r="F14" i="14"/>
  <c r="H12" i="14" l="1"/>
  <c r="I13" i="14" s="1"/>
  <c r="I14" i="14"/>
  <c r="F13" i="14"/>
  <c r="H11" i="14" l="1"/>
  <c r="F12" i="14"/>
  <c r="F11" i="14"/>
  <c r="H10" i="14" l="1"/>
  <c r="I11" i="14" s="1"/>
  <c r="I12" i="14"/>
  <c r="H9" i="14" l="1"/>
  <c r="F10" i="14"/>
  <c r="F9" i="14"/>
  <c r="H8" i="14" l="1"/>
  <c r="I9" i="14" s="1"/>
  <c r="I10" i="14"/>
  <c r="H6" i="14" l="1"/>
  <c r="H7" i="14"/>
  <c r="F7" i="14"/>
  <c r="F8" i="14"/>
  <c r="H5" i="14" l="1"/>
  <c r="I7" i="14"/>
  <c r="I8" i="14"/>
  <c r="F6" i="14"/>
  <c r="I6" i="14" l="1"/>
  <c r="H3" i="14"/>
  <c r="H4" i="14" l="1"/>
  <c r="F4" i="14"/>
  <c r="F5" i="14"/>
  <c r="I4" i="14" l="1"/>
  <c r="I5" i="14"/>
  <c r="P85" i="58" l="1"/>
  <c r="D85" i="58" l="1"/>
  <c r="F85" i="58"/>
  <c r="G85" i="58"/>
  <c r="H85" i="58"/>
  <c r="I85" i="58"/>
  <c r="J85" i="58"/>
  <c r="E85" i="58" l="1"/>
  <c r="M85" i="58"/>
  <c r="N85" i="58"/>
  <c r="L85" i="58"/>
  <c r="K85" i="58"/>
  <c r="O85" i="58" l="1"/>
  <c r="X142" i="59" l="1"/>
  <c r="D142" i="59" l="1"/>
  <c r="E142" i="59"/>
  <c r="F142" i="59"/>
  <c r="G142" i="59"/>
  <c r="H142" i="59"/>
  <c r="I142" i="59"/>
  <c r="G95" i="60" l="1"/>
  <c r="G94" i="60"/>
  <c r="G93" i="60"/>
  <c r="G92" i="60"/>
  <c r="F95" i="60"/>
  <c r="F94" i="60"/>
  <c r="F93" i="60"/>
  <c r="F92" i="60"/>
  <c r="E95" i="60"/>
  <c r="E94" i="60"/>
  <c r="E93" i="60"/>
  <c r="E92" i="60"/>
  <c r="D95" i="60"/>
  <c r="D94" i="60"/>
  <c r="D93" i="60"/>
  <c r="D92" i="60"/>
  <c r="F145" i="59" l="1"/>
  <c r="C145" i="59"/>
  <c r="D175" i="59" s="1"/>
  <c r="D145" i="59"/>
  <c r="F96" i="60" l="1"/>
  <c r="D174" i="59"/>
  <c r="D168" i="59"/>
  <c r="D57" i="59"/>
  <c r="D33" i="59" s="1"/>
  <c r="D164" i="59"/>
  <c r="D155" i="59"/>
  <c r="D159" i="59"/>
  <c r="D154" i="59"/>
  <c r="D163" i="59"/>
  <c r="D167" i="59"/>
  <c r="D156" i="59"/>
  <c r="D172" i="59"/>
  <c r="D162" i="59"/>
  <c r="D158" i="59"/>
  <c r="D166" i="59"/>
  <c r="D161" i="59"/>
  <c r="D165" i="59"/>
  <c r="D169" i="59"/>
  <c r="D157" i="59"/>
  <c r="D160" i="59"/>
  <c r="D151" i="59"/>
  <c r="D150" i="59"/>
  <c r="D153" i="59"/>
  <c r="E145" i="59" l="1"/>
  <c r="F175" i="59" s="1"/>
  <c r="E175" i="59"/>
  <c r="D48" i="59"/>
  <c r="D56" i="59"/>
  <c r="D43" i="59"/>
  <c r="D52" i="59"/>
  <c r="D53" i="59"/>
  <c r="D55" i="59"/>
  <c r="D34" i="59"/>
  <c r="D41" i="59"/>
  <c r="D46" i="59"/>
  <c r="D39" i="59"/>
  <c r="D51" i="59"/>
  <c r="D44" i="59"/>
  <c r="D42" i="59"/>
  <c r="D40" i="59"/>
  <c r="D49" i="59"/>
  <c r="D37" i="59"/>
  <c r="D59" i="59"/>
  <c r="D38" i="59"/>
  <c r="D50" i="59"/>
  <c r="D47" i="59"/>
  <c r="D36" i="59"/>
  <c r="D45" i="59"/>
  <c r="D35" i="59"/>
  <c r="E57" i="59"/>
  <c r="E34" i="59" s="1"/>
  <c r="E159" i="59"/>
  <c r="E151" i="59"/>
  <c r="E169" i="59"/>
  <c r="E165" i="59"/>
  <c r="E157" i="59"/>
  <c r="E163" i="59"/>
  <c r="E172" i="59"/>
  <c r="E167" i="59"/>
  <c r="E150" i="59"/>
  <c r="E153" i="59"/>
  <c r="E154" i="59"/>
  <c r="E161" i="59"/>
  <c r="E155" i="59"/>
  <c r="E160" i="59"/>
  <c r="E166" i="59"/>
  <c r="E168" i="59"/>
  <c r="E156" i="59"/>
  <c r="E162" i="59"/>
  <c r="E158" i="59"/>
  <c r="E174" i="59"/>
  <c r="E164" i="59"/>
  <c r="E171" i="59"/>
  <c r="F169" i="59"/>
  <c r="F57" i="59"/>
  <c r="F35" i="59" s="1"/>
  <c r="E33" i="59" l="1"/>
  <c r="F167" i="59"/>
  <c r="F159" i="59"/>
  <c r="E48" i="59"/>
  <c r="E40" i="59"/>
  <c r="E52" i="59"/>
  <c r="E43" i="59"/>
  <c r="E55" i="59"/>
  <c r="E53" i="59"/>
  <c r="E51" i="59"/>
  <c r="E56" i="59"/>
  <c r="E45" i="59"/>
  <c r="E35" i="59"/>
  <c r="E54" i="59"/>
  <c r="E41" i="59"/>
  <c r="E36" i="59"/>
  <c r="E44" i="59"/>
  <c r="E42" i="59"/>
  <c r="E46" i="59"/>
  <c r="E47" i="59"/>
  <c r="F36" i="59"/>
  <c r="F42" i="59"/>
  <c r="F49" i="59"/>
  <c r="F51" i="59"/>
  <c r="F47" i="59"/>
  <c r="E37" i="59"/>
  <c r="E38" i="59"/>
  <c r="E39" i="59"/>
  <c r="E49" i="59"/>
  <c r="E50" i="59"/>
  <c r="E59" i="59"/>
  <c r="F172" i="59"/>
  <c r="F151" i="59"/>
  <c r="F171" i="59"/>
  <c r="F165" i="59"/>
  <c r="F160" i="59"/>
  <c r="F174" i="59"/>
  <c r="F157" i="59"/>
  <c r="F155" i="59"/>
  <c r="F166" i="59"/>
  <c r="F161" i="59"/>
  <c r="F150" i="59"/>
  <c r="F162" i="59"/>
  <c r="F163" i="59"/>
  <c r="F168" i="59"/>
  <c r="F156" i="59"/>
  <c r="F158" i="59"/>
  <c r="F154" i="59"/>
  <c r="F153" i="59"/>
  <c r="F164" i="59"/>
  <c r="F39" i="59"/>
  <c r="F53" i="59"/>
  <c r="F45" i="59"/>
  <c r="F43" i="59"/>
  <c r="F46" i="59"/>
  <c r="F40" i="59"/>
  <c r="F41" i="59"/>
  <c r="F56" i="59"/>
  <c r="D96" i="60"/>
  <c r="E108" i="60" s="1"/>
  <c r="F50" i="59"/>
  <c r="F37" i="59"/>
  <c r="F55" i="59"/>
  <c r="F59" i="59"/>
  <c r="F52" i="59"/>
  <c r="E96" i="60"/>
  <c r="F100" i="60" s="1"/>
  <c r="F34" i="59"/>
  <c r="F44" i="59"/>
  <c r="F38" i="59"/>
  <c r="F33" i="59"/>
  <c r="F48" i="59"/>
  <c r="F54" i="59"/>
  <c r="C96" i="60"/>
  <c r="D110" i="60" s="1"/>
  <c r="F108" i="60" l="1"/>
  <c r="F109" i="60"/>
  <c r="E101" i="60"/>
  <c r="D104" i="60"/>
  <c r="F112" i="60"/>
  <c r="E112" i="60"/>
  <c r="F113" i="60"/>
  <c r="E102" i="60"/>
  <c r="F115" i="60"/>
  <c r="F105" i="60"/>
  <c r="F104" i="60"/>
  <c r="F103" i="60"/>
  <c r="D103" i="60"/>
  <c r="F110" i="60"/>
  <c r="F102" i="60"/>
  <c r="F101" i="60"/>
  <c r="F106" i="60"/>
  <c r="F111" i="60"/>
  <c r="F114" i="60"/>
  <c r="F107" i="60"/>
  <c r="E114" i="60"/>
  <c r="E110" i="60"/>
  <c r="E105" i="60"/>
  <c r="E107" i="60"/>
  <c r="E115" i="60"/>
  <c r="D115" i="60"/>
  <c r="D105" i="60"/>
  <c r="E111" i="60"/>
  <c r="E104" i="60"/>
  <c r="E103" i="60"/>
  <c r="D108" i="60"/>
  <c r="D102" i="60"/>
  <c r="D107" i="60"/>
  <c r="E113" i="60"/>
  <c r="E100" i="60"/>
  <c r="E106" i="60"/>
  <c r="E109" i="60"/>
  <c r="D101" i="60"/>
  <c r="D106" i="60"/>
  <c r="D109" i="60"/>
  <c r="D100" i="60"/>
  <c r="V94" i="60"/>
  <c r="R94" i="60"/>
  <c r="N94" i="60"/>
  <c r="J94" i="60"/>
  <c r="V92" i="60"/>
  <c r="R92" i="60"/>
  <c r="N92" i="60"/>
  <c r="J92" i="60"/>
  <c r="I95" i="60"/>
  <c r="U94" i="60"/>
  <c r="Q94" i="60"/>
  <c r="M94" i="60"/>
  <c r="I94" i="60"/>
  <c r="U92" i="60"/>
  <c r="Q92" i="60"/>
  <c r="M92" i="60"/>
  <c r="I92" i="60"/>
  <c r="H95" i="60"/>
  <c r="X94" i="60"/>
  <c r="T94" i="60"/>
  <c r="P94" i="60"/>
  <c r="L94" i="60"/>
  <c r="H94" i="60"/>
  <c r="X92" i="60"/>
  <c r="T92" i="60"/>
  <c r="P92" i="60"/>
  <c r="L92" i="60"/>
  <c r="H92" i="60"/>
  <c r="W94" i="60"/>
  <c r="S94" i="60"/>
  <c r="O94" i="60"/>
  <c r="K94" i="60"/>
  <c r="W92" i="60"/>
  <c r="S92" i="60"/>
  <c r="O92" i="60"/>
  <c r="K92" i="60"/>
  <c r="J142" i="59"/>
  <c r="K142" i="59"/>
  <c r="L142" i="59"/>
  <c r="M142" i="59"/>
  <c r="N142" i="59"/>
  <c r="O142" i="59"/>
  <c r="P142" i="59"/>
  <c r="Q142" i="59"/>
  <c r="R142" i="59"/>
  <c r="S142" i="59"/>
  <c r="T142" i="59"/>
  <c r="U142" i="59"/>
  <c r="V142" i="59"/>
  <c r="W142" i="59"/>
  <c r="C142" i="59"/>
  <c r="D54" i="59" l="1"/>
  <c r="D171" i="59"/>
  <c r="C92" i="60"/>
  <c r="D111" i="60" s="1"/>
  <c r="I93" i="60"/>
  <c r="M93" i="60"/>
  <c r="Q93" i="60"/>
  <c r="U93" i="60"/>
  <c r="K93" i="60"/>
  <c r="O93" i="60"/>
  <c r="S93" i="60"/>
  <c r="W93" i="60"/>
  <c r="H93" i="60"/>
  <c r="L93" i="60"/>
  <c r="P93" i="60"/>
  <c r="T93" i="60"/>
  <c r="X93" i="60"/>
  <c r="J93" i="60"/>
  <c r="V93" i="60"/>
  <c r="C94" i="60"/>
  <c r="D113" i="60" s="1"/>
  <c r="C95" i="60"/>
  <c r="D114" i="60" s="1"/>
  <c r="N93" i="60"/>
  <c r="R93" i="60"/>
  <c r="C93" i="60" l="1"/>
  <c r="D112" i="60" s="1"/>
  <c r="C10" i="58" l="1"/>
  <c r="I145" i="59"/>
  <c r="J10" i="58" l="1"/>
  <c r="P145" i="59"/>
  <c r="Q175" i="59" s="1"/>
  <c r="O10" i="58"/>
  <c r="U145" i="59"/>
  <c r="P10" i="58"/>
  <c r="V145" i="59"/>
  <c r="W175" i="59" s="1"/>
  <c r="N10" i="58"/>
  <c r="T145" i="59"/>
  <c r="U175" i="59" s="1"/>
  <c r="F10" i="58"/>
  <c r="L145" i="59"/>
  <c r="M168" i="59" s="1"/>
  <c r="R10" i="58"/>
  <c r="S11" i="58" s="1"/>
  <c r="X145" i="59"/>
  <c r="L10" i="58"/>
  <c r="R145" i="59"/>
  <c r="S153" i="59" s="1"/>
  <c r="I10" i="58"/>
  <c r="O145" i="59"/>
  <c r="P175" i="59" s="1"/>
  <c r="G145" i="59"/>
  <c r="G174" i="59" s="1"/>
  <c r="G175" i="59"/>
  <c r="Q10" i="58"/>
  <c r="W145" i="59"/>
  <c r="X175" i="59" s="1"/>
  <c r="H10" i="58"/>
  <c r="N145" i="59"/>
  <c r="O175" i="59" s="1"/>
  <c r="E10" i="58"/>
  <c r="K145" i="59"/>
  <c r="L175" i="59" s="1"/>
  <c r="D10" i="58"/>
  <c r="D11" i="58" s="1"/>
  <c r="J145" i="59"/>
  <c r="K175" i="59" s="1"/>
  <c r="J175" i="59"/>
  <c r="G10" i="58"/>
  <c r="M145" i="59"/>
  <c r="N175" i="59" s="1"/>
  <c r="M175" i="59"/>
  <c r="K10" i="58"/>
  <c r="Q145" i="59"/>
  <c r="R175" i="59" s="1"/>
  <c r="M10" i="58"/>
  <c r="S145" i="59"/>
  <c r="T175" i="59" s="1"/>
  <c r="Q57" i="59"/>
  <c r="V57" i="59"/>
  <c r="L57" i="59"/>
  <c r="J57" i="59"/>
  <c r="J150" i="59"/>
  <c r="J169" i="59"/>
  <c r="J164" i="59"/>
  <c r="J166" i="59"/>
  <c r="J165" i="59"/>
  <c r="J162" i="59"/>
  <c r="J154" i="59"/>
  <c r="J159" i="59"/>
  <c r="J160" i="59"/>
  <c r="J172" i="59"/>
  <c r="J155" i="59"/>
  <c r="J157" i="59"/>
  <c r="J167" i="59"/>
  <c r="J151" i="59"/>
  <c r="J156" i="59"/>
  <c r="J153" i="59"/>
  <c r="J161" i="59"/>
  <c r="J163" i="59"/>
  <c r="J158" i="59"/>
  <c r="J168" i="59"/>
  <c r="J171" i="59"/>
  <c r="M57" i="59"/>
  <c r="M163" i="59"/>
  <c r="M155" i="59"/>
  <c r="M164" i="59"/>
  <c r="M151" i="59"/>
  <c r="M159" i="59"/>
  <c r="R57" i="59"/>
  <c r="O57" i="59"/>
  <c r="O41" i="59" s="1"/>
  <c r="G57" i="59"/>
  <c r="G37" i="59" s="1"/>
  <c r="G153" i="59"/>
  <c r="G155" i="59"/>
  <c r="G164" i="59"/>
  <c r="G165" i="59"/>
  <c r="G154" i="59"/>
  <c r="G151" i="59"/>
  <c r="G150" i="59"/>
  <c r="G168" i="59"/>
  <c r="G172" i="59"/>
  <c r="G169" i="59"/>
  <c r="G157" i="59"/>
  <c r="G167" i="59"/>
  <c r="G166" i="59"/>
  <c r="G161" i="59"/>
  <c r="G156" i="59"/>
  <c r="G163" i="59"/>
  <c r="G158" i="59"/>
  <c r="G160" i="59"/>
  <c r="G159" i="59"/>
  <c r="G162" i="59"/>
  <c r="G171" i="59"/>
  <c r="N57" i="59"/>
  <c r="S57" i="59"/>
  <c r="S166" i="59"/>
  <c r="P57" i="59"/>
  <c r="T57" i="59"/>
  <c r="I96" i="60"/>
  <c r="U57" i="59"/>
  <c r="W57" i="59"/>
  <c r="K57" i="59"/>
  <c r="X57" i="59"/>
  <c r="Q153" i="59" l="1"/>
  <c r="M171" i="59"/>
  <c r="M166" i="59"/>
  <c r="M172" i="59"/>
  <c r="M169" i="59"/>
  <c r="K168" i="59"/>
  <c r="S172" i="59"/>
  <c r="M162" i="59"/>
  <c r="M156" i="59"/>
  <c r="M160" i="59"/>
  <c r="M158" i="59"/>
  <c r="M167" i="59"/>
  <c r="S161" i="59"/>
  <c r="M154" i="59"/>
  <c r="M165" i="59"/>
  <c r="S165" i="59"/>
  <c r="N153" i="59"/>
  <c r="M150" i="59"/>
  <c r="M157" i="59"/>
  <c r="M161" i="59"/>
  <c r="M153" i="59"/>
  <c r="N161" i="59"/>
  <c r="G11" i="58"/>
  <c r="N164" i="59"/>
  <c r="K11" i="58"/>
  <c r="N155" i="59"/>
  <c r="Y174" i="59"/>
  <c r="Y158" i="59"/>
  <c r="Y166" i="59"/>
  <c r="Y155" i="59"/>
  <c r="Y157" i="59"/>
  <c r="Y175" i="59"/>
  <c r="Y164" i="59"/>
  <c r="Y165" i="59"/>
  <c r="Y156" i="59"/>
  <c r="Y163" i="59"/>
  <c r="Y160" i="59"/>
  <c r="Y153" i="59"/>
  <c r="Y172" i="59"/>
  <c r="Y161" i="59"/>
  <c r="Y159" i="59"/>
  <c r="Y154" i="59"/>
  <c r="Y150" i="59"/>
  <c r="Y168" i="59"/>
  <c r="Y169" i="59"/>
  <c r="Y151" i="59"/>
  <c r="Y167" i="59"/>
  <c r="Y162" i="59"/>
  <c r="Y171" i="59"/>
  <c r="S167" i="59"/>
  <c r="S160" i="59"/>
  <c r="N55" i="59"/>
  <c r="L35" i="59"/>
  <c r="M44" i="59"/>
  <c r="P36" i="59"/>
  <c r="S156" i="59"/>
  <c r="S168" i="59"/>
  <c r="G51" i="59"/>
  <c r="O43" i="59"/>
  <c r="Q59" i="59"/>
  <c r="S169" i="59"/>
  <c r="R50" i="59"/>
  <c r="S175" i="59"/>
  <c r="J55" i="59"/>
  <c r="T53" i="59"/>
  <c r="K43" i="59"/>
  <c r="S43" i="59"/>
  <c r="W160" i="59"/>
  <c r="S171" i="59"/>
  <c r="S151" i="59"/>
  <c r="U53" i="59"/>
  <c r="X55" i="59"/>
  <c r="S163" i="59"/>
  <c r="V55" i="59"/>
  <c r="W166" i="59"/>
  <c r="S159" i="59"/>
  <c r="W50" i="59"/>
  <c r="S155" i="59"/>
  <c r="Q46" i="59"/>
  <c r="R155" i="59"/>
  <c r="R153" i="59"/>
  <c r="R165" i="59"/>
  <c r="R172" i="59"/>
  <c r="G45" i="59"/>
  <c r="O37" i="59"/>
  <c r="R166" i="59"/>
  <c r="R162" i="59"/>
  <c r="R157" i="59"/>
  <c r="R158" i="59"/>
  <c r="R156" i="59"/>
  <c r="R150" i="59"/>
  <c r="R174" i="59"/>
  <c r="X166" i="59"/>
  <c r="R169" i="59"/>
  <c r="R168" i="59"/>
  <c r="R167" i="59"/>
  <c r="R161" i="59"/>
  <c r="R164" i="59"/>
  <c r="L47" i="59"/>
  <c r="X165" i="59"/>
  <c r="S40" i="59"/>
  <c r="X49" i="59"/>
  <c r="L158" i="59"/>
  <c r="R171" i="59"/>
  <c r="R163" i="59"/>
  <c r="R159" i="59"/>
  <c r="R160" i="59"/>
  <c r="R154" i="59"/>
  <c r="R151" i="59"/>
  <c r="L155" i="59"/>
  <c r="S52" i="59"/>
  <c r="V174" i="59"/>
  <c r="X54" i="59"/>
  <c r="J42" i="59"/>
  <c r="W37" i="59"/>
  <c r="R51" i="59"/>
  <c r="P168" i="59"/>
  <c r="R37" i="59"/>
  <c r="M41" i="59"/>
  <c r="J46" i="59"/>
  <c r="V51" i="59"/>
  <c r="U168" i="59"/>
  <c r="S46" i="59"/>
  <c r="T150" i="59"/>
  <c r="N35" i="59"/>
  <c r="G56" i="59"/>
  <c r="O46" i="59"/>
  <c r="O55" i="59"/>
  <c r="O44" i="59"/>
  <c r="P159" i="59"/>
  <c r="V48" i="59"/>
  <c r="P154" i="59"/>
  <c r="S37" i="59"/>
  <c r="S47" i="59"/>
  <c r="N52" i="59"/>
  <c r="G46" i="59"/>
  <c r="O39" i="59"/>
  <c r="O51" i="59"/>
  <c r="O40" i="59"/>
  <c r="V39" i="59"/>
  <c r="V40" i="59"/>
  <c r="S48" i="59"/>
  <c r="S38" i="59"/>
  <c r="O45" i="59"/>
  <c r="O42" i="59"/>
  <c r="O47" i="59"/>
  <c r="V53" i="59"/>
  <c r="V42" i="59"/>
  <c r="R35" i="59"/>
  <c r="R45" i="59"/>
  <c r="R34" i="59"/>
  <c r="J37" i="59"/>
  <c r="J52" i="59"/>
  <c r="V175" i="59"/>
  <c r="N44" i="59"/>
  <c r="N38" i="59"/>
  <c r="N51" i="59"/>
  <c r="G49" i="59"/>
  <c r="G41" i="59"/>
  <c r="G48" i="59"/>
  <c r="O50" i="59"/>
  <c r="O48" i="59"/>
  <c r="O52" i="59"/>
  <c r="O33" i="59"/>
  <c r="O56" i="59"/>
  <c r="R49" i="59"/>
  <c r="R33" i="59"/>
  <c r="J53" i="59"/>
  <c r="J43" i="59"/>
  <c r="K160" i="59"/>
  <c r="V150" i="59"/>
  <c r="K159" i="59"/>
  <c r="N46" i="59"/>
  <c r="N36" i="59"/>
  <c r="G54" i="59"/>
  <c r="G39" i="59"/>
  <c r="G55" i="59"/>
  <c r="O54" i="59"/>
  <c r="O35" i="59"/>
  <c r="O38" i="59"/>
  <c r="O49" i="59"/>
  <c r="O53" i="59"/>
  <c r="O34" i="59"/>
  <c r="R39" i="59"/>
  <c r="J54" i="59"/>
  <c r="J40" i="59"/>
  <c r="J56" i="59"/>
  <c r="X174" i="59"/>
  <c r="P11" i="58"/>
  <c r="K54" i="59"/>
  <c r="L45" i="59"/>
  <c r="V45" i="59"/>
  <c r="K49" i="59"/>
  <c r="L37" i="59"/>
  <c r="V36" i="59"/>
  <c r="Q54" i="59"/>
  <c r="L41" i="59"/>
  <c r="V35" i="59"/>
  <c r="Q51" i="59"/>
  <c r="K33" i="59"/>
  <c r="O157" i="59"/>
  <c r="U49" i="59"/>
  <c r="P53" i="59"/>
  <c r="S54" i="59"/>
  <c r="S42" i="59"/>
  <c r="N37" i="59"/>
  <c r="N56" i="59"/>
  <c r="Q44" i="59"/>
  <c r="K44" i="59"/>
  <c r="W49" i="59"/>
  <c r="U52" i="59"/>
  <c r="P33" i="59"/>
  <c r="N40" i="59"/>
  <c r="N48" i="59"/>
  <c r="O153" i="59"/>
  <c r="Q53" i="59"/>
  <c r="M11" i="58"/>
  <c r="Q11" i="58"/>
  <c r="K50" i="59"/>
  <c r="W45" i="59"/>
  <c r="P41" i="59"/>
  <c r="O159" i="59"/>
  <c r="Q33" i="59"/>
  <c r="P38" i="59"/>
  <c r="K55" i="59"/>
  <c r="S51" i="59"/>
  <c r="N50" i="59"/>
  <c r="O161" i="59"/>
  <c r="Q55" i="59"/>
  <c r="O162" i="59"/>
  <c r="K34" i="59"/>
  <c r="W43" i="59"/>
  <c r="S53" i="59"/>
  <c r="S49" i="59"/>
  <c r="N54" i="59"/>
  <c r="N174" i="59"/>
  <c r="L36" i="59"/>
  <c r="Q49" i="59"/>
  <c r="K52" i="59"/>
  <c r="K53" i="59"/>
  <c r="K38" i="59"/>
  <c r="W36" i="59"/>
  <c r="W46" i="59"/>
  <c r="W59" i="59"/>
  <c r="U36" i="59"/>
  <c r="P54" i="59"/>
  <c r="P35" i="59"/>
  <c r="P34" i="59"/>
  <c r="O59" i="59"/>
  <c r="K41" i="59"/>
  <c r="K48" i="59"/>
  <c r="K36" i="59"/>
  <c r="W35" i="59"/>
  <c r="W53" i="59"/>
  <c r="U55" i="59"/>
  <c r="U56" i="59"/>
  <c r="T49" i="59"/>
  <c r="P39" i="59"/>
  <c r="O36" i="59"/>
  <c r="L55" i="59"/>
  <c r="V46" i="59"/>
  <c r="Q41" i="59"/>
  <c r="L11" i="58"/>
  <c r="F11" i="58"/>
  <c r="O11" i="58"/>
  <c r="H145" i="59"/>
  <c r="I175" i="59" s="1"/>
  <c r="V52" i="59"/>
  <c r="H11" i="58"/>
  <c r="I11" i="58"/>
  <c r="V38" i="59"/>
  <c r="Q48" i="59"/>
  <c r="E11" i="58"/>
  <c r="H175" i="59"/>
  <c r="R11" i="58"/>
  <c r="N11" i="58"/>
  <c r="J11" i="58"/>
  <c r="W165" i="59"/>
  <c r="U43" i="59"/>
  <c r="U41" i="59"/>
  <c r="U38" i="59"/>
  <c r="U34" i="59"/>
  <c r="U50" i="59"/>
  <c r="U42" i="59"/>
  <c r="T48" i="59"/>
  <c r="P161" i="59"/>
  <c r="P166" i="59"/>
  <c r="X156" i="59"/>
  <c r="K45" i="59"/>
  <c r="K51" i="59"/>
  <c r="K40" i="59"/>
  <c r="K35" i="59"/>
  <c r="K59" i="59"/>
  <c r="W172" i="59"/>
  <c r="U51" i="59"/>
  <c r="U48" i="59"/>
  <c r="U37" i="59"/>
  <c r="U44" i="59"/>
  <c r="U154" i="59"/>
  <c r="T37" i="59"/>
  <c r="P150" i="59"/>
  <c r="S150" i="59"/>
  <c r="S33" i="59"/>
  <c r="S157" i="59"/>
  <c r="S162" i="59"/>
  <c r="S34" i="59"/>
  <c r="S50" i="59"/>
  <c r="S164" i="59"/>
  <c r="S154" i="59"/>
  <c r="S45" i="59"/>
  <c r="S158" i="59"/>
  <c r="S59" i="59"/>
  <c r="N43" i="59"/>
  <c r="N47" i="59"/>
  <c r="N49" i="59"/>
  <c r="N33" i="59"/>
  <c r="N53" i="59"/>
  <c r="G43" i="59"/>
  <c r="G47" i="59"/>
  <c r="O155" i="59"/>
  <c r="J33" i="59"/>
  <c r="J47" i="59"/>
  <c r="J44" i="59"/>
  <c r="J39" i="59"/>
  <c r="L38" i="59"/>
  <c r="L46" i="59"/>
  <c r="L39" i="59"/>
  <c r="W154" i="59"/>
  <c r="W174" i="59"/>
  <c r="U163" i="59"/>
  <c r="U40" i="59"/>
  <c r="U47" i="59"/>
  <c r="U35" i="59"/>
  <c r="U166" i="59"/>
  <c r="P167" i="59"/>
  <c r="S56" i="59"/>
  <c r="N39" i="59"/>
  <c r="N41" i="59"/>
  <c r="N42" i="59"/>
  <c r="N45" i="59"/>
  <c r="N34" i="59"/>
  <c r="N59" i="59"/>
  <c r="J48" i="59"/>
  <c r="J34" i="59"/>
  <c r="J45" i="59"/>
  <c r="J50" i="59"/>
  <c r="J59" i="59"/>
  <c r="L43" i="59"/>
  <c r="L42" i="59"/>
  <c r="L49" i="59"/>
  <c r="Q42" i="59"/>
  <c r="Q36" i="59"/>
  <c r="Q39" i="59"/>
  <c r="Q172" i="59"/>
  <c r="W150" i="59"/>
  <c r="W151" i="59"/>
  <c r="W156" i="59"/>
  <c r="W157" i="59"/>
  <c r="V169" i="59"/>
  <c r="Q171" i="59"/>
  <c r="Q151" i="59"/>
  <c r="Q160" i="59"/>
  <c r="Q154" i="59"/>
  <c r="X164" i="59"/>
  <c r="X158" i="59"/>
  <c r="X159" i="59"/>
  <c r="X167" i="59"/>
  <c r="X171" i="59"/>
  <c r="X172" i="59"/>
  <c r="X160" i="59"/>
  <c r="X154" i="59"/>
  <c r="X168" i="59"/>
  <c r="W171" i="59"/>
  <c r="W168" i="59"/>
  <c r="W163" i="59"/>
  <c r="W167" i="59"/>
  <c r="W159" i="59"/>
  <c r="O156" i="59"/>
  <c r="O158" i="59"/>
  <c r="Q168" i="59"/>
  <c r="Q161" i="59"/>
  <c r="Q159" i="59"/>
  <c r="W158" i="59"/>
  <c r="X169" i="59"/>
  <c r="X155" i="59"/>
  <c r="X161" i="59"/>
  <c r="W155" i="59"/>
  <c r="W169" i="59"/>
  <c r="W164" i="59"/>
  <c r="W162" i="59"/>
  <c r="W153" i="59"/>
  <c r="W161" i="59"/>
  <c r="U151" i="59"/>
  <c r="T158" i="59"/>
  <c r="O163" i="59"/>
  <c r="O151" i="59"/>
  <c r="O154" i="59"/>
  <c r="Q156" i="59"/>
  <c r="Q157" i="59"/>
  <c r="W96" i="60"/>
  <c r="X103" i="60" s="1"/>
  <c r="J96" i="60"/>
  <c r="K100" i="60" s="1"/>
  <c r="J110" i="60"/>
  <c r="J106" i="60"/>
  <c r="J100" i="60"/>
  <c r="J107" i="60"/>
  <c r="J103" i="60"/>
  <c r="J102" i="60"/>
  <c r="J101" i="60"/>
  <c r="J108" i="60"/>
  <c r="J109" i="60"/>
  <c r="J104" i="60"/>
  <c r="J105" i="60"/>
  <c r="J111" i="60"/>
  <c r="J113" i="60"/>
  <c r="J112" i="60"/>
  <c r="X50" i="59"/>
  <c r="X38" i="59"/>
  <c r="X44" i="59"/>
  <c r="X39" i="59"/>
  <c r="X53" i="59"/>
  <c r="X56" i="59"/>
  <c r="X40" i="59"/>
  <c r="X35" i="59"/>
  <c r="X59" i="59"/>
  <c r="X37" i="59"/>
  <c r="X45" i="59"/>
  <c r="X52" i="59"/>
  <c r="X42" i="59"/>
  <c r="X36" i="59"/>
  <c r="T163" i="59"/>
  <c r="T155" i="59"/>
  <c r="T161" i="59"/>
  <c r="T169" i="59"/>
  <c r="T153" i="59"/>
  <c r="T156" i="59"/>
  <c r="T172" i="59"/>
  <c r="T160" i="59"/>
  <c r="T157" i="59"/>
  <c r="T165" i="59"/>
  <c r="T166" i="59"/>
  <c r="T167" i="59"/>
  <c r="T171" i="59"/>
  <c r="M56" i="59"/>
  <c r="M39" i="59"/>
  <c r="M47" i="59"/>
  <c r="M49" i="59"/>
  <c r="M53" i="59"/>
  <c r="M51" i="59"/>
  <c r="M45" i="59"/>
  <c r="M33" i="59"/>
  <c r="M38" i="59"/>
  <c r="M59" i="59"/>
  <c r="M52" i="59"/>
  <c r="M50" i="59"/>
  <c r="M48" i="59"/>
  <c r="M55" i="59"/>
  <c r="M46" i="59"/>
  <c r="X46" i="59"/>
  <c r="X34" i="59"/>
  <c r="L169" i="59"/>
  <c r="L167" i="59"/>
  <c r="L168" i="59"/>
  <c r="L164" i="59"/>
  <c r="L163" i="59"/>
  <c r="L161" i="59"/>
  <c r="L174" i="59"/>
  <c r="L159" i="59"/>
  <c r="L160" i="59"/>
  <c r="L162" i="59"/>
  <c r="L166" i="59"/>
  <c r="L171" i="59"/>
  <c r="L172" i="59"/>
  <c r="L156" i="59"/>
  <c r="L157" i="59"/>
  <c r="L151" i="59"/>
  <c r="L154" i="59"/>
  <c r="T162" i="59"/>
  <c r="T154" i="59"/>
  <c r="T47" i="59"/>
  <c r="T164" i="59"/>
  <c r="T56" i="59"/>
  <c r="T174" i="59"/>
  <c r="U150" i="59"/>
  <c r="U160" i="59"/>
  <c r="U155" i="59"/>
  <c r="U167" i="59"/>
  <c r="U159" i="59"/>
  <c r="U172" i="59"/>
  <c r="U157" i="59"/>
  <c r="U162" i="59"/>
  <c r="U153" i="59"/>
  <c r="U164" i="59"/>
  <c r="O174" i="59"/>
  <c r="P172" i="59"/>
  <c r="P155" i="59"/>
  <c r="P174" i="59"/>
  <c r="P169" i="59"/>
  <c r="P158" i="59"/>
  <c r="P157" i="59"/>
  <c r="P153" i="59"/>
  <c r="P163" i="59"/>
  <c r="M40" i="59"/>
  <c r="M36" i="59"/>
  <c r="M43" i="59"/>
  <c r="N162" i="59"/>
  <c r="N165" i="59"/>
  <c r="N151" i="59"/>
  <c r="N167" i="59"/>
  <c r="N168" i="59"/>
  <c r="N159" i="59"/>
  <c r="N163" i="59"/>
  <c r="N156" i="59"/>
  <c r="N158" i="59"/>
  <c r="N157" i="59"/>
  <c r="N171" i="59"/>
  <c r="K174" i="59"/>
  <c r="K154" i="59"/>
  <c r="K163" i="59"/>
  <c r="K158" i="59"/>
  <c r="K150" i="59"/>
  <c r="K156" i="59"/>
  <c r="K166" i="59"/>
  <c r="K169" i="59"/>
  <c r="K161" i="59"/>
  <c r="K157" i="59"/>
  <c r="K167" i="59"/>
  <c r="K164" i="59"/>
  <c r="G96" i="60"/>
  <c r="G115" i="60" s="1"/>
  <c r="G110" i="60"/>
  <c r="G100" i="60"/>
  <c r="G104" i="60"/>
  <c r="G107" i="60"/>
  <c r="G106" i="60"/>
  <c r="G103" i="60"/>
  <c r="G108" i="60"/>
  <c r="G101" i="60"/>
  <c r="G102" i="60"/>
  <c r="G105" i="60"/>
  <c r="G109" i="60"/>
  <c r="G112" i="60"/>
  <c r="G114" i="60"/>
  <c r="G111" i="60"/>
  <c r="G113" i="60"/>
  <c r="M96" i="60"/>
  <c r="N102" i="60" s="1"/>
  <c r="V96" i="60"/>
  <c r="W101" i="60" s="1"/>
  <c r="X48" i="59"/>
  <c r="X41" i="59"/>
  <c r="K171" i="59"/>
  <c r="K172" i="59"/>
  <c r="K165" i="59"/>
  <c r="K155" i="59"/>
  <c r="K151" i="59"/>
  <c r="W52" i="59"/>
  <c r="W38" i="59"/>
  <c r="W47" i="59"/>
  <c r="W40" i="59"/>
  <c r="W33" i="59"/>
  <c r="W56" i="59"/>
  <c r="W48" i="59"/>
  <c r="W54" i="59"/>
  <c r="W34" i="59"/>
  <c r="W55" i="59"/>
  <c r="W42" i="59"/>
  <c r="W51" i="59"/>
  <c r="W44" i="59"/>
  <c r="W41" i="59"/>
  <c r="W39" i="59"/>
  <c r="U171" i="59"/>
  <c r="U161" i="59"/>
  <c r="U169" i="59"/>
  <c r="V160" i="59"/>
  <c r="V159" i="59"/>
  <c r="V158" i="59"/>
  <c r="V168" i="59"/>
  <c r="V163" i="59"/>
  <c r="V167" i="59"/>
  <c r="V155" i="59"/>
  <c r="V156" i="59"/>
  <c r="V165" i="59"/>
  <c r="V157" i="59"/>
  <c r="V151" i="59"/>
  <c r="V166" i="59"/>
  <c r="V171" i="59"/>
  <c r="U174" i="59"/>
  <c r="V154" i="59"/>
  <c r="V164" i="59"/>
  <c r="V172" i="59"/>
  <c r="T50" i="59"/>
  <c r="T55" i="59"/>
  <c r="T51" i="59"/>
  <c r="T159" i="59"/>
  <c r="T151" i="59"/>
  <c r="P171" i="59"/>
  <c r="P151" i="59"/>
  <c r="P160" i="59"/>
  <c r="P59" i="59"/>
  <c r="P46" i="59"/>
  <c r="P40" i="59"/>
  <c r="P52" i="59"/>
  <c r="P37" i="59"/>
  <c r="P45" i="59"/>
  <c r="P49" i="59"/>
  <c r="P56" i="59"/>
  <c r="P47" i="59"/>
  <c r="P51" i="59"/>
  <c r="P43" i="59"/>
  <c r="P55" i="59"/>
  <c r="P42" i="59"/>
  <c r="P44" i="59"/>
  <c r="P48" i="59"/>
  <c r="P50" i="59"/>
  <c r="N166" i="59"/>
  <c r="N154" i="59"/>
  <c r="G42" i="59"/>
  <c r="G53" i="59"/>
  <c r="G36" i="59"/>
  <c r="G52" i="59"/>
  <c r="G50" i="59"/>
  <c r="G59" i="59"/>
  <c r="G38" i="59"/>
  <c r="G33" i="59"/>
  <c r="G35" i="59"/>
  <c r="G44" i="59"/>
  <c r="G34" i="59"/>
  <c r="G40" i="59"/>
  <c r="R46" i="59"/>
  <c r="R36" i="59"/>
  <c r="R44" i="59"/>
  <c r="M54" i="59"/>
  <c r="M34" i="59"/>
  <c r="M35" i="59"/>
  <c r="J174" i="59"/>
  <c r="V162" i="59"/>
  <c r="V161" i="59"/>
  <c r="T96" i="60"/>
  <c r="U108" i="60" s="1"/>
  <c r="N96" i="60"/>
  <c r="O113" i="60" s="1"/>
  <c r="O96" i="60"/>
  <c r="P106" i="60" s="1"/>
  <c r="T52" i="59"/>
  <c r="T59" i="59"/>
  <c r="T34" i="59"/>
  <c r="T45" i="59"/>
  <c r="T39" i="59"/>
  <c r="T38" i="59"/>
  <c r="T36" i="59"/>
  <c r="T33" i="59"/>
  <c r="T54" i="59"/>
  <c r="T41" i="59"/>
  <c r="T40" i="59"/>
  <c r="T42" i="59"/>
  <c r="T43" i="59"/>
  <c r="S96" i="60"/>
  <c r="H96" i="60"/>
  <c r="I108" i="60" s="1"/>
  <c r="X96" i="60"/>
  <c r="X38" i="60"/>
  <c r="X47" i="59"/>
  <c r="X43" i="59"/>
  <c r="X51" i="59"/>
  <c r="X33" i="59"/>
  <c r="K162" i="59"/>
  <c r="U165" i="59"/>
  <c r="U156" i="59"/>
  <c r="U158" i="59"/>
  <c r="T44" i="59"/>
  <c r="T46" i="59"/>
  <c r="T35" i="59"/>
  <c r="T168" i="59"/>
  <c r="P156" i="59"/>
  <c r="P162" i="59"/>
  <c r="P164" i="59"/>
  <c r="P165" i="59"/>
  <c r="N172" i="59"/>
  <c r="N169" i="59"/>
  <c r="N160" i="59"/>
  <c r="N150" i="59"/>
  <c r="H57" i="59"/>
  <c r="H168" i="59"/>
  <c r="H166" i="59"/>
  <c r="H157" i="59"/>
  <c r="H159" i="59"/>
  <c r="H150" i="59"/>
  <c r="H161" i="59"/>
  <c r="H155" i="59"/>
  <c r="H164" i="59"/>
  <c r="H154" i="59"/>
  <c r="H167" i="59"/>
  <c r="H160" i="59"/>
  <c r="H169" i="59"/>
  <c r="H158" i="59"/>
  <c r="H151" i="59"/>
  <c r="H172" i="59"/>
  <c r="H156" i="59"/>
  <c r="H162" i="59"/>
  <c r="H163" i="59"/>
  <c r="H153" i="59"/>
  <c r="H165" i="59"/>
  <c r="H171" i="59"/>
  <c r="I57" i="59"/>
  <c r="I44" i="59" s="1"/>
  <c r="R43" i="59"/>
  <c r="R59" i="59"/>
  <c r="R42" i="59"/>
  <c r="R53" i="59"/>
  <c r="R41" i="59"/>
  <c r="R56" i="59"/>
  <c r="R38" i="59"/>
  <c r="R40" i="59"/>
  <c r="R48" i="59"/>
  <c r="R55" i="59"/>
  <c r="R47" i="59"/>
  <c r="R52" i="59"/>
  <c r="R54" i="59"/>
  <c r="M42" i="59"/>
  <c r="M174" i="59"/>
  <c r="M37" i="59"/>
  <c r="L150" i="59"/>
  <c r="L165" i="59"/>
  <c r="V153" i="59"/>
  <c r="L59" i="59"/>
  <c r="Q96" i="60"/>
  <c r="R109" i="60" s="1"/>
  <c r="K96" i="60"/>
  <c r="L103" i="60" s="1"/>
  <c r="U96" i="60"/>
  <c r="V102" i="60" s="1"/>
  <c r="R96" i="60"/>
  <c r="L96" i="60"/>
  <c r="M110" i="60" s="1"/>
  <c r="X157" i="59"/>
  <c r="X163" i="59"/>
  <c r="X162" i="59"/>
  <c r="X153" i="59"/>
  <c r="X150" i="59"/>
  <c r="X151" i="59"/>
  <c r="K37" i="59"/>
  <c r="K56" i="59"/>
  <c r="K39" i="59"/>
  <c r="K46" i="59"/>
  <c r="K42" i="59"/>
  <c r="K47" i="59"/>
  <c r="U54" i="59"/>
  <c r="U46" i="59"/>
  <c r="U39" i="59"/>
  <c r="U33" i="59"/>
  <c r="U45" i="59"/>
  <c r="S44" i="59"/>
  <c r="S55" i="59"/>
  <c r="S41" i="59"/>
  <c r="S35" i="59"/>
  <c r="S36" i="59"/>
  <c r="S39" i="59"/>
  <c r="O168" i="59"/>
  <c r="O165" i="59"/>
  <c r="O169" i="59"/>
  <c r="O164" i="59"/>
  <c r="O172" i="59"/>
  <c r="S174" i="59"/>
  <c r="J51" i="59"/>
  <c r="J35" i="59"/>
  <c r="J49" i="59"/>
  <c r="J38" i="59"/>
  <c r="J41" i="59"/>
  <c r="J36" i="59"/>
  <c r="L52" i="59"/>
  <c r="L51" i="59"/>
  <c r="L33" i="59"/>
  <c r="L56" i="59"/>
  <c r="L44" i="59"/>
  <c r="L53" i="59"/>
  <c r="V49" i="59"/>
  <c r="V37" i="59"/>
  <c r="V33" i="59"/>
  <c r="V50" i="59"/>
  <c r="V34" i="59"/>
  <c r="V44" i="59"/>
  <c r="Q37" i="59"/>
  <c r="Q34" i="59"/>
  <c r="Q52" i="59"/>
  <c r="Q163" i="59"/>
  <c r="Q45" i="59"/>
  <c r="Q50" i="59"/>
  <c r="Q38" i="59"/>
  <c r="Q40" i="59"/>
  <c r="Q166" i="59"/>
  <c r="Q169" i="59"/>
  <c r="Q158" i="59"/>
  <c r="P96" i="60"/>
  <c r="U59" i="59"/>
  <c r="O171" i="59"/>
  <c r="O160" i="59"/>
  <c r="O166" i="59"/>
  <c r="O167" i="59"/>
  <c r="O150" i="59"/>
  <c r="L54" i="59"/>
  <c r="L40" i="59"/>
  <c r="L48" i="59"/>
  <c r="L50" i="59"/>
  <c r="L34" i="59"/>
  <c r="V54" i="59"/>
  <c r="V41" i="59"/>
  <c r="V56" i="59"/>
  <c r="V43" i="59"/>
  <c r="V47" i="59"/>
  <c r="V59" i="59"/>
  <c r="Q167" i="59"/>
  <c r="Q174" i="59"/>
  <c r="Q56" i="59"/>
  <c r="Q165" i="59"/>
  <c r="Q43" i="59"/>
  <c r="Q162" i="59"/>
  <c r="Q35" i="59"/>
  <c r="Q150" i="59"/>
  <c r="Q164" i="59"/>
  <c r="Q155" i="59"/>
  <c r="Q47" i="59"/>
  <c r="Y115" i="60" l="1"/>
  <c r="Y105" i="60"/>
  <c r="Y110" i="60"/>
  <c r="Y107" i="60"/>
  <c r="Y109" i="60"/>
  <c r="Y108" i="60"/>
  <c r="Y106" i="60"/>
  <c r="Y103" i="60"/>
  <c r="Y104" i="60"/>
  <c r="Y101" i="60"/>
  <c r="Y100" i="60"/>
  <c r="Y102" i="60"/>
  <c r="Y113" i="60"/>
  <c r="Y111" i="60"/>
  <c r="Y112" i="60"/>
  <c r="X30" i="60"/>
  <c r="X24" i="60"/>
  <c r="X36" i="60"/>
  <c r="X33" i="60"/>
  <c r="X37" i="60"/>
  <c r="X23" i="60"/>
  <c r="X26" i="60"/>
  <c r="X32" i="60"/>
  <c r="X27" i="60"/>
  <c r="X34" i="60"/>
  <c r="X35" i="60"/>
  <c r="X28" i="60"/>
  <c r="X25" i="60"/>
  <c r="X29" i="60"/>
  <c r="X31" i="60"/>
  <c r="J115" i="60"/>
  <c r="I166" i="59"/>
  <c r="I164" i="59"/>
  <c r="I153" i="59"/>
  <c r="I150" i="59"/>
  <c r="I151" i="59"/>
  <c r="P107" i="60"/>
  <c r="P112" i="60"/>
  <c r="P102" i="60"/>
  <c r="P110" i="60"/>
  <c r="P101" i="60"/>
  <c r="P105" i="60"/>
  <c r="I40" i="59"/>
  <c r="K104" i="60"/>
  <c r="U107" i="60"/>
  <c r="I39" i="59"/>
  <c r="H109" i="60"/>
  <c r="U106" i="60"/>
  <c r="I101" i="60"/>
  <c r="H110" i="60"/>
  <c r="U104" i="60"/>
  <c r="I107" i="60"/>
  <c r="I109" i="60"/>
  <c r="N112" i="60"/>
  <c r="H112" i="60"/>
  <c r="U102" i="60"/>
  <c r="I161" i="59"/>
  <c r="I165" i="59"/>
  <c r="N113" i="60"/>
  <c r="N105" i="60"/>
  <c r="I48" i="59"/>
  <c r="R106" i="60"/>
  <c r="U110" i="60"/>
  <c r="I163" i="59"/>
  <c r="I154" i="59"/>
  <c r="H174" i="59"/>
  <c r="N108" i="60"/>
  <c r="N104" i="60"/>
  <c r="R100" i="60"/>
  <c r="U101" i="60"/>
  <c r="I167" i="59"/>
  <c r="I157" i="59"/>
  <c r="I172" i="59"/>
  <c r="N106" i="60"/>
  <c r="I33" i="59"/>
  <c r="I156" i="59"/>
  <c r="K109" i="60"/>
  <c r="I50" i="59"/>
  <c r="I45" i="59"/>
  <c r="H100" i="60"/>
  <c r="N107" i="60"/>
  <c r="N110" i="60"/>
  <c r="I54" i="59"/>
  <c r="N111" i="60"/>
  <c r="I56" i="59"/>
  <c r="I59" i="59"/>
  <c r="N100" i="60"/>
  <c r="I38" i="59"/>
  <c r="N101" i="60"/>
  <c r="N109" i="60"/>
  <c r="R113" i="60"/>
  <c r="K111" i="60"/>
  <c r="H113" i="60"/>
  <c r="N103" i="60"/>
  <c r="M111" i="60"/>
  <c r="I102" i="60"/>
  <c r="I111" i="60"/>
  <c r="I110" i="60"/>
  <c r="M103" i="60"/>
  <c r="M105" i="60"/>
  <c r="H33" i="59"/>
  <c r="H44" i="59"/>
  <c r="H52" i="59"/>
  <c r="H45" i="59"/>
  <c r="H49" i="59"/>
  <c r="H50" i="59"/>
  <c r="H51" i="59"/>
  <c r="H38" i="59"/>
  <c r="H47" i="59"/>
  <c r="H59" i="59"/>
  <c r="H42" i="59"/>
  <c r="H56" i="59"/>
  <c r="H55" i="59"/>
  <c r="H43" i="59"/>
  <c r="H37" i="59"/>
  <c r="H40" i="59"/>
  <c r="L102" i="60"/>
  <c r="L104" i="60"/>
  <c r="L115" i="60"/>
  <c r="H34" i="59"/>
  <c r="H48" i="59"/>
  <c r="H53" i="59"/>
  <c r="N115" i="60"/>
  <c r="O110" i="60"/>
  <c r="O102" i="60"/>
  <c r="O107" i="60"/>
  <c r="O104" i="60"/>
  <c r="X102" i="60"/>
  <c r="X105" i="60"/>
  <c r="X108" i="60"/>
  <c r="I53" i="59"/>
  <c r="I46" i="59"/>
  <c r="I36" i="59"/>
  <c r="I43" i="59"/>
  <c r="I55" i="59"/>
  <c r="I41" i="59"/>
  <c r="I35" i="59"/>
  <c r="I42" i="59"/>
  <c r="O108" i="60"/>
  <c r="P113" i="60"/>
  <c r="P115" i="60"/>
  <c r="R107" i="60"/>
  <c r="U112" i="60"/>
  <c r="U113" i="60"/>
  <c r="U100" i="60"/>
  <c r="U103" i="60"/>
  <c r="I171" i="59"/>
  <c r="I158" i="59"/>
  <c r="I159" i="59"/>
  <c r="H104" i="60"/>
  <c r="M113" i="60"/>
  <c r="M102" i="60"/>
  <c r="U111" i="60"/>
  <c r="U105" i="60"/>
  <c r="U109" i="60"/>
  <c r="X115" i="60"/>
  <c r="R105" i="60"/>
  <c r="X113" i="60"/>
  <c r="X107" i="60"/>
  <c r="L110" i="60"/>
  <c r="R112" i="60"/>
  <c r="R108" i="60"/>
  <c r="R101" i="60"/>
  <c r="I162" i="59"/>
  <c r="I160" i="59"/>
  <c r="I168" i="59"/>
  <c r="I169" i="59"/>
  <c r="I174" i="59"/>
  <c r="I155" i="59"/>
  <c r="I112" i="60"/>
  <c r="X111" i="60"/>
  <c r="X110" i="60"/>
  <c r="X106" i="60"/>
  <c r="X100" i="60"/>
  <c r="X104" i="60"/>
  <c r="I105" i="60"/>
  <c r="O100" i="60"/>
  <c r="O101" i="60"/>
  <c r="O109" i="60"/>
  <c r="O105" i="60"/>
  <c r="M100" i="60"/>
  <c r="R103" i="60"/>
  <c r="R102" i="60"/>
  <c r="L112" i="60"/>
  <c r="L109" i="60"/>
  <c r="L108" i="60"/>
  <c r="R111" i="60"/>
  <c r="R110" i="60"/>
  <c r="R104" i="60"/>
  <c r="R115" i="60"/>
  <c r="K115" i="60"/>
  <c r="X112" i="60"/>
  <c r="X101" i="60"/>
  <c r="X109" i="60"/>
  <c r="I104" i="60"/>
  <c r="O112" i="60"/>
  <c r="O111" i="60"/>
  <c r="O103" i="60"/>
  <c r="O106" i="60"/>
  <c r="O115" i="60"/>
  <c r="M112" i="60"/>
  <c r="M108" i="60"/>
  <c r="Q105" i="60"/>
  <c r="Q110" i="60"/>
  <c r="S115" i="60"/>
  <c r="T100" i="60"/>
  <c r="V106" i="60"/>
  <c r="V110" i="60"/>
  <c r="W104" i="60"/>
  <c r="K108" i="60"/>
  <c r="K107" i="60"/>
  <c r="Q113" i="60"/>
  <c r="Q106" i="60"/>
  <c r="Q108" i="60"/>
  <c r="H111" i="60"/>
  <c r="H106" i="60"/>
  <c r="H101" i="60"/>
  <c r="H108" i="60"/>
  <c r="S112" i="60"/>
  <c r="S111" i="60"/>
  <c r="S101" i="60"/>
  <c r="S105" i="60"/>
  <c r="S108" i="60"/>
  <c r="T113" i="60"/>
  <c r="T104" i="60"/>
  <c r="T115" i="60"/>
  <c r="T108" i="60"/>
  <c r="V109" i="60"/>
  <c r="V103" i="60"/>
  <c r="W113" i="60"/>
  <c r="W109" i="60"/>
  <c r="P103" i="60"/>
  <c r="P104" i="60"/>
  <c r="P100" i="60"/>
  <c r="L113" i="60"/>
  <c r="L107" i="60"/>
  <c r="L105" i="60"/>
  <c r="L101" i="60"/>
  <c r="K112" i="60"/>
  <c r="K110" i="60"/>
  <c r="K106" i="60"/>
  <c r="K103" i="60"/>
  <c r="Q109" i="60"/>
  <c r="Q102" i="60"/>
  <c r="Q101" i="60"/>
  <c r="I51" i="59"/>
  <c r="I49" i="59"/>
  <c r="I34" i="59"/>
  <c r="I47" i="59"/>
  <c r="I37" i="59"/>
  <c r="H54" i="59"/>
  <c r="H46" i="59"/>
  <c r="H39" i="59"/>
  <c r="H36" i="59"/>
  <c r="H41" i="59"/>
  <c r="H35" i="59"/>
  <c r="H105" i="60"/>
  <c r="H103" i="60"/>
  <c r="I114" i="60"/>
  <c r="I113" i="60"/>
  <c r="I100" i="60"/>
  <c r="I103" i="60"/>
  <c r="I115" i="60"/>
  <c r="S113" i="60"/>
  <c r="S110" i="60"/>
  <c r="S100" i="60"/>
  <c r="S107" i="60"/>
  <c r="T111" i="60"/>
  <c r="T103" i="60"/>
  <c r="T107" i="60"/>
  <c r="I106" i="60"/>
  <c r="V111" i="60"/>
  <c r="V108" i="60"/>
  <c r="V101" i="60"/>
  <c r="V107" i="60"/>
  <c r="M109" i="60"/>
  <c r="M101" i="60"/>
  <c r="M115" i="60"/>
  <c r="M106" i="60"/>
  <c r="W102" i="60"/>
  <c r="W110" i="60"/>
  <c r="W105" i="60"/>
  <c r="Q111" i="60"/>
  <c r="Q103" i="60"/>
  <c r="S109" i="60"/>
  <c r="S104" i="60"/>
  <c r="T109" i="60"/>
  <c r="T110" i="60"/>
  <c r="V112" i="60"/>
  <c r="V113" i="60"/>
  <c r="V115" i="60"/>
  <c r="W103" i="60"/>
  <c r="U115" i="60"/>
  <c r="K102" i="60"/>
  <c r="Q115" i="60"/>
  <c r="V104" i="60"/>
  <c r="W106" i="60"/>
  <c r="W107" i="60"/>
  <c r="P111" i="60"/>
  <c r="P108" i="60"/>
  <c r="P109" i="60"/>
  <c r="L111" i="60"/>
  <c r="L100" i="60"/>
  <c r="L106" i="60"/>
  <c r="K113" i="60"/>
  <c r="K105" i="60"/>
  <c r="K101" i="60"/>
  <c r="Q112" i="60"/>
  <c r="Q100" i="60"/>
  <c r="Q104" i="60"/>
  <c r="Q107" i="60"/>
  <c r="I52" i="59"/>
  <c r="H114" i="60"/>
  <c r="H115" i="60"/>
  <c r="H102" i="60"/>
  <c r="H107" i="60"/>
  <c r="S106" i="60"/>
  <c r="S103" i="60"/>
  <c r="S102" i="60"/>
  <c r="T112" i="60"/>
  <c r="T101" i="60"/>
  <c r="T105" i="60"/>
  <c r="T102" i="60"/>
  <c r="T106" i="60"/>
  <c r="V100" i="60"/>
  <c r="V105" i="60"/>
  <c r="M104" i="60"/>
  <c r="M107" i="60"/>
  <c r="W112" i="60"/>
  <c r="W111" i="60"/>
  <c r="W100" i="60"/>
  <c r="W108" i="60"/>
  <c r="W115" i="60"/>
  <c r="I80" i="58" l="1"/>
  <c r="F80" i="58"/>
  <c r="H80" i="58"/>
  <c r="E80" i="58"/>
  <c r="G80" i="58"/>
  <c r="D80" i="58"/>
  <c r="J80" i="58"/>
  <c r="K80" i="58"/>
  <c r="L80" i="58" l="1"/>
  <c r="M80" i="58" l="1"/>
  <c r="N80" i="58" l="1"/>
  <c r="B245" i="56" l="1"/>
  <c r="B246" i="56"/>
  <c r="B211" i="56"/>
  <c r="C47" i="56"/>
  <c r="C48" i="56"/>
  <c r="C50" i="56"/>
  <c r="C51" i="56"/>
  <c r="C52" i="56"/>
  <c r="C54" i="56"/>
  <c r="C55" i="56"/>
  <c r="C56" i="56"/>
  <c r="C58" i="56"/>
  <c r="C59" i="56"/>
  <c r="C60" i="56"/>
  <c r="C62" i="56"/>
  <c r="C64" i="56"/>
  <c r="C66" i="56"/>
  <c r="C67" i="56"/>
  <c r="C68" i="56"/>
  <c r="C70" i="56"/>
  <c r="C71" i="56"/>
  <c r="C72" i="56"/>
  <c r="C74" i="56"/>
  <c r="C75" i="56"/>
  <c r="C76" i="56"/>
  <c r="C77" i="56"/>
  <c r="C78" i="56"/>
  <c r="C79" i="56"/>
  <c r="C80" i="56"/>
  <c r="C46" i="56"/>
  <c r="C81" i="56" l="1"/>
  <c r="C73" i="56"/>
  <c r="C69" i="56"/>
  <c r="C65" i="56"/>
  <c r="C61" i="56"/>
  <c r="C57" i="56"/>
  <c r="C53" i="56"/>
  <c r="C49" i="56"/>
  <c r="B42" i="56"/>
  <c r="C82" i="56"/>
  <c r="P206" i="56"/>
  <c r="L206" i="56"/>
  <c r="M82" i="56"/>
  <c r="H206" i="56"/>
  <c r="I82" i="56"/>
  <c r="I110" i="56" s="1"/>
  <c r="D206" i="56"/>
  <c r="E82" i="56"/>
  <c r="E116" i="56" s="1"/>
  <c r="N205" i="56"/>
  <c r="O81" i="56"/>
  <c r="J205" i="56"/>
  <c r="K81" i="56"/>
  <c r="F205" i="56"/>
  <c r="G81" i="56"/>
  <c r="P204" i="56"/>
  <c r="L204" i="56"/>
  <c r="M80" i="56"/>
  <c r="H204" i="56"/>
  <c r="I80" i="56"/>
  <c r="D204" i="56"/>
  <c r="E80" i="56"/>
  <c r="N203" i="56"/>
  <c r="O79" i="56"/>
  <c r="J203" i="56"/>
  <c r="K79" i="56"/>
  <c r="F203" i="56"/>
  <c r="G79" i="56"/>
  <c r="P202" i="56"/>
  <c r="L202" i="56"/>
  <c r="M78" i="56"/>
  <c r="H202" i="56"/>
  <c r="I78" i="56"/>
  <c r="D202" i="56"/>
  <c r="E78" i="56"/>
  <c r="N201" i="56"/>
  <c r="O77" i="56"/>
  <c r="J201" i="56"/>
  <c r="K77" i="56"/>
  <c r="F201" i="56"/>
  <c r="G77" i="56"/>
  <c r="P200" i="56"/>
  <c r="L200" i="56"/>
  <c r="M76" i="56"/>
  <c r="H200" i="56"/>
  <c r="I76" i="56"/>
  <c r="D200" i="56"/>
  <c r="E76" i="56"/>
  <c r="N199" i="56"/>
  <c r="O75" i="56"/>
  <c r="J199" i="56"/>
  <c r="K75" i="56"/>
  <c r="F199" i="56"/>
  <c r="G75" i="56"/>
  <c r="P198" i="56"/>
  <c r="L198" i="56"/>
  <c r="M74" i="56"/>
  <c r="H198" i="56"/>
  <c r="I74" i="56"/>
  <c r="D198" i="56"/>
  <c r="E74" i="56"/>
  <c r="N197" i="56"/>
  <c r="O73" i="56"/>
  <c r="J197" i="56"/>
  <c r="K73" i="56"/>
  <c r="F197" i="56"/>
  <c r="G73" i="56"/>
  <c r="P196" i="56"/>
  <c r="L196" i="56"/>
  <c r="M72" i="56"/>
  <c r="H196" i="56"/>
  <c r="I72" i="56"/>
  <c r="E72" i="56"/>
  <c r="D196" i="56"/>
  <c r="N195" i="56"/>
  <c r="O71" i="56"/>
  <c r="J195" i="56"/>
  <c r="K71" i="56"/>
  <c r="F195" i="56"/>
  <c r="G71" i="56"/>
  <c r="P194" i="56"/>
  <c r="L194" i="56"/>
  <c r="M70" i="56"/>
  <c r="H194" i="56"/>
  <c r="I70" i="56"/>
  <c r="D194" i="56"/>
  <c r="E70" i="56"/>
  <c r="N193" i="56"/>
  <c r="O69" i="56"/>
  <c r="J193" i="56"/>
  <c r="K69" i="56"/>
  <c r="F193" i="56"/>
  <c r="G69" i="56"/>
  <c r="P192" i="56"/>
  <c r="L192" i="56"/>
  <c r="M68" i="56"/>
  <c r="H192" i="56"/>
  <c r="I68" i="56"/>
  <c r="D192" i="56"/>
  <c r="E68" i="56"/>
  <c r="N191" i="56"/>
  <c r="O67" i="56"/>
  <c r="J191" i="56"/>
  <c r="K67" i="56"/>
  <c r="F191" i="56"/>
  <c r="G67" i="56"/>
  <c r="P190" i="56"/>
  <c r="L190" i="56"/>
  <c r="M66" i="56"/>
  <c r="H190" i="56"/>
  <c r="I66" i="56"/>
  <c r="D190" i="56"/>
  <c r="E66" i="56"/>
  <c r="N189" i="56"/>
  <c r="O65" i="56"/>
  <c r="J189" i="56"/>
  <c r="K65" i="56"/>
  <c r="F189" i="56"/>
  <c r="G65" i="56"/>
  <c r="P188" i="56"/>
  <c r="L188" i="56"/>
  <c r="M64" i="56"/>
  <c r="H188" i="56"/>
  <c r="I64" i="56"/>
  <c r="D188" i="56"/>
  <c r="E64" i="56"/>
  <c r="P186" i="56"/>
  <c r="L186" i="56"/>
  <c r="M62" i="56"/>
  <c r="H186" i="56"/>
  <c r="I62" i="56"/>
  <c r="D186" i="56"/>
  <c r="E62" i="56"/>
  <c r="N185" i="56"/>
  <c r="O61" i="56"/>
  <c r="J185" i="56"/>
  <c r="K61" i="56"/>
  <c r="F185" i="56"/>
  <c r="G61" i="56"/>
  <c r="P184" i="56"/>
  <c r="L184" i="56"/>
  <c r="M60" i="56"/>
  <c r="H184" i="56"/>
  <c r="I60" i="56"/>
  <c r="D184" i="56"/>
  <c r="E60" i="56"/>
  <c r="N183" i="56"/>
  <c r="O59" i="56"/>
  <c r="J183" i="56"/>
  <c r="K59" i="56"/>
  <c r="F183" i="56"/>
  <c r="G59" i="56"/>
  <c r="P182" i="56"/>
  <c r="L182" i="56"/>
  <c r="M58" i="56"/>
  <c r="H182" i="56"/>
  <c r="I58" i="56"/>
  <c r="D182" i="56"/>
  <c r="E58" i="56"/>
  <c r="N181" i="56"/>
  <c r="O57" i="56"/>
  <c r="J181" i="56"/>
  <c r="K57" i="56"/>
  <c r="F181" i="56"/>
  <c r="G57" i="56"/>
  <c r="P180" i="56"/>
  <c r="L180" i="56"/>
  <c r="M56" i="56"/>
  <c r="H180" i="56"/>
  <c r="I56" i="56"/>
  <c r="D180" i="56"/>
  <c r="E56" i="56"/>
  <c r="N179" i="56"/>
  <c r="O55" i="56"/>
  <c r="J179" i="56"/>
  <c r="K55" i="56"/>
  <c r="F179" i="56"/>
  <c r="G55" i="56"/>
  <c r="P178" i="56"/>
  <c r="L178" i="56"/>
  <c r="M54" i="56"/>
  <c r="H178" i="56"/>
  <c r="I54" i="56"/>
  <c r="D178" i="56"/>
  <c r="E54" i="56"/>
  <c r="N177" i="56"/>
  <c r="O53" i="56"/>
  <c r="J177" i="56"/>
  <c r="K53" i="56"/>
  <c r="F177" i="56"/>
  <c r="G53" i="56"/>
  <c r="P176" i="56"/>
  <c r="L176" i="56"/>
  <c r="M52" i="56"/>
  <c r="H176" i="56"/>
  <c r="I52" i="56"/>
  <c r="D176" i="56"/>
  <c r="E52" i="56"/>
  <c r="N175" i="56"/>
  <c r="O51" i="56"/>
  <c r="J175" i="56"/>
  <c r="K51" i="56"/>
  <c r="F175" i="56"/>
  <c r="G51" i="56"/>
  <c r="P174" i="56"/>
  <c r="L174" i="56"/>
  <c r="M50" i="56"/>
  <c r="H174" i="56"/>
  <c r="I50" i="56"/>
  <c r="D174" i="56"/>
  <c r="E50" i="56"/>
  <c r="N173" i="56"/>
  <c r="O49" i="56"/>
  <c r="J173" i="56"/>
  <c r="K49" i="56"/>
  <c r="F173" i="56"/>
  <c r="G49" i="56"/>
  <c r="P172" i="56"/>
  <c r="L172" i="56"/>
  <c r="M48" i="56"/>
  <c r="H172" i="56"/>
  <c r="I48" i="56"/>
  <c r="D172" i="56"/>
  <c r="E48" i="56"/>
  <c r="O47" i="56"/>
  <c r="N171" i="56"/>
  <c r="J171" i="56"/>
  <c r="K47" i="56"/>
  <c r="F171" i="56"/>
  <c r="G47" i="56"/>
  <c r="P170" i="56"/>
  <c r="L170" i="56"/>
  <c r="M46" i="56"/>
  <c r="H170" i="56"/>
  <c r="I46" i="56"/>
  <c r="D170" i="56"/>
  <c r="E46" i="56"/>
  <c r="B244" i="56"/>
  <c r="B240" i="56"/>
  <c r="B236" i="56"/>
  <c r="B232" i="56"/>
  <c r="B228" i="56"/>
  <c r="B224" i="56"/>
  <c r="B220" i="56"/>
  <c r="B216" i="56"/>
  <c r="B212" i="56"/>
  <c r="P247" i="56"/>
  <c r="L247" i="56"/>
  <c r="H247" i="56"/>
  <c r="D247" i="56"/>
  <c r="N246" i="56"/>
  <c r="J246" i="56"/>
  <c r="F246" i="56"/>
  <c r="P245" i="56"/>
  <c r="L245" i="56"/>
  <c r="H245" i="56"/>
  <c r="D245" i="56"/>
  <c r="N244" i="56"/>
  <c r="J244" i="56"/>
  <c r="F244" i="56"/>
  <c r="P243" i="56"/>
  <c r="L243" i="56"/>
  <c r="H243" i="56"/>
  <c r="D243" i="56"/>
  <c r="N242" i="56"/>
  <c r="J242" i="56"/>
  <c r="F242" i="56"/>
  <c r="P241" i="56"/>
  <c r="L241" i="56"/>
  <c r="H241" i="56"/>
  <c r="D241" i="56"/>
  <c r="N240" i="56"/>
  <c r="J240" i="56"/>
  <c r="F240" i="56"/>
  <c r="P239" i="56"/>
  <c r="L239" i="56"/>
  <c r="H239" i="56"/>
  <c r="D239" i="56"/>
  <c r="N238" i="56"/>
  <c r="J238" i="56"/>
  <c r="F238" i="56"/>
  <c r="P237" i="56"/>
  <c r="L237" i="56"/>
  <c r="H237" i="56"/>
  <c r="D237" i="56"/>
  <c r="N236" i="56"/>
  <c r="J236" i="56"/>
  <c r="F236" i="56"/>
  <c r="P235" i="56"/>
  <c r="L235" i="56"/>
  <c r="H235" i="56"/>
  <c r="P82" i="56"/>
  <c r="P103" i="56" s="1"/>
  <c r="K206" i="56"/>
  <c r="L82" i="56"/>
  <c r="L121" i="56" s="1"/>
  <c r="G206" i="56"/>
  <c r="H82" i="56"/>
  <c r="H123" i="56" s="1"/>
  <c r="C206" i="56"/>
  <c r="D82" i="56"/>
  <c r="D123" i="56" s="1"/>
  <c r="C123" i="56"/>
  <c r="N81" i="56"/>
  <c r="I205" i="56"/>
  <c r="J81" i="56"/>
  <c r="E205" i="56"/>
  <c r="E122" i="56"/>
  <c r="F81" i="56"/>
  <c r="P80" i="56"/>
  <c r="K204" i="56"/>
  <c r="L80" i="56"/>
  <c r="G204" i="56"/>
  <c r="H80" i="56"/>
  <c r="C204" i="56"/>
  <c r="D80" i="56"/>
  <c r="C121" i="56"/>
  <c r="M203" i="56"/>
  <c r="M120" i="56"/>
  <c r="N79" i="56"/>
  <c r="I203" i="56"/>
  <c r="J79" i="56"/>
  <c r="E120" i="56"/>
  <c r="E203" i="56"/>
  <c r="F79" i="56"/>
  <c r="P78" i="56"/>
  <c r="K202" i="56"/>
  <c r="L78" i="56"/>
  <c r="G202" i="56"/>
  <c r="H78" i="56"/>
  <c r="C202" i="56"/>
  <c r="D78" i="56"/>
  <c r="C119" i="56"/>
  <c r="N77" i="56"/>
  <c r="I201" i="56"/>
  <c r="J77" i="56"/>
  <c r="E201" i="56"/>
  <c r="E118" i="56"/>
  <c r="F77" i="56"/>
  <c r="O200" i="56"/>
  <c r="P76" i="56"/>
  <c r="K200" i="56"/>
  <c r="L76" i="56"/>
  <c r="G200" i="56"/>
  <c r="H76" i="56"/>
  <c r="C200" i="56"/>
  <c r="D76" i="56"/>
  <c r="C117" i="56"/>
  <c r="M116" i="56"/>
  <c r="N75" i="56"/>
  <c r="M199" i="56"/>
  <c r="I116" i="56"/>
  <c r="I199" i="56"/>
  <c r="J75" i="56"/>
  <c r="E199" i="56"/>
  <c r="F75" i="56"/>
  <c r="P74" i="56"/>
  <c r="K198" i="56"/>
  <c r="L74" i="56"/>
  <c r="G198" i="56"/>
  <c r="H74" i="56"/>
  <c r="C198" i="56"/>
  <c r="D74" i="56"/>
  <c r="C115" i="56"/>
  <c r="N73" i="56"/>
  <c r="I197" i="56"/>
  <c r="J73" i="56"/>
  <c r="E197" i="56"/>
  <c r="E114" i="56"/>
  <c r="F73" i="56"/>
  <c r="P72" i="56"/>
  <c r="K196" i="56"/>
  <c r="L72" i="56"/>
  <c r="G196" i="56"/>
  <c r="H72" i="56"/>
  <c r="C196" i="56"/>
  <c r="D72" i="56"/>
  <c r="C113" i="56"/>
  <c r="M195" i="56"/>
  <c r="M112" i="56"/>
  <c r="N71" i="56"/>
  <c r="I195" i="56"/>
  <c r="I112" i="56"/>
  <c r="J71" i="56"/>
  <c r="E195" i="56"/>
  <c r="F71" i="56"/>
  <c r="P70" i="56"/>
  <c r="K194" i="56"/>
  <c r="L70" i="56"/>
  <c r="G194" i="56"/>
  <c r="H70" i="56"/>
  <c r="C194" i="56"/>
  <c r="D70" i="56"/>
  <c r="C111" i="56"/>
  <c r="N69" i="56"/>
  <c r="I193" i="56"/>
  <c r="J69" i="56"/>
  <c r="E193" i="56"/>
  <c r="E110" i="56"/>
  <c r="F69" i="56"/>
  <c r="P68" i="56"/>
  <c r="K192" i="56"/>
  <c r="L68" i="56"/>
  <c r="G192" i="56"/>
  <c r="H68" i="56"/>
  <c r="C192" i="56"/>
  <c r="D68" i="56"/>
  <c r="C109" i="56"/>
  <c r="M191" i="56"/>
  <c r="M108" i="56"/>
  <c r="N67" i="56"/>
  <c r="I191" i="56"/>
  <c r="J67" i="56"/>
  <c r="E191" i="56"/>
  <c r="F67" i="56"/>
  <c r="P66" i="56"/>
  <c r="K190" i="56"/>
  <c r="L66" i="56"/>
  <c r="G190" i="56"/>
  <c r="H66" i="56"/>
  <c r="C190" i="56"/>
  <c r="D66" i="56"/>
  <c r="C107" i="56"/>
  <c r="N65" i="56"/>
  <c r="I189" i="56"/>
  <c r="I106" i="56"/>
  <c r="J65" i="56"/>
  <c r="E189" i="56"/>
  <c r="E106" i="56"/>
  <c r="F65" i="56"/>
  <c r="P64" i="56"/>
  <c r="K188" i="56"/>
  <c r="L64" i="56"/>
  <c r="G188" i="56"/>
  <c r="H64" i="56"/>
  <c r="C188" i="56"/>
  <c r="D64" i="56"/>
  <c r="C105" i="56"/>
  <c r="M104" i="56"/>
  <c r="E104" i="56"/>
  <c r="O186" i="56"/>
  <c r="P62" i="56"/>
  <c r="K186" i="56"/>
  <c r="L62" i="56"/>
  <c r="G186" i="56"/>
  <c r="H62" i="56"/>
  <c r="C186" i="56"/>
  <c r="D62" i="56"/>
  <c r="C103" i="56"/>
  <c r="N61" i="56"/>
  <c r="I185" i="56"/>
  <c r="J61" i="56"/>
  <c r="E185" i="56"/>
  <c r="F61" i="56"/>
  <c r="P60" i="56"/>
  <c r="K184" i="56"/>
  <c r="L60" i="56"/>
  <c r="G184" i="56"/>
  <c r="H60" i="56"/>
  <c r="C184" i="56"/>
  <c r="D60" i="56"/>
  <c r="C101" i="56"/>
  <c r="M183" i="56"/>
  <c r="M100" i="56"/>
  <c r="N59" i="56"/>
  <c r="I183" i="56"/>
  <c r="I100" i="56"/>
  <c r="J59" i="56"/>
  <c r="E183" i="56"/>
  <c r="F59" i="56"/>
  <c r="P58" i="56"/>
  <c r="K182" i="56"/>
  <c r="L58" i="56"/>
  <c r="G182" i="56"/>
  <c r="H58" i="56"/>
  <c r="C182" i="56"/>
  <c r="D58" i="56"/>
  <c r="C99" i="56"/>
  <c r="N57" i="56"/>
  <c r="I98" i="56"/>
  <c r="I181" i="56"/>
  <c r="J57" i="56"/>
  <c r="E181" i="56"/>
  <c r="E98" i="56"/>
  <c r="F57" i="56"/>
  <c r="P56" i="56"/>
  <c r="K180" i="56"/>
  <c r="L56" i="56"/>
  <c r="G180" i="56"/>
  <c r="H56" i="56"/>
  <c r="C180" i="56"/>
  <c r="D56" i="56"/>
  <c r="C97" i="56"/>
  <c r="M179" i="56"/>
  <c r="M96" i="56"/>
  <c r="N55" i="56"/>
  <c r="I179" i="56"/>
  <c r="J55" i="56"/>
  <c r="E179" i="56"/>
  <c r="E96" i="56"/>
  <c r="F55" i="56"/>
  <c r="P54" i="56"/>
  <c r="K178" i="56"/>
  <c r="L54" i="56"/>
  <c r="G178" i="56"/>
  <c r="H54" i="56"/>
  <c r="C178" i="56"/>
  <c r="D54" i="56"/>
  <c r="C95" i="56"/>
  <c r="N53" i="56"/>
  <c r="I177" i="56"/>
  <c r="J53" i="56"/>
  <c r="E177" i="56"/>
  <c r="E94" i="56"/>
  <c r="F53" i="56"/>
  <c r="P52" i="56"/>
  <c r="K176" i="56"/>
  <c r="L52" i="56"/>
  <c r="G176" i="56"/>
  <c r="H52" i="56"/>
  <c r="C176" i="56"/>
  <c r="D52" i="56"/>
  <c r="C93" i="56"/>
  <c r="M175" i="56"/>
  <c r="M92" i="56"/>
  <c r="N51" i="56"/>
  <c r="I175" i="56"/>
  <c r="J51" i="56"/>
  <c r="E175" i="56"/>
  <c r="E92" i="56"/>
  <c r="F51" i="56"/>
  <c r="P50" i="56"/>
  <c r="K174" i="56"/>
  <c r="L50" i="56"/>
  <c r="G174" i="56"/>
  <c r="H50" i="56"/>
  <c r="C174" i="56"/>
  <c r="D50" i="56"/>
  <c r="C91" i="56"/>
  <c r="N49" i="56"/>
  <c r="I173" i="56"/>
  <c r="J49" i="56"/>
  <c r="E173" i="56"/>
  <c r="F49" i="56"/>
  <c r="P48" i="56"/>
  <c r="K172" i="56"/>
  <c r="L48" i="56"/>
  <c r="G172" i="56"/>
  <c r="H48" i="56"/>
  <c r="C172" i="56"/>
  <c r="D48" i="56"/>
  <c r="C89" i="56"/>
  <c r="M171" i="56"/>
  <c r="M88" i="56"/>
  <c r="N47" i="56"/>
  <c r="I171" i="56"/>
  <c r="J47" i="56"/>
  <c r="E171" i="56"/>
  <c r="E88" i="56"/>
  <c r="F47" i="56"/>
  <c r="P46" i="56"/>
  <c r="K170" i="56"/>
  <c r="L46" i="56"/>
  <c r="G170" i="56"/>
  <c r="H46" i="56"/>
  <c r="D46" i="56"/>
  <c r="C170" i="56"/>
  <c r="C87" i="56"/>
  <c r="B247" i="56"/>
  <c r="B166" i="56"/>
  <c r="B243" i="56"/>
  <c r="B239" i="56"/>
  <c r="B235" i="56"/>
  <c r="B231" i="56"/>
  <c r="B227" i="56"/>
  <c r="B223" i="56"/>
  <c r="B219" i="56"/>
  <c r="B215" i="56"/>
  <c r="O247" i="56"/>
  <c r="K247" i="56"/>
  <c r="G247" i="56"/>
  <c r="C247" i="56"/>
  <c r="M246" i="56"/>
  <c r="I246" i="56"/>
  <c r="E246" i="56"/>
  <c r="O245" i="56"/>
  <c r="K245" i="56"/>
  <c r="G245" i="56"/>
  <c r="C245" i="56"/>
  <c r="M244" i="56"/>
  <c r="I244" i="56"/>
  <c r="E244" i="56"/>
  <c r="O243" i="56"/>
  <c r="K243" i="56"/>
  <c r="G243" i="56"/>
  <c r="C243" i="56"/>
  <c r="M242" i="56"/>
  <c r="I242" i="56"/>
  <c r="E242" i="56"/>
  <c r="O241" i="56"/>
  <c r="K241" i="56"/>
  <c r="G241" i="56"/>
  <c r="C241" i="56"/>
  <c r="M240" i="56"/>
  <c r="I240" i="56"/>
  <c r="E240" i="56"/>
  <c r="O239" i="56"/>
  <c r="K239" i="56"/>
  <c r="G239" i="56"/>
  <c r="C239" i="56"/>
  <c r="M238" i="56"/>
  <c r="I238" i="56"/>
  <c r="E238" i="56"/>
  <c r="O237" i="56"/>
  <c r="K237" i="56"/>
  <c r="G237" i="56"/>
  <c r="C237" i="56"/>
  <c r="M236" i="56"/>
  <c r="I236" i="56"/>
  <c r="E236" i="56"/>
  <c r="O235" i="56"/>
  <c r="K235" i="56"/>
  <c r="G235" i="56"/>
  <c r="J206" i="56"/>
  <c r="K82" i="56"/>
  <c r="K123" i="56" s="1"/>
  <c r="F206" i="56"/>
  <c r="G82" i="56"/>
  <c r="G123" i="56" s="1"/>
  <c r="P205" i="56"/>
  <c r="M205" i="56"/>
  <c r="H205" i="56"/>
  <c r="I81" i="56"/>
  <c r="D205" i="56"/>
  <c r="E81" i="56"/>
  <c r="O204" i="56"/>
  <c r="J204" i="56"/>
  <c r="K80" i="56"/>
  <c r="F204" i="56"/>
  <c r="G80" i="56"/>
  <c r="P203" i="56"/>
  <c r="L203" i="56"/>
  <c r="M79" i="56"/>
  <c r="H203" i="56"/>
  <c r="I79" i="56"/>
  <c r="D203" i="56"/>
  <c r="E79" i="56"/>
  <c r="N78" i="56"/>
  <c r="J202" i="56"/>
  <c r="K78" i="56"/>
  <c r="F202" i="56"/>
  <c r="G78" i="56"/>
  <c r="P201" i="56"/>
  <c r="M201" i="56"/>
  <c r="H201" i="56"/>
  <c r="I77" i="56"/>
  <c r="D201" i="56"/>
  <c r="E77" i="56"/>
  <c r="N76" i="56"/>
  <c r="J200" i="56"/>
  <c r="K76" i="56"/>
  <c r="F200" i="56"/>
  <c r="G76" i="56"/>
  <c r="P199" i="56"/>
  <c r="L199" i="56"/>
  <c r="M75" i="56"/>
  <c r="H199" i="56"/>
  <c r="I75" i="56"/>
  <c r="D199" i="56"/>
  <c r="E75" i="56"/>
  <c r="O198" i="56"/>
  <c r="J198" i="56"/>
  <c r="K74" i="56"/>
  <c r="F198" i="56"/>
  <c r="G74" i="56"/>
  <c r="P197" i="56"/>
  <c r="H197" i="56"/>
  <c r="I73" i="56"/>
  <c r="D197" i="56"/>
  <c r="E73" i="56"/>
  <c r="O196" i="56"/>
  <c r="J196" i="56"/>
  <c r="K72" i="56"/>
  <c r="F196" i="56"/>
  <c r="G72" i="56"/>
  <c r="P195" i="56"/>
  <c r="L195" i="56"/>
  <c r="M71" i="56"/>
  <c r="H195" i="56"/>
  <c r="I71" i="56"/>
  <c r="D195" i="56"/>
  <c r="E71" i="56"/>
  <c r="O194" i="56"/>
  <c r="J194" i="56"/>
  <c r="K70" i="56"/>
  <c r="F194" i="56"/>
  <c r="G70" i="56"/>
  <c r="P193" i="56"/>
  <c r="H193" i="56"/>
  <c r="I69" i="56"/>
  <c r="D193" i="56"/>
  <c r="E69" i="56"/>
  <c r="J192" i="56"/>
  <c r="K68" i="56"/>
  <c r="G68" i="56"/>
  <c r="F192" i="56"/>
  <c r="P191" i="56"/>
  <c r="L191" i="56"/>
  <c r="M67" i="56"/>
  <c r="H191" i="56"/>
  <c r="I67" i="56"/>
  <c r="D191" i="56"/>
  <c r="E67" i="56"/>
  <c r="N66" i="56"/>
  <c r="J190" i="56"/>
  <c r="K66" i="56"/>
  <c r="F190" i="56"/>
  <c r="G66" i="56"/>
  <c r="P189" i="56"/>
  <c r="M189" i="56"/>
  <c r="H189" i="56"/>
  <c r="I65" i="56"/>
  <c r="D189" i="56"/>
  <c r="E65" i="56"/>
  <c r="N64" i="56"/>
  <c r="J188" i="56"/>
  <c r="K64" i="56"/>
  <c r="F188" i="56"/>
  <c r="G64" i="56"/>
  <c r="L104" i="56"/>
  <c r="J186" i="56"/>
  <c r="K62" i="56"/>
  <c r="F186" i="56"/>
  <c r="G62" i="56"/>
  <c r="P185" i="56"/>
  <c r="H185" i="56"/>
  <c r="I61" i="56"/>
  <c r="D185" i="56"/>
  <c r="E61" i="56"/>
  <c r="J184" i="56"/>
  <c r="K60" i="56"/>
  <c r="F184" i="56"/>
  <c r="G60" i="56"/>
  <c r="P183" i="56"/>
  <c r="L183" i="56"/>
  <c r="L100" i="56"/>
  <c r="M59" i="56"/>
  <c r="H183" i="56"/>
  <c r="I59" i="56"/>
  <c r="D183" i="56"/>
  <c r="E59" i="56"/>
  <c r="O182" i="56"/>
  <c r="J182" i="56"/>
  <c r="K58" i="56"/>
  <c r="F182" i="56"/>
  <c r="G58" i="56"/>
  <c r="P181" i="56"/>
  <c r="H181" i="56"/>
  <c r="I57" i="56"/>
  <c r="D181" i="56"/>
  <c r="E57" i="56"/>
  <c r="J180" i="56"/>
  <c r="K56" i="56"/>
  <c r="F180" i="56"/>
  <c r="G56" i="56"/>
  <c r="P179" i="56"/>
  <c r="L179" i="56"/>
  <c r="M55" i="56"/>
  <c r="H179" i="56"/>
  <c r="I55" i="56"/>
  <c r="D179" i="56"/>
  <c r="E55" i="56"/>
  <c r="N54" i="56"/>
  <c r="J178" i="56"/>
  <c r="K54" i="56"/>
  <c r="F178" i="56"/>
  <c r="G54" i="56"/>
  <c r="P177" i="56"/>
  <c r="M94" i="56"/>
  <c r="H177" i="56"/>
  <c r="I53" i="56"/>
  <c r="D177" i="56"/>
  <c r="E53" i="56"/>
  <c r="O176" i="56"/>
  <c r="J176" i="56"/>
  <c r="K52" i="56"/>
  <c r="F176" i="56"/>
  <c r="G52" i="56"/>
  <c r="P175" i="56"/>
  <c r="L175" i="56"/>
  <c r="M51" i="56"/>
  <c r="H175" i="56"/>
  <c r="I51" i="56"/>
  <c r="D175" i="56"/>
  <c r="E51" i="56"/>
  <c r="N50" i="56"/>
  <c r="J174" i="56"/>
  <c r="K50" i="56"/>
  <c r="F174" i="56"/>
  <c r="G50" i="56"/>
  <c r="P173" i="56"/>
  <c r="M173" i="56"/>
  <c r="H173" i="56"/>
  <c r="I49" i="56"/>
  <c r="D173" i="56"/>
  <c r="E49" i="56"/>
  <c r="N48" i="56"/>
  <c r="J172" i="56"/>
  <c r="K48" i="56"/>
  <c r="F172" i="56"/>
  <c r="G48" i="56"/>
  <c r="P171" i="56"/>
  <c r="L171" i="56"/>
  <c r="M47" i="56"/>
  <c r="H171" i="56"/>
  <c r="I47" i="56"/>
  <c r="D171" i="56"/>
  <c r="E47" i="56"/>
  <c r="O170" i="56"/>
  <c r="J170" i="56"/>
  <c r="K46" i="56"/>
  <c r="F170" i="56"/>
  <c r="G46" i="56"/>
  <c r="B242" i="56"/>
  <c r="B238" i="56"/>
  <c r="B234" i="56"/>
  <c r="B230" i="56"/>
  <c r="B226" i="56"/>
  <c r="B222" i="56"/>
  <c r="B218" i="56"/>
  <c r="B214" i="56"/>
  <c r="N247" i="56"/>
  <c r="J247" i="56"/>
  <c r="F247" i="56"/>
  <c r="P246" i="56"/>
  <c r="L246" i="56"/>
  <c r="H246" i="56"/>
  <c r="D246" i="56"/>
  <c r="N245" i="56"/>
  <c r="J245" i="56"/>
  <c r="F245" i="56"/>
  <c r="P244" i="56"/>
  <c r="L244" i="56"/>
  <c r="H244" i="56"/>
  <c r="D244" i="56"/>
  <c r="N243" i="56"/>
  <c r="J243" i="56"/>
  <c r="F243" i="56"/>
  <c r="P242" i="56"/>
  <c r="L242" i="56"/>
  <c r="H242" i="56"/>
  <c r="D242" i="56"/>
  <c r="N241" i="56"/>
  <c r="J241" i="56"/>
  <c r="F241" i="56"/>
  <c r="P240" i="56"/>
  <c r="L240" i="56"/>
  <c r="H240" i="56"/>
  <c r="D240" i="56"/>
  <c r="N239" i="56"/>
  <c r="J239" i="56"/>
  <c r="F239" i="56"/>
  <c r="P238" i="56"/>
  <c r="L238" i="56"/>
  <c r="H238" i="56"/>
  <c r="D238" i="56"/>
  <c r="N237" i="56"/>
  <c r="J237" i="56"/>
  <c r="F237" i="56"/>
  <c r="P236" i="56"/>
  <c r="L236" i="56"/>
  <c r="H236" i="56"/>
  <c r="D236" i="56"/>
  <c r="N235" i="56"/>
  <c r="J235" i="56"/>
  <c r="M206" i="56"/>
  <c r="M123" i="56"/>
  <c r="N82" i="56"/>
  <c r="I206" i="56"/>
  <c r="J82" i="56"/>
  <c r="J113" i="56" s="1"/>
  <c r="E206" i="56"/>
  <c r="F82" i="56"/>
  <c r="F122" i="56" s="1"/>
  <c r="E123" i="56"/>
  <c r="O205" i="56"/>
  <c r="P81" i="56"/>
  <c r="K205" i="56"/>
  <c r="G205" i="56"/>
  <c r="H81" i="56"/>
  <c r="C205" i="56"/>
  <c r="D81" i="56"/>
  <c r="C122" i="56"/>
  <c r="M204" i="56"/>
  <c r="M121" i="56"/>
  <c r="I204" i="56"/>
  <c r="J80" i="56"/>
  <c r="E204" i="56"/>
  <c r="E121" i="56"/>
  <c r="F80" i="56"/>
  <c r="O203" i="56"/>
  <c r="P79" i="56"/>
  <c r="K203" i="56"/>
  <c r="L79" i="56"/>
  <c r="G203" i="56"/>
  <c r="H79" i="56"/>
  <c r="C203" i="56"/>
  <c r="D79" i="56"/>
  <c r="C120" i="56"/>
  <c r="M202" i="56"/>
  <c r="M119" i="56"/>
  <c r="I202" i="56"/>
  <c r="I119" i="56"/>
  <c r="J78" i="56"/>
  <c r="E202" i="56"/>
  <c r="E119" i="56"/>
  <c r="F78" i="56"/>
  <c r="O201" i="56"/>
  <c r="P77" i="56"/>
  <c r="K201" i="56"/>
  <c r="G201" i="56"/>
  <c r="H77" i="56"/>
  <c r="C201" i="56"/>
  <c r="D77" i="56"/>
  <c r="C118" i="56"/>
  <c r="M200" i="56"/>
  <c r="M117" i="56"/>
  <c r="I200" i="56"/>
  <c r="J76" i="56"/>
  <c r="E200" i="56"/>
  <c r="E117" i="56"/>
  <c r="F76" i="56"/>
  <c r="O199" i="56"/>
  <c r="P75" i="56"/>
  <c r="K199" i="56"/>
  <c r="K116" i="56"/>
  <c r="L75" i="56"/>
  <c r="G199" i="56"/>
  <c r="H75" i="56"/>
  <c r="C199" i="56"/>
  <c r="D75" i="56"/>
  <c r="C116" i="56"/>
  <c r="M198" i="56"/>
  <c r="M115" i="56"/>
  <c r="N74" i="56"/>
  <c r="I198" i="56"/>
  <c r="J74" i="56"/>
  <c r="E198" i="56"/>
  <c r="E115" i="56"/>
  <c r="F74" i="56"/>
  <c r="O197" i="56"/>
  <c r="P73" i="56"/>
  <c r="K197" i="56"/>
  <c r="K114" i="56"/>
  <c r="L73" i="56"/>
  <c r="H73" i="56"/>
  <c r="G197" i="56"/>
  <c r="C197" i="56"/>
  <c r="D73" i="56"/>
  <c r="C114" i="56"/>
  <c r="M196" i="56"/>
  <c r="M113" i="56"/>
  <c r="N72" i="56"/>
  <c r="I196" i="56"/>
  <c r="I113" i="56"/>
  <c r="J72" i="56"/>
  <c r="E196" i="56"/>
  <c r="E113" i="56"/>
  <c r="F72" i="56"/>
  <c r="O195" i="56"/>
  <c r="P71" i="56"/>
  <c r="K195" i="56"/>
  <c r="L71" i="56"/>
  <c r="G195" i="56"/>
  <c r="H71" i="56"/>
  <c r="C195" i="56"/>
  <c r="D71" i="56"/>
  <c r="C112" i="56"/>
  <c r="M111" i="56"/>
  <c r="M194" i="56"/>
  <c r="N70" i="56"/>
  <c r="I111" i="56"/>
  <c r="I194" i="56"/>
  <c r="J70" i="56"/>
  <c r="E194" i="56"/>
  <c r="F70" i="56"/>
  <c r="O193" i="56"/>
  <c r="P69" i="56"/>
  <c r="K193" i="56"/>
  <c r="L69" i="56"/>
  <c r="G193" i="56"/>
  <c r="H69" i="56"/>
  <c r="C193" i="56"/>
  <c r="D69" i="56"/>
  <c r="C110" i="56"/>
  <c r="M192" i="56"/>
  <c r="M109" i="56"/>
  <c r="N68" i="56"/>
  <c r="I192" i="56"/>
  <c r="J68" i="56"/>
  <c r="E192" i="56"/>
  <c r="E109" i="56"/>
  <c r="F68" i="56"/>
  <c r="O191" i="56"/>
  <c r="P67" i="56"/>
  <c r="K191" i="56"/>
  <c r="L67" i="56"/>
  <c r="G191" i="56"/>
  <c r="H67" i="56"/>
  <c r="C191" i="56"/>
  <c r="D67" i="56"/>
  <c r="C108" i="56"/>
  <c r="M107" i="56"/>
  <c r="M190" i="56"/>
  <c r="I190" i="56"/>
  <c r="J66" i="56"/>
  <c r="E190" i="56"/>
  <c r="F66" i="56"/>
  <c r="O189" i="56"/>
  <c r="P65" i="56"/>
  <c r="K189" i="56"/>
  <c r="G189" i="56"/>
  <c r="H65" i="56"/>
  <c r="C189" i="56"/>
  <c r="D65" i="56"/>
  <c r="C106" i="56"/>
  <c r="M188" i="56"/>
  <c r="M105" i="56"/>
  <c r="I188" i="56"/>
  <c r="J64" i="56"/>
  <c r="E188" i="56"/>
  <c r="E105" i="56"/>
  <c r="F64" i="56"/>
  <c r="C104" i="56"/>
  <c r="M186" i="56"/>
  <c r="M103" i="56"/>
  <c r="N62" i="56"/>
  <c r="I186" i="56"/>
  <c r="I103" i="56"/>
  <c r="J62" i="56"/>
  <c r="E186" i="56"/>
  <c r="E103" i="56"/>
  <c r="F62" i="56"/>
  <c r="O185" i="56"/>
  <c r="P61" i="56"/>
  <c r="K185" i="56"/>
  <c r="K102" i="56"/>
  <c r="L61" i="56"/>
  <c r="G185" i="56"/>
  <c r="H61" i="56"/>
  <c r="C185" i="56"/>
  <c r="D61" i="56"/>
  <c r="C102" i="56"/>
  <c r="M184" i="56"/>
  <c r="M101" i="56"/>
  <c r="N60" i="56"/>
  <c r="I184" i="56"/>
  <c r="I101" i="56"/>
  <c r="J60" i="56"/>
  <c r="E184" i="56"/>
  <c r="E101" i="56"/>
  <c r="F60" i="56"/>
  <c r="O183" i="56"/>
  <c r="P59" i="56"/>
  <c r="K183" i="56"/>
  <c r="K100" i="56"/>
  <c r="L59" i="56"/>
  <c r="G183" i="56"/>
  <c r="H59" i="56"/>
  <c r="C183" i="56"/>
  <c r="D59" i="56"/>
  <c r="C100" i="56"/>
  <c r="M182" i="56"/>
  <c r="M99" i="56"/>
  <c r="N58" i="56"/>
  <c r="I182" i="56"/>
  <c r="I99" i="56"/>
  <c r="J58" i="56"/>
  <c r="E182" i="56"/>
  <c r="E99" i="56"/>
  <c r="F58" i="56"/>
  <c r="O181" i="56"/>
  <c r="P57" i="56"/>
  <c r="K181" i="56"/>
  <c r="K98" i="56"/>
  <c r="L57" i="56"/>
  <c r="G181" i="56"/>
  <c r="H57" i="56"/>
  <c r="C181" i="56"/>
  <c r="D57" i="56"/>
  <c r="C98" i="56"/>
  <c r="M180" i="56"/>
  <c r="M97" i="56"/>
  <c r="N56" i="56"/>
  <c r="I180" i="56"/>
  <c r="I97" i="56"/>
  <c r="J56" i="56"/>
  <c r="E180" i="56"/>
  <c r="E97" i="56"/>
  <c r="F56" i="56"/>
  <c r="O179" i="56"/>
  <c r="P55" i="56"/>
  <c r="K179" i="56"/>
  <c r="K96" i="56"/>
  <c r="L55" i="56"/>
  <c r="G179" i="56"/>
  <c r="H55" i="56"/>
  <c r="C179" i="56"/>
  <c r="D55" i="56"/>
  <c r="C96" i="56"/>
  <c r="M178" i="56"/>
  <c r="M95" i="56"/>
  <c r="I178" i="56"/>
  <c r="J54" i="56"/>
  <c r="E178" i="56"/>
  <c r="E95" i="56"/>
  <c r="F54" i="56"/>
  <c r="O177" i="56"/>
  <c r="P53" i="56"/>
  <c r="K177" i="56"/>
  <c r="K94" i="56"/>
  <c r="G177" i="56"/>
  <c r="H53" i="56"/>
  <c r="C177" i="56"/>
  <c r="D53" i="56"/>
  <c r="C94" i="56"/>
  <c r="M176" i="56"/>
  <c r="M93" i="56"/>
  <c r="I176" i="56"/>
  <c r="I93" i="56"/>
  <c r="J52" i="56"/>
  <c r="E176" i="56"/>
  <c r="E93" i="56"/>
  <c r="F52" i="56"/>
  <c r="O175" i="56"/>
  <c r="P51" i="56"/>
  <c r="K175" i="56"/>
  <c r="L51" i="56"/>
  <c r="G175" i="56"/>
  <c r="H51" i="56"/>
  <c r="C175" i="56"/>
  <c r="D51" i="56"/>
  <c r="C92" i="56"/>
  <c r="M174" i="56"/>
  <c r="M91" i="56"/>
  <c r="I174" i="56"/>
  <c r="J50" i="56"/>
  <c r="E174" i="56"/>
  <c r="E91" i="56"/>
  <c r="F50" i="56"/>
  <c r="O173" i="56"/>
  <c r="P49" i="56"/>
  <c r="K173" i="56"/>
  <c r="K90" i="56"/>
  <c r="G173" i="56"/>
  <c r="H49" i="56"/>
  <c r="C173" i="56"/>
  <c r="D49" i="56"/>
  <c r="C90" i="56"/>
  <c r="M172" i="56"/>
  <c r="M89" i="56"/>
  <c r="I172" i="56"/>
  <c r="I89" i="56"/>
  <c r="J48" i="56"/>
  <c r="E172" i="56"/>
  <c r="E89" i="56"/>
  <c r="F48" i="56"/>
  <c r="O171" i="56"/>
  <c r="P47" i="56"/>
  <c r="K171" i="56"/>
  <c r="K88" i="56"/>
  <c r="L47" i="56"/>
  <c r="G171" i="56"/>
  <c r="H47" i="56"/>
  <c r="C171" i="56"/>
  <c r="D47" i="56"/>
  <c r="C88" i="56"/>
  <c r="M170" i="56"/>
  <c r="M87" i="56"/>
  <c r="N46" i="56"/>
  <c r="I170" i="56"/>
  <c r="I87" i="56"/>
  <c r="J46" i="56"/>
  <c r="E170" i="56"/>
  <c r="E87" i="56"/>
  <c r="F46" i="56"/>
  <c r="B241" i="56"/>
  <c r="B237" i="56"/>
  <c r="B233" i="56"/>
  <c r="B229" i="56"/>
  <c r="B225" i="56"/>
  <c r="B221" i="56"/>
  <c r="B217" i="56"/>
  <c r="B213" i="56"/>
  <c r="M247" i="56"/>
  <c r="I247" i="56"/>
  <c r="E247" i="56"/>
  <c r="O246" i="56"/>
  <c r="K246" i="56"/>
  <c r="G246" i="56"/>
  <c r="C246" i="56"/>
  <c r="M245" i="56"/>
  <c r="I245" i="56"/>
  <c r="E245" i="56"/>
  <c r="O244" i="56"/>
  <c r="K244" i="56"/>
  <c r="G244" i="56"/>
  <c r="C244" i="56"/>
  <c r="M243" i="56"/>
  <c r="I243" i="56"/>
  <c r="E243" i="56"/>
  <c r="O242" i="56"/>
  <c r="K242" i="56"/>
  <c r="G242" i="56"/>
  <c r="C242" i="56"/>
  <c r="M241" i="56"/>
  <c r="I241" i="56"/>
  <c r="E241" i="56"/>
  <c r="O240" i="56"/>
  <c r="K240" i="56"/>
  <c r="G240" i="56"/>
  <c r="C240" i="56"/>
  <c r="M239" i="56"/>
  <c r="I239" i="56"/>
  <c r="E239" i="56"/>
  <c r="O238" i="56"/>
  <c r="K238" i="56"/>
  <c r="G238" i="56"/>
  <c r="C238" i="56"/>
  <c r="M237" i="56"/>
  <c r="I237" i="56"/>
  <c r="E237" i="56"/>
  <c r="O236" i="56"/>
  <c r="K236" i="56"/>
  <c r="G236" i="56"/>
  <c r="C236" i="56"/>
  <c r="M235" i="56"/>
  <c r="I235" i="56"/>
  <c r="D235" i="56"/>
  <c r="N234" i="56"/>
  <c r="J234" i="56"/>
  <c r="F234" i="56"/>
  <c r="P233" i="56"/>
  <c r="L233" i="56"/>
  <c r="H233" i="56"/>
  <c r="D233" i="56"/>
  <c r="N232" i="56"/>
  <c r="J232" i="56"/>
  <c r="F232" i="56"/>
  <c r="P231" i="56"/>
  <c r="L231" i="56"/>
  <c r="H231" i="56"/>
  <c r="D231" i="56"/>
  <c r="N230" i="56"/>
  <c r="J230" i="56"/>
  <c r="F230" i="56"/>
  <c r="P229" i="56"/>
  <c r="L229" i="56"/>
  <c r="H229" i="56"/>
  <c r="D229" i="56"/>
  <c r="N228" i="56"/>
  <c r="J228" i="56"/>
  <c r="F228" i="56"/>
  <c r="P227" i="56"/>
  <c r="L227" i="56"/>
  <c r="H227" i="56"/>
  <c r="D227" i="56"/>
  <c r="N226" i="56"/>
  <c r="J226" i="56"/>
  <c r="F226" i="56"/>
  <c r="P225" i="56"/>
  <c r="L225" i="56"/>
  <c r="H225" i="56"/>
  <c r="D225" i="56"/>
  <c r="N224" i="56"/>
  <c r="J224" i="56"/>
  <c r="F224" i="56"/>
  <c r="P223" i="56"/>
  <c r="L223" i="56"/>
  <c r="H223" i="56"/>
  <c r="D223" i="56"/>
  <c r="N222" i="56"/>
  <c r="J222" i="56"/>
  <c r="F222" i="56"/>
  <c r="P221" i="56"/>
  <c r="L221" i="56"/>
  <c r="H221" i="56"/>
  <c r="D221" i="56"/>
  <c r="N220" i="56"/>
  <c r="J220" i="56"/>
  <c r="F220" i="56"/>
  <c r="P219" i="56"/>
  <c r="L219" i="56"/>
  <c r="H219" i="56"/>
  <c r="D219" i="56"/>
  <c r="N218" i="56"/>
  <c r="J218" i="56"/>
  <c r="F218" i="56"/>
  <c r="P217" i="56"/>
  <c r="L217" i="56"/>
  <c r="H217" i="56"/>
  <c r="D217" i="56"/>
  <c r="N216" i="56"/>
  <c r="J216" i="56"/>
  <c r="F216" i="56"/>
  <c r="P215" i="56"/>
  <c r="L215" i="56"/>
  <c r="H215" i="56"/>
  <c r="D215" i="56"/>
  <c r="N214" i="56"/>
  <c r="J214" i="56"/>
  <c r="F214" i="56"/>
  <c r="P213" i="56"/>
  <c r="L213" i="56"/>
  <c r="H213" i="56"/>
  <c r="D213" i="56"/>
  <c r="N212" i="56"/>
  <c r="J212" i="56"/>
  <c r="F212" i="56"/>
  <c r="P211" i="56"/>
  <c r="L211" i="56"/>
  <c r="H211" i="56"/>
  <c r="D211" i="56"/>
  <c r="C235" i="56"/>
  <c r="M234" i="56"/>
  <c r="I234" i="56"/>
  <c r="E234" i="56"/>
  <c r="O233" i="56"/>
  <c r="K233" i="56"/>
  <c r="G233" i="56"/>
  <c r="C233" i="56"/>
  <c r="M232" i="56"/>
  <c r="I232" i="56"/>
  <c r="E232" i="56"/>
  <c r="O231" i="56"/>
  <c r="K231" i="56"/>
  <c r="G231" i="56"/>
  <c r="C231" i="56"/>
  <c r="M230" i="56"/>
  <c r="I230" i="56"/>
  <c r="E230" i="56"/>
  <c r="O229" i="56"/>
  <c r="K229" i="56"/>
  <c r="G229" i="56"/>
  <c r="C229" i="56"/>
  <c r="M228" i="56"/>
  <c r="I228" i="56"/>
  <c r="E228" i="56"/>
  <c r="O227" i="56"/>
  <c r="K227" i="56"/>
  <c r="G227" i="56"/>
  <c r="C227" i="56"/>
  <c r="M226" i="56"/>
  <c r="I226" i="56"/>
  <c r="E226" i="56"/>
  <c r="O225" i="56"/>
  <c r="K225" i="56"/>
  <c r="G225" i="56"/>
  <c r="C225" i="56"/>
  <c r="M224" i="56"/>
  <c r="I224" i="56"/>
  <c r="E224" i="56"/>
  <c r="O223" i="56"/>
  <c r="K223" i="56"/>
  <c r="G223" i="56"/>
  <c r="C223" i="56"/>
  <c r="M222" i="56"/>
  <c r="I222" i="56"/>
  <c r="E222" i="56"/>
  <c r="O221" i="56"/>
  <c r="K221" i="56"/>
  <c r="G221" i="56"/>
  <c r="C221" i="56"/>
  <c r="M220" i="56"/>
  <c r="I220" i="56"/>
  <c r="E220" i="56"/>
  <c r="O219" i="56"/>
  <c r="K219" i="56"/>
  <c r="G219" i="56"/>
  <c r="C219" i="56"/>
  <c r="M218" i="56"/>
  <c r="I218" i="56"/>
  <c r="E218" i="56"/>
  <c r="O217" i="56"/>
  <c r="K217" i="56"/>
  <c r="G217" i="56"/>
  <c r="C217" i="56"/>
  <c r="M216" i="56"/>
  <c r="I216" i="56"/>
  <c r="E216" i="56"/>
  <c r="O215" i="56"/>
  <c r="K215" i="56"/>
  <c r="G215" i="56"/>
  <c r="C215" i="56"/>
  <c r="M214" i="56"/>
  <c r="I214" i="56"/>
  <c r="E214" i="56"/>
  <c r="O213" i="56"/>
  <c r="K213" i="56"/>
  <c r="G213" i="56"/>
  <c r="C213" i="56"/>
  <c r="M212" i="56"/>
  <c r="I212" i="56"/>
  <c r="E212" i="56"/>
  <c r="O211" i="56"/>
  <c r="K211" i="56"/>
  <c r="G211" i="56"/>
  <c r="C211" i="56"/>
  <c r="F235" i="56"/>
  <c r="P234" i="56"/>
  <c r="L234" i="56"/>
  <c r="H234" i="56"/>
  <c r="D234" i="56"/>
  <c r="N233" i="56"/>
  <c r="J233" i="56"/>
  <c r="F233" i="56"/>
  <c r="P232" i="56"/>
  <c r="L232" i="56"/>
  <c r="H232" i="56"/>
  <c r="D232" i="56"/>
  <c r="N231" i="56"/>
  <c r="J231" i="56"/>
  <c r="F231" i="56"/>
  <c r="P230" i="56"/>
  <c r="L230" i="56"/>
  <c r="H230" i="56"/>
  <c r="D230" i="56"/>
  <c r="N229" i="56"/>
  <c r="J229" i="56"/>
  <c r="F229" i="56"/>
  <c r="P228" i="56"/>
  <c r="L228" i="56"/>
  <c r="H228" i="56"/>
  <c r="D228" i="56"/>
  <c r="N227" i="56"/>
  <c r="J227" i="56"/>
  <c r="F227" i="56"/>
  <c r="P226" i="56"/>
  <c r="L226" i="56"/>
  <c r="H226" i="56"/>
  <c r="D226" i="56"/>
  <c r="N225" i="56"/>
  <c r="J225" i="56"/>
  <c r="F225" i="56"/>
  <c r="P224" i="56"/>
  <c r="L224" i="56"/>
  <c r="H224" i="56"/>
  <c r="D224" i="56"/>
  <c r="N223" i="56"/>
  <c r="J223" i="56"/>
  <c r="F223" i="56"/>
  <c r="P222" i="56"/>
  <c r="L222" i="56"/>
  <c r="H222" i="56"/>
  <c r="D222" i="56"/>
  <c r="N221" i="56"/>
  <c r="J221" i="56"/>
  <c r="F221" i="56"/>
  <c r="P220" i="56"/>
  <c r="L220" i="56"/>
  <c r="H220" i="56"/>
  <c r="D220" i="56"/>
  <c r="N219" i="56"/>
  <c r="J219" i="56"/>
  <c r="F219" i="56"/>
  <c r="P218" i="56"/>
  <c r="L218" i="56"/>
  <c r="H218" i="56"/>
  <c r="D218" i="56"/>
  <c r="N217" i="56"/>
  <c r="J217" i="56"/>
  <c r="F217" i="56"/>
  <c r="P216" i="56"/>
  <c r="L216" i="56"/>
  <c r="H216" i="56"/>
  <c r="D216" i="56"/>
  <c r="N215" i="56"/>
  <c r="J215" i="56"/>
  <c r="F215" i="56"/>
  <c r="P214" i="56"/>
  <c r="L214" i="56"/>
  <c r="H214" i="56"/>
  <c r="D214" i="56"/>
  <c r="N213" i="56"/>
  <c r="J213" i="56"/>
  <c r="F213" i="56"/>
  <c r="P212" i="56"/>
  <c r="L212" i="56"/>
  <c r="H212" i="56"/>
  <c r="D212" i="56"/>
  <c r="N211" i="56"/>
  <c r="J211" i="56"/>
  <c r="F211" i="56"/>
  <c r="E235" i="56"/>
  <c r="O234" i="56"/>
  <c r="K234" i="56"/>
  <c r="G234" i="56"/>
  <c r="C234" i="56"/>
  <c r="M233" i="56"/>
  <c r="I233" i="56"/>
  <c r="E233" i="56"/>
  <c r="O232" i="56"/>
  <c r="K232" i="56"/>
  <c r="G232" i="56"/>
  <c r="C232" i="56"/>
  <c r="M231" i="56"/>
  <c r="I231" i="56"/>
  <c r="E231" i="56"/>
  <c r="O230" i="56"/>
  <c r="K230" i="56"/>
  <c r="G230" i="56"/>
  <c r="C230" i="56"/>
  <c r="M229" i="56"/>
  <c r="I229" i="56"/>
  <c r="E229" i="56"/>
  <c r="O228" i="56"/>
  <c r="K228" i="56"/>
  <c r="G228" i="56"/>
  <c r="C228" i="56"/>
  <c r="M227" i="56"/>
  <c r="I227" i="56"/>
  <c r="E227" i="56"/>
  <c r="O226" i="56"/>
  <c r="K226" i="56"/>
  <c r="G226" i="56"/>
  <c r="C226" i="56"/>
  <c r="M225" i="56"/>
  <c r="I225" i="56"/>
  <c r="E225" i="56"/>
  <c r="O224" i="56"/>
  <c r="K224" i="56"/>
  <c r="G224" i="56"/>
  <c r="C224" i="56"/>
  <c r="M223" i="56"/>
  <c r="I223" i="56"/>
  <c r="E223" i="56"/>
  <c r="O222" i="56"/>
  <c r="K222" i="56"/>
  <c r="G222" i="56"/>
  <c r="C222" i="56"/>
  <c r="M221" i="56"/>
  <c r="I221" i="56"/>
  <c r="E221" i="56"/>
  <c r="O220" i="56"/>
  <c r="K220" i="56"/>
  <c r="G220" i="56"/>
  <c r="C220" i="56"/>
  <c r="M219" i="56"/>
  <c r="I219" i="56"/>
  <c r="E219" i="56"/>
  <c r="O218" i="56"/>
  <c r="K218" i="56"/>
  <c r="G218" i="56"/>
  <c r="C218" i="56"/>
  <c r="M217" i="56"/>
  <c r="I217" i="56"/>
  <c r="E217" i="56"/>
  <c r="O216" i="56"/>
  <c r="K216" i="56"/>
  <c r="G216" i="56"/>
  <c r="C216" i="56"/>
  <c r="M215" i="56"/>
  <c r="I215" i="56"/>
  <c r="E215" i="56"/>
  <c r="O214" i="56"/>
  <c r="K214" i="56"/>
  <c r="G214" i="56"/>
  <c r="C214" i="56"/>
  <c r="M213" i="56"/>
  <c r="I213" i="56"/>
  <c r="E213" i="56"/>
  <c r="O212" i="56"/>
  <c r="K212" i="56"/>
  <c r="G212" i="56"/>
  <c r="C212" i="56"/>
  <c r="M211" i="56"/>
  <c r="I211" i="56"/>
  <c r="E211" i="56"/>
  <c r="D100" i="56" l="1"/>
  <c r="L108" i="56"/>
  <c r="L116" i="56"/>
  <c r="L88" i="56"/>
  <c r="L92" i="56"/>
  <c r="L96" i="56"/>
  <c r="L112" i="56"/>
  <c r="D88" i="56"/>
  <c r="D112" i="56"/>
  <c r="H120" i="56"/>
  <c r="G116" i="56"/>
  <c r="D98" i="56"/>
  <c r="D102" i="56"/>
  <c r="D110" i="56"/>
  <c r="H114" i="56"/>
  <c r="D104" i="56"/>
  <c r="L120" i="56"/>
  <c r="H94" i="56"/>
  <c r="G120" i="56"/>
  <c r="H98" i="56"/>
  <c r="H110" i="56"/>
  <c r="H116" i="56"/>
  <c r="K112" i="56"/>
  <c r="K120" i="56"/>
  <c r="H102" i="56"/>
  <c r="K106" i="56"/>
  <c r="K108" i="56"/>
  <c r="H90" i="56"/>
  <c r="H106" i="56"/>
  <c r="G90" i="56"/>
  <c r="G112" i="56"/>
  <c r="H92" i="56"/>
  <c r="H104" i="56"/>
  <c r="H112" i="56"/>
  <c r="G88" i="56"/>
  <c r="I95" i="56"/>
  <c r="I105" i="56"/>
  <c r="G106" i="56"/>
  <c r="I109" i="56"/>
  <c r="G110" i="56"/>
  <c r="I123" i="56"/>
  <c r="P88" i="56"/>
  <c r="P92" i="56"/>
  <c r="P96" i="56"/>
  <c r="P98" i="56"/>
  <c r="P100" i="56"/>
  <c r="P102" i="56"/>
  <c r="H108" i="56"/>
  <c r="P110" i="56"/>
  <c r="P114" i="56"/>
  <c r="P116" i="56"/>
  <c r="P118" i="56"/>
  <c r="P120" i="56"/>
  <c r="P122" i="56"/>
  <c r="I88" i="56"/>
  <c r="I92" i="56"/>
  <c r="I96" i="56"/>
  <c r="I102" i="56"/>
  <c r="I104" i="56"/>
  <c r="I108" i="56"/>
  <c r="I114" i="56"/>
  <c r="I118" i="56"/>
  <c r="I120" i="56"/>
  <c r="I122" i="56"/>
  <c r="G98" i="56"/>
  <c r="G100" i="56"/>
  <c r="G102" i="56"/>
  <c r="H88" i="56"/>
  <c r="H96" i="56"/>
  <c r="H100" i="56"/>
  <c r="I91" i="56"/>
  <c r="G94" i="56"/>
  <c r="I107" i="56"/>
  <c r="G108" i="56"/>
  <c r="I115" i="56"/>
  <c r="I117" i="56"/>
  <c r="G118" i="56"/>
  <c r="I121" i="56"/>
  <c r="P90" i="56"/>
  <c r="P94" i="56"/>
  <c r="P104" i="56"/>
  <c r="P106" i="56"/>
  <c r="P108" i="56"/>
  <c r="P112" i="56"/>
  <c r="H118" i="56"/>
  <c r="H122" i="56"/>
  <c r="I90" i="56"/>
  <c r="I94" i="56"/>
  <c r="K110" i="56"/>
  <c r="K118" i="56"/>
  <c r="K122" i="56"/>
  <c r="D116" i="56"/>
  <c r="G92" i="56"/>
  <c r="N52" i="56"/>
  <c r="G96" i="56"/>
  <c r="G104" i="56"/>
  <c r="E107" i="56"/>
  <c r="E111" i="56"/>
  <c r="G114" i="56"/>
  <c r="N80" i="56"/>
  <c r="G122" i="56"/>
  <c r="D90" i="56"/>
  <c r="D92" i="56"/>
  <c r="D118" i="56"/>
  <c r="D120" i="56"/>
  <c r="E90" i="56"/>
  <c r="E102" i="56"/>
  <c r="K92" i="56"/>
  <c r="D114" i="56"/>
  <c r="L49" i="56"/>
  <c r="L53" i="56"/>
  <c r="K104" i="56"/>
  <c r="L65" i="56"/>
  <c r="L77" i="56"/>
  <c r="L81" i="56"/>
  <c r="D94" i="56"/>
  <c r="D96" i="56"/>
  <c r="D106" i="56"/>
  <c r="D108" i="56"/>
  <c r="D122" i="56"/>
  <c r="N104" i="56"/>
  <c r="E100" i="56"/>
  <c r="E108" i="56"/>
  <c r="E112" i="56"/>
  <c r="J89" i="56"/>
  <c r="N174" i="56"/>
  <c r="N91" i="56"/>
  <c r="O50" i="56"/>
  <c r="F95" i="56"/>
  <c r="N180" i="56"/>
  <c r="N97" i="56"/>
  <c r="O56" i="56"/>
  <c r="L181" i="56"/>
  <c r="L98" i="56"/>
  <c r="M57" i="56"/>
  <c r="J99" i="56"/>
  <c r="F101" i="56"/>
  <c r="F107" i="56"/>
  <c r="F109" i="56"/>
  <c r="N192" i="56"/>
  <c r="N109" i="56"/>
  <c r="O68" i="56"/>
  <c r="L193" i="56"/>
  <c r="L110" i="56"/>
  <c r="M69" i="56"/>
  <c r="J117" i="56"/>
  <c r="F119" i="56"/>
  <c r="N202" i="56"/>
  <c r="N119" i="56"/>
  <c r="O78" i="56"/>
  <c r="J123" i="56"/>
  <c r="G89" i="56"/>
  <c r="K91" i="56"/>
  <c r="O174" i="56"/>
  <c r="G97" i="56"/>
  <c r="M98" i="56"/>
  <c r="K99" i="56"/>
  <c r="O188" i="56"/>
  <c r="G109" i="56"/>
  <c r="K109" i="56"/>
  <c r="M193" i="56"/>
  <c r="K111" i="56"/>
  <c r="G117" i="56"/>
  <c r="O202" i="56"/>
  <c r="L87" i="56"/>
  <c r="J88" i="56"/>
  <c r="N88" i="56"/>
  <c r="L89" i="56"/>
  <c r="J90" i="56"/>
  <c r="L91" i="56"/>
  <c r="J92" i="56"/>
  <c r="L93" i="56"/>
  <c r="J94" i="56"/>
  <c r="L95" i="56"/>
  <c r="J96" i="56"/>
  <c r="L97" i="56"/>
  <c r="J98" i="56"/>
  <c r="L99" i="56"/>
  <c r="J100" i="56"/>
  <c r="L101" i="56"/>
  <c r="J102" i="56"/>
  <c r="F104" i="56"/>
  <c r="P105" i="56"/>
  <c r="P107" i="56"/>
  <c r="P111" i="56"/>
  <c r="H113" i="56"/>
  <c r="P115" i="56"/>
  <c r="N116" i="56"/>
  <c r="P119" i="56"/>
  <c r="N122" i="56"/>
  <c r="L123" i="56"/>
  <c r="P123" i="56"/>
  <c r="J87" i="56"/>
  <c r="F89" i="56"/>
  <c r="J93" i="56"/>
  <c r="N178" i="56"/>
  <c r="N95" i="56"/>
  <c r="O54" i="56"/>
  <c r="F99" i="56"/>
  <c r="N184" i="56"/>
  <c r="N101" i="56"/>
  <c r="O60" i="56"/>
  <c r="L185" i="56"/>
  <c r="L102" i="56"/>
  <c r="M61" i="56"/>
  <c r="J103" i="56"/>
  <c r="J105" i="56"/>
  <c r="N190" i="56"/>
  <c r="N107" i="56"/>
  <c r="O66" i="56"/>
  <c r="J111" i="56"/>
  <c r="N196" i="56"/>
  <c r="N113" i="56"/>
  <c r="O72" i="56"/>
  <c r="L197" i="56"/>
  <c r="L114" i="56"/>
  <c r="M73" i="56"/>
  <c r="F117" i="56"/>
  <c r="J121" i="56"/>
  <c r="G91" i="56"/>
  <c r="K93" i="56"/>
  <c r="M177" i="56"/>
  <c r="G99" i="56"/>
  <c r="K101" i="56"/>
  <c r="O184" i="56"/>
  <c r="M102" i="56"/>
  <c r="M106" i="56"/>
  <c r="G111" i="56"/>
  <c r="M114" i="56"/>
  <c r="G119" i="56"/>
  <c r="K121" i="56"/>
  <c r="M122" i="56"/>
  <c r="D87" i="56"/>
  <c r="H87" i="56"/>
  <c r="F88" i="56"/>
  <c r="D89" i="56"/>
  <c r="H89" i="56"/>
  <c r="F90" i="56"/>
  <c r="D91" i="56"/>
  <c r="H91" i="56"/>
  <c r="F92" i="56"/>
  <c r="D93" i="56"/>
  <c r="H93" i="56"/>
  <c r="F94" i="56"/>
  <c r="D95" i="56"/>
  <c r="H95" i="56"/>
  <c r="F96" i="56"/>
  <c r="D97" i="56"/>
  <c r="H97" i="56"/>
  <c r="F98" i="56"/>
  <c r="D99" i="56"/>
  <c r="H99" i="56"/>
  <c r="F100" i="56"/>
  <c r="D101" i="56"/>
  <c r="H101" i="56"/>
  <c r="F102" i="56"/>
  <c r="D103" i="56"/>
  <c r="H103" i="56"/>
  <c r="L103" i="56"/>
  <c r="J104" i="56"/>
  <c r="N106" i="56"/>
  <c r="N108" i="56"/>
  <c r="P109" i="56"/>
  <c r="N110" i="56"/>
  <c r="N112" i="56"/>
  <c r="P113" i="56"/>
  <c r="N114" i="56"/>
  <c r="P117" i="56"/>
  <c r="N118" i="56"/>
  <c r="N120" i="56"/>
  <c r="P121" i="56"/>
  <c r="F87" i="56"/>
  <c r="N172" i="56"/>
  <c r="N89" i="56"/>
  <c r="O48" i="56"/>
  <c r="L173" i="56"/>
  <c r="L90" i="56"/>
  <c r="M49" i="56"/>
  <c r="J91" i="56"/>
  <c r="F93" i="56"/>
  <c r="N182" i="56"/>
  <c r="N99" i="56"/>
  <c r="O58" i="56"/>
  <c r="J101" i="56"/>
  <c r="F103" i="56"/>
  <c r="F105" i="56"/>
  <c r="J109" i="56"/>
  <c r="F111" i="56"/>
  <c r="N111" i="56"/>
  <c r="O70" i="56"/>
  <c r="N194" i="56"/>
  <c r="J115" i="56"/>
  <c r="N200" i="56"/>
  <c r="N117" i="56"/>
  <c r="O76" i="56"/>
  <c r="L201" i="56"/>
  <c r="L118" i="56"/>
  <c r="M77" i="56"/>
  <c r="J119" i="56"/>
  <c r="F121" i="56"/>
  <c r="K87" i="56"/>
  <c r="G93" i="56"/>
  <c r="K95" i="56"/>
  <c r="O178" i="56"/>
  <c r="G101" i="56"/>
  <c r="M185" i="56"/>
  <c r="K103" i="56"/>
  <c r="K105" i="56"/>
  <c r="K107" i="56"/>
  <c r="O190" i="56"/>
  <c r="O192" i="56"/>
  <c r="K113" i="56"/>
  <c r="M197" i="56"/>
  <c r="K115" i="56"/>
  <c r="G121" i="56"/>
  <c r="O206" i="56"/>
  <c r="P87" i="56"/>
  <c r="P89" i="56"/>
  <c r="P91" i="56"/>
  <c r="P93" i="56"/>
  <c r="P95" i="56"/>
  <c r="P97" i="56"/>
  <c r="P99" i="56"/>
  <c r="P101" i="56"/>
  <c r="L105" i="56"/>
  <c r="J106" i="56"/>
  <c r="H107" i="56"/>
  <c r="L107" i="56"/>
  <c r="J108" i="56"/>
  <c r="L109" i="56"/>
  <c r="J110" i="56"/>
  <c r="L111" i="56"/>
  <c r="J112" i="56"/>
  <c r="J114" i="56"/>
  <c r="L115" i="56"/>
  <c r="F116" i="56"/>
  <c r="J116" i="56"/>
  <c r="L117" i="56"/>
  <c r="J118" i="56"/>
  <c r="L119" i="56"/>
  <c r="J120" i="56"/>
  <c r="J122" i="56"/>
  <c r="N87" i="56"/>
  <c r="N170" i="56"/>
  <c r="O46" i="56"/>
  <c r="F91" i="56"/>
  <c r="N93" i="56"/>
  <c r="N176" i="56"/>
  <c r="O52" i="56"/>
  <c r="L177" i="56"/>
  <c r="L94" i="56"/>
  <c r="M53" i="56"/>
  <c r="J95" i="56"/>
  <c r="F97" i="56"/>
  <c r="J97" i="56"/>
  <c r="N186" i="56"/>
  <c r="N103" i="56"/>
  <c r="O62" i="56"/>
  <c r="N188" i="56"/>
  <c r="N105" i="56"/>
  <c r="O64" i="56"/>
  <c r="L189" i="56"/>
  <c r="L106" i="56"/>
  <c r="M65" i="56"/>
  <c r="J107" i="56"/>
  <c r="F113" i="56"/>
  <c r="F115" i="56"/>
  <c r="N115" i="56"/>
  <c r="N198" i="56"/>
  <c r="O74" i="56"/>
  <c r="N204" i="56"/>
  <c r="N121" i="56"/>
  <c r="O80" i="56"/>
  <c r="L205" i="56"/>
  <c r="L122" i="56"/>
  <c r="M81" i="56"/>
  <c r="F123" i="56"/>
  <c r="N206" i="56"/>
  <c r="O82" i="56"/>
  <c r="O105" i="56" s="1"/>
  <c r="N123" i="56"/>
  <c r="G87" i="56"/>
  <c r="K89" i="56"/>
  <c r="O172" i="56"/>
  <c r="M90" i="56"/>
  <c r="G95" i="56"/>
  <c r="K97" i="56"/>
  <c r="O180" i="56"/>
  <c r="M181" i="56"/>
  <c r="G103" i="56"/>
  <c r="G105" i="56"/>
  <c r="G107" i="56"/>
  <c r="M110" i="56"/>
  <c r="G113" i="56"/>
  <c r="G115" i="56"/>
  <c r="K117" i="56"/>
  <c r="M118" i="56"/>
  <c r="K119" i="56"/>
  <c r="N90" i="56"/>
  <c r="N92" i="56"/>
  <c r="N94" i="56"/>
  <c r="N96" i="56"/>
  <c r="N98" i="56"/>
  <c r="N100" i="56"/>
  <c r="N102" i="56"/>
  <c r="D105" i="56"/>
  <c r="H105" i="56"/>
  <c r="F106" i="56"/>
  <c r="D107" i="56"/>
  <c r="F108" i="56"/>
  <c r="D109" i="56"/>
  <c r="H109" i="56"/>
  <c r="F110" i="56"/>
  <c r="D111" i="56"/>
  <c r="H111" i="56"/>
  <c r="F112" i="56"/>
  <c r="D113" i="56"/>
  <c r="L113" i="56"/>
  <c r="F114" i="56"/>
  <c r="D115" i="56"/>
  <c r="H115" i="56"/>
  <c r="D117" i="56"/>
  <c r="H117" i="56"/>
  <c r="F118" i="56"/>
  <c r="D119" i="56"/>
  <c r="H119" i="56"/>
  <c r="F120" i="56"/>
  <c r="D121" i="56"/>
  <c r="H121" i="56"/>
  <c r="O111" i="56" l="1"/>
  <c r="O123" i="56"/>
  <c r="O109" i="56"/>
  <c r="O99" i="56"/>
  <c r="O91" i="56"/>
  <c r="O119" i="56"/>
  <c r="O97" i="56"/>
  <c r="O89" i="56"/>
  <c r="O117" i="56"/>
  <c r="O115" i="56"/>
  <c r="O107" i="56"/>
  <c r="O120" i="56"/>
  <c r="O118" i="56"/>
  <c r="O112" i="56"/>
  <c r="O96" i="56"/>
  <c r="O88" i="56"/>
  <c r="O110" i="56"/>
  <c r="O102" i="56"/>
  <c r="O100" i="56"/>
  <c r="O94" i="56"/>
  <c r="O122" i="56"/>
  <c r="O116" i="56"/>
  <c r="O114" i="56"/>
  <c r="O108" i="56"/>
  <c r="O92" i="56"/>
  <c r="O106" i="56"/>
  <c r="O104" i="56"/>
  <c r="O98" i="56"/>
  <c r="O90" i="56"/>
  <c r="O93" i="56"/>
  <c r="O103" i="56"/>
  <c r="O113" i="56"/>
  <c r="O95" i="56"/>
  <c r="O87" i="56"/>
  <c r="O121" i="56"/>
  <c r="O101" i="56"/>
  <c r="D61" i="27" l="1"/>
  <c r="E61" i="27"/>
  <c r="F61" i="27"/>
  <c r="G61" i="27"/>
  <c r="H61" i="27"/>
  <c r="I61" i="27"/>
  <c r="I89" i="27" s="1"/>
  <c r="J61" i="27"/>
  <c r="J89" i="27" s="1"/>
  <c r="K61" i="27"/>
  <c r="K89" i="27" s="1"/>
  <c r="L61" i="27"/>
  <c r="L89" i="27" s="1"/>
  <c r="M61" i="27"/>
  <c r="M89" i="27" s="1"/>
  <c r="N61" i="27"/>
  <c r="N89" i="27" s="1"/>
  <c r="O61" i="27"/>
  <c r="O89" i="27" s="1"/>
  <c r="P61" i="27"/>
  <c r="P89" i="27" s="1"/>
  <c r="Q61" i="27"/>
  <c r="Q89" i="27" s="1"/>
  <c r="R61" i="27"/>
  <c r="R89" i="27" s="1"/>
  <c r="S61" i="27"/>
  <c r="S89" i="27" s="1"/>
  <c r="T61" i="27"/>
  <c r="T89" i="27" s="1"/>
  <c r="U61" i="27"/>
  <c r="U89" i="27" s="1"/>
  <c r="V61" i="27"/>
  <c r="V89" i="27" s="1"/>
  <c r="W61" i="27"/>
  <c r="W89" i="27" s="1"/>
  <c r="X61" i="27"/>
  <c r="X89" i="27" s="1"/>
  <c r="Y61" i="27"/>
  <c r="Y89" i="27" s="1"/>
  <c r="Z61" i="27"/>
  <c r="Z89" i="27" s="1"/>
  <c r="C61" i="27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C49" i="26"/>
  <c r="Y17" i="26" l="1"/>
  <c r="S20" i="58"/>
  <c r="T21" i="58" s="1"/>
  <c r="U17" i="26"/>
  <c r="O20" i="58"/>
  <c r="Q17" i="26"/>
  <c r="K20" i="58"/>
  <c r="M17" i="26"/>
  <c r="G20" i="58"/>
  <c r="I17" i="26"/>
  <c r="C20" i="58"/>
  <c r="E17" i="26"/>
  <c r="W16" i="26"/>
  <c r="Q18" i="58"/>
  <c r="S16" i="26"/>
  <c r="M18" i="58"/>
  <c r="O16" i="26"/>
  <c r="I18" i="58"/>
  <c r="K16" i="26"/>
  <c r="E18" i="58"/>
  <c r="G16" i="26"/>
  <c r="C59" i="27"/>
  <c r="C24" i="27"/>
  <c r="Z59" i="27"/>
  <c r="Z87" i="27" s="1"/>
  <c r="V59" i="27"/>
  <c r="V87" i="27" s="1"/>
  <c r="V24" i="27"/>
  <c r="R59" i="27"/>
  <c r="R87" i="27" s="1"/>
  <c r="R24" i="27"/>
  <c r="N59" i="27"/>
  <c r="N87" i="27" s="1"/>
  <c r="N24" i="27"/>
  <c r="J59" i="27"/>
  <c r="J87" i="27" s="1"/>
  <c r="J24" i="27"/>
  <c r="F59" i="27"/>
  <c r="F24" i="27"/>
  <c r="C16" i="26"/>
  <c r="C17" i="26"/>
  <c r="R20" i="58"/>
  <c r="X17" i="26"/>
  <c r="T17" i="26"/>
  <c r="N20" i="58"/>
  <c r="P17" i="26"/>
  <c r="J20" i="58"/>
  <c r="L17" i="26"/>
  <c r="F20" i="58"/>
  <c r="H17" i="26"/>
  <c r="D17" i="26"/>
  <c r="V16" i="26"/>
  <c r="P18" i="58"/>
  <c r="R16" i="26"/>
  <c r="L18" i="58"/>
  <c r="N16" i="26"/>
  <c r="H18" i="58"/>
  <c r="J16" i="26"/>
  <c r="D18" i="58"/>
  <c r="F16" i="26"/>
  <c r="Y24" i="27"/>
  <c r="Y59" i="27"/>
  <c r="Y87" i="27" s="1"/>
  <c r="U59" i="27"/>
  <c r="U87" i="27" s="1"/>
  <c r="U24" i="27"/>
  <c r="Q59" i="27"/>
  <c r="Q87" i="27" s="1"/>
  <c r="Q24" i="27"/>
  <c r="M59" i="27"/>
  <c r="M87" i="27" s="1"/>
  <c r="M24" i="27"/>
  <c r="I59" i="27"/>
  <c r="I87" i="27" s="1"/>
  <c r="I24" i="27"/>
  <c r="E59" i="27"/>
  <c r="E24" i="27"/>
  <c r="W17" i="26"/>
  <c r="Q20" i="58"/>
  <c r="S17" i="26"/>
  <c r="M20" i="58"/>
  <c r="O17" i="26"/>
  <c r="I20" i="58"/>
  <c r="K17" i="26"/>
  <c r="E20" i="58"/>
  <c r="G17" i="26"/>
  <c r="S18" i="58"/>
  <c r="T19" i="58" s="1"/>
  <c r="Y16" i="26"/>
  <c r="U16" i="26"/>
  <c r="O18" i="58"/>
  <c r="Q16" i="26"/>
  <c r="K18" i="58"/>
  <c r="M16" i="26"/>
  <c r="G18" i="58"/>
  <c r="I16" i="26"/>
  <c r="C18" i="58"/>
  <c r="E16" i="26"/>
  <c r="X59" i="27"/>
  <c r="X87" i="27" s="1"/>
  <c r="X24" i="27"/>
  <c r="T59" i="27"/>
  <c r="T87" i="27" s="1"/>
  <c r="T24" i="27"/>
  <c r="P59" i="27"/>
  <c r="P87" i="27" s="1"/>
  <c r="P24" i="27"/>
  <c r="L59" i="27"/>
  <c r="L87" i="27" s="1"/>
  <c r="L24" i="27"/>
  <c r="H59" i="27"/>
  <c r="H24" i="27"/>
  <c r="D59" i="27"/>
  <c r="D24" i="27"/>
  <c r="Z17" i="26"/>
  <c r="V17" i="26"/>
  <c r="P20" i="58"/>
  <c r="R17" i="26"/>
  <c r="L20" i="58"/>
  <c r="N17" i="26"/>
  <c r="H20" i="58"/>
  <c r="J17" i="26"/>
  <c r="D20" i="58"/>
  <c r="F17" i="26"/>
  <c r="R18" i="58"/>
  <c r="X16" i="26"/>
  <c r="T16" i="26"/>
  <c r="N18" i="58"/>
  <c r="P16" i="26"/>
  <c r="J18" i="58"/>
  <c r="L16" i="26"/>
  <c r="F18" i="58"/>
  <c r="H16" i="26"/>
  <c r="D16" i="26"/>
  <c r="W59" i="27"/>
  <c r="W87" i="27" s="1"/>
  <c r="W24" i="27"/>
  <c r="S59" i="27"/>
  <c r="S87" i="27" s="1"/>
  <c r="S24" i="27"/>
  <c r="O59" i="27"/>
  <c r="O87" i="27" s="1"/>
  <c r="O24" i="27"/>
  <c r="K59" i="27"/>
  <c r="K87" i="27" s="1"/>
  <c r="K24" i="27"/>
  <c r="G59" i="27"/>
  <c r="G24" i="27"/>
  <c r="C57" i="34"/>
  <c r="C78" i="34" l="1"/>
  <c r="C81" i="27"/>
  <c r="Z78" i="34"/>
  <c r="Z81" i="27"/>
  <c r="Z109" i="27" s="1"/>
  <c r="V78" i="34"/>
  <c r="V81" i="27"/>
  <c r="V109" i="27" s="1"/>
  <c r="R78" i="34"/>
  <c r="R81" i="27"/>
  <c r="R109" i="27" s="1"/>
  <c r="N78" i="34"/>
  <c r="N81" i="27"/>
  <c r="N109" i="27" s="1"/>
  <c r="J78" i="34"/>
  <c r="J81" i="27"/>
  <c r="J109" i="27" s="1"/>
  <c r="F78" i="34"/>
  <c r="F81" i="27"/>
  <c r="F19" i="58"/>
  <c r="J16" i="58"/>
  <c r="M21" i="58"/>
  <c r="L21" i="58"/>
  <c r="K19" i="58"/>
  <c r="O16" i="58"/>
  <c r="H19" i="58"/>
  <c r="L16" i="58"/>
  <c r="E16" i="58"/>
  <c r="G21" i="58"/>
  <c r="Y81" i="27"/>
  <c r="Y109" i="27" s="1"/>
  <c r="U81" i="27"/>
  <c r="U109" i="27" s="1"/>
  <c r="Q78" i="34"/>
  <c r="Q81" i="27"/>
  <c r="Q109" i="27" s="1"/>
  <c r="M78" i="34"/>
  <c r="M81" i="27"/>
  <c r="M109" i="27" s="1"/>
  <c r="I78" i="34"/>
  <c r="I81" i="27"/>
  <c r="I109" i="27" s="1"/>
  <c r="E78" i="34"/>
  <c r="E81" i="27"/>
  <c r="F16" i="58"/>
  <c r="F17" i="58" s="1"/>
  <c r="R16" i="58"/>
  <c r="H21" i="58"/>
  <c r="G19" i="58"/>
  <c r="K16" i="58"/>
  <c r="D19" i="58"/>
  <c r="H16" i="58"/>
  <c r="N21" i="58"/>
  <c r="M19" i="58"/>
  <c r="Q16" i="58"/>
  <c r="R17" i="58" s="1"/>
  <c r="X78" i="34"/>
  <c r="X81" i="27"/>
  <c r="X109" i="27" s="1"/>
  <c r="T78" i="34"/>
  <c r="T81" i="27"/>
  <c r="T109" i="27" s="1"/>
  <c r="P78" i="34"/>
  <c r="P81" i="27"/>
  <c r="P109" i="27" s="1"/>
  <c r="L78" i="34"/>
  <c r="L81" i="27"/>
  <c r="L109" i="27" s="1"/>
  <c r="H81" i="27"/>
  <c r="D78" i="34"/>
  <c r="D81" i="27"/>
  <c r="N19" i="58"/>
  <c r="D21" i="58"/>
  <c r="G16" i="58"/>
  <c r="G17" i="58" s="1"/>
  <c r="S16" i="58"/>
  <c r="I21" i="58"/>
  <c r="D16" i="58"/>
  <c r="Q19" i="58"/>
  <c r="P19" i="58"/>
  <c r="J21" i="58"/>
  <c r="S21" i="58"/>
  <c r="R21" i="58"/>
  <c r="I19" i="58"/>
  <c r="M16" i="58"/>
  <c r="M17" i="58" s="1"/>
  <c r="O21" i="58"/>
  <c r="W78" i="34"/>
  <c r="W81" i="27"/>
  <c r="W109" i="27" s="1"/>
  <c r="S78" i="34"/>
  <c r="S81" i="27"/>
  <c r="S109" i="27" s="1"/>
  <c r="O78" i="34"/>
  <c r="O81" i="27"/>
  <c r="O109" i="27" s="1"/>
  <c r="K78" i="34"/>
  <c r="K81" i="27"/>
  <c r="K109" i="27" s="1"/>
  <c r="G78" i="34"/>
  <c r="G81" i="27"/>
  <c r="J19" i="58"/>
  <c r="N16" i="58"/>
  <c r="S19" i="58"/>
  <c r="R19" i="58"/>
  <c r="Q21" i="58"/>
  <c r="P21" i="58"/>
  <c r="C16" i="58"/>
  <c r="O19" i="58"/>
  <c r="E21" i="58"/>
  <c r="L19" i="58"/>
  <c r="P16" i="58"/>
  <c r="F21" i="58"/>
  <c r="E19" i="58"/>
  <c r="I16" i="58"/>
  <c r="I17" i="58" s="1"/>
  <c r="K21" i="58"/>
  <c r="E60" i="27"/>
  <c r="G60" i="27"/>
  <c r="I60" i="27"/>
  <c r="I88" i="27" s="1"/>
  <c r="K60" i="27"/>
  <c r="K88" i="27" s="1"/>
  <c r="L60" i="27"/>
  <c r="L88" i="27" s="1"/>
  <c r="M60" i="27"/>
  <c r="M88" i="27" s="1"/>
  <c r="O60" i="27"/>
  <c r="O88" i="27" s="1"/>
  <c r="P60" i="27"/>
  <c r="P88" i="27" s="1"/>
  <c r="Q60" i="27"/>
  <c r="Q88" i="27" s="1"/>
  <c r="S60" i="27"/>
  <c r="S88" i="27" s="1"/>
  <c r="U60" i="27"/>
  <c r="U88" i="27" s="1"/>
  <c r="V60" i="27"/>
  <c r="V88" i="27" s="1"/>
  <c r="W60" i="27"/>
  <c r="W88" i="27" s="1"/>
  <c r="Z60" i="27"/>
  <c r="Z88" i="27" s="1"/>
  <c r="E62" i="27"/>
  <c r="G62" i="27"/>
  <c r="H62" i="27"/>
  <c r="I62" i="27"/>
  <c r="I90" i="27" s="1"/>
  <c r="K62" i="27"/>
  <c r="K90" i="27" s="1"/>
  <c r="L62" i="27"/>
  <c r="L90" i="27" s="1"/>
  <c r="M62" i="27"/>
  <c r="M90" i="27" s="1"/>
  <c r="O62" i="27"/>
  <c r="O90" i="27" s="1"/>
  <c r="P62" i="27"/>
  <c r="P90" i="27" s="1"/>
  <c r="Q62" i="27"/>
  <c r="Q90" i="27" s="1"/>
  <c r="S62" i="27"/>
  <c r="S90" i="27" s="1"/>
  <c r="U62" i="27"/>
  <c r="U90" i="27" s="1"/>
  <c r="W62" i="27"/>
  <c r="W90" i="27" s="1"/>
  <c r="X62" i="27"/>
  <c r="X90" i="27" s="1"/>
  <c r="Z62" i="27"/>
  <c r="Z90" i="27" s="1"/>
  <c r="E63" i="27"/>
  <c r="F63" i="27"/>
  <c r="G63" i="27"/>
  <c r="H63" i="27"/>
  <c r="I63" i="27"/>
  <c r="I91" i="27" s="1"/>
  <c r="K63" i="27"/>
  <c r="K91" i="27" s="1"/>
  <c r="L63" i="27"/>
  <c r="L91" i="27" s="1"/>
  <c r="M63" i="27"/>
  <c r="M91" i="27" s="1"/>
  <c r="N63" i="27"/>
  <c r="N91" i="27" s="1"/>
  <c r="O63" i="27"/>
  <c r="O91" i="27" s="1"/>
  <c r="P63" i="27"/>
  <c r="P91" i="27" s="1"/>
  <c r="Q63" i="27"/>
  <c r="Q91" i="27" s="1"/>
  <c r="R63" i="27"/>
  <c r="R91" i="27" s="1"/>
  <c r="S63" i="27"/>
  <c r="S91" i="27" s="1"/>
  <c r="T63" i="27"/>
  <c r="T91" i="27" s="1"/>
  <c r="U63" i="27"/>
  <c r="U91" i="27" s="1"/>
  <c r="V63" i="27"/>
  <c r="V91" i="27" s="1"/>
  <c r="W63" i="27"/>
  <c r="W91" i="27" s="1"/>
  <c r="X63" i="27"/>
  <c r="X91" i="27" s="1"/>
  <c r="Z63" i="27"/>
  <c r="Z91" i="27" s="1"/>
  <c r="D64" i="27"/>
  <c r="E64" i="27"/>
  <c r="F64" i="27"/>
  <c r="G64" i="27"/>
  <c r="H64" i="27"/>
  <c r="I64" i="27"/>
  <c r="I92" i="27" s="1"/>
  <c r="J64" i="27"/>
  <c r="J92" i="27" s="1"/>
  <c r="K64" i="27"/>
  <c r="K92" i="27" s="1"/>
  <c r="L64" i="27"/>
  <c r="L92" i="27" s="1"/>
  <c r="M64" i="27"/>
  <c r="M92" i="27" s="1"/>
  <c r="O64" i="27"/>
  <c r="O92" i="27" s="1"/>
  <c r="Q64" i="27"/>
  <c r="Q92" i="27" s="1"/>
  <c r="R64" i="27"/>
  <c r="R92" i="27" s="1"/>
  <c r="S64" i="27"/>
  <c r="S92" i="27" s="1"/>
  <c r="T64" i="27"/>
  <c r="T92" i="27" s="1"/>
  <c r="U64" i="27"/>
  <c r="U92" i="27" s="1"/>
  <c r="V64" i="27"/>
  <c r="V92" i="27" s="1"/>
  <c r="W64" i="27"/>
  <c r="W92" i="27" s="1"/>
  <c r="X64" i="27"/>
  <c r="X92" i="27" s="1"/>
  <c r="Z64" i="27"/>
  <c r="Z92" i="27" s="1"/>
  <c r="E65" i="27"/>
  <c r="G65" i="27"/>
  <c r="H65" i="27"/>
  <c r="I65" i="27"/>
  <c r="I93" i="27" s="1"/>
  <c r="J65" i="27"/>
  <c r="J93" i="27" s="1"/>
  <c r="K65" i="27"/>
  <c r="K93" i="27" s="1"/>
  <c r="L65" i="27"/>
  <c r="L93" i="27" s="1"/>
  <c r="M65" i="27"/>
  <c r="M93" i="27" s="1"/>
  <c r="N65" i="27"/>
  <c r="N93" i="27" s="1"/>
  <c r="O65" i="27"/>
  <c r="O93" i="27" s="1"/>
  <c r="Q65" i="27"/>
  <c r="Q93" i="27" s="1"/>
  <c r="R65" i="27"/>
  <c r="R93" i="27" s="1"/>
  <c r="S65" i="27"/>
  <c r="S93" i="27" s="1"/>
  <c r="T65" i="27"/>
  <c r="T93" i="27" s="1"/>
  <c r="U65" i="27"/>
  <c r="U93" i="27" s="1"/>
  <c r="W65" i="27"/>
  <c r="W93" i="27" s="1"/>
  <c r="Z65" i="27"/>
  <c r="Z93" i="27" s="1"/>
  <c r="D66" i="27"/>
  <c r="E66" i="27"/>
  <c r="F66" i="27"/>
  <c r="G66" i="27"/>
  <c r="H66" i="27"/>
  <c r="I66" i="27"/>
  <c r="I94" i="27" s="1"/>
  <c r="J66" i="27"/>
  <c r="J94" i="27" s="1"/>
  <c r="K66" i="27"/>
  <c r="K94" i="27" s="1"/>
  <c r="M66" i="27"/>
  <c r="M94" i="27" s="1"/>
  <c r="O66" i="27"/>
  <c r="O94" i="27" s="1"/>
  <c r="P66" i="27"/>
  <c r="P94" i="27" s="1"/>
  <c r="Q66" i="27"/>
  <c r="Q94" i="27" s="1"/>
  <c r="S66" i="27"/>
  <c r="S94" i="27" s="1"/>
  <c r="T66" i="27"/>
  <c r="T94" i="27" s="1"/>
  <c r="U66" i="27"/>
  <c r="U94" i="27" s="1"/>
  <c r="V66" i="27"/>
  <c r="V94" i="27" s="1"/>
  <c r="W66" i="27"/>
  <c r="W94" i="27" s="1"/>
  <c r="X66" i="27"/>
  <c r="X94" i="27" s="1"/>
  <c r="Z66" i="27"/>
  <c r="Z94" i="27" s="1"/>
  <c r="E67" i="27"/>
  <c r="F67" i="27"/>
  <c r="G67" i="27"/>
  <c r="I67" i="27"/>
  <c r="I95" i="27" s="1"/>
  <c r="J67" i="27"/>
  <c r="J95" i="27" s="1"/>
  <c r="K67" i="27"/>
  <c r="K95" i="27" s="1"/>
  <c r="M67" i="27"/>
  <c r="M95" i="27" s="1"/>
  <c r="N67" i="27"/>
  <c r="N95" i="27" s="1"/>
  <c r="O67" i="27"/>
  <c r="O95" i="27" s="1"/>
  <c r="Q67" i="27"/>
  <c r="Q95" i="27" s="1"/>
  <c r="R67" i="27"/>
  <c r="R95" i="27" s="1"/>
  <c r="S67" i="27"/>
  <c r="S95" i="27" s="1"/>
  <c r="T67" i="27"/>
  <c r="T95" i="27" s="1"/>
  <c r="U67" i="27"/>
  <c r="U95" i="27" s="1"/>
  <c r="V67" i="27"/>
  <c r="V95" i="27" s="1"/>
  <c r="W67" i="27"/>
  <c r="W95" i="27" s="1"/>
  <c r="X67" i="27"/>
  <c r="X95" i="27" s="1"/>
  <c r="Z67" i="27"/>
  <c r="Z95" i="27" s="1"/>
  <c r="D68" i="27"/>
  <c r="E68" i="27"/>
  <c r="F68" i="27"/>
  <c r="G68" i="27"/>
  <c r="I68" i="27"/>
  <c r="I96" i="27" s="1"/>
  <c r="J68" i="27"/>
  <c r="J96" i="27" s="1"/>
  <c r="K68" i="27"/>
  <c r="K96" i="27" s="1"/>
  <c r="L68" i="27"/>
  <c r="L96" i="27" s="1"/>
  <c r="M68" i="27"/>
  <c r="M96" i="27" s="1"/>
  <c r="N68" i="27"/>
  <c r="N96" i="27" s="1"/>
  <c r="O68" i="27"/>
  <c r="O96" i="27" s="1"/>
  <c r="P68" i="27"/>
  <c r="P96" i="27" s="1"/>
  <c r="Q68" i="27"/>
  <c r="Q96" i="27" s="1"/>
  <c r="R68" i="27"/>
  <c r="R96" i="27" s="1"/>
  <c r="S68" i="27"/>
  <c r="S96" i="27" s="1"/>
  <c r="T68" i="27"/>
  <c r="T96" i="27" s="1"/>
  <c r="U68" i="27"/>
  <c r="U96" i="27" s="1"/>
  <c r="V68" i="27"/>
  <c r="V96" i="27" s="1"/>
  <c r="W68" i="27"/>
  <c r="W96" i="27" s="1"/>
  <c r="Z68" i="27"/>
  <c r="Z96" i="27" s="1"/>
  <c r="E69" i="27"/>
  <c r="F69" i="27"/>
  <c r="G69" i="27"/>
  <c r="H69" i="27"/>
  <c r="I69" i="27"/>
  <c r="I97" i="27" s="1"/>
  <c r="J69" i="27"/>
  <c r="J97" i="27" s="1"/>
  <c r="K69" i="27"/>
  <c r="K97" i="27" s="1"/>
  <c r="M69" i="27"/>
  <c r="M97" i="27" s="1"/>
  <c r="N69" i="27"/>
  <c r="N97" i="27" s="1"/>
  <c r="O69" i="27"/>
  <c r="O97" i="27" s="1"/>
  <c r="P69" i="27"/>
  <c r="P97" i="27" s="1"/>
  <c r="Q69" i="27"/>
  <c r="Q97" i="27" s="1"/>
  <c r="R69" i="27"/>
  <c r="R97" i="27" s="1"/>
  <c r="S69" i="27"/>
  <c r="S97" i="27" s="1"/>
  <c r="T69" i="27"/>
  <c r="T97" i="27" s="1"/>
  <c r="U69" i="27"/>
  <c r="U97" i="27" s="1"/>
  <c r="V69" i="27"/>
  <c r="V97" i="27" s="1"/>
  <c r="W69" i="27"/>
  <c r="W97" i="27" s="1"/>
  <c r="Y69" i="27"/>
  <c r="Y97" i="27" s="1"/>
  <c r="Z69" i="27"/>
  <c r="Z97" i="27" s="1"/>
  <c r="D70" i="27"/>
  <c r="E70" i="27"/>
  <c r="G70" i="27"/>
  <c r="H70" i="27"/>
  <c r="I70" i="27"/>
  <c r="I98" i="27" s="1"/>
  <c r="K70" i="27"/>
  <c r="K98" i="27" s="1"/>
  <c r="L70" i="27"/>
  <c r="L98" i="27" s="1"/>
  <c r="M70" i="27"/>
  <c r="M98" i="27" s="1"/>
  <c r="O70" i="27"/>
  <c r="O98" i="27" s="1"/>
  <c r="P70" i="27"/>
  <c r="P98" i="27" s="1"/>
  <c r="Q70" i="27"/>
  <c r="Q98" i="27" s="1"/>
  <c r="R70" i="27"/>
  <c r="R98" i="27" s="1"/>
  <c r="S70" i="27"/>
  <c r="S98" i="27" s="1"/>
  <c r="T70" i="27"/>
  <c r="T98" i="27" s="1"/>
  <c r="U70" i="27"/>
  <c r="U98" i="27" s="1"/>
  <c r="W70" i="27"/>
  <c r="W98" i="27" s="1"/>
  <c r="X70" i="27"/>
  <c r="X98" i="27" s="1"/>
  <c r="Y70" i="27"/>
  <c r="Y98" i="27" s="1"/>
  <c r="Z70" i="27"/>
  <c r="Z98" i="27" s="1"/>
  <c r="D71" i="27"/>
  <c r="E71" i="27"/>
  <c r="F71" i="27"/>
  <c r="G71" i="27"/>
  <c r="H71" i="27"/>
  <c r="I71" i="27"/>
  <c r="I99" i="27" s="1"/>
  <c r="J71" i="27"/>
  <c r="J99" i="27" s="1"/>
  <c r="K71" i="27"/>
  <c r="K99" i="27" s="1"/>
  <c r="L71" i="27"/>
  <c r="L99" i="27" s="1"/>
  <c r="M71" i="27"/>
  <c r="M99" i="27" s="1"/>
  <c r="N71" i="27"/>
  <c r="N99" i="27" s="1"/>
  <c r="O71" i="27"/>
  <c r="O99" i="27" s="1"/>
  <c r="P71" i="27"/>
  <c r="P99" i="27" s="1"/>
  <c r="Q71" i="27"/>
  <c r="Q99" i="27" s="1"/>
  <c r="R71" i="27"/>
  <c r="R99" i="27" s="1"/>
  <c r="S71" i="27"/>
  <c r="S99" i="27" s="1"/>
  <c r="U71" i="27"/>
  <c r="U99" i="27" s="1"/>
  <c r="V71" i="27"/>
  <c r="V99" i="27" s="1"/>
  <c r="W71" i="27"/>
  <c r="W99" i="27" s="1"/>
  <c r="Y71" i="27"/>
  <c r="Y99" i="27" s="1"/>
  <c r="Z71" i="27"/>
  <c r="Z99" i="27" s="1"/>
  <c r="D72" i="27"/>
  <c r="E72" i="27"/>
  <c r="F72" i="27"/>
  <c r="G72" i="27"/>
  <c r="H72" i="27"/>
  <c r="I72" i="27"/>
  <c r="I100" i="27" s="1"/>
  <c r="K72" i="27"/>
  <c r="K100" i="27" s="1"/>
  <c r="L72" i="27"/>
  <c r="L100" i="27" s="1"/>
  <c r="M72" i="27"/>
  <c r="M100" i="27" s="1"/>
  <c r="N72" i="27"/>
  <c r="N100" i="27" s="1"/>
  <c r="O72" i="27"/>
  <c r="O100" i="27" s="1"/>
  <c r="P72" i="27"/>
  <c r="P100" i="27" s="1"/>
  <c r="Q72" i="27"/>
  <c r="Q100" i="27" s="1"/>
  <c r="R72" i="27"/>
  <c r="R100" i="27" s="1"/>
  <c r="S72" i="27"/>
  <c r="S100" i="27" s="1"/>
  <c r="T72" i="27"/>
  <c r="T100" i="27" s="1"/>
  <c r="U72" i="27"/>
  <c r="U100" i="27" s="1"/>
  <c r="V72" i="27"/>
  <c r="V100" i="27" s="1"/>
  <c r="W72" i="27"/>
  <c r="W100" i="27" s="1"/>
  <c r="X72" i="27"/>
  <c r="X100" i="27" s="1"/>
  <c r="Y72" i="27"/>
  <c r="Y100" i="27" s="1"/>
  <c r="Z72" i="27"/>
  <c r="Z100" i="27" s="1"/>
  <c r="E73" i="27"/>
  <c r="F73" i="27"/>
  <c r="G73" i="27"/>
  <c r="H73" i="27"/>
  <c r="I73" i="27"/>
  <c r="I101" i="27" s="1"/>
  <c r="J73" i="27"/>
  <c r="J101" i="27" s="1"/>
  <c r="K73" i="27"/>
  <c r="K101" i="27" s="1"/>
  <c r="L73" i="27"/>
  <c r="L101" i="27" s="1"/>
  <c r="M73" i="27"/>
  <c r="M101" i="27" s="1"/>
  <c r="N73" i="27"/>
  <c r="N101" i="27" s="1"/>
  <c r="O73" i="27"/>
  <c r="O101" i="27" s="1"/>
  <c r="P73" i="27"/>
  <c r="P101" i="27" s="1"/>
  <c r="Q73" i="27"/>
  <c r="Q101" i="27" s="1"/>
  <c r="R73" i="27"/>
  <c r="R101" i="27" s="1"/>
  <c r="S73" i="27"/>
  <c r="S101" i="27" s="1"/>
  <c r="U73" i="27"/>
  <c r="U101" i="27" s="1"/>
  <c r="V73" i="27"/>
  <c r="V101" i="27" s="1"/>
  <c r="W73" i="27"/>
  <c r="W101" i="27" s="1"/>
  <c r="X73" i="27"/>
  <c r="X101" i="27" s="1"/>
  <c r="Z73" i="27"/>
  <c r="Z101" i="27" s="1"/>
  <c r="D74" i="27"/>
  <c r="E74" i="27"/>
  <c r="G74" i="27"/>
  <c r="H74" i="27"/>
  <c r="I74" i="27"/>
  <c r="I102" i="27" s="1"/>
  <c r="K74" i="27"/>
  <c r="K102" i="27" s="1"/>
  <c r="L74" i="27"/>
  <c r="L102" i="27" s="1"/>
  <c r="M74" i="27"/>
  <c r="M102" i="27" s="1"/>
  <c r="N74" i="27"/>
  <c r="N102" i="27" s="1"/>
  <c r="O74" i="27"/>
  <c r="O102" i="27" s="1"/>
  <c r="P74" i="27"/>
  <c r="P102" i="27" s="1"/>
  <c r="Q74" i="27"/>
  <c r="Q102" i="27" s="1"/>
  <c r="S74" i="27"/>
  <c r="S102" i="27" s="1"/>
  <c r="T74" i="27"/>
  <c r="T102" i="27" s="1"/>
  <c r="U74" i="27"/>
  <c r="U102" i="27" s="1"/>
  <c r="W74" i="27"/>
  <c r="W102" i="27" s="1"/>
  <c r="X74" i="27"/>
  <c r="X102" i="27" s="1"/>
  <c r="Y74" i="27"/>
  <c r="Y102" i="27" s="1"/>
  <c r="Z74" i="27"/>
  <c r="Z102" i="27" s="1"/>
  <c r="E75" i="27"/>
  <c r="F75" i="27"/>
  <c r="G75" i="27"/>
  <c r="I75" i="27"/>
  <c r="I103" i="27" s="1"/>
  <c r="J75" i="27"/>
  <c r="J103" i="27" s="1"/>
  <c r="K75" i="27"/>
  <c r="K103" i="27" s="1"/>
  <c r="M75" i="27"/>
  <c r="M103" i="27" s="1"/>
  <c r="N75" i="27"/>
  <c r="N103" i="27" s="1"/>
  <c r="O75" i="27"/>
  <c r="O103" i="27" s="1"/>
  <c r="Q75" i="27"/>
  <c r="Q103" i="27" s="1"/>
  <c r="R75" i="27"/>
  <c r="R103" i="27" s="1"/>
  <c r="S75" i="27"/>
  <c r="S103" i="27" s="1"/>
  <c r="U75" i="27"/>
  <c r="U103" i="27" s="1"/>
  <c r="V75" i="27"/>
  <c r="V103" i="27" s="1"/>
  <c r="W75" i="27"/>
  <c r="W103" i="27" s="1"/>
  <c r="Y75" i="27"/>
  <c r="Y103" i="27" s="1"/>
  <c r="Z75" i="27"/>
  <c r="Z103" i="27" s="1"/>
  <c r="D76" i="27"/>
  <c r="E76" i="27"/>
  <c r="G76" i="27"/>
  <c r="H76" i="27"/>
  <c r="I76" i="27"/>
  <c r="I104" i="27" s="1"/>
  <c r="K76" i="27"/>
  <c r="K104" i="27" s="1"/>
  <c r="L76" i="27"/>
  <c r="L104" i="27" s="1"/>
  <c r="M76" i="27"/>
  <c r="M104" i="27" s="1"/>
  <c r="N76" i="27"/>
  <c r="N104" i="27" s="1"/>
  <c r="O76" i="27"/>
  <c r="O104" i="27" s="1"/>
  <c r="P76" i="27"/>
  <c r="P104" i="27" s="1"/>
  <c r="Q76" i="27"/>
  <c r="Q104" i="27" s="1"/>
  <c r="R76" i="27"/>
  <c r="R104" i="27" s="1"/>
  <c r="S76" i="27"/>
  <c r="S104" i="27" s="1"/>
  <c r="T76" i="27"/>
  <c r="T104" i="27" s="1"/>
  <c r="U76" i="27"/>
  <c r="U104" i="27" s="1"/>
  <c r="W76" i="27"/>
  <c r="W104" i="27" s="1"/>
  <c r="X76" i="27"/>
  <c r="X104" i="27" s="1"/>
  <c r="Z76" i="27"/>
  <c r="Z104" i="27" s="1"/>
  <c r="E77" i="27"/>
  <c r="F77" i="27"/>
  <c r="G77" i="27"/>
  <c r="I77" i="27"/>
  <c r="I105" i="27" s="1"/>
  <c r="J77" i="27"/>
  <c r="J105" i="27" s="1"/>
  <c r="K77" i="27"/>
  <c r="K105" i="27" s="1"/>
  <c r="L77" i="27"/>
  <c r="L105" i="27" s="1"/>
  <c r="M77" i="27"/>
  <c r="M105" i="27" s="1"/>
  <c r="N77" i="27"/>
  <c r="N105" i="27" s="1"/>
  <c r="O77" i="27"/>
  <c r="O105" i="27" s="1"/>
  <c r="Q77" i="27"/>
  <c r="Q105" i="27" s="1"/>
  <c r="R77" i="27"/>
  <c r="R105" i="27" s="1"/>
  <c r="S77" i="27"/>
  <c r="S105" i="27" s="1"/>
  <c r="T77" i="27"/>
  <c r="T105" i="27" s="1"/>
  <c r="U77" i="27"/>
  <c r="U105" i="27" s="1"/>
  <c r="V77" i="27"/>
  <c r="V105" i="27" s="1"/>
  <c r="W77" i="27"/>
  <c r="W105" i="27" s="1"/>
  <c r="X77" i="27"/>
  <c r="X105" i="27" s="1"/>
  <c r="Y77" i="27"/>
  <c r="Y105" i="27" s="1"/>
  <c r="Z77" i="27"/>
  <c r="Z105" i="27" s="1"/>
  <c r="D78" i="27"/>
  <c r="E78" i="27"/>
  <c r="G78" i="27"/>
  <c r="H78" i="27"/>
  <c r="I78" i="27"/>
  <c r="I106" i="27" s="1"/>
  <c r="J78" i="27"/>
  <c r="J106" i="27" s="1"/>
  <c r="K78" i="27"/>
  <c r="K106" i="27" s="1"/>
  <c r="L78" i="27"/>
  <c r="L106" i="27" s="1"/>
  <c r="M78" i="27"/>
  <c r="M106" i="27" s="1"/>
  <c r="O78" i="27"/>
  <c r="O106" i="27" s="1"/>
  <c r="P78" i="27"/>
  <c r="P106" i="27" s="1"/>
  <c r="Q78" i="27"/>
  <c r="Q106" i="27" s="1"/>
  <c r="S78" i="27"/>
  <c r="S106" i="27" s="1"/>
  <c r="T78" i="27"/>
  <c r="T106" i="27" s="1"/>
  <c r="U78" i="27"/>
  <c r="U106" i="27" s="1"/>
  <c r="W78" i="27"/>
  <c r="W106" i="27" s="1"/>
  <c r="X78" i="27"/>
  <c r="X106" i="27" s="1"/>
  <c r="Y78" i="27"/>
  <c r="Y106" i="27" s="1"/>
  <c r="Z78" i="27"/>
  <c r="Z106" i="27" s="1"/>
  <c r="F79" i="27"/>
  <c r="J79" i="27"/>
  <c r="J107" i="27" s="1"/>
  <c r="N79" i="27"/>
  <c r="N107" i="27" s="1"/>
  <c r="R79" i="27"/>
  <c r="R107" i="27" s="1"/>
  <c r="T79" i="27"/>
  <c r="T107" i="27" s="1"/>
  <c r="V79" i="27"/>
  <c r="V107" i="27" s="1"/>
  <c r="Y79" i="27"/>
  <c r="Y107" i="27" s="1"/>
  <c r="C60" i="27"/>
  <c r="C63" i="27"/>
  <c r="C64" i="27"/>
  <c r="C65" i="27"/>
  <c r="C67" i="27"/>
  <c r="C68" i="27"/>
  <c r="C69" i="27"/>
  <c r="C71" i="27"/>
  <c r="C72" i="27"/>
  <c r="C73" i="27"/>
  <c r="C75" i="27"/>
  <c r="C76" i="27"/>
  <c r="C77" i="27"/>
  <c r="D24" i="58"/>
  <c r="H24" i="58"/>
  <c r="L24" i="58"/>
  <c r="P24" i="58"/>
  <c r="C26" i="58"/>
  <c r="F26" i="58"/>
  <c r="J26" i="58"/>
  <c r="K26" i="58"/>
  <c r="M26" i="58"/>
  <c r="N26" i="58"/>
  <c r="R26" i="58"/>
  <c r="Z40" i="26"/>
  <c r="Z58" i="26" s="1"/>
  <c r="D41" i="26"/>
  <c r="E41" i="26"/>
  <c r="F41" i="26"/>
  <c r="G41" i="26"/>
  <c r="H41" i="26"/>
  <c r="I41" i="26"/>
  <c r="I59" i="26" s="1"/>
  <c r="J41" i="26"/>
  <c r="J59" i="26" s="1"/>
  <c r="K41" i="26"/>
  <c r="K59" i="26" s="1"/>
  <c r="L41" i="26"/>
  <c r="L59" i="26" s="1"/>
  <c r="M41" i="26"/>
  <c r="M59" i="26" s="1"/>
  <c r="N41" i="26"/>
  <c r="N59" i="26" s="1"/>
  <c r="O41" i="26"/>
  <c r="O59" i="26" s="1"/>
  <c r="P41" i="26"/>
  <c r="P59" i="26" s="1"/>
  <c r="R41" i="26"/>
  <c r="R59" i="26" s="1"/>
  <c r="S41" i="26"/>
  <c r="S59" i="26" s="1"/>
  <c r="T41" i="26"/>
  <c r="T59" i="26" s="1"/>
  <c r="V41" i="26"/>
  <c r="V59" i="26" s="1"/>
  <c r="W41" i="26"/>
  <c r="W59" i="26" s="1"/>
  <c r="X41" i="26"/>
  <c r="X59" i="26" s="1"/>
  <c r="Z41" i="26"/>
  <c r="Z59" i="26" s="1"/>
  <c r="D42" i="26"/>
  <c r="E42" i="26"/>
  <c r="F42" i="26"/>
  <c r="G42" i="26"/>
  <c r="H42" i="26"/>
  <c r="I42" i="26"/>
  <c r="I60" i="26" s="1"/>
  <c r="J42" i="26"/>
  <c r="J60" i="26" s="1"/>
  <c r="L42" i="26"/>
  <c r="L60" i="26" s="1"/>
  <c r="M42" i="26"/>
  <c r="M60" i="26" s="1"/>
  <c r="N42" i="26"/>
  <c r="N60" i="26" s="1"/>
  <c r="O42" i="26"/>
  <c r="O60" i="26" s="1"/>
  <c r="P42" i="26"/>
  <c r="P60" i="26" s="1"/>
  <c r="Q42" i="26"/>
  <c r="Q60" i="26" s="1"/>
  <c r="R42" i="26"/>
  <c r="R60" i="26" s="1"/>
  <c r="S42" i="26"/>
  <c r="S60" i="26" s="1"/>
  <c r="T42" i="26"/>
  <c r="T60" i="26" s="1"/>
  <c r="U42" i="26"/>
  <c r="U60" i="26" s="1"/>
  <c r="V42" i="26"/>
  <c r="V60" i="26" s="1"/>
  <c r="W42" i="26"/>
  <c r="W60" i="26" s="1"/>
  <c r="X42" i="26"/>
  <c r="X60" i="26" s="1"/>
  <c r="D43" i="26"/>
  <c r="E43" i="26"/>
  <c r="F43" i="26"/>
  <c r="G43" i="26"/>
  <c r="H43" i="26"/>
  <c r="I43" i="26"/>
  <c r="I61" i="26" s="1"/>
  <c r="J43" i="26"/>
  <c r="J61" i="26" s="1"/>
  <c r="K43" i="26"/>
  <c r="K61" i="26" s="1"/>
  <c r="L43" i="26"/>
  <c r="L61" i="26" s="1"/>
  <c r="M43" i="26"/>
  <c r="M61" i="26" s="1"/>
  <c r="N43" i="26"/>
  <c r="N61" i="26" s="1"/>
  <c r="O43" i="26"/>
  <c r="O61" i="26" s="1"/>
  <c r="P43" i="26"/>
  <c r="P61" i="26" s="1"/>
  <c r="Q43" i="26"/>
  <c r="Q61" i="26" s="1"/>
  <c r="R43" i="26"/>
  <c r="R61" i="26" s="1"/>
  <c r="S43" i="26"/>
  <c r="S61" i="26" s="1"/>
  <c r="T43" i="26"/>
  <c r="T61" i="26" s="1"/>
  <c r="U43" i="26"/>
  <c r="U61" i="26" s="1"/>
  <c r="V43" i="26"/>
  <c r="V61" i="26" s="1"/>
  <c r="W43" i="26"/>
  <c r="W61" i="26" s="1"/>
  <c r="X43" i="26"/>
  <c r="X61" i="26" s="1"/>
  <c r="Z43" i="26"/>
  <c r="Z61" i="26" s="1"/>
  <c r="D44" i="26"/>
  <c r="E44" i="26"/>
  <c r="F44" i="26"/>
  <c r="G44" i="26"/>
  <c r="H44" i="26"/>
  <c r="I44" i="26"/>
  <c r="I62" i="26" s="1"/>
  <c r="J44" i="26"/>
  <c r="J62" i="26" s="1"/>
  <c r="K44" i="26"/>
  <c r="K62" i="26" s="1"/>
  <c r="L44" i="26"/>
  <c r="L62" i="26" s="1"/>
  <c r="M44" i="26"/>
  <c r="M62" i="26" s="1"/>
  <c r="N44" i="26"/>
  <c r="N62" i="26" s="1"/>
  <c r="O44" i="26"/>
  <c r="O62" i="26" s="1"/>
  <c r="P44" i="26"/>
  <c r="P62" i="26" s="1"/>
  <c r="Q44" i="26"/>
  <c r="Q62" i="26" s="1"/>
  <c r="R44" i="26"/>
  <c r="R62" i="26" s="1"/>
  <c r="S44" i="26"/>
  <c r="S62" i="26" s="1"/>
  <c r="T44" i="26"/>
  <c r="T62" i="26" s="1"/>
  <c r="U44" i="26"/>
  <c r="U62" i="26" s="1"/>
  <c r="V44" i="26"/>
  <c r="V62" i="26" s="1"/>
  <c r="X44" i="26"/>
  <c r="X62" i="26" s="1"/>
  <c r="Z44" i="26"/>
  <c r="Z62" i="26" s="1"/>
  <c r="D45" i="26"/>
  <c r="E45" i="26"/>
  <c r="F45" i="26"/>
  <c r="G45" i="26"/>
  <c r="H45" i="26"/>
  <c r="I45" i="26"/>
  <c r="I63" i="26" s="1"/>
  <c r="J45" i="26"/>
  <c r="J63" i="26" s="1"/>
  <c r="K45" i="26"/>
  <c r="K63" i="26" s="1"/>
  <c r="L45" i="26"/>
  <c r="L63" i="26" s="1"/>
  <c r="M45" i="26"/>
  <c r="M63" i="26" s="1"/>
  <c r="N45" i="26"/>
  <c r="N63" i="26" s="1"/>
  <c r="O45" i="26"/>
  <c r="O63" i="26" s="1"/>
  <c r="P45" i="26"/>
  <c r="P63" i="26" s="1"/>
  <c r="Q45" i="26"/>
  <c r="Q63" i="26" s="1"/>
  <c r="R45" i="26"/>
  <c r="R63" i="26" s="1"/>
  <c r="S45" i="26"/>
  <c r="S63" i="26" s="1"/>
  <c r="T45" i="26"/>
  <c r="T63" i="26" s="1"/>
  <c r="U45" i="26"/>
  <c r="U63" i="26" s="1"/>
  <c r="V45" i="26"/>
  <c r="V63" i="26" s="1"/>
  <c r="W45" i="26"/>
  <c r="W63" i="26" s="1"/>
  <c r="X45" i="26"/>
  <c r="X63" i="26" s="1"/>
  <c r="D46" i="26"/>
  <c r="E46" i="26"/>
  <c r="F46" i="26"/>
  <c r="G46" i="26"/>
  <c r="H46" i="26"/>
  <c r="I46" i="26"/>
  <c r="J46" i="26"/>
  <c r="K46" i="26"/>
  <c r="L46" i="26"/>
  <c r="M46" i="26"/>
  <c r="N46" i="26"/>
  <c r="P46" i="26"/>
  <c r="Q46" i="26"/>
  <c r="R46" i="26"/>
  <c r="S46" i="26"/>
  <c r="T46" i="26"/>
  <c r="U46" i="26"/>
  <c r="V46" i="26"/>
  <c r="W46" i="26"/>
  <c r="X46" i="26"/>
  <c r="Y46" i="26"/>
  <c r="Z46" i="26"/>
  <c r="D47" i="26"/>
  <c r="E47" i="26"/>
  <c r="F47" i="26"/>
  <c r="G47" i="26"/>
  <c r="H47" i="26"/>
  <c r="J47" i="26"/>
  <c r="J65" i="26" s="1"/>
  <c r="K47" i="26"/>
  <c r="K65" i="26" s="1"/>
  <c r="L47" i="26"/>
  <c r="L65" i="26" s="1"/>
  <c r="M47" i="26"/>
  <c r="M65" i="26" s="1"/>
  <c r="N47" i="26"/>
  <c r="N65" i="26" s="1"/>
  <c r="O47" i="26"/>
  <c r="O65" i="26" s="1"/>
  <c r="P47" i="26"/>
  <c r="P65" i="26" s="1"/>
  <c r="Q47" i="26"/>
  <c r="Q65" i="26" s="1"/>
  <c r="R47" i="26"/>
  <c r="R65" i="26" s="1"/>
  <c r="S47" i="26"/>
  <c r="S65" i="26" s="1"/>
  <c r="T47" i="26"/>
  <c r="T65" i="26" s="1"/>
  <c r="U47" i="26"/>
  <c r="U65" i="26" s="1"/>
  <c r="V47" i="26"/>
  <c r="V65" i="26" s="1"/>
  <c r="W47" i="26"/>
  <c r="W65" i="26" s="1"/>
  <c r="X47" i="26"/>
  <c r="X65" i="26" s="1"/>
  <c r="Z47" i="26"/>
  <c r="Z65" i="26" s="1"/>
  <c r="D48" i="26"/>
  <c r="E48" i="26"/>
  <c r="F48" i="26"/>
  <c r="G48" i="26"/>
  <c r="H48" i="26"/>
  <c r="I48" i="26"/>
  <c r="I66" i="26" s="1"/>
  <c r="J48" i="26"/>
  <c r="J66" i="26" s="1"/>
  <c r="K48" i="26"/>
  <c r="K66" i="26" s="1"/>
  <c r="L48" i="26"/>
  <c r="L66" i="26" s="1"/>
  <c r="M48" i="26"/>
  <c r="M66" i="26" s="1"/>
  <c r="N48" i="26"/>
  <c r="N66" i="26" s="1"/>
  <c r="P48" i="26"/>
  <c r="P66" i="26" s="1"/>
  <c r="Q48" i="26"/>
  <c r="Q66" i="26" s="1"/>
  <c r="R48" i="26"/>
  <c r="R66" i="26" s="1"/>
  <c r="S48" i="26"/>
  <c r="S66" i="26" s="1"/>
  <c r="T48" i="26"/>
  <c r="T66" i="26" s="1"/>
  <c r="U48" i="26"/>
  <c r="U66" i="26" s="1"/>
  <c r="V48" i="26"/>
  <c r="V66" i="26" s="1"/>
  <c r="W48" i="26"/>
  <c r="W66" i="26" s="1"/>
  <c r="X48" i="26"/>
  <c r="X66" i="26" s="1"/>
  <c r="Z48" i="26"/>
  <c r="Z66" i="26" s="1"/>
  <c r="E50" i="26"/>
  <c r="F50" i="26"/>
  <c r="I50" i="26"/>
  <c r="L50" i="26"/>
  <c r="M50" i="26"/>
  <c r="P50" i="26"/>
  <c r="Q50" i="26"/>
  <c r="U50" i="26"/>
  <c r="V50" i="26"/>
  <c r="X50" i="26"/>
  <c r="F51" i="26"/>
  <c r="G51" i="26"/>
  <c r="K51" i="26"/>
  <c r="O51" i="26"/>
  <c r="R51" i="26"/>
  <c r="S51" i="26"/>
  <c r="V51" i="26"/>
  <c r="W51" i="26"/>
  <c r="C41" i="26"/>
  <c r="C42" i="26"/>
  <c r="C43" i="26"/>
  <c r="C44" i="26"/>
  <c r="C45" i="26"/>
  <c r="C46" i="26"/>
  <c r="C47" i="26"/>
  <c r="C48" i="26"/>
  <c r="T70" i="34"/>
  <c r="P71" i="34"/>
  <c r="X74" i="34"/>
  <c r="N75" i="34"/>
  <c r="C66" i="34"/>
  <c r="M58" i="34"/>
  <c r="J75" i="34"/>
  <c r="T74" i="34"/>
  <c r="J71" i="34"/>
  <c r="T69" i="34"/>
  <c r="G63" i="34"/>
  <c r="J69" i="34"/>
  <c r="R69" i="34"/>
  <c r="X69" i="34"/>
  <c r="H70" i="34"/>
  <c r="N70" i="34"/>
  <c r="X70" i="34"/>
  <c r="N71" i="34"/>
  <c r="Y71" i="34"/>
  <c r="O74" i="34"/>
  <c r="S74" i="34"/>
  <c r="E75" i="34"/>
  <c r="I75" i="34"/>
  <c r="Q75" i="34"/>
  <c r="U75" i="34"/>
  <c r="C65" i="34"/>
  <c r="C69" i="34"/>
  <c r="V75" i="34"/>
  <c r="F75" i="34"/>
  <c r="P74" i="34"/>
  <c r="J70" i="34"/>
  <c r="R75" i="34"/>
  <c r="L74" i="34"/>
  <c r="U71" i="34"/>
  <c r="D70" i="34"/>
  <c r="Y60" i="34"/>
  <c r="Q60" i="34"/>
  <c r="E58" i="34"/>
  <c r="F58" i="34"/>
  <c r="J58" i="34"/>
  <c r="V58" i="34"/>
  <c r="F60" i="34"/>
  <c r="R60" i="34"/>
  <c r="V60" i="34"/>
  <c r="H58" i="34"/>
  <c r="P58" i="34"/>
  <c r="X58" i="34"/>
  <c r="D60" i="34"/>
  <c r="T60" i="34"/>
  <c r="H63" i="34"/>
  <c r="N63" i="34"/>
  <c r="V63" i="34"/>
  <c r="D64" i="34"/>
  <c r="L64" i="34"/>
  <c r="P64" i="34"/>
  <c r="T64" i="34"/>
  <c r="X64" i="34"/>
  <c r="F65" i="34"/>
  <c r="J65" i="34"/>
  <c r="N65" i="34"/>
  <c r="R65" i="34"/>
  <c r="V65" i="34"/>
  <c r="D66" i="34"/>
  <c r="H66" i="34"/>
  <c r="L66" i="34"/>
  <c r="P66" i="34"/>
  <c r="T66" i="34"/>
  <c r="X66" i="34"/>
  <c r="I58" i="34"/>
  <c r="Q58" i="34"/>
  <c r="E60" i="34"/>
  <c r="M60" i="34"/>
  <c r="U60" i="34"/>
  <c r="D63" i="34"/>
  <c r="J63" i="34"/>
  <c r="O63" i="34"/>
  <c r="S63" i="34"/>
  <c r="W63" i="34"/>
  <c r="E64" i="34"/>
  <c r="I64" i="34"/>
  <c r="M64" i="34"/>
  <c r="Q64" i="34"/>
  <c r="U64" i="34"/>
  <c r="Y64" i="34"/>
  <c r="G65" i="34"/>
  <c r="K65" i="34"/>
  <c r="O65" i="34"/>
  <c r="S65" i="34"/>
  <c r="W65" i="34"/>
  <c r="E66" i="34"/>
  <c r="I66" i="34"/>
  <c r="M66" i="34"/>
  <c r="Q66" i="34"/>
  <c r="U66" i="34"/>
  <c r="Y66" i="34"/>
  <c r="G69" i="34"/>
  <c r="K69" i="34"/>
  <c r="O69" i="34"/>
  <c r="S69" i="34"/>
  <c r="W69" i="34"/>
  <c r="E70" i="34"/>
  <c r="I70" i="34"/>
  <c r="M70" i="34"/>
  <c r="Q70" i="34"/>
  <c r="U70" i="34"/>
  <c r="G71" i="34"/>
  <c r="K71" i="34"/>
  <c r="O71" i="34"/>
  <c r="S71" i="34"/>
  <c r="W71" i="34"/>
  <c r="D58" i="34"/>
  <c r="L58" i="34"/>
  <c r="H60" i="34"/>
  <c r="P60" i="34"/>
  <c r="X60" i="34"/>
  <c r="F63" i="34"/>
  <c r="K63" i="34"/>
  <c r="P63" i="34"/>
  <c r="F64" i="34"/>
  <c r="R64" i="34"/>
  <c r="V64" i="34"/>
  <c r="H65" i="34"/>
  <c r="L65" i="34"/>
  <c r="X65" i="34"/>
  <c r="N66" i="34"/>
  <c r="R66" i="34"/>
  <c r="D69" i="34"/>
  <c r="P69" i="34"/>
  <c r="C64" i="34"/>
  <c r="X75" i="34"/>
  <c r="T75" i="34"/>
  <c r="H75" i="34"/>
  <c r="D75" i="34"/>
  <c r="R74" i="34"/>
  <c r="N74" i="34"/>
  <c r="X71" i="34"/>
  <c r="R71" i="34"/>
  <c r="H71" i="34"/>
  <c r="V69" i="34"/>
  <c r="I60" i="34"/>
  <c r="C75" i="34"/>
  <c r="C63" i="34"/>
  <c r="W75" i="34"/>
  <c r="S75" i="34"/>
  <c r="O75" i="34"/>
  <c r="K75" i="34"/>
  <c r="G75" i="34"/>
  <c r="U74" i="34"/>
  <c r="Q74" i="34"/>
  <c r="V71" i="34"/>
  <c r="F71" i="34"/>
  <c r="V70" i="34"/>
  <c r="P70" i="34"/>
  <c r="F70" i="34"/>
  <c r="N69" i="34"/>
  <c r="F69" i="34"/>
  <c r="U58" i="34"/>
  <c r="N27" i="58" l="1"/>
  <c r="K17" i="58"/>
  <c r="N17" i="58"/>
  <c r="K27" i="58"/>
  <c r="C50" i="26"/>
  <c r="X51" i="26"/>
  <c r="T51" i="26"/>
  <c r="P51" i="26"/>
  <c r="L51" i="26"/>
  <c r="H51" i="26"/>
  <c r="D51" i="26"/>
  <c r="Z50" i="26"/>
  <c r="R50" i="26"/>
  <c r="N50" i="26"/>
  <c r="J50" i="26"/>
  <c r="Z42" i="26"/>
  <c r="Z60" i="26" s="1"/>
  <c r="V35" i="26"/>
  <c r="V53" i="26" s="1"/>
  <c r="V71" i="26" s="1"/>
  <c r="V40" i="26"/>
  <c r="V58" i="26" s="1"/>
  <c r="R35" i="26"/>
  <c r="R53" i="26" s="1"/>
  <c r="R71" i="26" s="1"/>
  <c r="R40" i="26"/>
  <c r="R58" i="26" s="1"/>
  <c r="N35" i="26"/>
  <c r="N53" i="26" s="1"/>
  <c r="N71" i="26" s="1"/>
  <c r="N40" i="26"/>
  <c r="N58" i="26" s="1"/>
  <c r="J35" i="26"/>
  <c r="J53" i="26" s="1"/>
  <c r="J71" i="26" s="1"/>
  <c r="J40" i="26"/>
  <c r="J58" i="26" s="1"/>
  <c r="F35" i="26"/>
  <c r="F53" i="26" s="1"/>
  <c r="F40" i="26"/>
  <c r="X34" i="26"/>
  <c r="X52" i="26" s="1"/>
  <c r="X39" i="26"/>
  <c r="X57" i="26" s="1"/>
  <c r="T39" i="26"/>
  <c r="T57" i="26" s="1"/>
  <c r="P34" i="26"/>
  <c r="P52" i="26" s="1"/>
  <c r="P39" i="26"/>
  <c r="P57" i="26" s="1"/>
  <c r="L34" i="26"/>
  <c r="L52" i="26" s="1"/>
  <c r="F22" i="58" s="1"/>
  <c r="L39" i="26"/>
  <c r="L57" i="26" s="1"/>
  <c r="H39" i="26"/>
  <c r="D39" i="26"/>
  <c r="W79" i="27"/>
  <c r="W107" i="27" s="1"/>
  <c r="S79" i="27"/>
  <c r="S107" i="27" s="1"/>
  <c r="O79" i="27"/>
  <c r="O107" i="27" s="1"/>
  <c r="K79" i="27"/>
  <c r="K107" i="27" s="1"/>
  <c r="G79" i="27"/>
  <c r="Y76" i="27"/>
  <c r="Y104" i="27" s="1"/>
  <c r="Y68" i="27"/>
  <c r="Y96" i="27" s="1"/>
  <c r="Y66" i="27"/>
  <c r="Y94" i="27" s="1"/>
  <c r="Y64" i="27"/>
  <c r="Y92" i="27" s="1"/>
  <c r="Y62" i="27"/>
  <c r="Y90" i="27" s="1"/>
  <c r="Y60" i="27"/>
  <c r="Y88" i="27" s="1"/>
  <c r="W52" i="27"/>
  <c r="W80" i="27" s="1"/>
  <c r="W108" i="27" s="1"/>
  <c r="S52" i="27"/>
  <c r="S80" i="27" s="1"/>
  <c r="S108" i="27" s="1"/>
  <c r="O52" i="27"/>
  <c r="O80" i="27" s="1"/>
  <c r="O108" i="27" s="1"/>
  <c r="K52" i="27"/>
  <c r="K80" i="27" s="1"/>
  <c r="K108" i="27" s="1"/>
  <c r="G52" i="27"/>
  <c r="G80" i="27" s="1"/>
  <c r="C50" i="34"/>
  <c r="W50" i="34"/>
  <c r="S50" i="34"/>
  <c r="O50" i="34"/>
  <c r="K50" i="34"/>
  <c r="G50" i="34"/>
  <c r="D26" i="58"/>
  <c r="D27" i="58" s="1"/>
  <c r="U78" i="34"/>
  <c r="F24" i="58"/>
  <c r="Y50" i="26"/>
  <c r="Y48" i="26"/>
  <c r="Y66" i="26" s="1"/>
  <c r="Y44" i="26"/>
  <c r="Y62" i="26" s="1"/>
  <c r="Y42" i="26"/>
  <c r="Y60" i="26" s="1"/>
  <c r="Y40" i="26"/>
  <c r="Y58" i="26" s="1"/>
  <c r="U35" i="26"/>
  <c r="U53" i="26" s="1"/>
  <c r="U71" i="26" s="1"/>
  <c r="U40" i="26"/>
  <c r="U58" i="26" s="1"/>
  <c r="Q35" i="26"/>
  <c r="Q53" i="26" s="1"/>
  <c r="Q71" i="26" s="1"/>
  <c r="Q40" i="26"/>
  <c r="Q58" i="26" s="1"/>
  <c r="M35" i="26"/>
  <c r="M53" i="26" s="1"/>
  <c r="M71" i="26" s="1"/>
  <c r="M40" i="26"/>
  <c r="M58" i="26" s="1"/>
  <c r="I40" i="26"/>
  <c r="I58" i="26" s="1"/>
  <c r="E35" i="26"/>
  <c r="E53" i="26" s="1"/>
  <c r="E40" i="26"/>
  <c r="W39" i="26"/>
  <c r="W57" i="26" s="1"/>
  <c r="S39" i="26"/>
  <c r="S57" i="26" s="1"/>
  <c r="O39" i="26"/>
  <c r="O57" i="26" s="1"/>
  <c r="K39" i="26"/>
  <c r="K57" i="26" s="1"/>
  <c r="G39" i="26"/>
  <c r="X68" i="27"/>
  <c r="X96" i="27" s="1"/>
  <c r="H68" i="27"/>
  <c r="L66" i="27"/>
  <c r="L94" i="27" s="1"/>
  <c r="V65" i="27"/>
  <c r="V93" i="27" s="1"/>
  <c r="F65" i="27"/>
  <c r="P64" i="27"/>
  <c r="P92" i="27" s="1"/>
  <c r="J63" i="27"/>
  <c r="J91" i="27" s="1"/>
  <c r="T62" i="27"/>
  <c r="T90" i="27" s="1"/>
  <c r="D62" i="27"/>
  <c r="X60" i="27"/>
  <c r="X88" i="27" s="1"/>
  <c r="T60" i="27"/>
  <c r="T88" i="27" s="1"/>
  <c r="H60" i="27"/>
  <c r="D60" i="27"/>
  <c r="Z52" i="27"/>
  <c r="Z50" i="34"/>
  <c r="V50" i="34"/>
  <c r="R50" i="34"/>
  <c r="N50" i="34"/>
  <c r="J50" i="34"/>
  <c r="F50" i="34"/>
  <c r="R24" i="58"/>
  <c r="H26" i="58"/>
  <c r="C39" i="26"/>
  <c r="C35" i="26"/>
  <c r="C53" i="26" s="1"/>
  <c r="C40" i="26"/>
  <c r="N51" i="26"/>
  <c r="J51" i="26"/>
  <c r="T50" i="26"/>
  <c r="H50" i="26"/>
  <c r="D50" i="26"/>
  <c r="Z35" i="26"/>
  <c r="Z53" i="26" s="1"/>
  <c r="Z71" i="26" s="1"/>
  <c r="Z45" i="26"/>
  <c r="Z63" i="26" s="1"/>
  <c r="X35" i="26"/>
  <c r="X53" i="26" s="1"/>
  <c r="X71" i="26" s="1"/>
  <c r="X40" i="26"/>
  <c r="X58" i="26" s="1"/>
  <c r="T35" i="26"/>
  <c r="T53" i="26" s="1"/>
  <c r="T71" i="26" s="1"/>
  <c r="T40" i="26"/>
  <c r="T58" i="26" s="1"/>
  <c r="P35" i="26"/>
  <c r="P53" i="26" s="1"/>
  <c r="P71" i="26" s="1"/>
  <c r="P40" i="26"/>
  <c r="P58" i="26" s="1"/>
  <c r="L35" i="26"/>
  <c r="L53" i="26" s="1"/>
  <c r="L71" i="26" s="1"/>
  <c r="L40" i="26"/>
  <c r="L58" i="26" s="1"/>
  <c r="H35" i="26"/>
  <c r="H53" i="26" s="1"/>
  <c r="H40" i="26"/>
  <c r="D35" i="26"/>
  <c r="D53" i="26" s="1"/>
  <c r="D40" i="26"/>
  <c r="Z34" i="26"/>
  <c r="Z39" i="26"/>
  <c r="Z57" i="26" s="1"/>
  <c r="V34" i="26"/>
  <c r="V52" i="26" s="1"/>
  <c r="V70" i="26" s="1"/>
  <c r="P28" i="58" s="1"/>
  <c r="V39" i="26"/>
  <c r="V57" i="26" s="1"/>
  <c r="R34" i="26"/>
  <c r="R52" i="26" s="1"/>
  <c r="L22" i="58" s="1"/>
  <c r="R39" i="26"/>
  <c r="R57" i="26" s="1"/>
  <c r="N34" i="26"/>
  <c r="N52" i="26" s="1"/>
  <c r="N39" i="26"/>
  <c r="N57" i="26" s="1"/>
  <c r="J34" i="26"/>
  <c r="J52" i="26" s="1"/>
  <c r="D22" i="58" s="1"/>
  <c r="J39" i="26"/>
  <c r="J57" i="26" s="1"/>
  <c r="F34" i="26"/>
  <c r="F52" i="26" s="1"/>
  <c r="F39" i="26"/>
  <c r="C79" i="27"/>
  <c r="U79" i="27"/>
  <c r="U107" i="27" s="1"/>
  <c r="Q79" i="27"/>
  <c r="Q107" i="27" s="1"/>
  <c r="M79" i="27"/>
  <c r="M107" i="27" s="1"/>
  <c r="I79" i="27"/>
  <c r="I107" i="27" s="1"/>
  <c r="E79" i="27"/>
  <c r="Y73" i="27"/>
  <c r="Y101" i="27" s="1"/>
  <c r="Y67" i="27"/>
  <c r="Y95" i="27" s="1"/>
  <c r="Y65" i="27"/>
  <c r="Y93" i="27" s="1"/>
  <c r="Y63" i="27"/>
  <c r="Y91" i="27" s="1"/>
  <c r="U52" i="27"/>
  <c r="U80" i="27" s="1"/>
  <c r="U108" i="27" s="1"/>
  <c r="Q52" i="27"/>
  <c r="Q80" i="27" s="1"/>
  <c r="Q108" i="27" s="1"/>
  <c r="M52" i="27"/>
  <c r="M80" i="27" s="1"/>
  <c r="M108" i="27" s="1"/>
  <c r="I52" i="27"/>
  <c r="I80" i="27" s="1"/>
  <c r="I108" i="27" s="1"/>
  <c r="E52" i="27"/>
  <c r="E80" i="27" s="1"/>
  <c r="Y50" i="34"/>
  <c r="U50" i="34"/>
  <c r="Q50" i="34"/>
  <c r="M50" i="34"/>
  <c r="I50" i="34"/>
  <c r="E50" i="34"/>
  <c r="H78" i="34"/>
  <c r="P26" i="58"/>
  <c r="J24" i="58"/>
  <c r="I24" i="58"/>
  <c r="I25" i="58" s="1"/>
  <c r="N24" i="58"/>
  <c r="Y78" i="34"/>
  <c r="C51" i="26"/>
  <c r="Y51" i="26"/>
  <c r="U51" i="26"/>
  <c r="Q51" i="26"/>
  <c r="M51" i="26"/>
  <c r="I51" i="26"/>
  <c r="E51" i="26"/>
  <c r="W50" i="26"/>
  <c r="S50" i="26"/>
  <c r="O50" i="26"/>
  <c r="K50" i="26"/>
  <c r="G50" i="26"/>
  <c r="O48" i="26"/>
  <c r="O66" i="26" s="1"/>
  <c r="Y47" i="26"/>
  <c r="Y65" i="26" s="1"/>
  <c r="I47" i="26"/>
  <c r="I65" i="26" s="1"/>
  <c r="O46" i="26"/>
  <c r="Y45" i="26"/>
  <c r="Y63" i="26" s="1"/>
  <c r="W44" i="26"/>
  <c r="W62" i="26" s="1"/>
  <c r="Y43" i="26"/>
  <c r="Y61" i="26" s="1"/>
  <c r="K42" i="26"/>
  <c r="K60" i="26" s="1"/>
  <c r="Y41" i="26"/>
  <c r="Y59" i="26" s="1"/>
  <c r="U41" i="26"/>
  <c r="U59" i="26" s="1"/>
  <c r="Q41" i="26"/>
  <c r="Q59" i="26" s="1"/>
  <c r="W35" i="26"/>
  <c r="W53" i="26" s="1"/>
  <c r="W71" i="26" s="1"/>
  <c r="W40" i="26"/>
  <c r="W58" i="26" s="1"/>
  <c r="S35" i="26"/>
  <c r="S53" i="26" s="1"/>
  <c r="S71" i="26" s="1"/>
  <c r="S40" i="26"/>
  <c r="S58" i="26" s="1"/>
  <c r="O35" i="26"/>
  <c r="O53" i="26" s="1"/>
  <c r="O71" i="26" s="1"/>
  <c r="O40" i="26"/>
  <c r="O58" i="26" s="1"/>
  <c r="K35" i="26"/>
  <c r="K53" i="26" s="1"/>
  <c r="K71" i="26" s="1"/>
  <c r="K40" i="26"/>
  <c r="K58" i="26" s="1"/>
  <c r="G35" i="26"/>
  <c r="G53" i="26" s="1"/>
  <c r="G40" i="26"/>
  <c r="Q34" i="26"/>
  <c r="Q52" i="26" s="1"/>
  <c r="K22" i="58" s="1"/>
  <c r="Q39" i="26"/>
  <c r="Q57" i="26" s="1"/>
  <c r="C78" i="27"/>
  <c r="C74" i="27"/>
  <c r="C70" i="27"/>
  <c r="C66" i="27"/>
  <c r="C62" i="27"/>
  <c r="X79" i="27"/>
  <c r="X107" i="27" s="1"/>
  <c r="P79" i="27"/>
  <c r="P107" i="27" s="1"/>
  <c r="L79" i="27"/>
  <c r="L107" i="27" s="1"/>
  <c r="H79" i="27"/>
  <c r="D79" i="27"/>
  <c r="V78" i="27"/>
  <c r="V106" i="27" s="1"/>
  <c r="R78" i="27"/>
  <c r="R106" i="27" s="1"/>
  <c r="N78" i="27"/>
  <c r="N106" i="27" s="1"/>
  <c r="F78" i="27"/>
  <c r="P77" i="27"/>
  <c r="P105" i="27" s="1"/>
  <c r="H77" i="27"/>
  <c r="D77" i="27"/>
  <c r="V76" i="27"/>
  <c r="V104" i="27" s="1"/>
  <c r="J76" i="27"/>
  <c r="J104" i="27" s="1"/>
  <c r="F76" i="27"/>
  <c r="X75" i="27"/>
  <c r="X103" i="27" s="1"/>
  <c r="T75" i="27"/>
  <c r="T103" i="27" s="1"/>
  <c r="P75" i="27"/>
  <c r="P103" i="27" s="1"/>
  <c r="L75" i="27"/>
  <c r="L103" i="27" s="1"/>
  <c r="H75" i="27"/>
  <c r="D75" i="27"/>
  <c r="V74" i="27"/>
  <c r="V102" i="27" s="1"/>
  <c r="R74" i="27"/>
  <c r="R102" i="27" s="1"/>
  <c r="J74" i="27"/>
  <c r="J102" i="27" s="1"/>
  <c r="F74" i="27"/>
  <c r="T73" i="27"/>
  <c r="T101" i="27" s="1"/>
  <c r="D73" i="27"/>
  <c r="J72" i="27"/>
  <c r="J100" i="27" s="1"/>
  <c r="X71" i="27"/>
  <c r="X99" i="27" s="1"/>
  <c r="T71" i="27"/>
  <c r="T99" i="27" s="1"/>
  <c r="V70" i="27"/>
  <c r="V98" i="27" s="1"/>
  <c r="N70" i="27"/>
  <c r="N98" i="27" s="1"/>
  <c r="J70" i="27"/>
  <c r="J98" i="27" s="1"/>
  <c r="F70" i="27"/>
  <c r="X69" i="27"/>
  <c r="X97" i="27" s="1"/>
  <c r="L69" i="27"/>
  <c r="L97" i="27" s="1"/>
  <c r="D69" i="27"/>
  <c r="P67" i="27"/>
  <c r="P95" i="27" s="1"/>
  <c r="L67" i="27"/>
  <c r="L95" i="27" s="1"/>
  <c r="H67" i="27"/>
  <c r="D67" i="27"/>
  <c r="R66" i="27"/>
  <c r="R94" i="27" s="1"/>
  <c r="N66" i="27"/>
  <c r="N94" i="27" s="1"/>
  <c r="X65" i="27"/>
  <c r="X93" i="27" s="1"/>
  <c r="P65" i="27"/>
  <c r="P93" i="27" s="1"/>
  <c r="D65" i="27"/>
  <c r="N64" i="27"/>
  <c r="N92" i="27" s="1"/>
  <c r="D63" i="27"/>
  <c r="V62" i="27"/>
  <c r="V90" i="27" s="1"/>
  <c r="R62" i="27"/>
  <c r="R90" i="27" s="1"/>
  <c r="N62" i="27"/>
  <c r="N90" i="27" s="1"/>
  <c r="J62" i="27"/>
  <c r="J90" i="27" s="1"/>
  <c r="F62" i="27"/>
  <c r="R60" i="27"/>
  <c r="R88" i="27" s="1"/>
  <c r="N60" i="27"/>
  <c r="N88" i="27" s="1"/>
  <c r="J60" i="27"/>
  <c r="J88" i="27" s="1"/>
  <c r="F60" i="27"/>
  <c r="X52" i="27"/>
  <c r="X80" i="27" s="1"/>
  <c r="X108" i="27" s="1"/>
  <c r="T52" i="27"/>
  <c r="T80" i="27" s="1"/>
  <c r="T108" i="27" s="1"/>
  <c r="L52" i="27"/>
  <c r="L80" i="27" s="1"/>
  <c r="L108" i="27" s="1"/>
  <c r="H52" i="27"/>
  <c r="H80" i="27" s="1"/>
  <c r="D52" i="27"/>
  <c r="D80" i="27" s="1"/>
  <c r="X50" i="34"/>
  <c r="T50" i="34"/>
  <c r="P50" i="34"/>
  <c r="L50" i="34"/>
  <c r="H50" i="34"/>
  <c r="D50" i="34"/>
  <c r="E24" i="58"/>
  <c r="E25" i="58" s="1"/>
  <c r="O26" i="58"/>
  <c r="O27" i="58" s="1"/>
  <c r="I26" i="58"/>
  <c r="I27" i="58" s="1"/>
  <c r="M24" i="58"/>
  <c r="N25" i="58" s="1"/>
  <c r="G26" i="58"/>
  <c r="L26" i="58"/>
  <c r="M27" i="58" s="1"/>
  <c r="Q24" i="58"/>
  <c r="Q25" i="58" s="1"/>
  <c r="S26" i="58"/>
  <c r="G61" i="34"/>
  <c r="S64" i="34"/>
  <c r="E67" i="34"/>
  <c r="Q72" i="34"/>
  <c r="G73" i="34"/>
  <c r="W73" i="34"/>
  <c r="M74" i="34"/>
  <c r="I76" i="34"/>
  <c r="Y76" i="34"/>
  <c r="C67" i="34"/>
  <c r="Q63" i="34"/>
  <c r="O68" i="34"/>
  <c r="R70" i="34"/>
  <c r="M71" i="34"/>
  <c r="H72" i="34"/>
  <c r="Z72" i="34"/>
  <c r="P73" i="34"/>
  <c r="F74" i="34"/>
  <c r="V74" i="34"/>
  <c r="L75" i="34"/>
  <c r="R76" i="34"/>
  <c r="H69" i="34"/>
  <c r="R68" i="34"/>
  <c r="L67" i="34"/>
  <c r="V66" i="34"/>
  <c r="F66" i="34"/>
  <c r="P65" i="34"/>
  <c r="Z64" i="34"/>
  <c r="J64" i="34"/>
  <c r="T63" i="34"/>
  <c r="Z62" i="34"/>
  <c r="V61" i="34"/>
  <c r="J59" i="34"/>
  <c r="E72" i="34"/>
  <c r="Y70" i="34"/>
  <c r="M68" i="34"/>
  <c r="W67" i="34"/>
  <c r="G67" i="34"/>
  <c r="Q62" i="34"/>
  <c r="K61" i="34"/>
  <c r="Y58" i="34"/>
  <c r="H68" i="34"/>
  <c r="R67" i="34"/>
  <c r="Z63" i="34"/>
  <c r="H62" i="34"/>
  <c r="V59" i="34"/>
  <c r="M63" i="34"/>
  <c r="W62" i="34"/>
  <c r="G62" i="34"/>
  <c r="Q61" i="34"/>
  <c r="K60" i="34"/>
  <c r="U59" i="34"/>
  <c r="E59" i="34"/>
  <c r="O58" i="34"/>
  <c r="J62" i="34"/>
  <c r="T61" i="34"/>
  <c r="D61" i="34"/>
  <c r="N60" i="34"/>
  <c r="X59" i="34"/>
  <c r="H59" i="34"/>
  <c r="R58" i="34"/>
  <c r="Q65" i="34"/>
  <c r="F73" i="34"/>
  <c r="Q67" i="34"/>
  <c r="Z71" i="34"/>
  <c r="C73" i="34"/>
  <c r="K76" i="34"/>
  <c r="M75" i="34"/>
  <c r="W74" i="34"/>
  <c r="G74" i="34"/>
  <c r="Q73" i="34"/>
  <c r="J72" i="34"/>
  <c r="S70" i="34"/>
  <c r="S68" i="34"/>
  <c r="O70" i="34"/>
  <c r="N73" i="34"/>
  <c r="Z75" i="34"/>
  <c r="Y69" i="34"/>
  <c r="S59" i="34"/>
  <c r="P22" i="58"/>
  <c r="D17" i="58"/>
  <c r="H22" i="58"/>
  <c r="N70" i="26"/>
  <c r="H28" i="58" s="1"/>
  <c r="L17" i="58"/>
  <c r="J17" i="58"/>
  <c r="M62" i="34"/>
  <c r="I65" i="34"/>
  <c r="U67" i="34"/>
  <c r="K70" i="34"/>
  <c r="U72" i="34"/>
  <c r="K73" i="34"/>
  <c r="M76" i="34"/>
  <c r="C71" i="34"/>
  <c r="G64" i="34"/>
  <c r="S66" i="34"/>
  <c r="W70" i="34"/>
  <c r="N72" i="34"/>
  <c r="D73" i="34"/>
  <c r="T73" i="34"/>
  <c r="J74" i="34"/>
  <c r="Z74" i="34"/>
  <c r="P75" i="34"/>
  <c r="F76" i="34"/>
  <c r="V76" i="34"/>
  <c r="C68" i="34"/>
  <c r="N68" i="34"/>
  <c r="X67" i="34"/>
  <c r="H67" i="34"/>
  <c r="T62" i="34"/>
  <c r="N61" i="34"/>
  <c r="Y68" i="34"/>
  <c r="I68" i="34"/>
  <c r="S67" i="34"/>
  <c r="I62" i="34"/>
  <c r="W59" i="34"/>
  <c r="T68" i="34"/>
  <c r="D68" i="34"/>
  <c r="N67" i="34"/>
  <c r="Z61" i="34"/>
  <c r="N59" i="34"/>
  <c r="I63" i="34"/>
  <c r="S62" i="34"/>
  <c r="M61" i="34"/>
  <c r="W60" i="34"/>
  <c r="G60" i="34"/>
  <c r="Q59" i="34"/>
  <c r="K58" i="34"/>
  <c r="V62" i="34"/>
  <c r="F62" i="34"/>
  <c r="P61" i="34"/>
  <c r="Z60" i="34"/>
  <c r="J60" i="34"/>
  <c r="T59" i="34"/>
  <c r="D59" i="34"/>
  <c r="N58" i="34"/>
  <c r="K59" i="34"/>
  <c r="U63" i="34"/>
  <c r="G66" i="34"/>
  <c r="O64" i="34"/>
  <c r="Z70" i="34"/>
  <c r="V73" i="34"/>
  <c r="H76" i="34"/>
  <c r="M69" i="34"/>
  <c r="T72" i="34"/>
  <c r="C58" i="34"/>
  <c r="W76" i="34"/>
  <c r="Y75" i="34"/>
  <c r="M73" i="34"/>
  <c r="W72" i="34"/>
  <c r="D72" i="34"/>
  <c r="I71" i="34"/>
  <c r="U65" i="34"/>
  <c r="D74" i="34"/>
  <c r="P76" i="34"/>
  <c r="K72" i="34"/>
  <c r="W68" i="34"/>
  <c r="J70" i="26"/>
  <c r="D28" i="58" s="1"/>
  <c r="L70" i="26"/>
  <c r="F28" i="58" s="1"/>
  <c r="O17" i="58"/>
  <c r="J22" i="58"/>
  <c r="P70" i="26"/>
  <c r="J28" i="58" s="1"/>
  <c r="L63" i="34"/>
  <c r="Y65" i="34"/>
  <c r="K68" i="34"/>
  <c r="U69" i="34"/>
  <c r="L71" i="34"/>
  <c r="G72" i="34"/>
  <c r="Y72" i="34"/>
  <c r="O73" i="34"/>
  <c r="E74" i="34"/>
  <c r="Q76" i="34"/>
  <c r="C59" i="34"/>
  <c r="O61" i="34"/>
  <c r="W64" i="34"/>
  <c r="I67" i="34"/>
  <c r="I69" i="34"/>
  <c r="G70" i="34"/>
  <c r="R72" i="34"/>
  <c r="H73" i="34"/>
  <c r="X73" i="34"/>
  <c r="J76" i="34"/>
  <c r="Z76" i="34"/>
  <c r="C72" i="34"/>
  <c r="Z68" i="34"/>
  <c r="J68" i="34"/>
  <c r="T67" i="34"/>
  <c r="D67" i="34"/>
  <c r="L62" i="34"/>
  <c r="F61" i="34"/>
  <c r="Z59" i="34"/>
  <c r="T58" i="34"/>
  <c r="M72" i="34"/>
  <c r="U68" i="34"/>
  <c r="E68" i="34"/>
  <c r="O67" i="34"/>
  <c r="O59" i="34"/>
  <c r="P68" i="34"/>
  <c r="Z67" i="34"/>
  <c r="J67" i="34"/>
  <c r="H64" i="34"/>
  <c r="R63" i="34"/>
  <c r="X62" i="34"/>
  <c r="R61" i="34"/>
  <c r="L60" i="34"/>
  <c r="F59" i="34"/>
  <c r="E63" i="34"/>
  <c r="O62" i="34"/>
  <c r="Y61" i="34"/>
  <c r="I61" i="34"/>
  <c r="S60" i="34"/>
  <c r="M59" i="34"/>
  <c r="W58" i="34"/>
  <c r="G58" i="34"/>
  <c r="R62" i="34"/>
  <c r="L61" i="34"/>
  <c r="P59" i="34"/>
  <c r="Z58" i="34"/>
  <c r="K64" i="34"/>
  <c r="W66" i="34"/>
  <c r="X76" i="34"/>
  <c r="E62" i="34"/>
  <c r="J73" i="34"/>
  <c r="C74" i="34"/>
  <c r="S76" i="34"/>
  <c r="Y73" i="34"/>
  <c r="I73" i="34"/>
  <c r="S72" i="34"/>
  <c r="D71" i="34"/>
  <c r="G76" i="34"/>
  <c r="G68" i="34"/>
  <c r="F72" i="34"/>
  <c r="C62" i="34"/>
  <c r="T76" i="34"/>
  <c r="H74" i="34"/>
  <c r="K66" i="34"/>
  <c r="R22" i="58"/>
  <c r="X70" i="26"/>
  <c r="R28" i="58" s="1"/>
  <c r="E17" i="58"/>
  <c r="O66" i="34"/>
  <c r="X68" i="34"/>
  <c r="Z69" i="34"/>
  <c r="Q71" i="34"/>
  <c r="L72" i="34"/>
  <c r="S73" i="34"/>
  <c r="I74" i="34"/>
  <c r="Y74" i="34"/>
  <c r="E76" i="34"/>
  <c r="U76" i="34"/>
  <c r="U62" i="34"/>
  <c r="M65" i="34"/>
  <c r="Y67" i="34"/>
  <c r="Q69" i="34"/>
  <c r="L70" i="34"/>
  <c r="V72" i="34"/>
  <c r="L73" i="34"/>
  <c r="N76" i="34"/>
  <c r="C60" i="34"/>
  <c r="C76" i="34"/>
  <c r="L69" i="34"/>
  <c r="V68" i="34"/>
  <c r="F68" i="34"/>
  <c r="P67" i="34"/>
  <c r="Z66" i="34"/>
  <c r="J66" i="34"/>
  <c r="T65" i="34"/>
  <c r="D65" i="34"/>
  <c r="N64" i="34"/>
  <c r="X63" i="34"/>
  <c r="D62" i="34"/>
  <c r="R59" i="34"/>
  <c r="I72" i="34"/>
  <c r="Q68" i="34"/>
  <c r="K67" i="34"/>
  <c r="Y62" i="34"/>
  <c r="S61" i="34"/>
  <c r="G59" i="34"/>
  <c r="L68" i="34"/>
  <c r="V67" i="34"/>
  <c r="F67" i="34"/>
  <c r="Z65" i="34"/>
  <c r="P62" i="34"/>
  <c r="J61" i="34"/>
  <c r="K62" i="34"/>
  <c r="U61" i="34"/>
  <c r="E61" i="34"/>
  <c r="O60" i="34"/>
  <c r="Y59" i="34"/>
  <c r="I59" i="34"/>
  <c r="S58" i="34"/>
  <c r="N62" i="34"/>
  <c r="X61" i="34"/>
  <c r="H61" i="34"/>
  <c r="L59" i="34"/>
  <c r="W61" i="34"/>
  <c r="M67" i="34"/>
  <c r="E69" i="34"/>
  <c r="P72" i="34"/>
  <c r="C70" i="34"/>
  <c r="E65" i="34"/>
  <c r="E71" i="34"/>
  <c r="Z73" i="34"/>
  <c r="L76" i="34"/>
  <c r="C61" i="34"/>
  <c r="O76" i="34"/>
  <c r="K74" i="34"/>
  <c r="U73" i="34"/>
  <c r="E73" i="34"/>
  <c r="O72" i="34"/>
  <c r="T71" i="34"/>
  <c r="X72" i="34"/>
  <c r="D76" i="34"/>
  <c r="R73" i="34"/>
  <c r="Y63" i="34"/>
  <c r="Q17" i="58"/>
  <c r="P17" i="58"/>
  <c r="M25" i="58"/>
  <c r="H17" i="58"/>
  <c r="S17" i="58"/>
  <c r="G27" i="58"/>
  <c r="R25" i="58" l="1"/>
  <c r="F25" i="58"/>
  <c r="R70" i="26"/>
  <c r="L28" i="58" s="1"/>
  <c r="Q70" i="26"/>
  <c r="K28" i="58" s="1"/>
  <c r="K29" i="58" s="1"/>
  <c r="L27" i="58"/>
  <c r="P27" i="58"/>
  <c r="S27" i="58"/>
  <c r="T27" i="58"/>
  <c r="J25" i="58"/>
  <c r="L23" i="58"/>
  <c r="H27" i="58"/>
  <c r="F52" i="27"/>
  <c r="F80" i="27" s="1"/>
  <c r="V52" i="27"/>
  <c r="V80" i="27" s="1"/>
  <c r="V108" i="27" s="1"/>
  <c r="C52" i="27"/>
  <c r="C80" i="27" s="1"/>
  <c r="K34" i="26"/>
  <c r="K52" i="26" s="1"/>
  <c r="S34" i="26"/>
  <c r="S52" i="26" s="1"/>
  <c r="K24" i="58"/>
  <c r="E34" i="26"/>
  <c r="E52" i="26" s="1"/>
  <c r="E39" i="26"/>
  <c r="M34" i="26"/>
  <c r="M52" i="26" s="1"/>
  <c r="M39" i="26"/>
  <c r="M57" i="26" s="1"/>
  <c r="G24" i="58"/>
  <c r="U34" i="26"/>
  <c r="U52" i="26" s="1"/>
  <c r="U39" i="26"/>
  <c r="U57" i="26" s="1"/>
  <c r="O24" i="58"/>
  <c r="J52" i="27"/>
  <c r="J80" i="27" s="1"/>
  <c r="J108" i="27" s="1"/>
  <c r="D34" i="26"/>
  <c r="D52" i="26" s="1"/>
  <c r="T34" i="26"/>
  <c r="T52" i="26" s="1"/>
  <c r="J27" i="58"/>
  <c r="E26" i="58"/>
  <c r="P52" i="27"/>
  <c r="P80" i="27" s="1"/>
  <c r="P108" i="27" s="1"/>
  <c r="N52" i="27"/>
  <c r="N80" i="27" s="1"/>
  <c r="N108" i="27" s="1"/>
  <c r="G34" i="26"/>
  <c r="G52" i="26" s="1"/>
  <c r="O34" i="26"/>
  <c r="O52" i="26" s="1"/>
  <c r="W34" i="26"/>
  <c r="W52" i="26" s="1"/>
  <c r="I35" i="26"/>
  <c r="I53" i="26" s="1"/>
  <c r="I71" i="26" s="1"/>
  <c r="Y35" i="26"/>
  <c r="Y53" i="26" s="1"/>
  <c r="Y71" i="26" s="1"/>
  <c r="I34" i="26"/>
  <c r="I52" i="26" s="1"/>
  <c r="I39" i="26"/>
  <c r="I57" i="26" s="1"/>
  <c r="C24" i="58"/>
  <c r="D25" i="58" s="1"/>
  <c r="Y34" i="26"/>
  <c r="Y52" i="26" s="1"/>
  <c r="Y39" i="26"/>
  <c r="Y57" i="26" s="1"/>
  <c r="S24" i="58"/>
  <c r="Y52" i="27"/>
  <c r="Y80" i="27" s="1"/>
  <c r="Y108" i="27" s="1"/>
  <c r="C34" i="26"/>
  <c r="C52" i="26" s="1"/>
  <c r="R52" i="27"/>
  <c r="R80" i="27" s="1"/>
  <c r="R108" i="27" s="1"/>
  <c r="H34" i="26"/>
  <c r="H52" i="26" s="1"/>
  <c r="Q26" i="58"/>
  <c r="D57" i="34"/>
  <c r="D23" i="34"/>
  <c r="D77" i="34" s="1"/>
  <c r="Q57" i="34"/>
  <c r="Q23" i="34"/>
  <c r="Q77" i="34" s="1"/>
  <c r="N23" i="34"/>
  <c r="N77" i="34" s="1"/>
  <c r="N57" i="34"/>
  <c r="K23" i="58"/>
  <c r="L57" i="34"/>
  <c r="L23" i="34"/>
  <c r="L77" i="34" s="1"/>
  <c r="I57" i="34"/>
  <c r="I23" i="34"/>
  <c r="I77" i="34" s="1"/>
  <c r="J57" i="34"/>
  <c r="J23" i="34"/>
  <c r="J77" i="34" s="1"/>
  <c r="S57" i="34"/>
  <c r="S23" i="34"/>
  <c r="S77" i="34" s="1"/>
  <c r="P57" i="34"/>
  <c r="P23" i="34"/>
  <c r="P77" i="34" s="1"/>
  <c r="F23" i="34"/>
  <c r="F77" i="34" s="1"/>
  <c r="F57" i="34"/>
  <c r="G23" i="34"/>
  <c r="G77" i="34" s="1"/>
  <c r="G57" i="34"/>
  <c r="H57" i="34"/>
  <c r="H23" i="34"/>
  <c r="H77" i="34" s="1"/>
  <c r="E57" i="34"/>
  <c r="E23" i="34"/>
  <c r="E77" i="34" s="1"/>
  <c r="K57" i="34"/>
  <c r="K23" i="34"/>
  <c r="K77" i="34" s="1"/>
  <c r="V57" i="34"/>
  <c r="V23" i="34"/>
  <c r="V77" i="34" s="1"/>
  <c r="O23" i="34"/>
  <c r="O77" i="34" s="1"/>
  <c r="O57" i="34"/>
  <c r="T57" i="34"/>
  <c r="T23" i="34"/>
  <c r="T77" i="34" s="1"/>
  <c r="Z57" i="34"/>
  <c r="Z23" i="34"/>
  <c r="Z77" i="34" s="1"/>
  <c r="L29" i="58"/>
  <c r="Y57" i="34"/>
  <c r="Y23" i="34"/>
  <c r="Y77" i="34" s="1"/>
  <c r="M57" i="34"/>
  <c r="M23" i="34"/>
  <c r="M77" i="34" s="1"/>
  <c r="R23" i="34"/>
  <c r="R77" i="34" s="1"/>
  <c r="R57" i="34"/>
  <c r="W57" i="34"/>
  <c r="W23" i="34"/>
  <c r="W77" i="34" s="1"/>
  <c r="C23" i="34"/>
  <c r="C77" i="34" s="1"/>
  <c r="X57" i="34"/>
  <c r="X23" i="34"/>
  <c r="X77" i="34" s="1"/>
  <c r="U57" i="34"/>
  <c r="U23" i="34"/>
  <c r="U77" i="34" s="1"/>
  <c r="S25" i="58" l="1"/>
  <c r="T25" i="58"/>
  <c r="Y70" i="26"/>
  <c r="S28" i="58" s="1"/>
  <c r="S29" i="58" s="1"/>
  <c r="S22" i="58"/>
  <c r="S23" i="58" s="1"/>
  <c r="E27" i="58"/>
  <c r="F27" i="58"/>
  <c r="O22" i="58"/>
  <c r="U70" i="26"/>
  <c r="O28" i="58" s="1"/>
  <c r="Q27" i="58"/>
  <c r="R27" i="58"/>
  <c r="G25" i="58"/>
  <c r="H25" i="58"/>
  <c r="L25" i="58"/>
  <c r="K25" i="58"/>
  <c r="Q22" i="58"/>
  <c r="W70" i="26"/>
  <c r="Q28" i="58" s="1"/>
  <c r="T70" i="26"/>
  <c r="N28" i="58" s="1"/>
  <c r="N22" i="58"/>
  <c r="P25" i="58"/>
  <c r="O25" i="58"/>
  <c r="M22" i="58"/>
  <c r="M23" i="58" s="1"/>
  <c r="S70" i="26"/>
  <c r="M28" i="58" s="1"/>
  <c r="M29" i="58" s="1"/>
  <c r="C22" i="58"/>
  <c r="D23" i="58" s="1"/>
  <c r="I70" i="26"/>
  <c r="C28" i="58" s="1"/>
  <c r="D29" i="58" s="1"/>
  <c r="I22" i="58"/>
  <c r="O70" i="26"/>
  <c r="I28" i="58" s="1"/>
  <c r="M70" i="26"/>
  <c r="G28" i="58" s="1"/>
  <c r="G22" i="58"/>
  <c r="E22" i="58"/>
  <c r="K70" i="26"/>
  <c r="E28" i="58" s="1"/>
  <c r="Z79" i="27"/>
  <c r="Z107" i="27" s="1"/>
  <c r="Z24" i="27"/>
  <c r="Z80" i="27" s="1"/>
  <c r="Z108" i="27" s="1"/>
  <c r="Z51" i="26"/>
  <c r="Z16" i="26"/>
  <c r="Z52" i="26" l="1"/>
  <c r="T16" i="58"/>
  <c r="T17" i="58" s="1"/>
  <c r="E29" i="58"/>
  <c r="F29" i="58"/>
  <c r="I29" i="58"/>
  <c r="J29" i="58"/>
  <c r="N23" i="58"/>
  <c r="E23" i="58"/>
  <c r="F23" i="58"/>
  <c r="I23" i="58"/>
  <c r="J23" i="58"/>
  <c r="N29" i="58"/>
  <c r="G23" i="58"/>
  <c r="H23" i="58"/>
  <c r="R29" i="58"/>
  <c r="Q29" i="58"/>
  <c r="O29" i="58"/>
  <c r="P29" i="58"/>
  <c r="G29" i="58"/>
  <c r="H29" i="58"/>
  <c r="R23" i="58"/>
  <c r="Q23" i="58"/>
  <c r="O23" i="58"/>
  <c r="P23" i="58"/>
  <c r="Z70" i="26" l="1"/>
  <c r="T28" i="58" s="1"/>
  <c r="T29" i="58" s="1"/>
  <c r="T22" i="58"/>
  <c r="T23" i="58" s="1"/>
  <c r="T78" i="58" l="1"/>
  <c r="T80" i="58" l="1"/>
  <c r="T81" i="58" l="1"/>
  <c r="T75" i="58" l="1"/>
  <c r="S80" i="58" l="1"/>
  <c r="S75" i="58" l="1"/>
  <c r="R75" i="58" l="1"/>
  <c r="Q75" i="58" l="1"/>
  <c r="AB11" i="29" l="1"/>
  <c r="T87" i="58" s="1"/>
  <c r="P75" i="58" l="1"/>
  <c r="K10" i="29" l="1"/>
  <c r="J10" i="29"/>
  <c r="I10" i="29"/>
  <c r="H10" i="29"/>
  <c r="G10" i="29"/>
  <c r="F10" i="29"/>
  <c r="E10" i="29"/>
  <c r="D10" i="29"/>
  <c r="C10" i="29"/>
  <c r="G75" i="58" l="1"/>
  <c r="F75" i="58" l="1"/>
  <c r="D75" i="58"/>
  <c r="J75" i="58"/>
  <c r="N75" i="58"/>
  <c r="O75" i="58"/>
  <c r="H75" i="58" l="1"/>
  <c r="K75" i="58"/>
  <c r="L75" i="58"/>
  <c r="M75" i="58"/>
  <c r="I75" i="58"/>
  <c r="E75" i="58" l="1"/>
  <c r="O80" i="58" l="1"/>
  <c r="K70" i="58"/>
  <c r="R80" i="58" l="1"/>
  <c r="Q80" i="58"/>
  <c r="P80" i="58"/>
  <c r="J70" i="58"/>
  <c r="N78" i="58"/>
  <c r="E71" i="58" l="1"/>
  <c r="I70" i="58"/>
  <c r="F73" i="58"/>
  <c r="L70" i="58"/>
  <c r="O78" i="58"/>
  <c r="G73" i="58"/>
  <c r="N70" i="58" l="1"/>
  <c r="M70" i="58"/>
  <c r="D71" i="58"/>
  <c r="H70" i="58"/>
  <c r="F71" i="58"/>
  <c r="P78" i="58"/>
  <c r="E73" i="58"/>
  <c r="H73" i="58"/>
  <c r="N81" i="58" l="1"/>
  <c r="G71" i="58"/>
  <c r="G70" i="58"/>
  <c r="D78" i="58"/>
  <c r="D73" i="58"/>
  <c r="I73" i="58"/>
  <c r="D81" i="58" l="1"/>
  <c r="O81" i="58"/>
  <c r="O70" i="58"/>
  <c r="F70" i="58"/>
  <c r="H71" i="58"/>
  <c r="E78" i="58"/>
  <c r="I71" i="58"/>
  <c r="J73" i="58"/>
  <c r="P81" i="58" l="1"/>
  <c r="E81" i="58"/>
  <c r="O72" i="58"/>
  <c r="E70" i="58"/>
  <c r="P70" i="58"/>
  <c r="F78" i="58"/>
  <c r="K73" i="58"/>
  <c r="F81" i="58" l="1"/>
  <c r="E72" i="58"/>
  <c r="F72" i="58"/>
  <c r="P72" i="58"/>
  <c r="J71" i="58"/>
  <c r="G78" i="58"/>
  <c r="L73" i="58"/>
  <c r="G81" i="58" l="1"/>
  <c r="E76" i="58"/>
  <c r="G72" i="58"/>
  <c r="R70" i="58"/>
  <c r="F74" i="58"/>
  <c r="K71" i="58"/>
  <c r="E74" i="58"/>
  <c r="T70" i="58"/>
  <c r="S70" i="58"/>
  <c r="D70" i="58"/>
  <c r="Q70" i="58"/>
  <c r="H78" i="58"/>
  <c r="M73" i="58"/>
  <c r="F76" i="58" l="1"/>
  <c r="H81" i="58"/>
  <c r="G74" i="58"/>
  <c r="Q72" i="58"/>
  <c r="H72" i="58"/>
  <c r="L71" i="58"/>
  <c r="I78" i="58"/>
  <c r="N73" i="58"/>
  <c r="I81" i="58" l="1"/>
  <c r="G76" i="58"/>
  <c r="M71" i="58"/>
  <c r="N71" i="58"/>
  <c r="J78" i="58"/>
  <c r="O73" i="58"/>
  <c r="J81" i="58" l="1"/>
  <c r="H76" i="58"/>
  <c r="R11" i="29"/>
  <c r="J87" i="58" s="1"/>
  <c r="J86" i="58"/>
  <c r="W11" i="29"/>
  <c r="O87" i="58" s="1"/>
  <c r="O86" i="58"/>
  <c r="N86" i="58"/>
  <c r="V11" i="29"/>
  <c r="N87" i="58" s="1"/>
  <c r="H74" i="58"/>
  <c r="R72" i="58"/>
  <c r="I72" i="58"/>
  <c r="O71" i="58"/>
  <c r="P73" i="58"/>
  <c r="K78" i="58"/>
  <c r="Q73" i="58"/>
  <c r="O74" i="58"/>
  <c r="I76" i="58" l="1"/>
  <c r="K81" i="58"/>
  <c r="L86" i="58"/>
  <c r="T11" i="29"/>
  <c r="L87" i="58" s="1"/>
  <c r="S11" i="29"/>
  <c r="K87" i="58" s="1"/>
  <c r="K86" i="58"/>
  <c r="J72" i="58"/>
  <c r="P71" i="58"/>
  <c r="I74" i="58"/>
  <c r="R73" i="58"/>
  <c r="L78" i="58"/>
  <c r="P74" i="58"/>
  <c r="L81" i="58" l="1"/>
  <c r="M86" i="58"/>
  <c r="U11" i="29"/>
  <c r="M87" i="58" s="1"/>
  <c r="K72" i="58"/>
  <c r="J74" i="58"/>
  <c r="S73" i="58"/>
  <c r="M78" i="58"/>
  <c r="Q78" i="58"/>
  <c r="M81" i="58" l="1"/>
  <c r="Q76" i="58"/>
  <c r="R76" i="58"/>
  <c r="T73" i="58"/>
  <c r="L72" i="58"/>
  <c r="Q71" i="58"/>
  <c r="K74" i="58" l="1"/>
  <c r="P76" i="58"/>
  <c r="J76" i="58"/>
  <c r="O76" i="58"/>
  <c r="N72" i="58"/>
  <c r="N76" i="58"/>
  <c r="L76" i="58"/>
  <c r="M76" i="58"/>
  <c r="K76" i="58"/>
  <c r="M72" i="58"/>
  <c r="L74" i="58"/>
  <c r="R78" i="58"/>
  <c r="Q74" i="58"/>
  <c r="Q81" i="58" l="1"/>
  <c r="S72" i="58"/>
  <c r="M74" i="58"/>
  <c r="N74" i="58" l="1"/>
  <c r="S78" i="58"/>
  <c r="R81" i="58" l="1"/>
  <c r="S76" i="58"/>
  <c r="T72" i="58"/>
  <c r="S81" i="58" l="1"/>
  <c r="T76" i="58"/>
  <c r="D72" i="58"/>
  <c r="D74" i="58" l="1"/>
  <c r="D76" i="58" l="1"/>
  <c r="R71" i="58" l="1"/>
  <c r="S71" i="58" l="1"/>
  <c r="R74" i="58"/>
  <c r="T71" i="58" l="1"/>
  <c r="S74" i="58"/>
  <c r="T74" i="5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Glenn McKinlay</author>
  </authors>
  <commentList>
    <comment ref="A59" authorId="0" shapeId="0" xr:uid="{00000000-0006-0000-1600-000001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  <comment ref="A146" authorId="0" shapeId="0" xr:uid="{00000000-0006-0000-1600-000002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</author>
  </authors>
  <commentList>
    <comment ref="B48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Mark:</t>
        </r>
        <r>
          <rPr>
            <sz val="9"/>
            <color indexed="81"/>
            <rFont val="Tahoma"/>
            <family val="2"/>
          </rPr>
          <t xml:space="preserve">
See RE04 cell BN95 for reconciliation; note Marshall Islands Scholarship, Grant and Loan Board; Health Care Revenue Fund; and Ministry of  Health Health  Fund were not included in FY03 audit. And account for the error.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</author>
  </authors>
  <commentList>
    <comment ref="AK70" authorId="0" shapeId="0" xr:uid="{49FCB0D1-9F97-40BE-A123-A11D661A63BA}">
      <text>
        <r>
          <rPr>
            <b/>
            <sz val="9"/>
            <color indexed="81"/>
            <rFont val="Tahoma"/>
            <family val="2"/>
          </rPr>
          <t>Mark:</t>
        </r>
        <r>
          <rPr>
            <sz val="9"/>
            <color indexed="81"/>
            <rFont val="Tahoma"/>
            <family val="2"/>
          </rPr>
          <t xml:space="preserve">
Reclassified to fishing fees</t>
        </r>
      </text>
    </comment>
    <comment ref="Z368" authorId="0" shapeId="0" xr:uid="{B1A92C6F-AF4C-470F-B138-765C9B755EAD}">
      <text>
        <r>
          <rPr>
            <b/>
            <sz val="9"/>
            <color indexed="81"/>
            <rFont val="Tahoma"/>
            <family val="2"/>
          </rPr>
          <t>Mark:</t>
        </r>
        <r>
          <rPr>
            <sz val="9"/>
            <color indexed="81"/>
            <rFont val="Tahoma"/>
            <family val="2"/>
          </rPr>
          <t xml:space="preserve">
See RE04 cell BN95 for reconciliation; note Marshall Islands Scholarship, Grant and Loan Board; Health Care Revenue Fund; and Ministry of  Health Health  Fund were not included in FY03 audit. And account for the error.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OCI Director</author>
  </authors>
  <commentList>
    <comment ref="A16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OCI Director:</t>
        </r>
        <r>
          <rPr>
            <sz val="8"/>
            <color indexed="81"/>
            <rFont val="Tahoma"/>
            <family val="2"/>
          </rPr>
          <t xml:space="preserve">
Disaster Assistance Emergency Fund</t>
        </r>
      </text>
    </comment>
    <comment ref="A36" authorId="0" shapeId="0" xr:uid="{670B5A3F-6218-4F76-9E84-FC1A0C4D0A53}">
      <text>
        <r>
          <rPr>
            <b/>
            <sz val="8"/>
            <color indexed="81"/>
            <rFont val="Tahoma"/>
            <family val="2"/>
          </rPr>
          <t>OCI Director:</t>
        </r>
        <r>
          <rPr>
            <sz val="8"/>
            <color indexed="81"/>
            <rFont val="Tahoma"/>
            <family val="2"/>
          </rPr>
          <t xml:space="preserve">
Disaster Assistance Emergency Fund</t>
        </r>
      </text>
    </comment>
  </commentList>
</comments>
</file>

<file path=xl/sharedStrings.xml><?xml version="1.0" encoding="utf-8"?>
<sst xmlns="http://schemas.openxmlformats.org/spreadsheetml/2006/main" count="4533" uniqueCount="1799">
  <si>
    <t>Population</t>
  </si>
  <si>
    <t>Source</t>
  </si>
  <si>
    <t>Majuro</t>
  </si>
  <si>
    <t>Ebeye</t>
  </si>
  <si>
    <t>Other</t>
  </si>
  <si>
    <t>Total</t>
  </si>
  <si>
    <t>Population Growth</t>
  </si>
  <si>
    <t>Percent of Population</t>
  </si>
  <si>
    <t>Employed</t>
  </si>
  <si>
    <t>Unemployed</t>
  </si>
  <si>
    <t>Economically inactive</t>
  </si>
  <si>
    <t>Working age population</t>
  </si>
  <si>
    <t>Economically active</t>
  </si>
  <si>
    <t>Not stated</t>
  </si>
  <si>
    <t>Numbers</t>
  </si>
  <si>
    <t>Percent</t>
  </si>
  <si>
    <t>Employee - public sector</t>
  </si>
  <si>
    <t>Employee - private sector</t>
  </si>
  <si>
    <t>Self employed</t>
  </si>
  <si>
    <t>Employer in own farm or business</t>
  </si>
  <si>
    <t>Paid family worker</t>
  </si>
  <si>
    <t>Unpaid family worker</t>
  </si>
  <si>
    <t>FY12</t>
  </si>
  <si>
    <t>FY13</t>
  </si>
  <si>
    <t>Fund</t>
  </si>
  <si>
    <t>General Fund</t>
  </si>
  <si>
    <t>Compact II</t>
  </si>
  <si>
    <t>Special Revenue</t>
  </si>
  <si>
    <t>ROC</t>
  </si>
  <si>
    <t>UNDP</t>
  </si>
  <si>
    <t xml:space="preserve">Total </t>
  </si>
  <si>
    <t>Private Sector</t>
  </si>
  <si>
    <t>Public Enterprise</t>
  </si>
  <si>
    <t>RMI Government</t>
  </si>
  <si>
    <t>Government Agencies</t>
  </si>
  <si>
    <t>Local Government</t>
  </si>
  <si>
    <t>NGO's and Non-Profits</t>
  </si>
  <si>
    <t>Households</t>
  </si>
  <si>
    <t>Foreign Embassies</t>
  </si>
  <si>
    <t>Kwajalein US Base</t>
  </si>
  <si>
    <t>A</t>
  </si>
  <si>
    <t>B</t>
  </si>
  <si>
    <t>C</t>
  </si>
  <si>
    <t>D</t>
  </si>
  <si>
    <t>Manufacturing</t>
  </si>
  <si>
    <t>E</t>
  </si>
  <si>
    <t>F</t>
  </si>
  <si>
    <t>Construction</t>
  </si>
  <si>
    <t>G</t>
  </si>
  <si>
    <t>H</t>
  </si>
  <si>
    <t>I</t>
  </si>
  <si>
    <t>J</t>
  </si>
  <si>
    <t>Financial Intermediation</t>
  </si>
  <si>
    <t>K</t>
  </si>
  <si>
    <t>L</t>
  </si>
  <si>
    <t>Public Administration</t>
  </si>
  <si>
    <t>M</t>
  </si>
  <si>
    <t>Education</t>
  </si>
  <si>
    <t>N</t>
  </si>
  <si>
    <t>O</t>
  </si>
  <si>
    <t>P</t>
  </si>
  <si>
    <t>Q</t>
  </si>
  <si>
    <t>Kwajalein</t>
  </si>
  <si>
    <t>Disembarkations</t>
  </si>
  <si>
    <t>Embarkations</t>
  </si>
  <si>
    <t xml:space="preserve"> All Groups</t>
  </si>
  <si>
    <t>Food</t>
  </si>
  <si>
    <t>Household &amp; Personal</t>
  </si>
  <si>
    <t>Apparel</t>
  </si>
  <si>
    <t>Durables &amp; Fuel</t>
  </si>
  <si>
    <t>Percent change year-on-year</t>
  </si>
  <si>
    <t>Medical Care</t>
  </si>
  <si>
    <t>Recreation</t>
  </si>
  <si>
    <t>Education and Comm.</t>
  </si>
  <si>
    <t>2003 q1</t>
  </si>
  <si>
    <t>2004 q1</t>
  </si>
  <si>
    <t>2005 q1</t>
  </si>
  <si>
    <t>2006 q1</t>
  </si>
  <si>
    <t>2003 q2</t>
  </si>
  <si>
    <t>2003 q3</t>
  </si>
  <si>
    <t>2003 q4</t>
  </si>
  <si>
    <t>2004 q2</t>
  </si>
  <si>
    <t>2004 q3</t>
  </si>
  <si>
    <t>2004 q4</t>
  </si>
  <si>
    <t>2005 q2</t>
  </si>
  <si>
    <t>2005 q3</t>
  </si>
  <si>
    <t>2005 q4</t>
  </si>
  <si>
    <t>Weights</t>
  </si>
  <si>
    <t>All</t>
  </si>
  <si>
    <t>Private Enterprise</t>
  </si>
  <si>
    <t>2</t>
  </si>
  <si>
    <t>3</t>
  </si>
  <si>
    <t>Government</t>
  </si>
  <si>
    <t>4</t>
  </si>
  <si>
    <t>5</t>
  </si>
  <si>
    <t>Compensation of employees</t>
  </si>
  <si>
    <t>Operating surplus (gross)</t>
  </si>
  <si>
    <t>Less Subsidies</t>
  </si>
  <si>
    <t>Government (compensation of employees)</t>
  </si>
  <si>
    <t>3.1</t>
  </si>
  <si>
    <t>3.2</t>
  </si>
  <si>
    <t>3.3</t>
  </si>
  <si>
    <t>NGOs (compensation of employees)</t>
  </si>
  <si>
    <t>Subsistence</t>
  </si>
  <si>
    <t>Home Ownership</t>
  </si>
  <si>
    <r>
      <t xml:space="preserve">Linked Series </t>
    </r>
    <r>
      <rPr>
        <vertAlign val="superscript"/>
        <sz val="10"/>
        <rFont val="Arial"/>
        <family val="2"/>
      </rPr>
      <t>3</t>
    </r>
  </si>
  <si>
    <t>Notes</t>
  </si>
  <si>
    <t>Real per capita GDP annual growth</t>
  </si>
  <si>
    <t>Loan</t>
  </si>
  <si>
    <t>Lender</t>
  </si>
  <si>
    <t>Number</t>
  </si>
  <si>
    <t>Year</t>
  </si>
  <si>
    <t>Ebeye Fisheries Loan</t>
  </si>
  <si>
    <t>ADB</t>
  </si>
  <si>
    <t>1102-MAR (SF)</t>
  </si>
  <si>
    <t>Emergency Rehabilitation Loan (Typhoon Gay)</t>
  </si>
  <si>
    <t>1218 MAR (SF)</t>
  </si>
  <si>
    <t>Basic Education Project Loan</t>
  </si>
  <si>
    <t>1249 MAR (SF)</t>
  </si>
  <si>
    <t>Majuro Water Supply Project Loan No. 1</t>
  </si>
  <si>
    <t>1250 MAR (SF)</t>
  </si>
  <si>
    <t>Majuro Water Supply Project Loan No. 2</t>
  </si>
  <si>
    <t>1389-RMI (SF)</t>
  </si>
  <si>
    <t>Health and Population Project Loan</t>
  </si>
  <si>
    <t>1316-RMI (SF)</t>
  </si>
  <si>
    <t>Public Sector Reform Program</t>
  </si>
  <si>
    <t>1513-RMI (SF)</t>
  </si>
  <si>
    <t>Ebeye Health and Infrastructure</t>
  </si>
  <si>
    <t>1694-RMI (SF)</t>
  </si>
  <si>
    <t>Skills Training and Vocational Education Project Loan</t>
  </si>
  <si>
    <t>1791-RMI (SF)</t>
  </si>
  <si>
    <t>Fiscal and Financial Management Program Loan</t>
  </si>
  <si>
    <t>1829-RMI (SF)</t>
  </si>
  <si>
    <t>Outer-Islands Transport and Infrastructure Loan</t>
  </si>
  <si>
    <t>Marshalls Energy Company - New Powerplant Loan</t>
  </si>
  <si>
    <t>RUS</t>
  </si>
  <si>
    <t>NTA Loan</t>
  </si>
  <si>
    <t>New</t>
  </si>
  <si>
    <t>Outstanding</t>
  </si>
  <si>
    <t>Interest</t>
  </si>
  <si>
    <t>Principal balance</t>
  </si>
  <si>
    <t>External debt (adjusted) as % of GDP</t>
  </si>
  <si>
    <t>Memorandum items:</t>
  </si>
  <si>
    <t>Debt to ADB (all concessional)</t>
  </si>
  <si>
    <t>Export of Goods and Services</t>
  </si>
  <si>
    <t>General Fund Revenues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</si>
  <si>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</si>
  <si>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</si>
  <si>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</si>
  <si>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</si>
  <si>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</si>
  <si>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</si>
  <si>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</si>
  <si>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</si>
  <si>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</si>
  <si>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</si>
  <si>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</si>
  <si>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</si>
  <si>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</si>
  <si>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</si>
  <si>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</si>
  <si>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FY29</t>
  </si>
  <si>
    <t>FY30</t>
  </si>
  <si>
    <t>FY31</t>
  </si>
  <si>
    <t>FY32</t>
  </si>
  <si>
    <t>FY33</t>
  </si>
  <si>
    <t>FY34</t>
  </si>
  <si>
    <t>FY35</t>
  </si>
  <si>
    <t>FY36</t>
  </si>
  <si>
    <t>(Short Tons)</t>
  </si>
  <si>
    <t>Source: Tobolar Processing Plant and EPPSO</t>
  </si>
  <si>
    <t>Average Producer Price Per S.Ton</t>
  </si>
  <si>
    <t>Total Producer Income ($,000)</t>
  </si>
  <si>
    <r>
      <t>Total Production (Short Tons)</t>
    </r>
    <r>
      <rPr>
        <vertAlign val="superscript"/>
        <sz val="10"/>
        <rFont val="Arial"/>
        <family val="2"/>
      </rPr>
      <t>1</t>
    </r>
  </si>
  <si>
    <t>Fiscal Year</t>
  </si>
  <si>
    <t>Source: Marshall Islands Marine Resources Authority</t>
  </si>
  <si>
    <t>Male</t>
  </si>
  <si>
    <t>Female</t>
  </si>
  <si>
    <t>Source: PM&amp;O Tuna Loining Plant, Majuro</t>
  </si>
  <si>
    <t>Long Line</t>
  </si>
  <si>
    <t>Pole and Line</t>
  </si>
  <si>
    <t>Purpose</t>
  </si>
  <si>
    <t>Transit/Stop Over</t>
  </si>
  <si>
    <t>Business</t>
  </si>
  <si>
    <t>Holiday/Vacation</t>
  </si>
  <si>
    <t>Visiting Friends/Relatives</t>
  </si>
  <si>
    <t>Other/Not Stated</t>
  </si>
  <si>
    <t>USA/Canada &amp; other America</t>
  </si>
  <si>
    <t>Australia/ New Zealand</t>
  </si>
  <si>
    <t>Other Pacific Island countries</t>
  </si>
  <si>
    <t>European Countries</t>
  </si>
  <si>
    <t>Japan</t>
  </si>
  <si>
    <t>Taiwan</t>
  </si>
  <si>
    <t>People's China</t>
  </si>
  <si>
    <t>Philippines</t>
  </si>
  <si>
    <t>Other Asian Countries</t>
  </si>
  <si>
    <t>Others &amp; Not Stated</t>
  </si>
  <si>
    <t>Usual residence</t>
  </si>
  <si>
    <t>Source: Marshall Islands Visitors Authority (MIVA), EPPSO</t>
  </si>
  <si>
    <t>Not Stated</t>
  </si>
  <si>
    <t>Foreign assets</t>
  </si>
  <si>
    <t>Claims on central and local governments</t>
  </si>
  <si>
    <t>Claims on private sector</t>
  </si>
  <si>
    <t>Consumer</t>
  </si>
  <si>
    <t xml:space="preserve">Commercial </t>
  </si>
  <si>
    <t>Unclassified assets</t>
  </si>
  <si>
    <t>Deposits</t>
  </si>
  <si>
    <t>Demand deposits</t>
  </si>
  <si>
    <t>Time deposits</t>
  </si>
  <si>
    <t>Savings deposits</t>
  </si>
  <si>
    <t>Foreign liabilities</t>
  </si>
  <si>
    <t>Capital accounts</t>
  </si>
  <si>
    <t>Unclassified liabilities</t>
  </si>
  <si>
    <t>Loan/deposit ratio (in percent)</t>
  </si>
  <si>
    <t>Deposits (12-month percent change)</t>
  </si>
  <si>
    <t>Loans (12-month percent change)</t>
  </si>
  <si>
    <t>Consumer loans (in percent of total loans)</t>
  </si>
  <si>
    <t>Commercial loans (in percent of total loans)</t>
  </si>
  <si>
    <t>Source: Banking Commision and IMF</t>
  </si>
  <si>
    <t>Interest Income:</t>
  </si>
  <si>
    <t>Interest and fees on loans</t>
  </si>
  <si>
    <t>Deposit with banks</t>
  </si>
  <si>
    <t>Other interest income</t>
  </si>
  <si>
    <t>Total interest income</t>
  </si>
  <si>
    <t>Interest Expense:</t>
  </si>
  <si>
    <t>Other interest expense</t>
  </si>
  <si>
    <t>Total interest expense</t>
  </si>
  <si>
    <t>Net interest income</t>
  </si>
  <si>
    <t>Provision for loans losses</t>
  </si>
  <si>
    <t>Noninterest Income:</t>
  </si>
  <si>
    <t>Service charges and fees</t>
  </si>
  <si>
    <t>Other noninterest income</t>
  </si>
  <si>
    <t>Total noninterest income</t>
  </si>
  <si>
    <t>Noninterest Expense:</t>
  </si>
  <si>
    <t>Salaries and employee benefits</t>
  </si>
  <si>
    <t>Occupancy</t>
  </si>
  <si>
    <t>Furniture and equipment</t>
  </si>
  <si>
    <t>Other operating expense</t>
  </si>
  <si>
    <t>Total noninterest expense</t>
  </si>
  <si>
    <t>Net Income (Loss)</t>
  </si>
  <si>
    <t>Source: Banking Commision and EPPSO</t>
  </si>
  <si>
    <t>Deposit rates</t>
  </si>
  <si>
    <t>Three months</t>
  </si>
  <si>
    <t>Six months</t>
  </si>
  <si>
    <t>One year or more</t>
  </si>
  <si>
    <t>Consumer loans</t>
  </si>
  <si>
    <t>Commercial loans</t>
  </si>
  <si>
    <t>Source: Banking Commision</t>
  </si>
  <si>
    <t>n.a.</t>
  </si>
  <si>
    <t>Air Marshall Islands</t>
  </si>
  <si>
    <t>Kwajalein Atoll Joint Utilities Resources</t>
  </si>
  <si>
    <t>Majuro Water and Sewer Company</t>
  </si>
  <si>
    <t>Marshalls Energy Co. Inc.</t>
  </si>
  <si>
    <t>Marshall Islands Airports Authority</t>
  </si>
  <si>
    <t>Marshall Islands Development Bank</t>
  </si>
  <si>
    <t>Marshall Islands Ports Authority</t>
  </si>
  <si>
    <t>National Telecommunications Authority</t>
  </si>
  <si>
    <t>Tobolar</t>
  </si>
  <si>
    <t>Overall balance</t>
  </si>
  <si>
    <t>Closing Fund Balances</t>
  </si>
  <si>
    <t>Government Guaranteed Debt</t>
  </si>
  <si>
    <t>Nominal GDP</t>
  </si>
  <si>
    <t>2006 q2</t>
  </si>
  <si>
    <t>Outrigger - Marshall Islands Resort</t>
  </si>
  <si>
    <t xml:space="preserve">Page </t>
  </si>
  <si>
    <t>ADB Debt Servicing</t>
  </si>
  <si>
    <t>ADB Share of General Fund</t>
  </si>
  <si>
    <t>Debt to ADB (concessional)</t>
  </si>
  <si>
    <t>Total External Debt (US$ millions)</t>
  </si>
  <si>
    <t>Debt to ADB</t>
  </si>
  <si>
    <t>General Fund Revenues (est.)</t>
  </si>
  <si>
    <t>Prior to 2004 only visitors travelling by air were included</t>
  </si>
  <si>
    <t>Source: EPPSO</t>
  </si>
  <si>
    <t>Errors and omissions</t>
  </si>
  <si>
    <t>2007 q1</t>
  </si>
  <si>
    <t>2006 q3</t>
  </si>
  <si>
    <t>2006 q4</t>
  </si>
  <si>
    <t>Other Goods and Services</t>
  </si>
  <si>
    <t xml:space="preserve">Food </t>
  </si>
  <si>
    <t>Housing, Utilities and Major Appliance</t>
  </si>
  <si>
    <t>Other Goods and Service</t>
  </si>
  <si>
    <t>Transport</t>
  </si>
  <si>
    <t>RMI</t>
  </si>
  <si>
    <t xml:space="preserve"> 5 year averages</t>
  </si>
  <si>
    <t xml:space="preserve">                    (Arrivals minus departures)</t>
  </si>
  <si>
    <t>Source :  US Department of Transportation "TRANSTATS" database</t>
  </si>
  <si>
    <t>Calender Year</t>
  </si>
  <si>
    <t>Purse-Seine</t>
  </si>
  <si>
    <t>2007 q2</t>
  </si>
  <si>
    <t>FY37</t>
  </si>
  <si>
    <t>FY2001</t>
  </si>
  <si>
    <t>FY2002</t>
  </si>
  <si>
    <t>FY2003</t>
  </si>
  <si>
    <t>FY2004</t>
  </si>
  <si>
    <t>FY2005</t>
  </si>
  <si>
    <t>FY2006</t>
  </si>
  <si>
    <t>FY2007</t>
  </si>
  <si>
    <t>FY2008</t>
  </si>
  <si>
    <t>List of Statistical Tables</t>
  </si>
  <si>
    <t>3 Series linked based on differential between the average figures 1997-1999</t>
  </si>
  <si>
    <t xml:space="preserve"> Real GDP annual growth</t>
  </si>
  <si>
    <t>Base 1982=100</t>
  </si>
  <si>
    <t>FY1996</t>
  </si>
  <si>
    <t>FY1997</t>
  </si>
  <si>
    <t>FY1998</t>
  </si>
  <si>
    <t>Travel</t>
  </si>
  <si>
    <t>Marshall Islands Shipping Corporation</t>
  </si>
  <si>
    <t>2008 q2</t>
  </si>
  <si>
    <t>2008 q1</t>
  </si>
  <si>
    <t>2007 q4</t>
  </si>
  <si>
    <t>2007 q3</t>
  </si>
  <si>
    <t>Alcoholic Beverages</t>
  </si>
  <si>
    <t>Base 2006 4th quarter=100</t>
  </si>
  <si>
    <t>2006</t>
  </si>
  <si>
    <t>2009 q1</t>
  </si>
  <si>
    <t>2008 q3</t>
  </si>
  <si>
    <t>2008 q4</t>
  </si>
  <si>
    <t>Weights (old)</t>
  </si>
  <si>
    <t>Weights (new)</t>
  </si>
  <si>
    <t>New Ebeye CPI</t>
  </si>
  <si>
    <t>FY1999</t>
  </si>
  <si>
    <t>FY2000</t>
  </si>
  <si>
    <r>
      <t>Old Ebeye CPI</t>
    </r>
    <r>
      <rPr>
        <vertAlign val="superscript"/>
        <sz val="10"/>
        <rFont val="Arial"/>
        <family val="2"/>
      </rPr>
      <t xml:space="preserve"> (1)</t>
    </r>
  </si>
  <si>
    <r>
      <t xml:space="preserve">Assets </t>
    </r>
    <r>
      <rPr>
        <vertAlign val="superscript"/>
        <sz val="10"/>
        <rFont val="Arial"/>
        <family val="2"/>
      </rPr>
      <t>1</t>
    </r>
  </si>
  <si>
    <r>
      <t xml:space="preserve">Liabilities </t>
    </r>
    <r>
      <rPr>
        <vertAlign val="superscript"/>
        <sz val="10"/>
        <rFont val="Arial"/>
        <family val="2"/>
      </rPr>
      <t>1</t>
    </r>
  </si>
  <si>
    <t>CY1997</t>
  </si>
  <si>
    <t>CY1998</t>
  </si>
  <si>
    <t>CY1999</t>
  </si>
  <si>
    <t>CY2000</t>
  </si>
  <si>
    <t>FY1989</t>
  </si>
  <si>
    <t>FY1990</t>
  </si>
  <si>
    <t>FY1991</t>
  </si>
  <si>
    <t>FY1992</t>
  </si>
  <si>
    <t>FY1993</t>
  </si>
  <si>
    <t>FY1994</t>
  </si>
  <si>
    <t>FY1995</t>
  </si>
  <si>
    <t>FY1984</t>
  </si>
  <si>
    <t>FY1985</t>
  </si>
  <si>
    <t>FY1986</t>
  </si>
  <si>
    <t>FY1987</t>
  </si>
  <si>
    <t>FY1988</t>
  </si>
  <si>
    <t>FY1983</t>
  </si>
  <si>
    <t>Debt Service</t>
  </si>
  <si>
    <t>Principal</t>
  </si>
  <si>
    <t>(US$ millions)</t>
  </si>
  <si>
    <r>
      <t xml:space="preserve">Source: </t>
    </r>
    <r>
      <rPr>
        <i/>
        <sz val="10"/>
        <rFont val="Arial"/>
        <family val="2"/>
      </rPr>
      <t>Department of Finance and Administration and EPPSO estimates.</t>
    </r>
  </si>
  <si>
    <t>1948-RMI (SF)</t>
  </si>
  <si>
    <t>Less intermediate FISIM</t>
  </si>
  <si>
    <t>(US$000)</t>
  </si>
  <si>
    <t>Household mixed income</t>
  </si>
  <si>
    <t>Total Monetary</t>
  </si>
  <si>
    <t>Household subsistence</t>
  </si>
  <si>
    <t>Owner occupied housing</t>
  </si>
  <si>
    <t>Total Non-Monetary</t>
  </si>
  <si>
    <t>1) Includes fish caught outside RMI EEZ</t>
  </si>
  <si>
    <t>(US$'000)</t>
  </si>
  <si>
    <t>Current prices</t>
  </si>
  <si>
    <t>Gross Domestic Product (GDP)</t>
  </si>
  <si>
    <t>Receivable from the rest of the world</t>
  </si>
  <si>
    <t>Payable to the rest of the world</t>
  </si>
  <si>
    <t>Gross National Income (GNI)</t>
  </si>
  <si>
    <t>Gross National Disposable Income (GNDI)</t>
  </si>
  <si>
    <t>Real Gross Domestic Income</t>
  </si>
  <si>
    <t>Real Gross National Income (GNI)</t>
  </si>
  <si>
    <t>Annual changes</t>
  </si>
  <si>
    <t>GDP at constant prices</t>
  </si>
  <si>
    <t>Real GNI</t>
  </si>
  <si>
    <t>Real GNDI</t>
  </si>
  <si>
    <t>Source: EPPSO GDP estimates</t>
  </si>
  <si>
    <t>RMI Population Censuses</t>
  </si>
  <si>
    <r>
      <t xml:space="preserve">Method of catch </t>
    </r>
    <r>
      <rPr>
        <i/>
        <sz val="10"/>
        <rFont val="Arial"/>
        <family val="2"/>
      </rPr>
      <t>(metric tons)</t>
    </r>
    <r>
      <rPr>
        <sz val="10"/>
        <rFont val="Arial"/>
        <family val="2"/>
      </rPr>
      <t xml:space="preserve">  </t>
    </r>
    <r>
      <rPr>
        <vertAlign val="superscript"/>
        <sz val="10"/>
        <rFont val="Arial"/>
        <family val="2"/>
      </rPr>
      <t>1</t>
    </r>
  </si>
  <si>
    <r>
      <t xml:space="preserve">Method of catch </t>
    </r>
    <r>
      <rPr>
        <i/>
        <sz val="10"/>
        <rFont val="Arial"/>
        <family val="2"/>
      </rPr>
      <t>(metric tons)</t>
    </r>
  </si>
  <si>
    <r>
      <t xml:space="preserve">FY2004 </t>
    </r>
    <r>
      <rPr>
        <vertAlign val="superscript"/>
        <sz val="10"/>
        <rFont val="Arial"/>
        <family val="2"/>
      </rPr>
      <t>1</t>
    </r>
  </si>
  <si>
    <t>Number of employees</t>
  </si>
  <si>
    <t>Fish processed</t>
  </si>
  <si>
    <t>Animal feed produced</t>
  </si>
  <si>
    <t>Net interest income after loan loss provisions</t>
  </si>
  <si>
    <r>
      <t>Debt service as % of general fund revenues</t>
    </r>
    <r>
      <rPr>
        <vertAlign val="superscript"/>
        <sz val="10"/>
        <rFont val="Arial"/>
        <family val="2"/>
      </rPr>
      <t>1</t>
    </r>
  </si>
  <si>
    <t>1) General Fund revenue = uncommitted government revenue available for debt service</t>
  </si>
  <si>
    <t>External Debt Total</t>
  </si>
  <si>
    <t>GDP</t>
  </si>
  <si>
    <r>
      <t xml:space="preserve">GDP  per capita, Constant prices </t>
    </r>
    <r>
      <rPr>
        <vertAlign val="superscript"/>
        <sz val="10"/>
        <rFont val="Arial"/>
        <family val="2"/>
      </rPr>
      <t>4</t>
    </r>
  </si>
  <si>
    <t>Current price GDP per capita (US$)</t>
  </si>
  <si>
    <t>Current price GNI per capita (US$)</t>
  </si>
  <si>
    <t>Current price GNDI per capita (US$)</t>
  </si>
  <si>
    <t>Constant price GDP per capita (US$)</t>
  </si>
  <si>
    <t>Real GDI per capita</t>
  </si>
  <si>
    <t>Real GNI per capita (US$)</t>
  </si>
  <si>
    <t>Real GNDI per capita (US$)</t>
  </si>
  <si>
    <t xml:space="preserve"> 1) GDP, GNI and GNDI are at purchasers prices.</t>
  </si>
  <si>
    <t>GDP, at constant prices</t>
  </si>
  <si>
    <t>`</t>
  </si>
  <si>
    <t>Current account balance</t>
  </si>
  <si>
    <t>Goods and services balance</t>
  </si>
  <si>
    <t>Goods balance</t>
  </si>
  <si>
    <t>Exports of goods</t>
  </si>
  <si>
    <t>Services balance</t>
  </si>
  <si>
    <t>Exports of services</t>
  </si>
  <si>
    <t>Telecommunication</t>
  </si>
  <si>
    <t>Imports of services</t>
  </si>
  <si>
    <t>Technical assistance</t>
  </si>
  <si>
    <t>Primary income balance</t>
  </si>
  <si>
    <t>Primary income, inflows</t>
  </si>
  <si>
    <t xml:space="preserve">Rent receipts for use of Kwajalein land </t>
  </si>
  <si>
    <t>Dividends and interest</t>
  </si>
  <si>
    <t>Commercial banks</t>
  </si>
  <si>
    <t>Primary income, outflows</t>
  </si>
  <si>
    <t>Non-resident Kwajalein land owners</t>
  </si>
  <si>
    <t>Dividends related to direct investment</t>
  </si>
  <si>
    <t>Interest on loans</t>
  </si>
  <si>
    <t>Interest on bonds</t>
  </si>
  <si>
    <t>Secondary income balance</t>
  </si>
  <si>
    <t>Secondary income, inflows</t>
  </si>
  <si>
    <t>Compact current grants</t>
  </si>
  <si>
    <t>Income tax from Kwajalein US workers</t>
  </si>
  <si>
    <t>Household remittances</t>
  </si>
  <si>
    <t>Secondary income, outflows</t>
  </si>
  <si>
    <t>Capital account balance</t>
  </si>
  <si>
    <t>Capital inflows</t>
  </si>
  <si>
    <t>Capital outflows</t>
  </si>
  <si>
    <t>Financial account balance</t>
  </si>
  <si>
    <t>Direct investment</t>
  </si>
  <si>
    <t>Assets</t>
  </si>
  <si>
    <t>Liabilities</t>
  </si>
  <si>
    <t>Loans, government</t>
  </si>
  <si>
    <t>Fish processing</t>
  </si>
  <si>
    <t>Business services</t>
  </si>
  <si>
    <t xml:space="preserve"> 6) Income comparisons between countries should be made using Purchasing Power Paritys (PPP) rather than US$. However, these measures are currently not available for the RMI.</t>
  </si>
  <si>
    <t>Primary incomes 5</t>
  </si>
  <si>
    <t>Freight and postal services</t>
  </si>
  <si>
    <t>FY2009</t>
  </si>
  <si>
    <t>Health</t>
  </si>
  <si>
    <t>Public Sector Capacity Building</t>
  </si>
  <si>
    <t>Private Sector Development</t>
  </si>
  <si>
    <t>Environment</t>
  </si>
  <si>
    <t>Ebeye Special Needs</t>
  </si>
  <si>
    <t>Kwajalein Development Fund</t>
  </si>
  <si>
    <t>Supplemental Education Grant</t>
  </si>
  <si>
    <t>2009 q2</t>
  </si>
  <si>
    <t>2009 q3</t>
  </si>
  <si>
    <t>2009 q4</t>
  </si>
  <si>
    <t>Inflation correction</t>
  </si>
  <si>
    <t>Trust Fund Contribution</t>
  </si>
  <si>
    <t>Notes :   Only includes air passengers to/from Majuro or Kwajalein and US airports (Guam, Hawaii)</t>
  </si>
  <si>
    <t>FY2010</t>
  </si>
  <si>
    <t>Passengers to/from FSM and other countries (e.g. FSM, Kiribati) are excluded.</t>
  </si>
  <si>
    <t>Some one-way movements of non-residents (e.g. fishing crews and US military personnel) may be included.</t>
  </si>
  <si>
    <t>Passengers between Majuro and Kwajalein are excluded.</t>
  </si>
  <si>
    <t>These data are used as proxy indicators of net migration to/from the RMI. However;</t>
  </si>
  <si>
    <t>2010 q1</t>
  </si>
  <si>
    <t>2010 q2</t>
  </si>
  <si>
    <t>Housing, Utilities, Appliances</t>
  </si>
  <si>
    <t>Base 2003 1st qtr=100</t>
  </si>
  <si>
    <t>Fisheries (1)</t>
  </si>
  <si>
    <t>(1) Includes Shore based fish processed and vessel support services</t>
  </si>
  <si>
    <t xml:space="preserve"> 2) Refer to Balance of Payments tables for breakdown of primary and secondary Income flows</t>
  </si>
  <si>
    <t>[Mig]</t>
  </si>
  <si>
    <t>[GNI]</t>
  </si>
  <si>
    <t>[NApc]</t>
  </si>
  <si>
    <t>[EmpInst]</t>
  </si>
  <si>
    <t>EmpInd</t>
  </si>
  <si>
    <t>[EmpPriv]</t>
  </si>
  <si>
    <t>[Real_Cp&amp;Fish]</t>
  </si>
  <si>
    <t>[Real_trsm]</t>
  </si>
  <si>
    <t>[M&amp;Ba]</t>
  </si>
  <si>
    <t>[M&amp;Bbc]</t>
  </si>
  <si>
    <t>[CpiMajOld]</t>
  </si>
  <si>
    <t>[CpiMaj]</t>
  </si>
  <si>
    <t>CpiEbeye]</t>
  </si>
  <si>
    <t>[ExtD_out]</t>
  </si>
  <si>
    <t>[ExtD_Prj]</t>
  </si>
  <si>
    <t>[FPse]</t>
  </si>
  <si>
    <t>[CII]</t>
  </si>
  <si>
    <t>Kwajalein Land Owners</t>
  </si>
  <si>
    <t>Net primary incomes</t>
  </si>
  <si>
    <t>Net secondary incomes</t>
  </si>
  <si>
    <t>Memo: Units treated as government agencies in the RMI economic statistics</t>
  </si>
  <si>
    <t>Majuro Atoll Waste Company</t>
  </si>
  <si>
    <t>Fish</t>
  </si>
  <si>
    <t>Imports of goods f.o.b.</t>
  </si>
  <si>
    <t>Passenger services</t>
  </si>
  <si>
    <t>Construction services</t>
  </si>
  <si>
    <t>Ship registration fees</t>
  </si>
  <si>
    <t>Government grants</t>
  </si>
  <si>
    <t>Other budget and off-budget grants</t>
  </si>
  <si>
    <t>College of Marshall Islands</t>
  </si>
  <si>
    <t>Other capital grants to government</t>
  </si>
  <si>
    <t>Net lending/Borrowing (Curr + Cap)</t>
  </si>
  <si>
    <t>Portfolio investment (increase in assets: -)</t>
  </si>
  <si>
    <t>Other investment (increase in assets: -)</t>
  </si>
  <si>
    <t>Assets (bank deposits)</t>
  </si>
  <si>
    <t>Liabilities (public sector loans)</t>
  </si>
  <si>
    <t>MEMO ITEM</t>
  </si>
  <si>
    <t>Fish 1/</t>
  </si>
  <si>
    <t>Re-exports</t>
  </si>
  <si>
    <t>Copra/ coconut oil</t>
  </si>
  <si>
    <t>Government services</t>
  </si>
  <si>
    <t>Medical referral programme</t>
  </si>
  <si>
    <t>Other travel</t>
  </si>
  <si>
    <t>of which: Kwajalein</t>
  </si>
  <si>
    <t>Taxes on foreign-owned businesses</t>
  </si>
  <si>
    <t>Government and social security</t>
  </si>
  <si>
    <t>Trust Funds</t>
  </si>
  <si>
    <t>Transfers to NPISH</t>
  </si>
  <si>
    <t>Abroad (increase: -)</t>
  </si>
  <si>
    <t>In the RMI (increase: +)</t>
  </si>
  <si>
    <t>Assets (increase: -)</t>
  </si>
  <si>
    <t xml:space="preserve">Social Security </t>
  </si>
  <si>
    <t>Liabilities (increase: +)</t>
  </si>
  <si>
    <t>Banks, capital &amp; reinvested earnings</t>
  </si>
  <si>
    <t>Government, medium-term notes</t>
  </si>
  <si>
    <t>Banks, deposits</t>
  </si>
  <si>
    <t>Loans, public entities</t>
  </si>
  <si>
    <t>2/ Coverage of nuclear-related trust funds is incomplete.</t>
  </si>
  <si>
    <t>3/ Mainly households</t>
  </si>
  <si>
    <t>Other 3/</t>
  </si>
  <si>
    <t>Secondary income, outflows 3/</t>
  </si>
  <si>
    <t>[BOPdet]</t>
  </si>
  <si>
    <t>[BOPsum]</t>
  </si>
  <si>
    <t>TOTAL STOCKS, NET</t>
  </si>
  <si>
    <t>Direct investment, net</t>
  </si>
  <si>
    <t>Portfolio investment, net</t>
  </si>
  <si>
    <t>Social security portfolio</t>
  </si>
  <si>
    <t>NTA portfolio</t>
  </si>
  <si>
    <t>Equity: Capital and retained earnings of foreign-owned banks</t>
  </si>
  <si>
    <t>Debt: Medium-term notes</t>
  </si>
  <si>
    <t>Other investment, net</t>
  </si>
  <si>
    <t>Liabilities, loans</t>
  </si>
  <si>
    <t>Public entities</t>
  </si>
  <si>
    <t>[IIP]</t>
  </si>
  <si>
    <t>continued…</t>
  </si>
  <si>
    <t>"Exports", non-resident fishing vessels 1/</t>
  </si>
  <si>
    <t>Hyperlinks to tables [worksheet name]</t>
  </si>
  <si>
    <t>[ExtD_Hist]</t>
  </si>
  <si>
    <t>Education (2)</t>
  </si>
  <si>
    <t>1/ Pelagic fishing vessels operated economically from abroad are treated as non-resident; thus, their sales are not included in exports in the main dataset.</t>
  </si>
  <si>
    <t>Local Government, Trust Funds 2/</t>
  </si>
  <si>
    <t>2/ Coverage of national government investment portfolio and local government trust funds is incomplete.</t>
  </si>
  <si>
    <t>National Gov't, Compact capital grants</t>
  </si>
  <si>
    <t>Local Government, Trust Fund grants 1/</t>
  </si>
  <si>
    <t>2010 q3</t>
  </si>
  <si>
    <t>FY2011</t>
  </si>
  <si>
    <t>[NAInst]</t>
  </si>
  <si>
    <t>less intermediate FISIM</t>
  </si>
  <si>
    <t>GDP at basic prices</t>
  </si>
  <si>
    <t>Taxes on products</t>
  </si>
  <si>
    <t>less subsidies</t>
  </si>
  <si>
    <t>GDP at purchasers prices</t>
  </si>
  <si>
    <t>(FY2004=100)</t>
  </si>
  <si>
    <t>[NAInd]</t>
  </si>
  <si>
    <r>
      <t xml:space="preserve">GDP US$ millions (old series) </t>
    </r>
    <r>
      <rPr>
        <vertAlign val="superscript"/>
        <sz val="10"/>
        <rFont val="Arial"/>
        <family val="2"/>
      </rPr>
      <t>1</t>
    </r>
  </si>
  <si>
    <r>
      <t xml:space="preserve">GDP US$ millions (new series) </t>
    </r>
    <r>
      <rPr>
        <vertAlign val="superscript"/>
        <sz val="10"/>
        <rFont val="Arial"/>
        <family val="2"/>
      </rPr>
      <t>2</t>
    </r>
  </si>
  <si>
    <r>
      <t xml:space="preserve">Real GDP  $ millions  </t>
    </r>
    <r>
      <rPr>
        <vertAlign val="superscript"/>
        <sz val="10"/>
        <rFont val="Arial"/>
        <family val="2"/>
      </rPr>
      <t>4</t>
    </r>
  </si>
  <si>
    <t>Calendar Year</t>
  </si>
  <si>
    <t>Employment</t>
  </si>
  <si>
    <t>Exports</t>
  </si>
  <si>
    <t>Export Value  ($ million)</t>
  </si>
  <si>
    <t>Daily average</t>
  </si>
  <si>
    <t xml:space="preserve">Total persons </t>
  </si>
  <si>
    <t>Total Person days</t>
  </si>
  <si>
    <t>(M. Tonne)</t>
  </si>
  <si>
    <t>(M.Tonne)</t>
  </si>
  <si>
    <t>($ million)</t>
  </si>
  <si>
    <t>Source: Pan Pacific Foods Tuna Loining Plant, Majuro</t>
  </si>
  <si>
    <t>1) Loining plant operated by PM&amp;O was closed down towards the end of year 2004.</t>
  </si>
  <si>
    <r>
      <t xml:space="preserve">2008 </t>
    </r>
    <r>
      <rPr>
        <vertAlign val="superscript"/>
        <sz val="10"/>
        <rFont val="Arial"/>
        <family val="2"/>
      </rPr>
      <t>1</t>
    </r>
  </si>
  <si>
    <t>1 Short Ton=0.984, Metric Ton=907.2 Kgs.</t>
  </si>
  <si>
    <t>(S.Tons)</t>
  </si>
  <si>
    <t>Employment Cost</t>
  </si>
  <si>
    <t>Local Purchases</t>
  </si>
  <si>
    <t>Intergenerational Trust Fund</t>
  </si>
  <si>
    <t>Public Sector Program</t>
  </si>
  <si>
    <t>2659-RMI (SF)</t>
  </si>
  <si>
    <t>1989, 1993, 2009</t>
  </si>
  <si>
    <t>Infrastructure &amp; IMF</t>
  </si>
  <si>
    <t>Inflation adjustment</t>
  </si>
  <si>
    <t>Fishing license</t>
  </si>
  <si>
    <t xml:space="preserve"> 3) Grants not passed through the Government of the RMI may be understated</t>
  </si>
  <si>
    <t>memo: GDP excluding offshore fishing vessels</t>
  </si>
  <si>
    <t>(No. of workers, part and full time)</t>
  </si>
  <si>
    <t>(1) Includes Shore based fish processing and vessel support services. Part time workers may be significant. 2)  Not including government workers which are included under "Public Administration"</t>
  </si>
  <si>
    <t>Memo: Total excluding Transit</t>
  </si>
  <si>
    <t>FY00</t>
  </si>
  <si>
    <t>FY01</t>
  </si>
  <si>
    <t>FY02</t>
  </si>
  <si>
    <t>Gov Guaranteed Debt Service</t>
  </si>
  <si>
    <t>2011 q2</t>
  </si>
  <si>
    <t>2011 q1</t>
  </si>
  <si>
    <t>2010 q4</t>
  </si>
  <si>
    <t>2012 q1</t>
  </si>
  <si>
    <t>2011 q3</t>
  </si>
  <si>
    <t>2011 q4</t>
  </si>
  <si>
    <t>FY03</t>
  </si>
  <si>
    <t>Annual Abstract 2004 Tables 1.3 and 1.6; RMI 2011 Census of Population</t>
  </si>
  <si>
    <t>FY2012</t>
  </si>
  <si>
    <t>Revenue</t>
  </si>
  <si>
    <t xml:space="preserve">  1.  Tax revenue</t>
  </si>
  <si>
    <t xml:space="preserve">  2.  Social Contributions</t>
  </si>
  <si>
    <t xml:space="preserve">  3.  Grants</t>
  </si>
  <si>
    <t xml:space="preserve">  4.  Other revenue</t>
  </si>
  <si>
    <t>Expense</t>
  </si>
  <si>
    <t xml:space="preserve">  1.  Compensation of Employees</t>
  </si>
  <si>
    <t xml:space="preserve">  2.  Use of goods and services</t>
  </si>
  <si>
    <t xml:space="preserve">  3.  Consumption of fixed capital</t>
  </si>
  <si>
    <t xml:space="preserve">  4.  Interest Payments</t>
  </si>
  <si>
    <t xml:space="preserve">  5.  Subsidies</t>
  </si>
  <si>
    <t xml:space="preserve">  7.  Social benefits</t>
  </si>
  <si>
    <t xml:space="preserve">  8.  Other expense</t>
  </si>
  <si>
    <t>Net Worth and its Changes</t>
  </si>
  <si>
    <t xml:space="preserve">  1   Nonfinancial assets</t>
  </si>
  <si>
    <t xml:space="preserve">  2.  Financial assets</t>
  </si>
  <si>
    <t xml:space="preserve">  3.  Financial liabilities</t>
  </si>
  <si>
    <t>Analytical Measures</t>
  </si>
  <si>
    <t>Gross operating balance</t>
  </si>
  <si>
    <t>Primary operating balance</t>
  </si>
  <si>
    <t>Overall fiscal balance</t>
  </si>
  <si>
    <t>Overall primary balance</t>
  </si>
  <si>
    <t>Statistical discrepancy</t>
  </si>
  <si>
    <t>[GFSsum]</t>
  </si>
  <si>
    <t>[GFSdet]</t>
  </si>
  <si>
    <t>(In percent of GDP)</t>
  </si>
  <si>
    <t>Taxes</t>
  </si>
  <si>
    <t>Grants</t>
  </si>
  <si>
    <t>Compensation of Employees</t>
  </si>
  <si>
    <t>Use of goods and services</t>
  </si>
  <si>
    <t>Non Financial Assets</t>
  </si>
  <si>
    <t>Memo Items</t>
  </si>
  <si>
    <t>Trust Fund Balances (c/b)</t>
  </si>
  <si>
    <t>Compact A Account</t>
  </si>
  <si>
    <t>Compact D Account</t>
  </si>
  <si>
    <t>o/w unrestricted</t>
  </si>
  <si>
    <t>Outstanding external debt</t>
  </si>
  <si>
    <t>[Census]</t>
  </si>
  <si>
    <t>Other Price Indexes</t>
  </si>
  <si>
    <t>Majuro CPI</t>
  </si>
  <si>
    <t>US CPI</t>
  </si>
  <si>
    <t>US GDP deflator</t>
  </si>
  <si>
    <t xml:space="preserve">Source: Social Security plus EPPSO 'non-reported' estimate. </t>
  </si>
  <si>
    <t xml:space="preserve">Source: Social Security plus EPPSO 'non-reported' estimate.  Wage Costs = Gross wages and salaries as per Social Security regulations. </t>
  </si>
  <si>
    <t xml:space="preserve">Source: Social Security plus EPPSO 'non-reported' estimate. Wage Costs = Gross wages and salaries as per Social Security regulations. </t>
  </si>
  <si>
    <t>Source: Social Security plus EPPSO 'non-reported' estimate. Wage Costs = Gross wages and salaries as per Social Security regulations.</t>
  </si>
  <si>
    <r>
      <t xml:space="preserve">  6.  Grants </t>
    </r>
    <r>
      <rPr>
        <vertAlign val="superscript"/>
        <sz val="10"/>
        <rFont val="Arial"/>
        <family val="2"/>
      </rPr>
      <t>1</t>
    </r>
  </si>
  <si>
    <t>FY1982</t>
  </si>
  <si>
    <t>FY1981</t>
  </si>
  <si>
    <t>Local Government, Trust Funds 1/</t>
  </si>
  <si>
    <t>Deposits, commercial banks 2/</t>
  </si>
  <si>
    <t>1/ Coverage of local government trust funds is incomplete.</t>
  </si>
  <si>
    <t>2/ At banks abroad</t>
  </si>
  <si>
    <t>Local Government, Trust Funds 3/</t>
  </si>
  <si>
    <t>Other investments</t>
  </si>
  <si>
    <t>2013 q1</t>
  </si>
  <si>
    <t>2012 q2</t>
  </si>
  <si>
    <t>2012 q3</t>
  </si>
  <si>
    <t>2012 q4</t>
  </si>
  <si>
    <t>Volunteer work</t>
  </si>
  <si>
    <t>Producing goods for own consumption</t>
  </si>
  <si>
    <t>FY2013</t>
  </si>
  <si>
    <r>
      <t>FY2012</t>
    </r>
    <r>
      <rPr>
        <vertAlign val="superscript"/>
        <sz val="10"/>
        <rFont val="Arial"/>
        <family val="2"/>
      </rPr>
      <t>2</t>
    </r>
  </si>
  <si>
    <r>
      <t>FY2012</t>
    </r>
    <r>
      <rPr>
        <vertAlign val="superscript"/>
        <sz val="10"/>
        <rFont val="Arial"/>
        <family val="2"/>
      </rPr>
      <t>3</t>
    </r>
  </si>
  <si>
    <t>DAEF</t>
  </si>
  <si>
    <t>Single Audit</t>
  </si>
  <si>
    <t>Note 1: RMI contributions to the Compact Trust Fund have been treated as a transfer to an international unit</t>
  </si>
  <si>
    <t>College of Marshall Islands (Compact funding)</t>
  </si>
  <si>
    <t>College of Marshall Islands (Capital contributions)</t>
  </si>
  <si>
    <t>FY97</t>
  </si>
  <si>
    <t>FY98</t>
  </si>
  <si>
    <t>FY99</t>
  </si>
  <si>
    <t>FY04</t>
  </si>
  <si>
    <t>FY05</t>
  </si>
  <si>
    <t>FY06</t>
  </si>
  <si>
    <t>FY07</t>
  </si>
  <si>
    <t>FY08</t>
  </si>
  <si>
    <t>FY09</t>
  </si>
  <si>
    <t>FY10</t>
  </si>
  <si>
    <t>FY11</t>
  </si>
  <si>
    <t>FY2014</t>
  </si>
  <si>
    <t>FY2015</t>
  </si>
  <si>
    <t>FY2016</t>
  </si>
  <si>
    <t>FY2017</t>
  </si>
  <si>
    <t>FY2018</t>
  </si>
  <si>
    <t>FY2019</t>
  </si>
  <si>
    <t>FY2020</t>
  </si>
  <si>
    <t>FY2021</t>
  </si>
  <si>
    <t>FY2022</t>
  </si>
  <si>
    <t>FY2023</t>
  </si>
  <si>
    <t>FY95</t>
  </si>
  <si>
    <t>FY96</t>
  </si>
  <si>
    <t>FY94</t>
  </si>
  <si>
    <t>FY93</t>
  </si>
  <si>
    <t>FY Pub ("P") or Graph ("G")</t>
  </si>
  <si>
    <t>Fishing licence fees 4/</t>
  </si>
  <si>
    <t>Fishing licence fees 3/</t>
  </si>
  <si>
    <t xml:space="preserve"> 2) Data prior to 2004 does not include fees under the Japan, USA and FSM Arrangement treaties</t>
  </si>
  <si>
    <t>4/ Data prior to 2004 does not include fees under the Japan, USA and FSM Arrangement treaties</t>
  </si>
  <si>
    <t>3/ Data prior to 2004 does not include fees under the Japan, USA and FSM Arrangement treaties</t>
  </si>
  <si>
    <t>National Gov't, Intergeneratonal Trust Fund</t>
  </si>
  <si>
    <t>Nuclear Claims Tribunal</t>
  </si>
  <si>
    <t>Restricted Net Assets, Beginning</t>
  </si>
  <si>
    <t>Additions</t>
  </si>
  <si>
    <t>Contributions:</t>
  </si>
  <si>
    <t>United States</t>
  </si>
  <si>
    <t>Total contributions</t>
  </si>
  <si>
    <t>Investment income:</t>
  </si>
  <si>
    <t>Interest and dividends</t>
  </si>
  <si>
    <t>Holding gains</t>
  </si>
  <si>
    <t>Gross investment income</t>
  </si>
  <si>
    <t>Less: investment expenses</t>
  </si>
  <si>
    <t>Net investment income</t>
  </si>
  <si>
    <t>Total additions</t>
  </si>
  <si>
    <t>Deductions</t>
  </si>
  <si>
    <t>Administrative expenses</t>
  </si>
  <si>
    <t>Change in net assets</t>
  </si>
  <si>
    <t>Restricted Net Assets, Ending</t>
  </si>
  <si>
    <t>Note: investment income and expense data not available for FY2004</t>
  </si>
  <si>
    <t>2013 q2</t>
  </si>
  <si>
    <t>2013 q3</t>
  </si>
  <si>
    <t>2013 q4</t>
  </si>
  <si>
    <t>2014 q1</t>
  </si>
  <si>
    <r>
      <t>FY2013</t>
    </r>
    <r>
      <rPr>
        <vertAlign val="superscript"/>
        <sz val="10"/>
        <rFont val="Arial"/>
        <family val="2"/>
      </rPr>
      <t>2</t>
    </r>
  </si>
  <si>
    <t>(3) FY2012 annual average percent change FY2012 on FY2009</t>
  </si>
  <si>
    <t>.0.268</t>
  </si>
  <si>
    <t>2950-RMI (SF)</t>
  </si>
  <si>
    <t>Final consumption expenditure, government</t>
  </si>
  <si>
    <t>National Government</t>
  </si>
  <si>
    <t>Final consumption expenditure, private</t>
  </si>
  <si>
    <t>Households' acquisition</t>
  </si>
  <si>
    <t>Households' own produce</t>
  </si>
  <si>
    <t>Dwellings</t>
  </si>
  <si>
    <t>NPISH</t>
  </si>
  <si>
    <t>Gross fixed capital formation</t>
  </si>
  <si>
    <t>Changes in inventories</t>
  </si>
  <si>
    <t>Gross domestic expenditure</t>
  </si>
  <si>
    <t>Exports - Goods, Offshore Fish</t>
  </si>
  <si>
    <t>Exports - Goods, Other</t>
  </si>
  <si>
    <t>Exports: Services</t>
  </si>
  <si>
    <t>Exports (embassies)</t>
  </si>
  <si>
    <t>Less Imports</t>
  </si>
  <si>
    <t>Food, beverages, tobacco</t>
  </si>
  <si>
    <t>Fishing Boat, provisions at sea</t>
  </si>
  <si>
    <t>Other goods</t>
  </si>
  <si>
    <t>Expenditure on GDP: GDP(E)</t>
  </si>
  <si>
    <t>Discrepancy</t>
  </si>
  <si>
    <t>GDP(P) at market prices</t>
  </si>
  <si>
    <t>% discrepancy</t>
  </si>
  <si>
    <t>(Current prices, US$ millions)</t>
  </si>
  <si>
    <t>[NAexp]</t>
  </si>
  <si>
    <t>Source: EPPSO (provisional "work in progress" estimates)</t>
  </si>
  <si>
    <t>2015 q1</t>
  </si>
  <si>
    <t>2014 q2</t>
  </si>
  <si>
    <t>2014 q3</t>
  </si>
  <si>
    <t>2014 q4</t>
  </si>
  <si>
    <t>~</t>
  </si>
  <si>
    <t>Fish loins exported</t>
  </si>
  <si>
    <t>Raw Fish Exported</t>
  </si>
  <si>
    <r>
      <t xml:space="preserve">Primary incomes </t>
    </r>
    <r>
      <rPr>
        <vertAlign val="superscript"/>
        <sz val="10"/>
        <color indexed="8"/>
        <rFont val="Arial"/>
        <family val="2"/>
      </rPr>
      <t>2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</si>
  <si>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2 3</t>
    </r>
  </si>
  <si>
    <r>
      <t xml:space="preserve">Trading gains/losses </t>
    </r>
    <r>
      <rPr>
        <vertAlign val="superscript"/>
        <sz val="10"/>
        <color indexed="8"/>
        <rFont val="Arial"/>
        <family val="2"/>
      </rPr>
      <t>4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</si>
  <si>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5</t>
    </r>
  </si>
  <si>
    <r>
      <t xml:space="preserve">Real Gross National Disposable Income (GNDI) </t>
    </r>
    <r>
      <rPr>
        <vertAlign val="superscript"/>
        <sz val="10"/>
        <color indexed="8"/>
        <rFont val="Arial"/>
        <family val="2"/>
      </rPr>
      <t>1</t>
    </r>
  </si>
  <si>
    <r>
      <t xml:space="preserve">Per capita income measures </t>
    </r>
    <r>
      <rPr>
        <vertAlign val="superscript"/>
        <sz val="10"/>
        <color indexed="8"/>
        <rFont val="Arial"/>
        <family val="2"/>
      </rPr>
      <t>6</t>
    </r>
  </si>
  <si>
    <r>
      <t xml:space="preserve">2014 </t>
    </r>
    <r>
      <rPr>
        <vertAlign val="superscript"/>
        <sz val="10"/>
        <rFont val="Arial"/>
        <family val="2"/>
      </rPr>
      <t>1</t>
    </r>
  </si>
  <si>
    <t>2) In 2006 some visitors arrving by sea were not included</t>
  </si>
  <si>
    <t>3) 2002 and 2003 data do not include those who arrived at Kwajalein airport</t>
  </si>
  <si>
    <r>
      <t xml:space="preserve">2006 </t>
    </r>
    <r>
      <rPr>
        <vertAlign val="superscript"/>
        <sz val="10"/>
        <rFont val="Arial"/>
        <family val="2"/>
      </rPr>
      <t>2</t>
    </r>
  </si>
  <si>
    <t>1) 2014 "holiday/vacation" includes passengers and crew on a large cruise ship</t>
  </si>
  <si>
    <r>
      <t xml:space="preserve">2002 </t>
    </r>
    <r>
      <rPr>
        <vertAlign val="superscript"/>
        <sz val="10"/>
        <rFont val="Arial"/>
        <family val="2"/>
      </rPr>
      <t>3</t>
    </r>
  </si>
  <si>
    <r>
      <t xml:space="preserve">2003 </t>
    </r>
    <r>
      <rPr>
        <vertAlign val="superscript"/>
        <sz val="10"/>
        <rFont val="Arial"/>
        <family val="2"/>
      </rPr>
      <t>3</t>
    </r>
  </si>
  <si>
    <t>Other   (old CPI only)</t>
  </si>
  <si>
    <t>2002-2006</t>
  </si>
  <si>
    <t>1997-2001</t>
  </si>
  <si>
    <t>1992-1996</t>
  </si>
  <si>
    <t>College of Marshall Islands (Federal Programs)</t>
  </si>
  <si>
    <t>College of Marshall Islands (transfers from REPMAR)</t>
  </si>
  <si>
    <t>Source: Compiled from Government of RMI and selected Public Enterprise Audits. Data for earlier years may be incomplete.</t>
  </si>
  <si>
    <t>US$ million</t>
  </si>
  <si>
    <t>Operating Income/Loss, US$ million</t>
  </si>
  <si>
    <t xml:space="preserve"> 5) Primary, Secondary Income and Capital Grants are deflated by a 50/50 weighting of RMI CPI/RMI GDP implicit price deflator, as a proxy for the Gross Domestic Expenditure deflator</t>
  </si>
  <si>
    <r>
      <t>(Percent, annual average</t>
    </r>
    <r>
      <rPr>
        <sz val="10"/>
        <rFont val="Arial"/>
        <family val="2"/>
      </rPr>
      <t>)</t>
    </r>
  </si>
  <si>
    <r>
      <t>Savings accounts</t>
    </r>
    <r>
      <rPr>
        <vertAlign val="superscript"/>
        <sz val="10"/>
        <rFont val="Arial"/>
        <family val="2"/>
      </rPr>
      <t>1</t>
    </r>
  </si>
  <si>
    <r>
      <t>Time deposits</t>
    </r>
    <r>
      <rPr>
        <vertAlign val="superscript"/>
        <sz val="10"/>
        <rFont val="Arial"/>
        <family val="2"/>
      </rPr>
      <t>2</t>
    </r>
  </si>
  <si>
    <r>
      <t>Loan rates</t>
    </r>
    <r>
      <rPr>
        <vertAlign val="superscript"/>
        <sz val="10"/>
        <rFont val="Arial"/>
        <family val="2"/>
      </rPr>
      <t>3</t>
    </r>
  </si>
  <si>
    <t>2016 q1</t>
  </si>
  <si>
    <t>2015 q4</t>
  </si>
  <si>
    <t>2015 q3</t>
  </si>
  <si>
    <t>2015 q2</t>
  </si>
  <si>
    <t>Fees (US$) (2)</t>
  </si>
  <si>
    <r>
      <t xml:space="preserve">Central government deposits </t>
    </r>
    <r>
      <rPr>
        <vertAlign val="superscript"/>
        <sz val="10"/>
        <rFont val="Arial"/>
        <family val="2"/>
      </rPr>
      <t>3</t>
    </r>
  </si>
  <si>
    <t>Claims on public enterprises2</t>
  </si>
  <si>
    <t>3) Includes deposits of Social Security administration and other trust funds</t>
  </si>
  <si>
    <t>2) Includes Marshald Islands Development Bank and State Owned Enterprises</t>
  </si>
  <si>
    <t>1) Calendar-year basis 4 quarter average to 2000. Fiscal-year basis 5 quarter average from FY2001-FY2012; thereafter September 30th balances.</t>
  </si>
  <si>
    <t>All loans</t>
  </si>
  <si>
    <t>Checkable savings</t>
  </si>
  <si>
    <t>All interest bearing deposits</t>
  </si>
  <si>
    <t>Social Security benefits</t>
  </si>
  <si>
    <t>Loan rates</t>
  </si>
  <si>
    <t>Published rates</t>
  </si>
  <si>
    <r>
      <t xml:space="preserve">Average interest rates </t>
    </r>
    <r>
      <rPr>
        <vertAlign val="superscript"/>
        <sz val="10"/>
        <rFont val="Arial"/>
        <family val="2"/>
      </rPr>
      <t>4</t>
    </r>
  </si>
  <si>
    <t xml:space="preserve"> Day Scheme</t>
  </si>
  <si>
    <t xml:space="preserve"> Of which Vessel</t>
  </si>
  <si>
    <t>1) average of rates offered by deposit money banks.</t>
  </si>
  <si>
    <t>2) average of minimum rates offered by deposit money banks.</t>
  </si>
  <si>
    <t>3) average of maximum rates charged by deposit money banks.</t>
  </si>
  <si>
    <t>4) actual interest divided by relevant deposit or loan balances</t>
  </si>
  <si>
    <t xml:space="preserve">Source: Social Security plus EPPSO 'non-reported' estimate, deflated by CPI. </t>
  </si>
  <si>
    <t>(FY2004 prices)</t>
  </si>
  <si>
    <t>Consumer Price Index (base CY2004)</t>
  </si>
  <si>
    <t>Consumer Price Index (base FY2004)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</si>
  <si>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</si>
  <si>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</si>
  <si>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</si>
  <si>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</si>
  <si>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</si>
  <si>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</si>
  <si>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</si>
  <si>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</si>
  <si>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</si>
  <si>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</si>
  <si>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</si>
  <si>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</si>
  <si>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</si>
  <si>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Currency and Equivalent</t>
  </si>
  <si>
    <t>Head Office</t>
  </si>
  <si>
    <t>Foreign Banks</t>
  </si>
  <si>
    <t>Deposits with Domestic Banks</t>
  </si>
  <si>
    <t>Loans and Advances to Public Sector</t>
  </si>
  <si>
    <t>Central Government</t>
  </si>
  <si>
    <t>MIDB</t>
  </si>
  <si>
    <t>Nonfinancial Public Enterprises</t>
  </si>
  <si>
    <t>Loans and Advances to Private Sector</t>
  </si>
  <si>
    <t>Businesses, Non-Bank Financial</t>
  </si>
  <si>
    <t>Businesses, Commercial</t>
  </si>
  <si>
    <t>Nonprofit Institutions</t>
  </si>
  <si>
    <t>Individuals, Installment Credit</t>
  </si>
  <si>
    <t>Individuals Residential Mortgages</t>
  </si>
  <si>
    <t>Individuals, Other</t>
  </si>
  <si>
    <t>Overdrafts</t>
  </si>
  <si>
    <t>Less:Valuation Reserve</t>
  </si>
  <si>
    <t>Loans (Net)</t>
  </si>
  <si>
    <t>Fixed Assets (Net)</t>
  </si>
  <si>
    <t>Other Assets</t>
  </si>
  <si>
    <t>Total Assets</t>
  </si>
  <si>
    <t>Deposits by Institutional Sector</t>
  </si>
  <si>
    <t>Bankers Deposits</t>
  </si>
  <si>
    <t>Resident</t>
  </si>
  <si>
    <t>Non-resident</t>
  </si>
  <si>
    <t>Social Security</t>
  </si>
  <si>
    <t>Individuals</t>
  </si>
  <si>
    <t>Less: Items in Process of Collection</t>
  </si>
  <si>
    <t>Total Deposits</t>
  </si>
  <si>
    <t>Other Liabilities</t>
  </si>
  <si>
    <t>Capital  and Reserves</t>
  </si>
  <si>
    <t>Issued and Fully Paid Shares,Stock Dividends, &amp; Dividends Paid</t>
  </si>
  <si>
    <t>Paid-In Premium</t>
  </si>
  <si>
    <t>Undistributed Profits</t>
  </si>
  <si>
    <t>Legal Reserve</t>
  </si>
  <si>
    <t>Total Capital  and Reserves</t>
  </si>
  <si>
    <t>Capital and Liabilities</t>
  </si>
  <si>
    <t>Deposits by Banks</t>
  </si>
  <si>
    <t>Demand Deposits</t>
  </si>
  <si>
    <t>Public Sector</t>
  </si>
  <si>
    <t>Checkable Savings</t>
  </si>
  <si>
    <t xml:space="preserve">Business </t>
  </si>
  <si>
    <t>Savings Deposits</t>
  </si>
  <si>
    <t>Time Deposits</t>
  </si>
  <si>
    <r>
      <t>Other unallocable</t>
    </r>
    <r>
      <rPr>
        <vertAlign val="super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</si>
  <si>
    <t>1. public sector and other checkable savings</t>
  </si>
  <si>
    <t>Businesses</t>
  </si>
  <si>
    <t>2017 q1</t>
  </si>
  <si>
    <t>2017 q2</t>
  </si>
  <si>
    <t>2016 q2</t>
  </si>
  <si>
    <t>2016 q3</t>
  </si>
  <si>
    <t>2016 q4</t>
  </si>
  <si>
    <t>GDP current prices, $ million</t>
  </si>
  <si>
    <t>GDP per capita $</t>
  </si>
  <si>
    <t>GNDI per capita $</t>
  </si>
  <si>
    <t>National accounts</t>
  </si>
  <si>
    <t>GDP, % growth</t>
  </si>
  <si>
    <t>Prices (annual percent change)</t>
  </si>
  <si>
    <t>Consumer price index</t>
  </si>
  <si>
    <t>Employment and Wages</t>
  </si>
  <si>
    <t>% change</t>
  </si>
  <si>
    <t>Private sedctor</t>
  </si>
  <si>
    <t>Public sector</t>
  </si>
  <si>
    <t>Average annual wage</t>
  </si>
  <si>
    <t>Average annual real wage (less inflation)</t>
  </si>
  <si>
    <t>Government Finance Statistics, $ millions</t>
  </si>
  <si>
    <t>Tax revenue</t>
  </si>
  <si>
    <t>Other revenue</t>
  </si>
  <si>
    <t>Other expense</t>
  </si>
  <si>
    <t>Nonfinancial assets</t>
  </si>
  <si>
    <t>Financial assets</t>
  </si>
  <si>
    <t>Financial liabilities</t>
  </si>
  <si>
    <t>Domestic revenues</t>
  </si>
  <si>
    <t>Money and Banking ($ million)</t>
  </si>
  <si>
    <t>Loans</t>
  </si>
  <si>
    <t>Capital</t>
  </si>
  <si>
    <t>Loans to deposit ratio, %</t>
  </si>
  <si>
    <t>Balance of Payments $ million</t>
  </si>
  <si>
    <t>Trade balance</t>
  </si>
  <si>
    <t>Service balance</t>
  </si>
  <si>
    <t>Primary Income balance</t>
  </si>
  <si>
    <t>Secondary Income balance</t>
  </si>
  <si>
    <t>Current Account, balance</t>
  </si>
  <si>
    <t>Capital Account, balance</t>
  </si>
  <si>
    <t>International Investment position (IIP), $ million</t>
  </si>
  <si>
    <t>Total stocks, net</t>
  </si>
  <si>
    <t>memo: COFA Trust Fund</t>
  </si>
  <si>
    <t>External Debt, $ million</t>
  </si>
  <si>
    <t>Gross External Debt Total</t>
  </si>
  <si>
    <t>Gross External debt as % of GDP</t>
  </si>
  <si>
    <t>[Summary Data]</t>
  </si>
  <si>
    <t>External</t>
  </si>
  <si>
    <t>Prices</t>
  </si>
  <si>
    <t>Money and banking</t>
  </si>
  <si>
    <t>Real sector indicators</t>
  </si>
  <si>
    <t>Population and migration</t>
  </si>
  <si>
    <t>National government employment and wages</t>
  </si>
  <si>
    <t>Government finances</t>
  </si>
  <si>
    <t>Per Capita Income measures</t>
  </si>
  <si>
    <t>GNI per capita $</t>
  </si>
  <si>
    <r>
      <t>FY2016</t>
    </r>
    <r>
      <rPr>
        <vertAlign val="superscript"/>
        <sz val="10"/>
        <rFont val="Arial"/>
        <family val="2"/>
      </rPr>
      <t>2</t>
    </r>
  </si>
  <si>
    <r>
      <t>FY2015</t>
    </r>
    <r>
      <rPr>
        <vertAlign val="superscript"/>
        <sz val="10"/>
        <rFont val="Arial"/>
        <family val="2"/>
      </rPr>
      <t>2</t>
    </r>
  </si>
  <si>
    <t>(1) Data prior to 2006 q4, are old Ebeye CPI series, using the new CPI weights.  Data not collected for 2010q1-2011q3 and 2012q3 &amp; q4, 2015q3&amp;q4, and 2016 q4</t>
  </si>
  <si>
    <t>GDP, % growth (excluding purse seine fishing boats)</t>
  </si>
  <si>
    <t>Source: Public Enterprise Audits.</t>
  </si>
  <si>
    <t>Table 6c    Tuna loining plant achievements, Majuro:  FY1999 to FY2003</t>
  </si>
  <si>
    <t>Table 2a    Population by major centers, percent of population and growth, 1930-2011</t>
  </si>
  <si>
    <t>Table 2b    Working age population, economically active, and not economically active, 1988, 1999 and 2011</t>
  </si>
  <si>
    <t>2017q2</t>
  </si>
  <si>
    <t>2017q3</t>
  </si>
  <si>
    <t>2017 q3</t>
  </si>
  <si>
    <t>2017 q4</t>
  </si>
  <si>
    <t>RMI GDP deflator</t>
  </si>
  <si>
    <t>Table 8a    Majuro: Consumer price index (CPI) by major groups, 1983-2001</t>
  </si>
  <si>
    <t>2017q4</t>
  </si>
  <si>
    <t>2018q1</t>
  </si>
  <si>
    <t>Debt service as % of national gov. revenues</t>
  </si>
  <si>
    <t xml:space="preserve"> </t>
  </si>
  <si>
    <t xml:space="preserve">  </t>
  </si>
  <si>
    <t>2018 q1</t>
  </si>
  <si>
    <t>2018 q2</t>
  </si>
  <si>
    <t xml:space="preserve">* Funds transfered from MIMRA. These differ from the actual fishing fees and related revenue collected by MIMRA.  </t>
  </si>
  <si>
    <t>Non-life insurance, claims &amp; other</t>
  </si>
  <si>
    <t>Commercial Banks</t>
  </si>
  <si>
    <t>Development Bank</t>
  </si>
  <si>
    <t>Other Finance</t>
  </si>
  <si>
    <t>Social Security Funds</t>
  </si>
  <si>
    <t>Public Sector (31 to 34,12)</t>
  </si>
  <si>
    <t>AA</t>
  </si>
  <si>
    <t>Agriculture</t>
  </si>
  <si>
    <t>AF</t>
  </si>
  <si>
    <t>Fishing</t>
  </si>
  <si>
    <t>Mining and quarrying</t>
  </si>
  <si>
    <t>Electricity supply</t>
  </si>
  <si>
    <t>Water, sewerage, waste</t>
  </si>
  <si>
    <t>Distribution, vehicle repair</t>
  </si>
  <si>
    <t>Transportation</t>
  </si>
  <si>
    <t>Hotels, Restaurants</t>
  </si>
  <si>
    <t>Information, communication</t>
  </si>
  <si>
    <t>Real estate activities</t>
  </si>
  <si>
    <t>Professional, technical</t>
  </si>
  <si>
    <t>Administrative services</t>
  </si>
  <si>
    <t>R</t>
  </si>
  <si>
    <t>Arts, recreation</t>
  </si>
  <si>
    <t>S</t>
  </si>
  <si>
    <t>Other service activities</t>
  </si>
  <si>
    <t>U</t>
  </si>
  <si>
    <t>Kwajelein base</t>
  </si>
  <si>
    <t>Health (2)</t>
  </si>
  <si>
    <t>Crude Oil Sold (volume)</t>
  </si>
  <si>
    <t>Crude Oil Sold ($ million)</t>
  </si>
  <si>
    <t>Other Sales ($ million)</t>
  </si>
  <si>
    <t>RMI days (3)</t>
  </si>
  <si>
    <t>(3) RMI Party Allocated Effort (PAE), under the Vessel Day Scheme</t>
  </si>
  <si>
    <t>2018 q3</t>
  </si>
  <si>
    <t>2018 q4</t>
  </si>
  <si>
    <t>2018q2</t>
  </si>
  <si>
    <t>2018q3</t>
  </si>
  <si>
    <t>2018q4</t>
  </si>
  <si>
    <t>Table 6f     Visitors to Majuro, by year and purpose of visit: 2004-2018</t>
  </si>
  <si>
    <t>Table 6g    Length of stay, visitors to Majuro, by year and purpose of visit: 2004-2018</t>
  </si>
  <si>
    <t>Table 6h    Visitors to Majuro by usual residence:  2004 to 2018</t>
  </si>
  <si>
    <t>Aa</t>
  </si>
  <si>
    <t>Agriculture and forestry</t>
  </si>
  <si>
    <t>Af</t>
  </si>
  <si>
    <t>Electricity, gas, steam and air conditioning supply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</si>
  <si>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</si>
  <si>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</si>
  <si>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</si>
  <si>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</si>
  <si>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</si>
  <si>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Professional, scientific and technical activities</t>
  </si>
  <si>
    <t>Administrative and support service activities</t>
  </si>
  <si>
    <t>Human health and social work activities</t>
  </si>
  <si>
    <t>Arts, entertainment and recreation</t>
  </si>
  <si>
    <t>Source: Bureau of Budget and Planning</t>
  </si>
  <si>
    <t>(FY15=100)</t>
  </si>
  <si>
    <t>3.4</t>
  </si>
  <si>
    <t xml:space="preserve">Indirect taxes </t>
  </si>
  <si>
    <t>less Subsidies</t>
  </si>
  <si>
    <t>GDP at Market Prices</t>
  </si>
  <si>
    <t>Mixed Income</t>
  </si>
  <si>
    <t>Taxes on products and imports</t>
  </si>
  <si>
    <t>GRT</t>
  </si>
  <si>
    <t>11</t>
  </si>
  <si>
    <t>12</t>
  </si>
  <si>
    <t>Public Enterprises</t>
  </si>
  <si>
    <t>21</t>
  </si>
  <si>
    <t>22</t>
  </si>
  <si>
    <t>23</t>
  </si>
  <si>
    <t>31</t>
  </si>
  <si>
    <t>32</t>
  </si>
  <si>
    <t>33</t>
  </si>
  <si>
    <t>34</t>
  </si>
  <si>
    <t>Non-Profit Institutions Serving households</t>
  </si>
  <si>
    <t>Import Taxes</t>
  </si>
  <si>
    <t>Local Government Taxes</t>
  </si>
  <si>
    <t>2019 q1</t>
  </si>
  <si>
    <t>2019 q2</t>
  </si>
  <si>
    <t>GDP, at constant prices $ million, FY2015 prices</t>
  </si>
  <si>
    <t>4 Constant Volume measure GDP in 2015 prices. U.S. CPI used as deflator for 1981-1997</t>
  </si>
  <si>
    <t>1 GDP Current price estimates, old series 1981-2001</t>
  </si>
  <si>
    <t>2 GDP Current price estimates, EPPSO/Graduate School from 1997</t>
  </si>
  <si>
    <t>X</t>
  </si>
  <si>
    <t>PRESIDENT &amp; CABINET</t>
  </si>
  <si>
    <t>CHIEF SECRETARY'S OFFICE</t>
  </si>
  <si>
    <t>SPECIAL APPROPRIATIONS</t>
  </si>
  <si>
    <t>COUNCIL OF IROIJ</t>
  </si>
  <si>
    <t>NITIJELA</t>
  </si>
  <si>
    <t>AUDITOR GENERAL</t>
  </si>
  <si>
    <t>FOREIGN AFFAIRS</t>
  </si>
  <si>
    <t>PUBLIC SERVICE COMMISSION</t>
  </si>
  <si>
    <t>JUDICIARY</t>
  </si>
  <si>
    <t>ATTORNEY GENERAL OFFICE</t>
  </si>
  <si>
    <t>MINISTRY OF EDUCATION</t>
  </si>
  <si>
    <t>HEALTH &amp; ENVIRONMENT</t>
  </si>
  <si>
    <t>RESOURCES &amp; DEVELOPMENT</t>
  </si>
  <si>
    <t>INTERNAL AFFAIRS</t>
  </si>
  <si>
    <t>MINISTRY OF JUSTICE</t>
  </si>
  <si>
    <t>FINANCE</t>
  </si>
  <si>
    <t>PUBLIC WORKS</t>
  </si>
  <si>
    <t>EPA</t>
  </si>
  <si>
    <t>COMPACT II CAPITAL</t>
  </si>
  <si>
    <t>Annnual percent change</t>
  </si>
  <si>
    <t>US Federal Grant</t>
  </si>
  <si>
    <t>Asia Development Bank</t>
  </si>
  <si>
    <t>Budgetary support</t>
  </si>
  <si>
    <t>European Union</t>
  </si>
  <si>
    <t>General public services</t>
  </si>
  <si>
    <t>Public order and safety</t>
  </si>
  <si>
    <t>Economic affairs</t>
  </si>
  <si>
    <t>Environmental protection</t>
  </si>
  <si>
    <t>Housing and community amenities</t>
  </si>
  <si>
    <t>Recreation, culture and religion</t>
  </si>
  <si>
    <t>Social protection</t>
  </si>
  <si>
    <t>COFOG</t>
  </si>
  <si>
    <t>Department</t>
  </si>
  <si>
    <t>Financial services</t>
  </si>
  <si>
    <t>Real GDI</t>
  </si>
  <si>
    <t>RoP Implicit Price deflators</t>
  </si>
  <si>
    <t>Gross Domestic Income (GDI)</t>
  </si>
  <si>
    <t>Terms of Trade</t>
  </si>
  <si>
    <t>Terms of trade</t>
  </si>
  <si>
    <t xml:space="preserve"> 4) Changes in the terms of trade.</t>
  </si>
  <si>
    <r>
      <t xml:space="preserve">Export Price Index </t>
    </r>
    <r>
      <rPr>
        <vertAlign val="superscript"/>
        <sz val="10"/>
        <color rgb="FF000000"/>
        <rFont val="Arial"/>
        <family val="2"/>
      </rPr>
      <t>7</t>
    </r>
  </si>
  <si>
    <r>
      <t xml:space="preserve">Import price Index </t>
    </r>
    <r>
      <rPr>
        <vertAlign val="superscript"/>
        <sz val="10"/>
        <color rgb="FF000000"/>
        <rFont val="Arial"/>
        <family val="2"/>
      </rPr>
      <t>8</t>
    </r>
  </si>
  <si>
    <t xml:space="preserve"> 6) Based on US Goods and serices exports (Source: NIPA accounts)</t>
  </si>
  <si>
    <t xml:space="preserve"> 7) Implicit price deflator  for RMI Gross Output over the total economy.</t>
  </si>
  <si>
    <t>(FY2015 prices, US$ millions)</t>
  </si>
  <si>
    <t>Construction: Other</t>
  </si>
  <si>
    <t>Construction: REPMAR</t>
  </si>
  <si>
    <t>Equipment: other</t>
  </si>
  <si>
    <t>Equipment: REPMAR</t>
  </si>
  <si>
    <t>Ships, Aircraft</t>
  </si>
  <si>
    <t>Re-Exports - Goods (mostly Fuel)</t>
  </si>
  <si>
    <t>Exports: Tourism</t>
  </si>
  <si>
    <t>Exports: Fishing boats and Crews</t>
  </si>
  <si>
    <t>Fuel (landed)</t>
  </si>
  <si>
    <t>Fishing Boats, Aircraft</t>
  </si>
  <si>
    <t>Airlines, travel, medical</t>
  </si>
  <si>
    <t>Other services</t>
  </si>
  <si>
    <t>Discrepancy on GDP(P)</t>
  </si>
  <si>
    <t>[NAInc]</t>
  </si>
  <si>
    <t>[Payroll]</t>
  </si>
  <si>
    <t>Constant FY2015 prices</t>
  </si>
  <si>
    <t>CTF</t>
  </si>
  <si>
    <t>(constant prices of FY2015, US$ millions)</t>
  </si>
  <si>
    <t>TRANSPORTATION &amp; COMMUNICATION</t>
  </si>
  <si>
    <t>Private sector</t>
  </si>
  <si>
    <t>1) Plant reopened by Pan Pacific Foods during 2008.</t>
  </si>
  <si>
    <t>College of Marshall Islands (Private gifts, grants, donations)</t>
  </si>
  <si>
    <t>Table 2c    Net air passengers from US, Majuro and Kwajalein atolls: 1990 to 2019</t>
  </si>
  <si>
    <t>2017-2019 (2)</t>
  </si>
  <si>
    <t>3 year average</t>
  </si>
  <si>
    <t>Results from 2012-2016 were not plausible, so are not included.</t>
  </si>
  <si>
    <t>2020 q1</t>
  </si>
  <si>
    <t>2019 q3</t>
  </si>
  <si>
    <t>2019 q4</t>
  </si>
  <si>
    <t>2019q1</t>
  </si>
  <si>
    <t>2019q2</t>
  </si>
  <si>
    <t>2019q3</t>
  </si>
  <si>
    <t>2019q4</t>
  </si>
  <si>
    <t>2007-2011</t>
  </si>
  <si>
    <t>2020 q2</t>
  </si>
  <si>
    <t>1. 1.1.2</t>
  </si>
  <si>
    <t>Income tax - payable by corporations and other enterprises</t>
  </si>
  <si>
    <t>1. 1.1.3</t>
  </si>
  <si>
    <t>Income tax - other on income, profits and capital gains</t>
  </si>
  <si>
    <t>1. 1.3.2</t>
  </si>
  <si>
    <t>Recurrent taxes on net wealth</t>
  </si>
  <si>
    <t>1. 1.3.3</t>
  </si>
  <si>
    <t>Estate, inheritance, &amp; gift taxes</t>
  </si>
  <si>
    <t>1. 1.3.4</t>
  </si>
  <si>
    <t>Removed in Gfs 2014</t>
  </si>
  <si>
    <t>1. 1.3.6</t>
  </si>
  <si>
    <t>Other recurrent taxes on property</t>
  </si>
  <si>
    <t>1. 1.4.1.1</t>
  </si>
  <si>
    <t>Value-added tax</t>
  </si>
  <si>
    <t>1. 1.4.1.2</t>
  </si>
  <si>
    <t>Sales taxes</t>
  </si>
  <si>
    <t>1. 1.4.2</t>
  </si>
  <si>
    <t>Excise taxes</t>
  </si>
  <si>
    <t>1. 1.4.3</t>
  </si>
  <si>
    <t>Profits of fiscal monopolies</t>
  </si>
  <si>
    <t>1. 1.4.4.2</t>
  </si>
  <si>
    <t>Taxes on specific services (other)</t>
  </si>
  <si>
    <t>1. 1.4.6</t>
  </si>
  <si>
    <t>Other taxes on goods &amp; services</t>
  </si>
  <si>
    <t>1. 1.5.2</t>
  </si>
  <si>
    <t>Taxes on exports</t>
  </si>
  <si>
    <t>1. 1.5.3</t>
  </si>
  <si>
    <t>Profits of export or import monopolies</t>
  </si>
  <si>
    <t>1. 1.5.4</t>
  </si>
  <si>
    <t>Exchange profits</t>
  </si>
  <si>
    <t>1. 1.5.5</t>
  </si>
  <si>
    <t>Exchange taxes</t>
  </si>
  <si>
    <t>1. 1.5.6</t>
  </si>
  <si>
    <t>Other taxes on international trade &amp; transactions</t>
  </si>
  <si>
    <t>1. 1.6.2</t>
  </si>
  <si>
    <t>Other taxes: payable by other than business or unavoidable</t>
  </si>
  <si>
    <t>1. 2</t>
  </si>
  <si>
    <t>Social Contributions</t>
  </si>
  <si>
    <t>1. 2.1</t>
  </si>
  <si>
    <t>Social security contributions</t>
  </si>
  <si>
    <t>1. 2.1.1</t>
  </si>
  <si>
    <t>Employee</t>
  </si>
  <si>
    <t>1. 2.1.2</t>
  </si>
  <si>
    <t>Employer</t>
  </si>
  <si>
    <t>1. 2.1.3</t>
  </si>
  <si>
    <t>Self-employed</t>
  </si>
  <si>
    <t>1. 2.1.4</t>
  </si>
  <si>
    <t>Other unallocable</t>
  </si>
  <si>
    <t>1. 2.2</t>
  </si>
  <si>
    <t>Other social contributions</t>
  </si>
  <si>
    <t>1. 2.2.1</t>
  </si>
  <si>
    <t>1. 2.2.2</t>
  </si>
  <si>
    <t>1. 2.2.3</t>
  </si>
  <si>
    <t>Imputed</t>
  </si>
  <si>
    <t>Current</t>
  </si>
  <si>
    <t>1. 3.1.1.5</t>
  </si>
  <si>
    <t>Compact (CTF Drawdown)</t>
  </si>
  <si>
    <t>1. 3.1.2.2</t>
  </si>
  <si>
    <t>US Federal Programs and other</t>
  </si>
  <si>
    <t>1. 3.1.2.4</t>
  </si>
  <si>
    <t>Other Governments</t>
  </si>
  <si>
    <t>1. 3.2</t>
  </si>
  <si>
    <t>From international organizations</t>
  </si>
  <si>
    <t>1. 3.2.1</t>
  </si>
  <si>
    <t>Grants from international organizations - current</t>
  </si>
  <si>
    <t>1. 3.2.2</t>
  </si>
  <si>
    <t>Grants from international organizations - capital</t>
  </si>
  <si>
    <t>1. 3.3.2</t>
  </si>
  <si>
    <t>Grants from other general government units - capital</t>
  </si>
  <si>
    <t>Property income</t>
  </si>
  <si>
    <t>1. 4.1.3</t>
  </si>
  <si>
    <t>Withdrawals from income of quasi-corporations</t>
  </si>
  <si>
    <t>1. 4.1.4</t>
  </si>
  <si>
    <t>Property income from investment income disbursements</t>
  </si>
  <si>
    <t>1. 4.1.5.1</t>
  </si>
  <si>
    <t>Land</t>
  </si>
  <si>
    <t>1. 4.1.5.2</t>
  </si>
  <si>
    <t>Royalties</t>
  </si>
  <si>
    <t>1. 4.1.6</t>
  </si>
  <si>
    <t>Reinvested earnings on foreign direct investment</t>
  </si>
  <si>
    <t>1. 4.2.1</t>
  </si>
  <si>
    <t>Sales by market establishments</t>
  </si>
  <si>
    <t>1. 4.2.4</t>
  </si>
  <si>
    <t>Imputed sales of goods and services</t>
  </si>
  <si>
    <t>1. 4.3.1</t>
  </si>
  <si>
    <t>Tax related</t>
  </si>
  <si>
    <t>1. 4.4</t>
  </si>
  <si>
    <t>Transfers not elsewhere classified</t>
  </si>
  <si>
    <t>1. 4.4.1</t>
  </si>
  <si>
    <t>Curent transfers nec</t>
  </si>
  <si>
    <t>1. 4.4.2</t>
  </si>
  <si>
    <t>Capital transfers nec</t>
  </si>
  <si>
    <t>1. 4.5</t>
  </si>
  <si>
    <t>Premiums, fees, and claims related to non life</t>
  </si>
  <si>
    <t>1. 4.5.1</t>
  </si>
  <si>
    <t>Non life insurance: premiums, fees, and current claims</t>
  </si>
  <si>
    <t>1. 4.5.2</t>
  </si>
  <si>
    <t>Non life insurance: premiums, capital claims</t>
  </si>
  <si>
    <t>Table 1     RMI summary economic indicators, FY2004-FY2019 (continued)</t>
  </si>
  <si>
    <t>T</t>
  </si>
  <si>
    <t>1. 1</t>
  </si>
  <si>
    <t>1. 1.1</t>
  </si>
  <si>
    <t>Taxes on income, profits and capital gains</t>
  </si>
  <si>
    <t>1. 1.1.1</t>
  </si>
  <si>
    <t>Income tax - payable by individuals</t>
  </si>
  <si>
    <t/>
  </si>
  <si>
    <t>1. 1.1.1.1</t>
  </si>
  <si>
    <t>Marshallese</t>
  </si>
  <si>
    <t>1. 1.1.1.2</t>
  </si>
  <si>
    <t>Expat</t>
  </si>
  <si>
    <t>1. 1.2</t>
  </si>
  <si>
    <t>Taxes on payroll &amp; work force (foreign labor permits)</t>
  </si>
  <si>
    <t>1. 1.3</t>
  </si>
  <si>
    <t>Recurrent taxes on immovable property</t>
  </si>
  <si>
    <t>1. 1.3.1</t>
  </si>
  <si>
    <t>1. 1.3.5</t>
  </si>
  <si>
    <t>Capital levies</t>
  </si>
  <si>
    <t>1. 1.4</t>
  </si>
  <si>
    <t>Taxes on Goods and Services</t>
  </si>
  <si>
    <t>1. 1.4.1</t>
  </si>
  <si>
    <t>General Taxes on goods and services</t>
  </si>
  <si>
    <t>1. 1.4.1.3</t>
  </si>
  <si>
    <t>Turnover and other general taxes on goods and services (BGRT)</t>
  </si>
  <si>
    <t>1. 1.4.1.3.1</t>
  </si>
  <si>
    <t>BGRT - Resident</t>
  </si>
  <si>
    <t>1. 1.4.1.3.2</t>
  </si>
  <si>
    <t>BGRT - Non-Resident</t>
  </si>
  <si>
    <t>1. 1.4.4</t>
  </si>
  <si>
    <t>Taxes on specific services</t>
  </si>
  <si>
    <t>1. 1.4.4.1</t>
  </si>
  <si>
    <t>Taxes on specific services (hotel GRT)</t>
  </si>
  <si>
    <t>1. 1.4.5</t>
  </si>
  <si>
    <t>Taxes on use of goods and services and on permission</t>
  </si>
  <si>
    <t>1. 1.4.5.1</t>
  </si>
  <si>
    <t>Motor vehicle taxes</t>
  </si>
  <si>
    <t>1. 1.4.5.2</t>
  </si>
  <si>
    <t>Other taxes on use of goods and services and on permission to use goods or perform activities</t>
  </si>
  <si>
    <t>1. 1.4.5.2.1</t>
  </si>
  <si>
    <t>1. 1.4.5.2.2</t>
  </si>
  <si>
    <t>1. 1.5</t>
  </si>
  <si>
    <t>Taxes on international trade and transactions</t>
  </si>
  <si>
    <t>1. 1.5.1</t>
  </si>
  <si>
    <t>Customs and other import duties</t>
  </si>
  <si>
    <t>1. 1.5.1.1</t>
  </si>
  <si>
    <t>General import</t>
  </si>
  <si>
    <t>1. 1.5.1.2</t>
  </si>
  <si>
    <t>CMI</t>
  </si>
  <si>
    <t>1. 1.5.1.3</t>
  </si>
  <si>
    <t>Fuel</t>
  </si>
  <si>
    <t>1. 1.6</t>
  </si>
  <si>
    <t>Other taxes</t>
  </si>
  <si>
    <t>1. 1.6.1</t>
  </si>
  <si>
    <t>Other taxes: payable solely by busineses</t>
  </si>
  <si>
    <t>1. 3</t>
  </si>
  <si>
    <t>1. 3.1</t>
  </si>
  <si>
    <t>From foreign governments</t>
  </si>
  <si>
    <t>1. 3.1.1</t>
  </si>
  <si>
    <t>1. 3.1.1.1</t>
  </si>
  <si>
    <t>Grants US Compact</t>
  </si>
  <si>
    <t>1. 3.1.1.2</t>
  </si>
  <si>
    <t>Grants US Federal Programs and other</t>
  </si>
  <si>
    <t>1. 3.1.1.3</t>
  </si>
  <si>
    <t>Grants Taiwan</t>
  </si>
  <si>
    <t>1. 3.1.1.4</t>
  </si>
  <si>
    <t>Grants Other Governments</t>
  </si>
  <si>
    <t>1. 3.1.2</t>
  </si>
  <si>
    <t>1. 3.1.2.1</t>
  </si>
  <si>
    <t>US Compact</t>
  </si>
  <si>
    <t>1. 3.1.2.3</t>
  </si>
  <si>
    <t>Taiwan projects</t>
  </si>
  <si>
    <t>1. 3.3</t>
  </si>
  <si>
    <t>From other general government units</t>
  </si>
  <si>
    <t>1. 3.3.1</t>
  </si>
  <si>
    <t>Grants from other general government units - current</t>
  </si>
  <si>
    <t>1. 3.3.1.1</t>
  </si>
  <si>
    <t>Grants from other general government units - MIMRA</t>
  </si>
  <si>
    <t>1. 3.3.1.2</t>
  </si>
  <si>
    <t>Grants from other general government units - other</t>
  </si>
  <si>
    <t>1. 4</t>
  </si>
  <si>
    <t>1. 4.1</t>
  </si>
  <si>
    <t>1. 4.1.1</t>
  </si>
  <si>
    <t>1. 4.1.2</t>
  </si>
  <si>
    <t>Dividends</t>
  </si>
  <si>
    <t>1. 4.1.5</t>
  </si>
  <si>
    <t>Rent</t>
  </si>
  <si>
    <t>1. 4.1.5.3</t>
  </si>
  <si>
    <t>Fishing fees</t>
  </si>
  <si>
    <t>1. 4.1.5.4</t>
  </si>
  <si>
    <t>Rent on intangible assets (ship registry)</t>
  </si>
  <si>
    <t>1. 4.2</t>
  </si>
  <si>
    <t>Sales of goods and services</t>
  </si>
  <si>
    <t>1. 4.2.2</t>
  </si>
  <si>
    <t>Administrative fees</t>
  </si>
  <si>
    <t>1. 4.2.3</t>
  </si>
  <si>
    <t>Incidental sales by nonmarket establishments</t>
  </si>
  <si>
    <t>1. 4.3</t>
  </si>
  <si>
    <t>Fines &amp; forfeits</t>
  </si>
  <si>
    <t>1. 4.3.2</t>
  </si>
  <si>
    <t>1. 4.6</t>
  </si>
  <si>
    <t>Miscellaneous and unidentified revenue</t>
  </si>
  <si>
    <t>Fuel Re-exports</t>
  </si>
  <si>
    <t>Coconut and other products</t>
  </si>
  <si>
    <t>2. 1</t>
  </si>
  <si>
    <t>2. 1.1</t>
  </si>
  <si>
    <t>2. 1.1.1</t>
  </si>
  <si>
    <t>2. 1.1.1.1</t>
  </si>
  <si>
    <t>2. 1.1.1.2</t>
  </si>
  <si>
    <t>2. 1.1.1.3</t>
  </si>
  <si>
    <t>2. 1.1.2</t>
  </si>
  <si>
    <t>2. 1.2</t>
  </si>
  <si>
    <t>2. 1.2.1</t>
  </si>
  <si>
    <t>2. 1.2.2</t>
  </si>
  <si>
    <t>2. 2</t>
  </si>
  <si>
    <t>2. 2.01</t>
  </si>
  <si>
    <t>2. 2.02</t>
  </si>
  <si>
    <t>2. 2.03</t>
  </si>
  <si>
    <t>2. 2.04</t>
  </si>
  <si>
    <t>2. 2.05</t>
  </si>
  <si>
    <t>2. 2.06</t>
  </si>
  <si>
    <t>2. 2.07</t>
  </si>
  <si>
    <t>2. 2.08</t>
  </si>
  <si>
    <t>2. 2.09</t>
  </si>
  <si>
    <t>2. 2.10</t>
  </si>
  <si>
    <t>2. 2.11</t>
  </si>
  <si>
    <t>2. 2.12</t>
  </si>
  <si>
    <t>2. 2.13</t>
  </si>
  <si>
    <t>2. 2.14</t>
  </si>
  <si>
    <t>2. 2.15</t>
  </si>
  <si>
    <t>2. 2.16</t>
  </si>
  <si>
    <t>2. 2.17</t>
  </si>
  <si>
    <t>2. 2.18</t>
  </si>
  <si>
    <t>2. 2.19</t>
  </si>
  <si>
    <t>2. 2.20</t>
  </si>
  <si>
    <t>2. 2.21</t>
  </si>
  <si>
    <t>2. 2.22</t>
  </si>
  <si>
    <t>2. 2.23</t>
  </si>
  <si>
    <t>2. 2.24</t>
  </si>
  <si>
    <t>2. 2.25</t>
  </si>
  <si>
    <t>2. 2.26</t>
  </si>
  <si>
    <t>2. 2.27</t>
  </si>
  <si>
    <t>2. 2.28</t>
  </si>
  <si>
    <t>2. 3</t>
  </si>
  <si>
    <t>2. 4</t>
  </si>
  <si>
    <t>2. 4.1</t>
  </si>
  <si>
    <t>2. 4.2</t>
  </si>
  <si>
    <t>2. 4.3</t>
  </si>
  <si>
    <t>2. 5</t>
  </si>
  <si>
    <t>2. 5.1</t>
  </si>
  <si>
    <t>2. 5.1.1</t>
  </si>
  <si>
    <t>2. 5.1.1.01</t>
  </si>
  <si>
    <t>2. 5.1.1.02</t>
  </si>
  <si>
    <t>2. 5.1.1.03</t>
  </si>
  <si>
    <t>2. 5.1.1.04</t>
  </si>
  <si>
    <t>2. 5.1.1.05</t>
  </si>
  <si>
    <t>2. 5.1.1.06</t>
  </si>
  <si>
    <t>2. 5.1.1.07</t>
  </si>
  <si>
    <t>2. 5.1.1.08</t>
  </si>
  <si>
    <t>2. 5.1.1.09</t>
  </si>
  <si>
    <t>2. 5.1.1.10</t>
  </si>
  <si>
    <t>2. 5.1.1.99</t>
  </si>
  <si>
    <t>2. 5.1.2</t>
  </si>
  <si>
    <t>2. 5.2</t>
  </si>
  <si>
    <t>2. 5.3</t>
  </si>
  <si>
    <t>2. 6</t>
  </si>
  <si>
    <t>2. 6.1</t>
  </si>
  <si>
    <t>2. 6.1.1</t>
  </si>
  <si>
    <t>2. 6.1.2</t>
  </si>
  <si>
    <t>2. 6.2</t>
  </si>
  <si>
    <t>2. 6.2.1</t>
  </si>
  <si>
    <t>2. 6.2.2</t>
  </si>
  <si>
    <t>2. 6.3</t>
  </si>
  <si>
    <t>2. 6.3.1</t>
  </si>
  <si>
    <t>2. 6.3.1.1</t>
  </si>
  <si>
    <t>2. 6.3.1.1.01</t>
  </si>
  <si>
    <t>2. 6.3.1.1.02</t>
  </si>
  <si>
    <t>2. 6.3.1.1.03</t>
  </si>
  <si>
    <t>2. 6.3.1.1.04</t>
  </si>
  <si>
    <t>2. 6.3.1.1.05</t>
  </si>
  <si>
    <t>2. 6.3.1.1.06</t>
  </si>
  <si>
    <t>2. 6.3.1.1.07</t>
  </si>
  <si>
    <t>2. 6.3.1.1.08</t>
  </si>
  <si>
    <t>2. 6.3.1.1.09</t>
  </si>
  <si>
    <t>2. 6.3.1.1.99</t>
  </si>
  <si>
    <t>2. 6.3.1.2</t>
  </si>
  <si>
    <t>2. 6.3.1.2.01</t>
  </si>
  <si>
    <t>2. 6.3.1.2.02</t>
  </si>
  <si>
    <t>2. 6.3.1.2.03</t>
  </si>
  <si>
    <t>2. 6.3.1.3</t>
  </si>
  <si>
    <t>2. 6.3.1.3.01</t>
  </si>
  <si>
    <t>2. 6.3.1.3.02</t>
  </si>
  <si>
    <t>2. 6.3.2</t>
  </si>
  <si>
    <t>2. 6.3.2.1</t>
  </si>
  <si>
    <t>2. 6.3.2.2</t>
  </si>
  <si>
    <t>2. 6.3.2.3</t>
  </si>
  <si>
    <t>2. 6.3.2.4</t>
  </si>
  <si>
    <t>2. 7</t>
  </si>
  <si>
    <t>2. 7.1</t>
  </si>
  <si>
    <t>2. 7.1.1</t>
  </si>
  <si>
    <t>2. 7.1.2</t>
  </si>
  <si>
    <t>2. 7.2</t>
  </si>
  <si>
    <t>2. 7.2.1</t>
  </si>
  <si>
    <t>2. 7.2.2</t>
  </si>
  <si>
    <t>2. 7.3</t>
  </si>
  <si>
    <t>2. 7.3.1</t>
  </si>
  <si>
    <t>2. 7.3.2</t>
  </si>
  <si>
    <t>2. 8</t>
  </si>
  <si>
    <t>2. 8.1</t>
  </si>
  <si>
    <t>2. 8.1.1</t>
  </si>
  <si>
    <t>2. 8.1.2</t>
  </si>
  <si>
    <t>2. 8.1.3</t>
  </si>
  <si>
    <t>2. 8.1.4</t>
  </si>
  <si>
    <t>2. 8.1.4.1</t>
  </si>
  <si>
    <t>2. 8.1.4.2</t>
  </si>
  <si>
    <t>2. 8.1.5</t>
  </si>
  <si>
    <t>2. 8.2</t>
  </si>
  <si>
    <t>2. 8.2.1</t>
  </si>
  <si>
    <t>2. 8.2.1.1</t>
  </si>
  <si>
    <t>2. 8.2.1.1.1</t>
  </si>
  <si>
    <t>2. 8.2.1.1.2</t>
  </si>
  <si>
    <t>2. 8.2.1.1.3</t>
  </si>
  <si>
    <t>2. 8.2.1.2</t>
  </si>
  <si>
    <t>2. 8.2.1.2.1</t>
  </si>
  <si>
    <t>2. 8.2.1.2.2</t>
  </si>
  <si>
    <t>2. 8.2.2</t>
  </si>
  <si>
    <t>2. 8.2.2.1</t>
  </si>
  <si>
    <t>2. 8.2.2.2</t>
  </si>
  <si>
    <t>2. 8.2.2.3</t>
  </si>
  <si>
    <t>2. 8.2.2.4</t>
  </si>
  <si>
    <t>2. 8.2.2.5</t>
  </si>
  <si>
    <t>2. 8.2.2.6</t>
  </si>
  <si>
    <t>2. 8.3</t>
  </si>
  <si>
    <t>2. 8.3.1</t>
  </si>
  <si>
    <t>2. 8.3.2</t>
  </si>
  <si>
    <t>2. 8.4</t>
  </si>
  <si>
    <t>3. 1</t>
  </si>
  <si>
    <t>3. 1.1</t>
  </si>
  <si>
    <t>3. 1.1.1</t>
  </si>
  <si>
    <t>3. 1.1.1.1</t>
  </si>
  <si>
    <t>3. 1.1.1.2</t>
  </si>
  <si>
    <t>3. 1.1.1.3</t>
  </si>
  <si>
    <t>3. 1.1.1.4</t>
  </si>
  <si>
    <t>3. 1.1.2</t>
  </si>
  <si>
    <t>3. 1.1.2.1</t>
  </si>
  <si>
    <t>3. 1.1.2.2</t>
  </si>
  <si>
    <t>3. 1.1.3</t>
  </si>
  <si>
    <t>3. 1.1.3.1</t>
  </si>
  <si>
    <t>3. 1.1.3.2</t>
  </si>
  <si>
    <t>3. 1.1.4</t>
  </si>
  <si>
    <t>3. 1.1.5</t>
  </si>
  <si>
    <t>3. 1.1.6</t>
  </si>
  <si>
    <t>3. 1.2</t>
  </si>
  <si>
    <t>3. 1.3</t>
  </si>
  <si>
    <t>3. 1.4</t>
  </si>
  <si>
    <t>3. 1.4.1</t>
  </si>
  <si>
    <t>3. 1.4.2</t>
  </si>
  <si>
    <t>3. 1.4.3</t>
  </si>
  <si>
    <t>3. 1.4.3.1</t>
  </si>
  <si>
    <t>3. 1.4.3.2</t>
  </si>
  <si>
    <t>3. 1.4.3.3</t>
  </si>
  <si>
    <t>3. 1.4.4</t>
  </si>
  <si>
    <t>3. 1.4.4.1</t>
  </si>
  <si>
    <t>3. 1.4.4.2</t>
  </si>
  <si>
    <t>3. 2</t>
  </si>
  <si>
    <t>3. 2.1</t>
  </si>
  <si>
    <t>3. 2.1.2</t>
  </si>
  <si>
    <t>3. 2.1.3</t>
  </si>
  <si>
    <t>3. 2.1.4</t>
  </si>
  <si>
    <t>3. 2.1.5</t>
  </si>
  <si>
    <t>3. 2.1.5.1</t>
  </si>
  <si>
    <t>3. 2.1.5.2</t>
  </si>
  <si>
    <t>3. 2.1.6</t>
  </si>
  <si>
    <t>3. 2.1.6.1</t>
  </si>
  <si>
    <t>3. 2.1.6.2</t>
  </si>
  <si>
    <t>3. 2.1.6.3</t>
  </si>
  <si>
    <t>3. 2.1.6.4</t>
  </si>
  <si>
    <t>3. 2.1.6.5</t>
  </si>
  <si>
    <t>3. 2.1.7</t>
  </si>
  <si>
    <t>3. 2.1.7.1</t>
  </si>
  <si>
    <t>3. 2.1.7.2</t>
  </si>
  <si>
    <t>3. 2.1.8</t>
  </si>
  <si>
    <t>3. 2.1.8.1</t>
  </si>
  <si>
    <t>3. 2.1.8.2</t>
  </si>
  <si>
    <t>3. 2.2</t>
  </si>
  <si>
    <t>3. 2.2.2</t>
  </si>
  <si>
    <t>3. 2.2.3</t>
  </si>
  <si>
    <t>3. 2.2.4</t>
  </si>
  <si>
    <t>3. 2.2.5</t>
  </si>
  <si>
    <t>3. 2.2.5.1</t>
  </si>
  <si>
    <t>3. 2.2.5.2</t>
  </si>
  <si>
    <t>3. 2.2.6</t>
  </si>
  <si>
    <t>3. 2.2.6.1</t>
  </si>
  <si>
    <t>3. 2.2.6.2</t>
  </si>
  <si>
    <t>3. 2.2.6.3</t>
  </si>
  <si>
    <t>3. 2.2.6.4</t>
  </si>
  <si>
    <t>3. 2.2.6.5</t>
  </si>
  <si>
    <t>3. 2.2.7</t>
  </si>
  <si>
    <t>3. 2.2.7.1</t>
  </si>
  <si>
    <t>3. 2.2.7.2</t>
  </si>
  <si>
    <t>3. 2.2.8</t>
  </si>
  <si>
    <t>3. 2.2.8.1</t>
  </si>
  <si>
    <t>3. 2.2.8.2</t>
  </si>
  <si>
    <t>3. 3</t>
  </si>
  <si>
    <t>3. 3.1</t>
  </si>
  <si>
    <t>3. 3.1.2</t>
  </si>
  <si>
    <t>3. 3.1.3</t>
  </si>
  <si>
    <t>3. 3.1.4</t>
  </si>
  <si>
    <t>3. 3.1.5</t>
  </si>
  <si>
    <t>3. 3.1.5.1</t>
  </si>
  <si>
    <t>3. 3.1.5.2</t>
  </si>
  <si>
    <t>3. 3.1.6</t>
  </si>
  <si>
    <t>3. 3.1.6.1</t>
  </si>
  <si>
    <t>3. 3.1.6.2</t>
  </si>
  <si>
    <t>3. 3.1.6.3</t>
  </si>
  <si>
    <t>3. 3.1.6.4</t>
  </si>
  <si>
    <t>3. 3.1.6.5</t>
  </si>
  <si>
    <t>3. 3.1.7</t>
  </si>
  <si>
    <t>3. 3.1.7.1</t>
  </si>
  <si>
    <t>3. 3.1.7.2</t>
  </si>
  <si>
    <t>3. 3.1.8</t>
  </si>
  <si>
    <t>3. 3.1.8.1</t>
  </si>
  <si>
    <t>3. 3.1.8.2</t>
  </si>
  <si>
    <t>3. 3.2</t>
  </si>
  <si>
    <t>3. 3.2.2</t>
  </si>
  <si>
    <t>3. 3.2.3</t>
  </si>
  <si>
    <t>3. 3.2.4</t>
  </si>
  <si>
    <t>3. 3.2.5</t>
  </si>
  <si>
    <t>3. 3.2.5.1</t>
  </si>
  <si>
    <t>3. 3.2.5.2</t>
  </si>
  <si>
    <t>3. 3.2.6</t>
  </si>
  <si>
    <t>3. 3.2.6.1</t>
  </si>
  <si>
    <t>3. 3.2.6.2</t>
  </si>
  <si>
    <t>3. 3.2.6.3</t>
  </si>
  <si>
    <t>3. 3.2.6.4</t>
  </si>
  <si>
    <t>3. 3.2.6.5</t>
  </si>
  <si>
    <t>3. 3.2.7</t>
  </si>
  <si>
    <t>3. 3.2.7.1</t>
  </si>
  <si>
    <t>3. 3.2.7.2</t>
  </si>
  <si>
    <t>3. 3.2.8</t>
  </si>
  <si>
    <t>3. 3.2.8.1</t>
  </si>
  <si>
    <t>3. 3.2.8.2</t>
  </si>
  <si>
    <t>Wages and salaries</t>
  </si>
  <si>
    <t>Cash</t>
  </si>
  <si>
    <t>Marshalese</t>
  </si>
  <si>
    <t>Other items</t>
  </si>
  <si>
    <t>Kind</t>
  </si>
  <si>
    <t>Employers social contributions</t>
  </si>
  <si>
    <t>Actual employers social contributions</t>
  </si>
  <si>
    <t>Imputed social contributions</t>
  </si>
  <si>
    <t>Use of Goods and Services</t>
  </si>
  <si>
    <t>Foodstuffs</t>
  </si>
  <si>
    <t>Printing and reproduction</t>
  </si>
  <si>
    <t>Books and library materials</t>
  </si>
  <si>
    <t>Supplies and materials</t>
  </si>
  <si>
    <t>Repairs and maintenance (equipment, etc)</t>
  </si>
  <si>
    <t>Educational supplies</t>
  </si>
  <si>
    <t>Medical supplies</t>
  </si>
  <si>
    <t>Petroleum products</t>
  </si>
  <si>
    <t>Utilities</t>
  </si>
  <si>
    <t>Repairs and maintenance (construction)</t>
  </si>
  <si>
    <t>Freight</t>
  </si>
  <si>
    <t>Representation and entertainment</t>
  </si>
  <si>
    <t>Communications and postage</t>
  </si>
  <si>
    <t>IT software and supplies</t>
  </si>
  <si>
    <t>Bank charges</t>
  </si>
  <si>
    <t>Insurance</t>
  </si>
  <si>
    <t>Rentals</t>
  </si>
  <si>
    <t>Cleaning service</t>
  </si>
  <si>
    <t>Advertising</t>
  </si>
  <si>
    <t>Professional and contractual services</t>
  </si>
  <si>
    <t>Training</t>
  </si>
  <si>
    <t>Medical referrals</t>
  </si>
  <si>
    <t>Dues, fees and registrations</t>
  </si>
  <si>
    <t>Embassies</t>
  </si>
  <si>
    <t>Administrative costs</t>
  </si>
  <si>
    <t>Miscellaneous (goods and services)</t>
  </si>
  <si>
    <t>Consumption of fixed capital</t>
  </si>
  <si>
    <t>Interest Payment - non-residents</t>
  </si>
  <si>
    <t>Interest Payment - residents other than general government</t>
  </si>
  <si>
    <t>Interest Payment - other general government units</t>
  </si>
  <si>
    <t>Subsidies</t>
  </si>
  <si>
    <t>Public coporations</t>
  </si>
  <si>
    <t>Non-financial public coporations</t>
  </si>
  <si>
    <t>TCCP</t>
  </si>
  <si>
    <t>MWSC</t>
  </si>
  <si>
    <t>MEC</t>
  </si>
  <si>
    <t>Kajur</t>
  </si>
  <si>
    <t>MIR</t>
  </si>
  <si>
    <t>NTA</t>
  </si>
  <si>
    <t>MISC</t>
  </si>
  <si>
    <t>AMI</t>
  </si>
  <si>
    <t>MIPA</t>
  </si>
  <si>
    <t>MIPSA</t>
  </si>
  <si>
    <t>Miscellaneous</t>
  </si>
  <si>
    <t>Financial public corporations</t>
  </si>
  <si>
    <t>Private coporations</t>
  </si>
  <si>
    <t>other sectors</t>
  </si>
  <si>
    <t>Grants to foreign governments</t>
  </si>
  <si>
    <t>Grants to international organizations</t>
  </si>
  <si>
    <t>Grants to other layers of government</t>
  </si>
  <si>
    <t>Extra budgetary units</t>
  </si>
  <si>
    <t>Head Start</t>
  </si>
  <si>
    <t>MAWC</t>
  </si>
  <si>
    <t>Bank Com</t>
  </si>
  <si>
    <t>MIVA</t>
  </si>
  <si>
    <t>Mic Leg Serv</t>
  </si>
  <si>
    <t>Nuc Trib</t>
  </si>
  <si>
    <t>Land Reg</t>
  </si>
  <si>
    <t>Alele</t>
  </si>
  <si>
    <t>Local government</t>
  </si>
  <si>
    <t>MalGov</t>
  </si>
  <si>
    <t>KalGov</t>
  </si>
  <si>
    <t>Atolls</t>
  </si>
  <si>
    <t>Social insurance</t>
  </si>
  <si>
    <t>Health Care Fund</t>
  </si>
  <si>
    <t>Grants -K- SOEs</t>
  </si>
  <si>
    <t>Grants -K- EBUs</t>
  </si>
  <si>
    <t>Grants -K- Local Gov</t>
  </si>
  <si>
    <t>Grants -K- Social insurance funds</t>
  </si>
  <si>
    <t>Social Benefits</t>
  </si>
  <si>
    <t>Social secturity benefits</t>
  </si>
  <si>
    <t>Social assistance benefits</t>
  </si>
  <si>
    <t>Employer social benefits</t>
  </si>
  <si>
    <t>Dividends (public corp only)</t>
  </si>
  <si>
    <t>Withdrawls from quasi corporations (public corp only)</t>
  </si>
  <si>
    <t>Property expense attributable to insurance policy holders</t>
  </si>
  <si>
    <t>Rent-Majuro Land Owners Easement Rights</t>
  </si>
  <si>
    <t>Reinvested earnings on FDI</t>
  </si>
  <si>
    <t>Tansfers to NPISH</t>
  </si>
  <si>
    <t>Schools</t>
  </si>
  <si>
    <t>USP</t>
  </si>
  <si>
    <t>Tansfers to Households</t>
  </si>
  <si>
    <t>Students</t>
  </si>
  <si>
    <t>Non-financial public enterprises</t>
  </si>
  <si>
    <t>Financial public institutions</t>
  </si>
  <si>
    <t>Private enterprises</t>
  </si>
  <si>
    <t>Financial private enterprises</t>
  </si>
  <si>
    <t>Nonprofit institutions serving households</t>
  </si>
  <si>
    <t>Premiums, fees, and claims realted to nonlife insurance and standardized guarantee schemes</t>
  </si>
  <si>
    <t>Premiums, fees, and current claims</t>
  </si>
  <si>
    <t>Capital claims</t>
  </si>
  <si>
    <t>Fixed assets</t>
  </si>
  <si>
    <t>Building and structures</t>
  </si>
  <si>
    <t>Nonresidential buildings</t>
  </si>
  <si>
    <t>Other structures</t>
  </si>
  <si>
    <t>Land Improvements</t>
  </si>
  <si>
    <t>Machiery and Equipment</t>
  </si>
  <si>
    <t>Transport equipment</t>
  </si>
  <si>
    <t>Other machinery and equipment</t>
  </si>
  <si>
    <t>Other fixed assets</t>
  </si>
  <si>
    <t>Cultivated biological resources</t>
  </si>
  <si>
    <t>Intellectual property products</t>
  </si>
  <si>
    <t>Weaposn systems</t>
  </si>
  <si>
    <t>Capital/Development projects</t>
  </si>
  <si>
    <t>Miscellaneous fixed assets</t>
  </si>
  <si>
    <t>Inventories</t>
  </si>
  <si>
    <t>Valuables</t>
  </si>
  <si>
    <t>Nonproduced assets</t>
  </si>
  <si>
    <t>Mineral and energy products</t>
  </si>
  <si>
    <t>Other naturally occurring assets</t>
  </si>
  <si>
    <t>Non cultivated biological resources</t>
  </si>
  <si>
    <t>Water resources</t>
  </si>
  <si>
    <t>Other natural resources</t>
  </si>
  <si>
    <t xml:space="preserve">Intangible nonproduced assets:  </t>
  </si>
  <si>
    <t>Contracts, leases and licenses</t>
  </si>
  <si>
    <t>Goodwill ad marketing assets</t>
  </si>
  <si>
    <t>Domestic Assets</t>
  </si>
  <si>
    <t>Currency and deposits</t>
  </si>
  <si>
    <t xml:space="preserve">Securities </t>
  </si>
  <si>
    <t>Equity and investment fund shares</t>
  </si>
  <si>
    <t>Equity</t>
  </si>
  <si>
    <t>Investment fund shares or units</t>
  </si>
  <si>
    <t>Insurance , pension and standardized guarantee scheme</t>
  </si>
  <si>
    <t>Non-life insurance technical reserves</t>
  </si>
  <si>
    <t>Life insurance and enuity entitlements</t>
  </si>
  <si>
    <t>Pension entitlements</t>
  </si>
  <si>
    <t>Claims in pension funds</t>
  </si>
  <si>
    <t>Claims for calls  under GFS</t>
  </si>
  <si>
    <t>Financial derivatives and employee stocck options</t>
  </si>
  <si>
    <t>Financial derivatives</t>
  </si>
  <si>
    <t>Employee stock options</t>
  </si>
  <si>
    <t>Other accounts payable</t>
  </si>
  <si>
    <t>Trade credit and advances</t>
  </si>
  <si>
    <t>Miscellaneous accounts receivable</t>
  </si>
  <si>
    <t>Foreign Assets</t>
  </si>
  <si>
    <t>Financial Liabilities</t>
  </si>
  <si>
    <t>Domestic Liabilities</t>
  </si>
  <si>
    <t>Miscellaneous accounts payable</t>
  </si>
  <si>
    <t>Foreign Liabilities</t>
  </si>
  <si>
    <t>Net lending/borrowing</t>
  </si>
  <si>
    <t>Gross saving</t>
  </si>
  <si>
    <t>Total expenditure</t>
  </si>
  <si>
    <t>Government final expenditure (n/acts)</t>
  </si>
  <si>
    <t>Gross investment (n/acts)</t>
  </si>
  <si>
    <t>Timing diffences</t>
  </si>
  <si>
    <t>Audit adjustment</t>
  </si>
  <si>
    <t>Unaccounted2</t>
  </si>
  <si>
    <t xml:space="preserve">  2: Due to incorporation of the Marshall Islands Scholarship, Grant and Loan Board into the Central Government in FY2004</t>
  </si>
  <si>
    <t>2020q1</t>
  </si>
  <si>
    <t>2020q2</t>
  </si>
  <si>
    <t>2020q3</t>
  </si>
  <si>
    <t>(US$ million)</t>
  </si>
  <si>
    <t>Table 5a    National government employment, by department, FY2004-FY2020</t>
  </si>
  <si>
    <t>Table 5b    National government wage costs, by department, FY2004-FY2020</t>
  </si>
  <si>
    <t>Table 5c    National government average wage and salary rates, by department, FY2004-FY2020</t>
  </si>
  <si>
    <t>Table 5d    National government employment, by fund, FY2004 - FY2020</t>
  </si>
  <si>
    <t>Table 5e    National government wage costs, by fund, FY2004 - FY2020</t>
  </si>
  <si>
    <t>Table 5f     National government  wage rates, by fund, FY2004 - FY2020</t>
  </si>
  <si>
    <t>Table 5g   National government employment, by COFOG, FY2004 - FY2020</t>
  </si>
  <si>
    <t>Table 5h   National government  wage costs, by COFOG, FY2004 - FY2020</t>
  </si>
  <si>
    <t>Table 5i    National government  wage rates, by COFOG, FY2004 - FY2020</t>
  </si>
  <si>
    <t>Table 7a    Assets and liabilities of deposit money Banks, FY2004-FY2020, (legacy format)</t>
  </si>
  <si>
    <t>Table 7b    RMI commercial banking survey, by quarter, 2014-2020, (new format)</t>
  </si>
  <si>
    <t>Table 7c    RMI commercial banks: deposits by type and institutional sector, by quarter, 2014-2020</t>
  </si>
  <si>
    <t>Table 7d    Income and expense of deposit money banks, 2004-FY2020</t>
  </si>
  <si>
    <t>Table 7e    Interest rates of deposit money banks, 2004-FY2020</t>
  </si>
  <si>
    <t>2020 q3</t>
  </si>
  <si>
    <t>Table 4a    Employment by institutional sector, numbers, FY2004-FY2020</t>
  </si>
  <si>
    <t>Table 4b    Employment by institutional sector, wage costs, FY2004-FY2020</t>
  </si>
  <si>
    <t>Table 4c    Employment by institutional sector, average wage and salary rates, FY2004-FY2020</t>
  </si>
  <si>
    <t>Table 4d    Employment by institutional sector, average real wage and salary rates, FY2004-FY2020</t>
  </si>
  <si>
    <t>Table 4e    Employment by industry, numbers, FY2004-FY2020</t>
  </si>
  <si>
    <t>Table 4f     Employment by industry, wage costs, FY2004-FY2020</t>
  </si>
  <si>
    <t>Table 4g    Employment by industry, average wage and salary rates, FY2004-FY2020</t>
  </si>
  <si>
    <t>Table 4h    Employment by industry, average real wage and salary rates, FY2004-FY2020</t>
  </si>
  <si>
    <t>Table 4i     Employment in private sector by industry, numbers, FY2004-FY2020</t>
  </si>
  <si>
    <t>Table 4j     Employment in private sector by industry, wage costs, FY2004-FY2020</t>
  </si>
  <si>
    <t>Table 4k    Employment in private sector by industry, average wage and salary rates, FY2004-FY2020</t>
  </si>
  <si>
    <t>(2) Averages based only on quarters when the CPI was collected.</t>
  </si>
  <si>
    <r>
      <t>FY2019</t>
    </r>
    <r>
      <rPr>
        <vertAlign val="superscript"/>
        <sz val="10"/>
        <rFont val="Arial"/>
        <family val="2"/>
      </rPr>
      <t>2</t>
    </r>
  </si>
  <si>
    <t>2020 q4</t>
  </si>
  <si>
    <t>Table 8b    Majuro: Consumer price index (CPI) by major groups, 2003-2020 qtr 4</t>
  </si>
  <si>
    <t>Table 6d    Total fish catch in RMI EEZ, by method, and fishing license fees received:  1998-2020</t>
  </si>
  <si>
    <t>Complete</t>
  </si>
  <si>
    <t>Needs audit.</t>
  </si>
  <si>
    <t>Table 3c    RMI constant price GDP by industry, FY2004-FY2020</t>
  </si>
  <si>
    <t>Table 3b    RMI constant price GDP by industry, contribution to change, FY2004-FY2020</t>
  </si>
  <si>
    <t>Table 3d    RMI current price GDP by industry, FY2004-FY2020</t>
  </si>
  <si>
    <t>Table 3e    RMI share of GDP by industry, current prices, FY2004-FY2020</t>
  </si>
  <si>
    <t>Table 3f     RMI GDP implicit price deflators by industry, FY2004-FY2020</t>
  </si>
  <si>
    <t>Table 3g    RMI GDP implicit price deflators by industry, contribution to change, FY2004-FY2020</t>
  </si>
  <si>
    <t>Table 3h    RMI constant price GDP by institutional sector, FY2004-FY2020</t>
  </si>
  <si>
    <t>Table 3b    RMI constant price GDP by institutional sector, contribution to change, FY2004-FY2020</t>
  </si>
  <si>
    <t>Table 3j     RMI current price GDP by institutional sector, FY2004-FY2020</t>
  </si>
  <si>
    <t>Table 3k    RMI share of GDP by institutional sector, current prices, FY2004-FY2020</t>
  </si>
  <si>
    <t>Table 3l     RMI GDP Implicit price deflators by institutional sector, FY2004-FY2020</t>
  </si>
  <si>
    <t>Table 3m  RMI GDP implicit price deflators by institutional sector, contribution to change, FY2004-FY2020</t>
  </si>
  <si>
    <t>Table 3n    RMI GDP by income component, current prices, FY2004-FY2020</t>
  </si>
  <si>
    <t>Table 3o    RMI share of GDP by income component, current prices, FY2004-FY2020</t>
  </si>
  <si>
    <t>Table 3p    RMI current price GDP(P) by institutional sector and income components, FY2004-FY2020</t>
  </si>
  <si>
    <t>Table 3b    Current and constant price RMI GDP, GDP per capita, 1981-2020</t>
  </si>
  <si>
    <t>Table 10c   Transfers (including subsidies and capital transfers) to public enterprises,  FY2004-FY2019</t>
  </si>
  <si>
    <t>Table 10e   Capital transfers to public enterprises,  FY2004-FY2019</t>
  </si>
  <si>
    <t>Table 10f    Operating income/loss, public enterprises,   FY2004-FY2019</t>
  </si>
  <si>
    <t>Table 10a   RMI government finances (GFS 2001 Format, summary) FY2004-FY2020</t>
  </si>
  <si>
    <t>Table 10b   RMI government finances (GFS 2001 Format, detail) FY2004-FY2020</t>
  </si>
  <si>
    <t>1.865,070</t>
  </si>
  <si>
    <t>FY2004-2020</t>
  </si>
  <si>
    <t>Table 10g   RMI  Compact grants awarded, FY2004-FY2020</t>
  </si>
  <si>
    <r>
      <t>2020</t>
    </r>
    <r>
      <rPr>
        <vertAlign val="superscript"/>
        <sz val="10"/>
        <rFont val="Arial"/>
        <family val="2"/>
      </rPr>
      <t xml:space="preserve"> 2</t>
    </r>
  </si>
  <si>
    <r>
      <t>2020</t>
    </r>
    <r>
      <rPr>
        <vertAlign val="superscript"/>
        <sz val="10"/>
        <rFont val="Arial"/>
        <family val="2"/>
      </rPr>
      <t xml:space="preserve"> 1</t>
    </r>
  </si>
  <si>
    <t xml:space="preserve"> 1) 2020 data are provisional.</t>
  </si>
  <si>
    <t>2) 2020 data are provisional.</t>
  </si>
  <si>
    <t>Table 6e    Total fish catch by Marshall Islands and domestically based vessels:  2001-2020</t>
  </si>
  <si>
    <t>Table 6a    Copra production, average producer price and income to producers:  1961-2020</t>
  </si>
  <si>
    <t>Table 3a    National income measures in current prices and real terms, FY2004-FY2020</t>
  </si>
  <si>
    <t>Table 3r     RMI constant price GDP by expenditure, annual percent growth, FY2004-FY2020(experimental)</t>
  </si>
  <si>
    <t>Table 3s    RMI constant price GDP by expenditure, contribution to change, FY2004-FY2020, (experimental)</t>
  </si>
  <si>
    <t>Table 3t     RMI current price GDP by expenditure, FY2004-FY2020 (experimental)</t>
  </si>
  <si>
    <t>Table 3u    RMI change in Implicit GDP price deflators by expenditure, FY2004-FY2020 (experimental)</t>
  </si>
  <si>
    <t>Table 3v    RMI share of GDP by expenditure, current prices, FY2004-FY2020 (experimental)</t>
  </si>
  <si>
    <t>MIDB household energy project (on lending)</t>
  </si>
  <si>
    <t>ICDF</t>
  </si>
  <si>
    <t>Estimated outstanding principal September 2020, $'000</t>
  </si>
  <si>
    <t>Table 9d    External debt, original value, and outstanding principle by loan as at September 30th FY2020</t>
  </si>
  <si>
    <t>Table 9e    External debt and debt service, RMI and national government, FY2004-FY2020</t>
  </si>
  <si>
    <t>Table 3q    RMI constant price GDP by expenditure, FY2004-FY2020 (experimental)</t>
  </si>
  <si>
    <t>Table 1    RMI summary economic indicators, FY2004-FY2020</t>
  </si>
  <si>
    <t>Table 6b    Tuna loining plant achievements, Majuro:  2008 to 2020</t>
  </si>
  <si>
    <t>Status</t>
  </si>
  <si>
    <t>Table 10d   Transfers treated as subsidies to public enterprises in GDP estimates,  FY2004-FY2020</t>
  </si>
  <si>
    <t>Need audits</t>
  </si>
  <si>
    <t>Problems with data, unlikely to be resolved</t>
  </si>
  <si>
    <t>Table 9a    Marshall Islands: Balance of payments (summary), FY2004-FY2020</t>
  </si>
  <si>
    <t>Table 9b    Marshall Islands: Balance of payments (detail), FY2004-FY2020</t>
  </si>
  <si>
    <t>Table 9c    Marshall Islands: International investment position, FY2004-FY2020</t>
  </si>
  <si>
    <t>Table 10h   RMI Compact Trust Fund balances and investment returns, FY2004-FY2020</t>
  </si>
  <si>
    <t>FY04-FY20</t>
  </si>
  <si>
    <t>Table 9f     External debt and debt service projections, FY2019-FY2037</t>
  </si>
  <si>
    <t>Table 8c    Ebeye: Consumer price index (CPI) by major groups, 2005-2020</t>
  </si>
  <si>
    <t>Preliminary, FY20 will be revised</t>
  </si>
  <si>
    <t>Original debt, (US$ '000)</t>
  </si>
  <si>
    <t>Preliminary, FY20 will be revised with audits</t>
  </si>
  <si>
    <t xml:space="preserve">n.a. </t>
  </si>
  <si>
    <t>Recheck with audits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</si>
</sst>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* #,##0_);_(* \(#,##0\);_(* &quot;-&quot;_);_(@_)"/>
    <numFmt numFmtId="167" formatCode="_(* #,##0.00_);_(* \(#,##0.00\);_(* &quot;-&quot;??_);_(@_)"/>
    <numFmt numFmtId="168" formatCode="0.0%"/>
    <numFmt numFmtId="169" formatCode="#,##0.0"/>
    <numFmt numFmtId="170" formatCode="0.0"/>
    <numFmt numFmtId="171" formatCode="_(* #,##0_);_(* \(#,##0\);_(* &quot;-&quot;??_);_(@_)"/>
    <numFmt numFmtId="172" formatCode="General_)"/>
    <numFmt numFmtId="173" formatCode="_(* #,##0.0_);_(* \(#,##0.0\);_(* &quot;-&quot;??_);_(@_)"/>
    <numFmt numFmtId="174" formatCode="_(* #,##0.0_);_(* \(#,##0.0\);_(* &quot;-&quot;?_);_(@_)"/>
    <numFmt numFmtId="175" formatCode="#,###"/>
    <numFmt numFmtId="176" formatCode="&quot;$&quot;#,##0.00"/>
    <numFmt numFmtId="177" formatCode="0.0;\-0.0;\~"/>
    <numFmt numFmtId="178" formatCode="0;\-0;\~"/>
    <numFmt numFmtId="179" formatCode="#,##0.0;\-#,##0.0;\~"/>
    <numFmt numFmtId="180" formatCode="#,##0;\-#,##0;\~"/>
    <numFmt numFmtId="181" formatCode="#,##0.000"/>
    <numFmt numFmtId="182" formatCode="#,##0.000;\-#,##0.000;#"/>
    <numFmt numFmtId="183" formatCode="0.000"/>
    <numFmt numFmtId="184" formatCode="&quot;   &quot;@"/>
    <numFmt numFmtId="185" formatCode="&quot;      &quot;@"/>
    <numFmt numFmtId="186" formatCode="&quot;         &quot;@"/>
    <numFmt numFmtId="187" formatCode="&quot;            &quot;@"/>
    <numFmt numFmtId="188" formatCode="&quot;               &quot;@"/>
    <numFmt numFmtId="189" formatCode="_-* #,##0.00\ [$€-1]_-;\-* #,##0.00\ [$€-1]_-;_-* &quot;-&quot;??\ [$€-1]_-"/>
    <numFmt numFmtId="190" formatCode="_-* #,##0\ _F_-;\-* #,##0\ _F_-;_-* &quot;-&quot;\ _F_-;_-@_-"/>
    <numFmt numFmtId="191" formatCode="_-* #,##0.00\ _F_-;\-* #,##0.00\ _F_-;_-* &quot;-&quot;??\ _F_-;_-@_-"/>
    <numFmt numFmtId="192" formatCode="_-* #,##0\ &quot;F&quot;_-;\-* #,##0\ &quot;F&quot;_-;_-* &quot;-&quot;\ &quot;F&quot;_-;_-@_-"/>
    <numFmt numFmtId="193" formatCode="_-* #,##0.00\ &quot;F&quot;_-;\-* #,##0.00\ &quot;F&quot;_-;_-* &quot;-&quot;??\ &quot;F&quot;_-;_-@_-"/>
    <numFmt numFmtId="194" formatCode="[&gt;=0.05]#,##0.0;[&lt;=-0.05]\-#,##0.0;?0.0"/>
    <numFmt numFmtId="195" formatCode="[Black]#,##0.0;[Black]\-#,##0.0;;"/>
    <numFmt numFmtId="196" formatCode="[Black][&gt;0.05]#,##0.0;[Black][&lt;-0.05]\-#,##0.0;;"/>
    <numFmt numFmtId="197" formatCode="[Black][&gt;0.5]#,##0;[Black][&lt;-0.5]\-#,##0;;"/>
    <numFmt numFmtId="198" formatCode="#,##0_)"/>
    <numFmt numFmtId="199" formatCode="&quot;$&quot;#,##0"/>
    <numFmt numFmtId="200" formatCode="_(* #,##0.000_);_(* \(#,##0.000\);_(* &quot;-&quot;??_);_(@_)"/>
    <numFmt numFmtId="201" formatCode="#,##0.0;\-#,##0.0;#"/>
    <numFmt numFmtId="202" formatCode="#,##0;\-#,##0;#"/>
    <numFmt numFmtId="203" formatCode="_(* #,##0.00000_);_(* \(#,##0.00000\);_(* &quot;-&quot;??_);_(@_)"/>
    <numFmt numFmtId="204" formatCode="0;\-0;#"/>
    <numFmt numFmtId="205" formatCode="#,##0.000;\-#,##0.000;\~"/>
  </numFmts>
  <fonts count="8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7.5"/>
      <color indexed="12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sz val="10"/>
      <color indexed="12"/>
      <name val="Arial"/>
      <family val="2"/>
    </font>
    <font>
      <b/>
      <i/>
      <sz val="10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1"/>
      <name val="Helv"/>
    </font>
    <font>
      <sz val="10"/>
      <name val="Times New Roman"/>
      <family val="1"/>
    </font>
    <font>
      <sz val="11"/>
      <color indexed="8"/>
      <name val="Arial"/>
      <family val="2"/>
    </font>
    <font>
      <sz val="13"/>
      <name val="Arial"/>
      <family val="2"/>
    </font>
    <font>
      <i/>
      <sz val="1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10"/>
      <color indexed="12"/>
      <name val="Arial"/>
      <family val="2"/>
    </font>
    <font>
      <vertAlign val="superscript"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3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sz val="9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name val="Helv"/>
      <family val="2"/>
    </font>
    <font>
      <u/>
      <sz val="10"/>
      <color indexed="12"/>
      <name val="Times New Roman"/>
      <family val="1"/>
    </font>
    <font>
      <u/>
      <sz val="12"/>
      <color theme="10"/>
      <name val="Times New Roman"/>
      <family val="1"/>
    </font>
    <font>
      <u/>
      <sz val="7.5"/>
      <color indexed="36"/>
      <name val="Arial"/>
      <family val="2"/>
    </font>
    <font>
      <sz val="11"/>
      <name val="Tms Rmn"/>
    </font>
    <font>
      <sz val="10"/>
      <name val="Courier"/>
      <family val="3"/>
    </font>
    <font>
      <i/>
      <sz val="10"/>
      <color theme="1"/>
      <name val="Arial"/>
      <family val="2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rgb="FF0070C0"/>
      <name val="Arial"/>
      <family val="2"/>
    </font>
    <font>
      <sz val="9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color indexed="8"/>
      <name val="Arial"/>
      <family val="2"/>
    </font>
    <font>
      <i/>
      <sz val="10"/>
      <color theme="1"/>
      <name val="Calibri"/>
      <family val="2"/>
      <scheme val="minor"/>
    </font>
    <font>
      <vertAlign val="superscript"/>
      <sz val="10"/>
      <color rgb="FF000000"/>
      <name val="Arial"/>
      <family val="2"/>
    </font>
    <font>
      <sz val="12"/>
      <color rgb="FF0070C0"/>
      <name val="Arial"/>
      <family val="2"/>
    </font>
    <font>
      <sz val="10"/>
      <color rgb="FFFF0000"/>
      <name val="Arial"/>
      <family val="2"/>
    </font>
    <font>
      <sz val="10"/>
      <color theme="9" tint="-0.249977111117893"/>
      <name val="Arial"/>
      <family val="2"/>
    </font>
    <font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double">
        <color indexed="0"/>
      </top>
      <bottom/>
      <diagonal/>
    </border>
  </borders>
  <cellStyleXfs count="195">
    <xf numFmtId="0" fontId="0" fillId="0" borderId="0"/>
    <xf numFmtId="167" fontId="5" fillId="0" borderId="0" applyFont="0" applyFill="0" applyBorder="0" applyAlignment="0" applyProtection="0"/>
    <xf numFmtId="167" fontId="10" fillId="0" borderId="0" applyFont="0" applyFill="0" applyBorder="0" applyAlignment="0" applyProtection="0"/>
    <xf numFmtId="172" fontId="26" fillId="0" borderId="0">
      <alignment horizontal="left"/>
    </xf>
    <xf numFmtId="0" fontId="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1" fillId="0" borderId="0"/>
    <xf numFmtId="0" fontId="15" fillId="0" borderId="0"/>
    <xf numFmtId="0" fontId="5" fillId="0" borderId="0"/>
    <xf numFmtId="0" fontId="27" fillId="0" borderId="0"/>
    <xf numFmtId="0" fontId="20" fillId="0" borderId="0"/>
    <xf numFmtId="0" fontId="20" fillId="0" borderId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5" fillId="0" borderId="0"/>
    <xf numFmtId="0" fontId="2" fillId="0" borderId="0"/>
    <xf numFmtId="9" fontId="5" fillId="0" borderId="0" applyFont="0" applyFill="0" applyBorder="0" applyAlignment="0" applyProtection="0"/>
    <xf numFmtId="0" fontId="11" fillId="0" borderId="0">
      <alignment vertical="top"/>
    </xf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6" fontId="49" fillId="0" borderId="0" applyFont="0" applyFill="0" applyBorder="0" applyAlignment="0" applyProtection="0"/>
    <xf numFmtId="187" fontId="49" fillId="0" borderId="0" applyFont="0" applyFill="0" applyBorder="0" applyAlignment="0" applyProtection="0"/>
    <xf numFmtId="188" fontId="49" fillId="0" borderId="0" applyFont="0" applyFill="0" applyBorder="0" applyAlignment="0" applyProtection="0"/>
    <xf numFmtId="0" fontId="50" fillId="5" borderId="11">
      <alignment horizontal="right" vertical="center"/>
    </xf>
    <xf numFmtId="0" fontId="51" fillId="5" borderId="11">
      <alignment horizontal="right" vertical="center"/>
    </xf>
    <xf numFmtId="0" fontId="5" fillId="5" borderId="18"/>
    <xf numFmtId="0" fontId="52" fillId="6" borderId="11">
      <alignment horizontal="center" vertical="center"/>
    </xf>
    <xf numFmtId="0" fontId="50" fillId="5" borderId="11">
      <alignment horizontal="right" vertical="center"/>
    </xf>
    <xf numFmtId="0" fontId="5" fillId="5" borderId="0"/>
    <xf numFmtId="0" fontId="53" fillId="5" borderId="11">
      <alignment horizontal="left" vertical="center"/>
    </xf>
    <xf numFmtId="0" fontId="53" fillId="5" borderId="19">
      <alignment vertical="center"/>
    </xf>
    <xf numFmtId="0" fontId="54" fillId="5" borderId="20">
      <alignment vertical="center"/>
    </xf>
    <xf numFmtId="0" fontId="53" fillId="5" borderId="11"/>
    <xf numFmtId="0" fontId="51" fillId="5" borderId="11">
      <alignment horizontal="right" vertical="center"/>
    </xf>
    <xf numFmtId="0" fontId="55" fillId="7" borderId="11">
      <alignment horizontal="left" vertical="center"/>
    </xf>
    <xf numFmtId="0" fontId="55" fillId="7" borderId="11">
      <alignment horizontal="left" vertical="center"/>
    </xf>
    <xf numFmtId="0" fontId="56" fillId="5" borderId="11">
      <alignment horizontal="left" vertical="center"/>
    </xf>
    <xf numFmtId="0" fontId="28" fillId="5" borderId="18"/>
    <xf numFmtId="0" fontId="52" fillId="8" borderId="11">
      <alignment horizontal="left" vertical="center"/>
    </xf>
    <xf numFmtId="41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8" fontId="6" fillId="8" borderId="0" applyNumberFormat="0" applyBorder="0" applyAlignment="0" applyProtection="0"/>
    <xf numFmtId="0" fontId="57" fillId="0" borderId="0" applyNumberFormat="0" applyFont="0" applyFill="0" applyAlignment="0" applyProtection="0"/>
    <xf numFmtId="0" fontId="58" fillId="0" borderId="0" applyNumberFormat="0" applyFont="0" applyFill="0" applyAlignment="0" applyProtection="0"/>
    <xf numFmtId="172" fontId="59" fillId="0" borderId="0">
      <alignment horizontal="left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169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10" fontId="6" fillId="5" borderId="11" applyNumberFormat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190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63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 applyBorder="0"/>
    <xf numFmtId="0" fontId="2" fillId="0" borderId="0"/>
    <xf numFmtId="0" fontId="2" fillId="0" borderId="0"/>
    <xf numFmtId="0" fontId="27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 applyBorder="0"/>
    <xf numFmtId="0" fontId="2" fillId="0" borderId="0"/>
    <xf numFmtId="0" fontId="2" fillId="0" borderId="0"/>
    <xf numFmtId="194" fontId="27" fillId="0" borderId="0" applyFill="0" applyBorder="0" applyAlignment="0" applyProtection="0">
      <alignment horizontal="right"/>
    </xf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195" fontId="63" fillId="0" borderId="0" applyFont="0" applyFill="0" applyBorder="0" applyAlignment="0" applyProtection="0"/>
    <xf numFmtId="196" fontId="49" fillId="0" borderId="0" applyFont="0" applyFill="0" applyBorder="0" applyAlignment="0" applyProtection="0"/>
    <xf numFmtId="197" fontId="49" fillId="0" borderId="0" applyFont="0" applyFill="0" applyBorder="0" applyAlignment="0" applyProtection="0"/>
    <xf numFmtId="198" fontId="27" fillId="0" borderId="0" applyFill="0" applyBorder="0" applyAlignment="0"/>
    <xf numFmtId="0" fontId="49" fillId="0" borderId="0"/>
    <xf numFmtId="0" fontId="5" fillId="0" borderId="0"/>
    <xf numFmtId="0" fontId="5" fillId="0" borderId="21" applyNumberFormat="0" applyFont="0" applyBorder="0" applyAlignment="0" applyProtection="0"/>
    <xf numFmtId="0" fontId="5" fillId="0" borderId="0"/>
    <xf numFmtId="172" fontId="64" fillId="0" borderId="0"/>
    <xf numFmtId="0" fontId="15" fillId="0" borderId="0"/>
    <xf numFmtId="0" fontId="1" fillId="0" borderId="0"/>
    <xf numFmtId="9" fontId="5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</cellStyleXfs>
  <cellXfs count="997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/>
    <xf numFmtId="168" fontId="0" fillId="0" borderId="0" xfId="12" applyNumberFormat="1" applyFont="1"/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3" fontId="0" fillId="0" borderId="1" xfId="0" applyNumberFormat="1" applyBorder="1" applyAlignment="1">
      <alignment vertical="top"/>
    </xf>
    <xf numFmtId="168" fontId="0" fillId="0" borderId="1" xfId="12" applyNumberFormat="1" applyFont="1" applyBorder="1" applyAlignment="1">
      <alignment vertical="top"/>
    </xf>
    <xf numFmtId="3" fontId="0" fillId="0" borderId="1" xfId="0" applyNumberFormat="1" applyBorder="1" applyAlignment="1">
      <alignment horizontal="center" vertical="top"/>
    </xf>
    <xf numFmtId="168" fontId="0" fillId="0" borderId="1" xfId="12" applyNumberFormat="1" applyFont="1" applyBorder="1" applyAlignment="1">
      <alignment horizontal="center" vertical="top"/>
    </xf>
    <xf numFmtId="0" fontId="0" fillId="0" borderId="2" xfId="0" applyBorder="1"/>
    <xf numFmtId="3" fontId="0" fillId="0" borderId="3" xfId="0" applyNumberFormat="1" applyBorder="1" applyAlignment="1">
      <alignment horizontal="center" vertical="top"/>
    </xf>
    <xf numFmtId="3" fontId="0" fillId="0" borderId="4" xfId="0" applyNumberFormat="1" applyBorder="1" applyAlignment="1">
      <alignment horizontal="center" vertical="top"/>
    </xf>
    <xf numFmtId="168" fontId="0" fillId="0" borderId="4" xfId="12" applyNumberFormat="1" applyFont="1" applyBorder="1" applyAlignment="1">
      <alignment horizontal="center" vertical="top"/>
    </xf>
    <xf numFmtId="168" fontId="0" fillId="0" borderId="5" xfId="12" applyNumberFormat="1" applyFont="1" applyBorder="1" applyAlignment="1">
      <alignment horizontal="center" vertical="top"/>
    </xf>
    <xf numFmtId="168" fontId="0" fillId="0" borderId="6" xfId="12" applyNumberFormat="1" applyFont="1" applyBorder="1" applyAlignment="1">
      <alignment horizontal="center" vertical="top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left" indent="3"/>
    </xf>
    <xf numFmtId="0" fontId="9" fillId="0" borderId="0" xfId="0" applyFont="1"/>
    <xf numFmtId="0" fontId="0" fillId="0" borderId="7" xfId="0" applyBorder="1"/>
    <xf numFmtId="0" fontId="0" fillId="0" borderId="8" xfId="0" applyBorder="1" applyAlignment="1">
      <alignment vertical="top"/>
    </xf>
    <xf numFmtId="3" fontId="0" fillId="0" borderId="9" xfId="0" applyNumberFormat="1" applyBorder="1"/>
    <xf numFmtId="3" fontId="0" fillId="0" borderId="7" xfId="0" applyNumberFormat="1" applyBorder="1"/>
    <xf numFmtId="3" fontId="0" fillId="0" borderId="8" xfId="0" applyNumberFormat="1" applyBorder="1" applyAlignment="1">
      <alignment vertical="top"/>
    </xf>
    <xf numFmtId="168" fontId="0" fillId="0" borderId="9" xfId="12" applyNumberFormat="1" applyFont="1" applyBorder="1"/>
    <xf numFmtId="168" fontId="0" fillId="0" borderId="7" xfId="12" applyNumberFormat="1" applyFont="1" applyBorder="1"/>
    <xf numFmtId="168" fontId="0" fillId="0" borderId="8" xfId="12" applyNumberFormat="1" applyFont="1" applyBorder="1" applyAlignment="1">
      <alignment vertical="top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top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9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3" fontId="0" fillId="0" borderId="10" xfId="0" applyNumberFormat="1" applyBorder="1"/>
    <xf numFmtId="0" fontId="0" fillId="0" borderId="10" xfId="0" applyBorder="1"/>
    <xf numFmtId="0" fontId="0" fillId="0" borderId="1" xfId="0" applyBorder="1" applyAlignment="1">
      <alignment horizontal="left" vertical="top" indent="2"/>
    </xf>
    <xf numFmtId="3" fontId="0" fillId="0" borderId="5" xfId="0" applyNumberFormat="1" applyBorder="1" applyAlignment="1">
      <alignment vertical="top"/>
    </xf>
    <xf numFmtId="0" fontId="9" fillId="0" borderId="0" xfId="0" applyFont="1" applyAlignment="1">
      <alignment horizontal="left"/>
    </xf>
    <xf numFmtId="0" fontId="10" fillId="0" borderId="0" xfId="0" applyFont="1"/>
    <xf numFmtId="0" fontId="10" fillId="0" borderId="1" xfId="0" applyFont="1" applyBorder="1" applyAlignment="1">
      <alignment vertical="top"/>
    </xf>
    <xf numFmtId="0" fontId="0" fillId="0" borderId="6" xfId="0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0" fontId="10" fillId="0" borderId="0" xfId="0" applyFont="1" applyBorder="1"/>
    <xf numFmtId="0" fontId="0" fillId="0" borderId="0" xfId="0" applyBorder="1"/>
    <xf numFmtId="0" fontId="0" fillId="0" borderId="1" xfId="0" applyBorder="1"/>
    <xf numFmtId="0" fontId="10" fillId="0" borderId="6" xfId="0" applyFont="1" applyBorder="1" applyAlignment="1">
      <alignment vertical="center"/>
    </xf>
    <xf numFmtId="170" fontId="0" fillId="0" borderId="0" xfId="0" applyNumberFormat="1"/>
    <xf numFmtId="0" fontId="0" fillId="0" borderId="6" xfId="0" applyBorder="1"/>
    <xf numFmtId="170" fontId="0" fillId="0" borderId="1" xfId="0" applyNumberFormat="1" applyBorder="1" applyAlignment="1">
      <alignment vertical="top"/>
    </xf>
    <xf numFmtId="168" fontId="0" fillId="0" borderId="2" xfId="12" applyNumberFormat="1" applyFont="1" applyBorder="1"/>
    <xf numFmtId="168" fontId="5" fillId="0" borderId="2" xfId="12" applyNumberFormat="1" applyBorder="1"/>
    <xf numFmtId="168" fontId="5" fillId="0" borderId="0" xfId="12" applyNumberFormat="1"/>
    <xf numFmtId="0" fontId="0" fillId="0" borderId="0" xfId="0" applyAlignment="1">
      <alignment horizontal="right"/>
    </xf>
    <xf numFmtId="0" fontId="0" fillId="0" borderId="2" xfId="0" applyBorder="1" applyAlignment="1">
      <alignment horizontal="right" vertical="center" wrapText="1"/>
    </xf>
    <xf numFmtId="0" fontId="0" fillId="0" borderId="1" xfId="0" applyBorder="1" applyAlignment="1">
      <alignment horizontal="right" vertical="top"/>
    </xf>
    <xf numFmtId="170" fontId="0" fillId="0" borderId="1" xfId="0" applyNumberFormat="1" applyBorder="1" applyAlignment="1">
      <alignment horizontal="right" vertical="top" wrapText="1"/>
    </xf>
    <xf numFmtId="0" fontId="13" fillId="0" borderId="0" xfId="0" applyFont="1" applyFill="1" applyAlignment="1">
      <alignment horizontal="left"/>
    </xf>
    <xf numFmtId="49" fontId="12" fillId="0" borderId="6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/>
    </xf>
    <xf numFmtId="0" fontId="0" fillId="0" borderId="0" xfId="0" applyAlignment="1">
      <alignment horizontal="right" wrapText="1"/>
    </xf>
    <xf numFmtId="0" fontId="0" fillId="0" borderId="6" xfId="0" applyBorder="1" applyAlignment="1">
      <alignment horizontal="right" wrapText="1"/>
    </xf>
    <xf numFmtId="0" fontId="0" fillId="0" borderId="0" xfId="0" applyAlignment="1">
      <alignment horizontal="left"/>
    </xf>
    <xf numFmtId="0" fontId="15" fillId="0" borderId="0" xfId="0" applyFont="1"/>
    <xf numFmtId="0" fontId="10" fillId="0" borderId="1" xfId="0" applyFont="1" applyBorder="1"/>
    <xf numFmtId="0" fontId="19" fillId="0" borderId="0" xfId="0" applyFont="1" applyBorder="1"/>
    <xf numFmtId="0" fontId="9" fillId="0" borderId="0" xfId="0" applyFont="1" applyAlignment="1">
      <alignment vertical="center"/>
    </xf>
    <xf numFmtId="0" fontId="17" fillId="0" borderId="0" xfId="0" applyFont="1"/>
    <xf numFmtId="0" fontId="10" fillId="0" borderId="0" xfId="0" applyFont="1" applyAlignment="1">
      <alignment vertical="top"/>
    </xf>
    <xf numFmtId="0" fontId="10" fillId="0" borderId="1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0" fillId="0" borderId="1" xfId="0" applyFont="1" applyBorder="1" applyAlignment="1">
      <alignment horizontal="left" vertical="top"/>
    </xf>
    <xf numFmtId="0" fontId="10" fillId="0" borderId="0" xfId="0" applyFont="1" applyAlignment="1">
      <alignment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0" fillId="0" borderId="0" xfId="0" applyFont="1" applyBorder="1" applyAlignment="1">
      <alignment horizontal="right"/>
    </xf>
    <xf numFmtId="3" fontId="10" fillId="0" borderId="0" xfId="0" applyNumberFormat="1" applyFont="1" applyBorder="1" applyAlignment="1">
      <alignment horizontal="right"/>
    </xf>
    <xf numFmtId="0" fontId="10" fillId="0" borderId="1" xfId="0" applyFont="1" applyBorder="1" applyAlignment="1">
      <alignment horizontal="right" vertical="top"/>
    </xf>
    <xf numFmtId="0" fontId="10" fillId="0" borderId="3" xfId="0" applyFont="1" applyBorder="1" applyAlignment="1">
      <alignment horizontal="right" vertical="top"/>
    </xf>
    <xf numFmtId="0" fontId="10" fillId="0" borderId="6" xfId="0" applyFont="1" applyBorder="1" applyAlignment="1">
      <alignment horizontal="right" vertical="top"/>
    </xf>
    <xf numFmtId="0" fontId="10" fillId="0" borderId="4" xfId="0" applyFont="1" applyBorder="1" applyAlignment="1">
      <alignment horizontal="right" vertical="top"/>
    </xf>
    <xf numFmtId="3" fontId="10" fillId="0" borderId="1" xfId="0" applyNumberFormat="1" applyFont="1" applyBorder="1" applyAlignment="1">
      <alignment vertical="top"/>
    </xf>
    <xf numFmtId="3" fontId="10" fillId="0" borderId="0" xfId="0" applyNumberFormat="1" applyFont="1" applyBorder="1" applyAlignment="1"/>
    <xf numFmtId="0" fontId="10" fillId="0" borderId="2" xfId="0" applyFont="1" applyBorder="1" applyAlignment="1">
      <alignment horizontal="center"/>
    </xf>
    <xf numFmtId="0" fontId="10" fillId="0" borderId="6" xfId="0" applyNumberFormat="1" applyFont="1" applyBorder="1" applyAlignment="1">
      <alignment vertical="center"/>
    </xf>
    <xf numFmtId="0" fontId="10" fillId="0" borderId="6" xfId="1" applyNumberFormat="1" applyFont="1" applyBorder="1" applyAlignment="1">
      <alignment horizontal="right" vertical="center"/>
    </xf>
    <xf numFmtId="175" fontId="10" fillId="0" borderId="2" xfId="0" applyNumberFormat="1" applyFont="1" applyBorder="1" applyAlignment="1"/>
    <xf numFmtId="175" fontId="10" fillId="0" borderId="0" xfId="1" applyNumberFormat="1" applyFont="1" applyAlignment="1"/>
    <xf numFmtId="3" fontId="10" fillId="0" borderId="0" xfId="0" applyNumberFormat="1" applyFont="1" applyAlignment="1"/>
    <xf numFmtId="175" fontId="10" fillId="0" borderId="0" xfId="0" applyNumberFormat="1" applyFont="1" applyBorder="1" applyAlignment="1"/>
    <xf numFmtId="175" fontId="10" fillId="0" borderId="0" xfId="0" applyNumberFormat="1" applyFont="1" applyAlignment="1"/>
    <xf numFmtId="175" fontId="10" fillId="0" borderId="1" xfId="1" applyNumberFormat="1" applyFont="1" applyBorder="1" applyAlignment="1">
      <alignment vertical="top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9" fillId="0" borderId="6" xfId="0" applyFont="1" applyBorder="1" applyAlignment="1">
      <alignment vertical="center"/>
    </xf>
    <xf numFmtId="170" fontId="10" fillId="0" borderId="2" xfId="0" applyNumberFormat="1" applyFont="1" applyBorder="1" applyAlignment="1"/>
    <xf numFmtId="170" fontId="10" fillId="0" borderId="0" xfId="0" applyNumberFormat="1" applyFont="1" applyBorder="1" applyAlignment="1"/>
    <xf numFmtId="170" fontId="10" fillId="0" borderId="1" xfId="0" applyNumberFormat="1" applyFont="1" applyBorder="1" applyAlignment="1">
      <alignment vertical="top"/>
    </xf>
    <xf numFmtId="3" fontId="10" fillId="0" borderId="0" xfId="0" applyNumberFormat="1" applyFont="1"/>
    <xf numFmtId="0" fontId="10" fillId="0" borderId="0" xfId="10" applyFont="1"/>
    <xf numFmtId="170" fontId="10" fillId="0" borderId="0" xfId="10" applyNumberFormat="1" applyFont="1"/>
    <xf numFmtId="0" fontId="10" fillId="0" borderId="0" xfId="10" applyFont="1" applyAlignment="1">
      <alignment horizontal="left" indent="1"/>
    </xf>
    <xf numFmtId="170" fontId="10" fillId="0" borderId="0" xfId="10" applyNumberFormat="1" applyFont="1" applyFill="1"/>
    <xf numFmtId="0" fontId="10" fillId="0" borderId="0" xfId="10" applyFont="1" applyAlignment="1">
      <alignment horizontal="left" indent="2"/>
    </xf>
    <xf numFmtId="0" fontId="16" fillId="0" borderId="0" xfId="10" applyFont="1" applyAlignment="1">
      <alignment horizontal="left"/>
    </xf>
    <xf numFmtId="169" fontId="10" fillId="0" borderId="1" xfId="1" applyNumberFormat="1" applyFont="1" applyBorder="1" applyAlignment="1">
      <alignment vertical="top"/>
    </xf>
    <xf numFmtId="0" fontId="10" fillId="0" borderId="1" xfId="0" applyFont="1" applyBorder="1" applyAlignment="1">
      <alignment horizontal="left" vertical="top" indent="1"/>
    </xf>
    <xf numFmtId="0" fontId="10" fillId="0" borderId="0" xfId="0" applyFont="1" applyAlignment="1">
      <alignment horizontal="left" indent="4"/>
    </xf>
    <xf numFmtId="170" fontId="10" fillId="0" borderId="0" xfId="0" applyNumberFormat="1" applyFont="1" applyAlignment="1">
      <alignment vertical="center"/>
    </xf>
    <xf numFmtId="0" fontId="16" fillId="0" borderId="1" xfId="0" applyFont="1" applyBorder="1" applyAlignment="1">
      <alignment horizontal="right" vertical="top"/>
    </xf>
    <xf numFmtId="0" fontId="10" fillId="0" borderId="0" xfId="0" applyFont="1" applyBorder="1" applyAlignment="1">
      <alignment vertical="top"/>
    </xf>
    <xf numFmtId="0" fontId="5" fillId="0" borderId="0" xfId="0" applyFont="1" applyAlignment="1"/>
    <xf numFmtId="3" fontId="0" fillId="0" borderId="0" xfId="0" applyNumberFormat="1" applyAlignment="1"/>
    <xf numFmtId="0" fontId="5" fillId="0" borderId="0" xfId="0" applyFont="1"/>
    <xf numFmtId="3" fontId="0" fillId="0" borderId="0" xfId="0" applyNumberFormat="1" applyAlignment="1">
      <alignment vertical="top"/>
    </xf>
    <xf numFmtId="0" fontId="5" fillId="0" borderId="0" xfId="0" applyFont="1" applyFill="1"/>
    <xf numFmtId="0" fontId="23" fillId="0" borderId="0" xfId="0" applyFont="1"/>
    <xf numFmtId="173" fontId="5" fillId="0" borderId="0" xfId="1" applyNumberFormat="1" applyFont="1" applyBorder="1" applyAlignment="1">
      <alignment horizontal="right"/>
    </xf>
    <xf numFmtId="168" fontId="5" fillId="0" borderId="0" xfId="12" applyNumberFormat="1" applyFont="1" applyBorder="1" applyAlignment="1">
      <alignment horizontal="right"/>
    </xf>
    <xf numFmtId="0" fontId="16" fillId="0" borderId="0" xfId="0" applyFont="1"/>
    <xf numFmtId="177" fontId="0" fillId="0" borderId="6" xfId="0" applyNumberFormat="1" applyBorder="1" applyAlignment="1">
      <alignment horizontal="center" vertical="center" wrapText="1"/>
    </xf>
    <xf numFmtId="3" fontId="0" fillId="0" borderId="0" xfId="0" applyNumberFormat="1" applyBorder="1" applyAlignment="1">
      <alignment horizontal="right" vertical="center"/>
    </xf>
    <xf numFmtId="177" fontId="0" fillId="0" borderId="0" xfId="0" applyNumberFormat="1" applyBorder="1" applyAlignment="1">
      <alignment vertical="center" wrapText="1"/>
    </xf>
    <xf numFmtId="178" fontId="0" fillId="0" borderId="0" xfId="0" applyNumberFormat="1" applyBorder="1" applyAlignment="1">
      <alignment horizontal="center" vertical="center"/>
    </xf>
    <xf numFmtId="177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top"/>
    </xf>
    <xf numFmtId="177" fontId="0" fillId="0" borderId="0" xfId="0" applyNumberFormat="1" applyBorder="1"/>
    <xf numFmtId="178" fontId="0" fillId="0" borderId="0" xfId="0" applyNumberFormat="1" applyBorder="1" applyAlignment="1">
      <alignment horizontal="center"/>
    </xf>
    <xf numFmtId="177" fontId="6" fillId="0" borderId="0" xfId="0" applyNumberFormat="1" applyFont="1" applyBorder="1"/>
    <xf numFmtId="177" fontId="0" fillId="0" borderId="0" xfId="0" applyNumberFormat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177" fontId="0" fillId="0" borderId="0" xfId="0" applyNumberFormat="1" applyFill="1" applyBorder="1"/>
    <xf numFmtId="177" fontId="0" fillId="0" borderId="1" xfId="0" applyNumberFormat="1" applyFill="1" applyBorder="1"/>
    <xf numFmtId="177" fontId="0" fillId="0" borderId="6" xfId="0" applyNumberFormat="1" applyFill="1" applyBorder="1" applyAlignment="1">
      <alignment horizontal="right" vertical="center" wrapText="1"/>
    </xf>
    <xf numFmtId="177" fontId="0" fillId="0" borderId="0" xfId="0" applyNumberFormat="1" applyFill="1" applyBorder="1" applyAlignment="1">
      <alignment horizontal="right" vertical="center" wrapText="1"/>
    </xf>
    <xf numFmtId="3" fontId="0" fillId="0" borderId="0" xfId="0" applyNumberFormat="1" applyFill="1" applyBorder="1" applyAlignment="1">
      <alignment horizontal="right"/>
    </xf>
    <xf numFmtId="178" fontId="0" fillId="0" borderId="0" xfId="0" applyNumberFormat="1" applyFill="1" applyBorder="1" applyAlignment="1">
      <alignment horizontal="center"/>
    </xf>
    <xf numFmtId="0" fontId="0" fillId="0" borderId="0" xfId="0" applyFill="1"/>
    <xf numFmtId="177" fontId="0" fillId="0" borderId="1" xfId="0" applyNumberFormat="1" applyBorder="1"/>
    <xf numFmtId="0" fontId="16" fillId="0" borderId="1" xfId="0" applyFont="1" applyBorder="1" applyAlignment="1">
      <alignment horizontal="right" vertical="center"/>
    </xf>
    <xf numFmtId="0" fontId="16" fillId="0" borderId="1" xfId="0" applyFont="1" applyBorder="1" applyAlignment="1">
      <alignment horizontal="left" vertical="center"/>
    </xf>
    <xf numFmtId="0" fontId="16" fillId="0" borderId="0" xfId="0" applyFont="1" applyBorder="1" applyAlignment="1">
      <alignment horizontal="right" vertical="center"/>
    </xf>
    <xf numFmtId="171" fontId="16" fillId="0" borderId="0" xfId="1" applyNumberFormat="1" applyFont="1" applyBorder="1"/>
    <xf numFmtId="0" fontId="10" fillId="0" borderId="0" xfId="0" applyFont="1" applyFill="1"/>
    <xf numFmtId="3" fontId="0" fillId="0" borderId="0" xfId="0" applyNumberFormat="1" applyBorder="1" applyAlignment="1">
      <alignment vertical="top"/>
    </xf>
    <xf numFmtId="3" fontId="0" fillId="0" borderId="0" xfId="0" applyNumberFormat="1" applyBorder="1"/>
    <xf numFmtId="176" fontId="0" fillId="0" borderId="0" xfId="0" applyNumberFormat="1"/>
    <xf numFmtId="173" fontId="5" fillId="0" borderId="0" xfId="1" applyNumberFormat="1" applyFont="1" applyBorder="1" applyAlignment="1">
      <alignment vertical="top"/>
    </xf>
    <xf numFmtId="169" fontId="5" fillId="0" borderId="0" xfId="1" applyNumberFormat="1" applyFont="1" applyBorder="1" applyAlignment="1">
      <alignment vertical="top"/>
    </xf>
    <xf numFmtId="4" fontId="0" fillId="0" borderId="0" xfId="0" applyNumberFormat="1" applyBorder="1" applyAlignment="1">
      <alignment vertical="top"/>
    </xf>
    <xf numFmtId="3" fontId="25" fillId="0" borderId="1" xfId="0" applyNumberFormat="1" applyFont="1" applyBorder="1" applyAlignment="1">
      <alignment vertical="top"/>
    </xf>
    <xf numFmtId="0" fontId="25" fillId="0" borderId="0" xfId="0" applyFont="1" applyAlignment="1">
      <alignment vertical="top"/>
    </xf>
    <xf numFmtId="0" fontId="0" fillId="0" borderId="0" xfId="0" applyBorder="1" applyAlignment="1">
      <alignment vertical="center"/>
    </xf>
    <xf numFmtId="0" fontId="20" fillId="0" borderId="0" xfId="9" applyFont="1" applyFill="1"/>
    <xf numFmtId="0" fontId="0" fillId="0" borderId="10" xfId="0" applyBorder="1" applyAlignment="1">
      <alignment vertical="center"/>
    </xf>
    <xf numFmtId="168" fontId="0" fillId="0" borderId="10" xfId="12" applyNumberFormat="1" applyFont="1" applyBorder="1" applyAlignment="1">
      <alignment vertical="center"/>
    </xf>
    <xf numFmtId="9" fontId="0" fillId="0" borderId="0" xfId="12" applyFont="1"/>
    <xf numFmtId="10" fontId="0" fillId="0" borderId="0" xfId="12" applyNumberFormat="1" applyFont="1"/>
    <xf numFmtId="171" fontId="0" fillId="0" borderId="0" xfId="1" applyNumberFormat="1" applyFont="1"/>
    <xf numFmtId="171" fontId="0" fillId="0" borderId="0" xfId="1" applyNumberFormat="1" applyFont="1" applyBorder="1"/>
    <xf numFmtId="1" fontId="0" fillId="0" borderId="0" xfId="0" applyNumberFormat="1" applyBorder="1"/>
    <xf numFmtId="0" fontId="28" fillId="0" borderId="0" xfId="0" applyFont="1" applyFill="1" applyAlignment="1" applyProtection="1"/>
    <xf numFmtId="0" fontId="0" fillId="0" borderId="9" xfId="0" applyBorder="1"/>
    <xf numFmtId="170" fontId="0" fillId="0" borderId="0" xfId="0" applyNumberFormat="1" applyBorder="1" applyAlignment="1">
      <alignment vertical="top"/>
    </xf>
    <xf numFmtId="170" fontId="10" fillId="0" borderId="0" xfId="0" applyNumberFormat="1" applyFont="1" applyFill="1" applyBorder="1" applyAlignment="1"/>
    <xf numFmtId="0" fontId="11" fillId="0" borderId="6" xfId="0" applyFont="1" applyFill="1" applyBorder="1" applyAlignment="1">
      <alignment horizontal="right" vertical="center"/>
    </xf>
    <xf numFmtId="170" fontId="0" fillId="0" borderId="0" xfId="0" applyNumberFormat="1" applyBorder="1"/>
    <xf numFmtId="0" fontId="29" fillId="0" borderId="0" xfId="0" applyFont="1" applyAlignment="1">
      <alignment vertical="center"/>
    </xf>
    <xf numFmtId="170" fontId="0" fillId="0" borderId="0" xfId="0" applyNumberFormat="1" applyBorder="1" applyAlignment="1"/>
    <xf numFmtId="0" fontId="0" fillId="0" borderId="0" xfId="0" applyBorder="1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16" fillId="0" borderId="6" xfId="0" applyFont="1" applyFill="1" applyBorder="1" applyAlignment="1">
      <alignment horizontal="right" vertical="center" wrapText="1"/>
    </xf>
    <xf numFmtId="170" fontId="16" fillId="0" borderId="1" xfId="0" applyNumberFormat="1" applyFont="1" applyBorder="1" applyAlignment="1">
      <alignment vertical="top"/>
    </xf>
    <xf numFmtId="170" fontId="16" fillId="0" borderId="0" xfId="0" applyNumberFormat="1" applyFont="1" applyBorder="1" applyAlignment="1">
      <alignment vertical="top"/>
    </xf>
    <xf numFmtId="0" fontId="16" fillId="0" borderId="0" xfId="0" applyFont="1" applyAlignment="1">
      <alignment vertical="top"/>
    </xf>
    <xf numFmtId="170" fontId="16" fillId="0" borderId="0" xfId="0" applyNumberFormat="1" applyFont="1" applyBorder="1" applyAlignment="1">
      <alignment horizontal="right" vertical="top"/>
    </xf>
    <xf numFmtId="170" fontId="0" fillId="0" borderId="0" xfId="0" applyNumberFormat="1" applyAlignment="1">
      <alignment vertical="top"/>
    </xf>
    <xf numFmtId="168" fontId="10" fillId="0" borderId="0" xfId="12" applyNumberFormat="1" applyFont="1"/>
    <xf numFmtId="170" fontId="10" fillId="0" borderId="0" xfId="0" applyNumberFormat="1" applyFont="1" applyBorder="1" applyAlignment="1">
      <alignment horizontal="right" vertical="top"/>
    </xf>
    <xf numFmtId="168" fontId="10" fillId="0" borderId="0" xfId="12" applyNumberFormat="1" applyFont="1" applyBorder="1" applyAlignment="1"/>
    <xf numFmtId="170" fontId="10" fillId="0" borderId="0" xfId="0" applyNumberFormat="1" applyFont="1" applyBorder="1" applyAlignment="1">
      <alignment horizontal="right"/>
    </xf>
    <xf numFmtId="0" fontId="21" fillId="0" borderId="0" xfId="0" applyFont="1"/>
    <xf numFmtId="3" fontId="0" fillId="0" borderId="0" xfId="0" applyNumberFormat="1" applyBorder="1" applyAlignment="1">
      <alignment horizontal="right"/>
    </xf>
    <xf numFmtId="177" fontId="0" fillId="0" borderId="0" xfId="0" applyNumberFormat="1" applyBorder="1" applyAlignment="1"/>
    <xf numFmtId="3" fontId="0" fillId="0" borderId="0" xfId="0" applyNumberFormat="1" applyFill="1" applyBorder="1" applyAlignment="1">
      <alignment horizontal="right" vertical="center"/>
    </xf>
    <xf numFmtId="171" fontId="16" fillId="0" borderId="0" xfId="1" applyNumberFormat="1" applyFont="1" applyBorder="1" applyAlignment="1">
      <alignment vertical="center"/>
    </xf>
    <xf numFmtId="0" fontId="10" fillId="0" borderId="0" xfId="0" applyFont="1" applyAlignment="1">
      <alignment horizontal="left"/>
    </xf>
    <xf numFmtId="0" fontId="25" fillId="0" borderId="0" xfId="0" applyFont="1" applyAlignment="1">
      <alignment vertical="center"/>
    </xf>
    <xf numFmtId="0" fontId="0" fillId="0" borderId="0" xfId="0" applyAlignment="1">
      <alignment horizontal="right" vertical="top"/>
    </xf>
    <xf numFmtId="0" fontId="21" fillId="0" borderId="0" xfId="0" applyFont="1" applyBorder="1"/>
    <xf numFmtId="0" fontId="10" fillId="0" borderId="1" xfId="0" applyFont="1" applyFill="1" applyBorder="1" applyAlignment="1">
      <alignment vertical="top"/>
    </xf>
    <xf numFmtId="168" fontId="10" fillId="0" borderId="1" xfId="12" applyNumberFormat="1" applyFont="1" applyBorder="1" applyAlignment="1">
      <alignment vertical="top"/>
    </xf>
    <xf numFmtId="170" fontId="10" fillId="0" borderId="0" xfId="0" applyNumberFormat="1" applyFont="1" applyAlignment="1">
      <alignment horizontal="right"/>
    </xf>
    <xf numFmtId="168" fontId="10" fillId="0" borderId="0" xfId="12" applyNumberFormat="1" applyFont="1" applyBorder="1" applyAlignment="1">
      <alignment horizontal="right"/>
    </xf>
    <xf numFmtId="167" fontId="10" fillId="0" borderId="0" xfId="0" applyNumberFormat="1" applyFont="1"/>
    <xf numFmtId="0" fontId="10" fillId="0" borderId="2" xfId="5" applyBorder="1" applyAlignment="1">
      <alignment vertical="center"/>
    </xf>
    <xf numFmtId="0" fontId="10" fillId="0" borderId="1" xfId="5" applyBorder="1"/>
    <xf numFmtId="173" fontId="10" fillId="0" borderId="0" xfId="2" applyNumberFormat="1" applyFont="1" applyBorder="1" applyAlignment="1">
      <alignment vertical="center"/>
    </xf>
    <xf numFmtId="173" fontId="10" fillId="0" borderId="1" xfId="2" applyNumberFormat="1" applyFont="1" applyBorder="1" applyAlignment="1">
      <alignment vertical="top"/>
    </xf>
    <xf numFmtId="0" fontId="10" fillId="0" borderId="6" xfId="0" applyFont="1" applyBorder="1" applyAlignment="1">
      <alignment horizontal="center" vertical="center"/>
    </xf>
    <xf numFmtId="0" fontId="33" fillId="0" borderId="0" xfId="0" applyFont="1"/>
    <xf numFmtId="0" fontId="27" fillId="0" borderId="0" xfId="0" applyFont="1"/>
    <xf numFmtId="0" fontId="11" fillId="0" borderId="6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right" vertical="center"/>
    </xf>
    <xf numFmtId="0" fontId="10" fillId="0" borderId="0" xfId="0" applyFont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10" fillId="0" borderId="6" xfId="7" applyFont="1" applyBorder="1" applyAlignment="1">
      <alignment horizontal="center" vertical="center"/>
    </xf>
    <xf numFmtId="3" fontId="13" fillId="0" borderId="0" xfId="6" applyNumberFormat="1" applyFont="1"/>
    <xf numFmtId="169" fontId="13" fillId="0" borderId="0" xfId="6" applyNumberFormat="1" applyFont="1"/>
    <xf numFmtId="3" fontId="35" fillId="0" borderId="0" xfId="0" applyNumberFormat="1" applyFont="1"/>
    <xf numFmtId="3" fontId="13" fillId="0" borderId="0" xfId="0" applyNumberFormat="1" applyFont="1"/>
    <xf numFmtId="3" fontId="11" fillId="0" borderId="0" xfId="6" applyNumberFormat="1"/>
    <xf numFmtId="0" fontId="11" fillId="0" borderId="0" xfId="0" applyFont="1"/>
    <xf numFmtId="3" fontId="11" fillId="0" borderId="0" xfId="6" applyNumberFormat="1" applyAlignment="1">
      <alignment horizontal="left" indent="1"/>
    </xf>
    <xf numFmtId="3" fontId="11" fillId="0" borderId="0" xfId="0" applyNumberFormat="1" applyFont="1"/>
    <xf numFmtId="3" fontId="13" fillId="0" borderId="1" xfId="6" applyNumberFormat="1" applyFont="1" applyBorder="1"/>
    <xf numFmtId="169" fontId="13" fillId="0" borderId="1" xfId="6" applyNumberFormat="1" applyFont="1" applyBorder="1"/>
    <xf numFmtId="3" fontId="35" fillId="0" borderId="0" xfId="0" applyNumberFormat="1" applyFont="1" applyBorder="1"/>
    <xf numFmtId="169" fontId="11" fillId="0" borderId="0" xfId="6" applyNumberFormat="1" applyFont="1" applyAlignment="1">
      <alignment horizontal="left" indent="1"/>
    </xf>
    <xf numFmtId="169" fontId="11" fillId="0" borderId="0" xfId="6" applyNumberFormat="1" applyFont="1"/>
    <xf numFmtId="169" fontId="11" fillId="0" borderId="0" xfId="6" applyNumberFormat="1" applyAlignment="1">
      <alignment horizontal="left" indent="1"/>
    </xf>
    <xf numFmtId="3" fontId="13" fillId="0" borderId="0" xfId="6" applyNumberFormat="1" applyFont="1" applyBorder="1"/>
    <xf numFmtId="169" fontId="11" fillId="0" borderId="0" xfId="6" applyNumberFormat="1" applyBorder="1" applyAlignment="1">
      <alignment horizontal="left" indent="1"/>
    </xf>
    <xf numFmtId="3" fontId="11" fillId="0" borderId="0" xfId="0" applyNumberFormat="1" applyFont="1" applyBorder="1"/>
    <xf numFmtId="3" fontId="11" fillId="0" borderId="0" xfId="6" applyNumberFormat="1" applyFont="1"/>
    <xf numFmtId="0" fontId="11" fillId="0" borderId="0" xfId="0" applyFont="1" applyFill="1" applyAlignment="1">
      <alignment horizontal="left"/>
    </xf>
    <xf numFmtId="168" fontId="11" fillId="0" borderId="0" xfId="12" applyNumberFormat="1" applyFont="1"/>
    <xf numFmtId="169" fontId="11" fillId="0" borderId="1" xfId="6" applyNumberFormat="1" applyBorder="1" applyAlignment="1">
      <alignment horizontal="left" indent="1"/>
    </xf>
    <xf numFmtId="168" fontId="11" fillId="0" borderId="1" xfId="12" applyNumberFormat="1" applyFont="1" applyBorder="1"/>
    <xf numFmtId="3" fontId="11" fillId="0" borderId="1" xfId="0" applyNumberFormat="1" applyFont="1" applyBorder="1"/>
    <xf numFmtId="169" fontId="11" fillId="0" borderId="0" xfId="0" applyNumberFormat="1" applyFont="1"/>
    <xf numFmtId="3" fontId="11" fillId="0" borderId="1" xfId="6" applyNumberFormat="1" applyBorder="1"/>
    <xf numFmtId="169" fontId="11" fillId="0" borderId="1" xfId="0" applyNumberFormat="1" applyFont="1" applyBorder="1"/>
    <xf numFmtId="169" fontId="14" fillId="0" borderId="0" xfId="0" applyNumberFormat="1" applyFont="1"/>
    <xf numFmtId="3" fontId="13" fillId="0" borderId="0" xfId="0" applyNumberFormat="1" applyFont="1" applyBorder="1"/>
    <xf numFmtId="0" fontId="11" fillId="0" borderId="0" xfId="0" applyFont="1" applyBorder="1"/>
    <xf numFmtId="168" fontId="11" fillId="0" borderId="0" xfId="12" applyNumberFormat="1" applyFont="1" applyBorder="1"/>
    <xf numFmtId="169" fontId="11" fillId="0" borderId="0" xfId="0" applyNumberFormat="1" applyFont="1" applyBorder="1"/>
    <xf numFmtId="169" fontId="14" fillId="0" borderId="0" xfId="0" applyNumberFormat="1" applyFont="1" applyBorder="1"/>
    <xf numFmtId="0" fontId="0" fillId="0" borderId="0" xfId="0" applyBorder="1" applyAlignment="1">
      <alignment vertical="top"/>
    </xf>
    <xf numFmtId="0" fontId="17" fillId="0" borderId="0" xfId="0" applyFont="1" applyAlignment="1">
      <alignment horizontal="left" vertical="top"/>
    </xf>
    <xf numFmtId="9" fontId="0" fillId="0" borderId="0" xfId="12" applyFont="1" applyAlignment="1">
      <alignment vertical="top"/>
    </xf>
    <xf numFmtId="0" fontId="10" fillId="0" borderId="11" xfId="0" applyFont="1" applyBorder="1" applyAlignment="1">
      <alignment horizontal="center" vertical="top"/>
    </xf>
    <xf numFmtId="0" fontId="10" fillId="0" borderId="1" xfId="0" applyFont="1" applyBorder="1" applyAlignment="1">
      <alignment horizontal="left" vertical="center"/>
    </xf>
    <xf numFmtId="0" fontId="20" fillId="0" borderId="0" xfId="9" applyFont="1" applyFill="1" applyBorder="1"/>
    <xf numFmtId="3" fontId="11" fillId="0" borderId="0" xfId="6" applyNumberFormat="1" applyFont="1" applyBorder="1"/>
    <xf numFmtId="0" fontId="11" fillId="0" borderId="0" xfId="0" applyFont="1" applyFill="1" applyBorder="1" applyAlignment="1">
      <alignment horizontal="left" indent="1"/>
    </xf>
    <xf numFmtId="169" fontId="11" fillId="0" borderId="0" xfId="6" applyNumberFormat="1" applyFont="1" applyBorder="1" applyAlignment="1">
      <alignment horizontal="left" indent="1"/>
    </xf>
    <xf numFmtId="169" fontId="11" fillId="0" borderId="1" xfId="6" applyNumberFormat="1" applyFont="1" applyBorder="1" applyAlignment="1">
      <alignment horizontal="left" indent="1"/>
    </xf>
    <xf numFmtId="3" fontId="11" fillId="0" borderId="0" xfId="6" applyNumberFormat="1" applyFont="1" applyAlignment="1">
      <alignment horizontal="left"/>
    </xf>
    <xf numFmtId="0" fontId="5" fillId="0" borderId="6" xfId="8" applyBorder="1" applyAlignment="1">
      <alignment horizontal="center" vertical="center"/>
    </xf>
    <xf numFmtId="169" fontId="11" fillId="0" borderId="0" xfId="8" applyNumberFormat="1" applyFont="1" applyAlignment="1">
      <alignment horizontal="left" indent="1"/>
    </xf>
    <xf numFmtId="0" fontId="11" fillId="0" borderId="3" xfId="0" applyFont="1" applyFill="1" applyBorder="1" applyAlignment="1">
      <alignment horizontal="right" vertical="center"/>
    </xf>
    <xf numFmtId="0" fontId="0" fillId="0" borderId="0" xfId="0" applyBorder="1" applyAlignment="1">
      <alignment horizontal="left" indent="1"/>
    </xf>
    <xf numFmtId="180" fontId="11" fillId="0" borderId="0" xfId="1" applyNumberFormat="1" applyFont="1" applyFill="1" applyBorder="1"/>
    <xf numFmtId="180" fontId="11" fillId="0" borderId="10" xfId="1" applyNumberFormat="1" applyFont="1" applyFill="1" applyBorder="1"/>
    <xf numFmtId="0" fontId="21" fillId="0" borderId="1" xfId="0" applyFont="1" applyBorder="1" applyAlignment="1">
      <alignment horizontal="left" vertical="center" indent="1"/>
    </xf>
    <xf numFmtId="180" fontId="13" fillId="0" borderId="1" xfId="1" applyNumberFormat="1" applyFont="1" applyFill="1" applyBorder="1" applyAlignment="1">
      <alignment vertical="center"/>
    </xf>
    <xf numFmtId="180" fontId="13" fillId="0" borderId="5" xfId="1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3" fontId="10" fillId="0" borderId="0" xfId="0" applyNumberFormat="1" applyFont="1" applyFill="1" applyBorder="1" applyAlignment="1"/>
    <xf numFmtId="0" fontId="16" fillId="0" borderId="6" xfId="0" applyNumberFormat="1" applyFont="1" applyBorder="1" applyAlignment="1">
      <alignment vertical="center"/>
    </xf>
    <xf numFmtId="0" fontId="16" fillId="0" borderId="6" xfId="1" applyNumberFormat="1" applyFont="1" applyBorder="1" applyAlignment="1">
      <alignment horizontal="right" vertical="center"/>
    </xf>
    <xf numFmtId="175" fontId="16" fillId="0" borderId="2" xfId="0" applyNumberFormat="1" applyFont="1" applyBorder="1" applyAlignment="1"/>
    <xf numFmtId="175" fontId="16" fillId="0" borderId="0" xfId="0" applyNumberFormat="1" applyFont="1" applyBorder="1" applyAlignment="1"/>
    <xf numFmtId="175" fontId="16" fillId="0" borderId="1" xfId="1" applyNumberFormat="1" applyFont="1" applyBorder="1" applyAlignment="1">
      <alignment vertical="top"/>
    </xf>
    <xf numFmtId="178" fontId="10" fillId="0" borderId="0" xfId="5" applyNumberFormat="1" applyBorder="1" applyAlignment="1">
      <alignment horizontal="center" vertical="center"/>
    </xf>
    <xf numFmtId="171" fontId="16" fillId="0" borderId="0" xfId="2" applyNumberFormat="1" applyFont="1" applyBorder="1" applyAlignment="1">
      <alignment vertical="center"/>
    </xf>
    <xf numFmtId="3" fontId="10" fillId="0" borderId="0" xfId="5" applyNumberFormat="1" applyFill="1" applyBorder="1" applyAlignment="1">
      <alignment horizontal="right" vertical="center"/>
    </xf>
    <xf numFmtId="178" fontId="10" fillId="0" borderId="1" xfId="5" applyNumberFormat="1" applyBorder="1" applyAlignment="1">
      <alignment horizontal="center" vertical="top"/>
    </xf>
    <xf numFmtId="171" fontId="16" fillId="0" borderId="1" xfId="2" applyNumberFormat="1" applyFont="1" applyBorder="1" applyAlignment="1">
      <alignment vertical="top"/>
    </xf>
    <xf numFmtId="3" fontId="10" fillId="0" borderId="1" xfId="5" applyNumberFormat="1" applyFill="1" applyBorder="1" applyAlignment="1">
      <alignment horizontal="right" vertical="top"/>
    </xf>
    <xf numFmtId="177" fontId="6" fillId="0" borderId="0" xfId="0" applyNumberFormat="1" applyFont="1" applyBorder="1" applyAlignment="1">
      <alignment horizontal="left" indent="2"/>
    </xf>
    <xf numFmtId="0" fontId="10" fillId="0" borderId="2" xfId="0" applyFont="1" applyBorder="1" applyAlignment="1">
      <alignment horizontal="right" vertical="center" wrapText="1"/>
    </xf>
    <xf numFmtId="0" fontId="10" fillId="0" borderId="0" xfId="0" applyFont="1" applyAlignment="1">
      <alignment horizontal="right" vertical="center" wrapText="1"/>
    </xf>
    <xf numFmtId="0" fontId="9" fillId="0" borderId="1" xfId="0" applyFont="1" applyBorder="1" applyAlignment="1">
      <alignment vertical="center"/>
    </xf>
    <xf numFmtId="0" fontId="9" fillId="0" borderId="0" xfId="11" applyFont="1" applyFill="1" applyAlignment="1">
      <alignment vertical="center"/>
    </xf>
    <xf numFmtId="3" fontId="17" fillId="0" borderId="0" xfId="0" applyNumberFormat="1" applyFont="1" applyAlignment="1">
      <alignment horizontal="right"/>
    </xf>
    <xf numFmtId="180" fontId="11" fillId="0" borderId="0" xfId="1" applyNumberFormat="1" applyFont="1" applyFill="1" applyAlignment="1">
      <alignment horizontal="right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/>
    </xf>
    <xf numFmtId="0" fontId="5" fillId="0" borderId="1" xfId="0" applyFont="1" applyBorder="1" applyAlignment="1">
      <alignment horizontal="right" vertical="top"/>
    </xf>
    <xf numFmtId="3" fontId="14" fillId="0" borderId="0" xfId="6" applyNumberFormat="1" applyFont="1"/>
    <xf numFmtId="3" fontId="14" fillId="0" borderId="0" xfId="6" applyNumberFormat="1" applyFont="1" applyAlignment="1">
      <alignment horizontal="left" indent="3"/>
    </xf>
    <xf numFmtId="3" fontId="14" fillId="0" borderId="0" xfId="0" applyNumberFormat="1" applyFont="1" applyBorder="1"/>
    <xf numFmtId="0" fontId="5" fillId="0" borderId="0" xfId="0" applyFont="1" applyAlignment="1">
      <alignment horizontal="left" indent="1"/>
    </xf>
    <xf numFmtId="0" fontId="5" fillId="0" borderId="6" xfId="5" applyFont="1" applyBorder="1" applyAlignment="1">
      <alignment horizontal="left" vertical="center" wrapText="1"/>
    </xf>
    <xf numFmtId="0" fontId="5" fillId="0" borderId="6" xfId="5" applyFont="1" applyBorder="1" applyAlignment="1">
      <alignment horizontal="center" vertical="center" wrapText="1"/>
    </xf>
    <xf numFmtId="0" fontId="5" fillId="0" borderId="0" xfId="5" applyFont="1"/>
    <xf numFmtId="0" fontId="5" fillId="0" borderId="0" xfId="5" applyFont="1" applyAlignment="1">
      <alignment vertical="top"/>
    </xf>
    <xf numFmtId="3" fontId="5" fillId="0" borderId="0" xfId="5" applyNumberFormat="1" applyFont="1" applyBorder="1" applyAlignment="1">
      <alignment vertical="top"/>
    </xf>
    <xf numFmtId="169" fontId="5" fillId="0" borderId="0" xfId="0" applyNumberFormat="1" applyFont="1"/>
    <xf numFmtId="169" fontId="5" fillId="0" borderId="6" xfId="0" applyNumberFormat="1" applyFont="1" applyBorder="1"/>
    <xf numFmtId="169" fontId="23" fillId="0" borderId="0" xfId="0" applyNumberFormat="1" applyFont="1"/>
    <xf numFmtId="169" fontId="23" fillId="0" borderId="0" xfId="1" applyNumberFormat="1" applyFont="1"/>
    <xf numFmtId="169" fontId="16" fillId="0" borderId="0" xfId="0" applyNumberFormat="1" applyFont="1"/>
    <xf numFmtId="169" fontId="5" fillId="0" borderId="0" xfId="0" applyNumberFormat="1" applyFont="1" applyAlignment="1">
      <alignment horizontal="left" indent="1"/>
    </xf>
    <xf numFmtId="169" fontId="5" fillId="0" borderId="0" xfId="1" applyNumberFormat="1" applyFont="1"/>
    <xf numFmtId="169" fontId="5" fillId="0" borderId="0" xfId="0" applyNumberFormat="1" applyFont="1" applyFill="1" applyAlignment="1">
      <alignment horizontal="left" indent="1"/>
    </xf>
    <xf numFmtId="169" fontId="5" fillId="0" borderId="0" xfId="0" applyNumberFormat="1" applyFont="1" applyAlignment="1">
      <alignment horizontal="left" indent="2"/>
    </xf>
    <xf numFmtId="169" fontId="5" fillId="0" borderId="0" xfId="0" applyNumberFormat="1" applyFont="1" applyFill="1"/>
    <xf numFmtId="179" fontId="5" fillId="0" borderId="0" xfId="0" applyNumberFormat="1" applyFont="1" applyFill="1"/>
    <xf numFmtId="0" fontId="5" fillId="0" borderId="0" xfId="0" applyFont="1" applyFill="1" applyAlignment="1">
      <alignment horizontal="left" vertical="top" wrapText="1" indent="2"/>
    </xf>
    <xf numFmtId="169" fontId="21" fillId="0" borderId="0" xfId="0" applyNumberFormat="1" applyFont="1"/>
    <xf numFmtId="169" fontId="5" fillId="0" borderId="0" xfId="0" applyNumberFormat="1" applyFont="1" applyAlignment="1">
      <alignment horizontal="right"/>
    </xf>
    <xf numFmtId="169" fontId="23" fillId="0" borderId="0" xfId="0" applyNumberFormat="1" applyFont="1" applyAlignment="1">
      <alignment vertical="center"/>
    </xf>
    <xf numFmtId="169" fontId="23" fillId="0" borderId="1" xfId="0" applyNumberFormat="1" applyFont="1" applyBorder="1"/>
    <xf numFmtId="169" fontId="23" fillId="0" borderId="1" xfId="0" applyNumberFormat="1" applyFont="1" applyBorder="1" applyAlignment="1">
      <alignment vertical="center"/>
    </xf>
    <xf numFmtId="181" fontId="5" fillId="0" borderId="0" xfId="0" applyNumberFormat="1" applyFont="1"/>
    <xf numFmtId="169" fontId="5" fillId="0" borderId="0" xfId="0" applyNumberFormat="1" applyFont="1" applyAlignment="1">
      <alignment vertical="top"/>
    </xf>
    <xf numFmtId="169" fontId="21" fillId="0" borderId="0" xfId="0" applyNumberFormat="1" applyFont="1" applyFill="1"/>
    <xf numFmtId="0" fontId="5" fillId="0" borderId="0" xfId="0" applyFont="1" applyAlignment="1">
      <alignment horizontal="left" vertical="top" wrapText="1" indent="2"/>
    </xf>
    <xf numFmtId="169" fontId="5" fillId="0" borderId="0" xfId="0" applyNumberFormat="1" applyFont="1" applyFill="1" applyAlignment="1">
      <alignment horizontal="left" indent="2"/>
    </xf>
    <xf numFmtId="0" fontId="5" fillId="0" borderId="0" xfId="0" applyFont="1" applyAlignment="1">
      <alignment horizontal="left" wrapText="1" indent="1"/>
    </xf>
    <xf numFmtId="0" fontId="5" fillId="0" borderId="0" xfId="0" applyFont="1" applyAlignment="1">
      <alignment horizontal="left" vertical="top" indent="1"/>
    </xf>
    <xf numFmtId="169" fontId="5" fillId="0" borderId="0" xfId="0" applyNumberFormat="1" applyFont="1" applyAlignment="1">
      <alignment vertical="center"/>
    </xf>
    <xf numFmtId="169" fontId="16" fillId="0" borderId="0" xfId="0" applyNumberFormat="1" applyFont="1" applyAlignment="1">
      <alignment horizontal="right"/>
    </xf>
    <xf numFmtId="0" fontId="5" fillId="0" borderId="0" xfId="0" applyFont="1" applyAlignment="1">
      <alignment horizontal="center"/>
    </xf>
    <xf numFmtId="169" fontId="5" fillId="0" borderId="0" xfId="0" applyNumberFormat="1" applyFont="1" applyFill="1" applyAlignment="1">
      <alignment horizontal="left" wrapText="1" indent="1"/>
    </xf>
    <xf numFmtId="169" fontId="11" fillId="0" borderId="0" xfId="8" applyNumberFormat="1" applyFont="1" applyAlignment="1">
      <alignment horizontal="left"/>
    </xf>
    <xf numFmtId="169" fontId="5" fillId="0" borderId="0" xfId="0" applyNumberFormat="1" applyFont="1" applyAlignment="1">
      <alignment horizontal="left"/>
    </xf>
    <xf numFmtId="169" fontId="5" fillId="0" borderId="0" xfId="0" applyNumberFormat="1" applyFont="1" applyFill="1" applyAlignment="1">
      <alignment horizontal="left" wrapText="1" indent="2"/>
    </xf>
    <xf numFmtId="179" fontId="23" fillId="0" borderId="0" xfId="0" applyNumberFormat="1" applyFont="1" applyFill="1" applyAlignment="1">
      <alignment horizontal="right"/>
    </xf>
    <xf numFmtId="179" fontId="16" fillId="0" borderId="0" xfId="0" applyNumberFormat="1" applyFont="1" applyFill="1" applyAlignment="1">
      <alignment horizontal="right"/>
    </xf>
    <xf numFmtId="179" fontId="5" fillId="0" borderId="0" xfId="0" applyNumberFormat="1" applyFont="1" applyFill="1" applyAlignment="1">
      <alignment horizontal="right"/>
    </xf>
    <xf numFmtId="169" fontId="5" fillId="0" borderId="6" xfId="0" applyNumberFormat="1" applyFont="1" applyBorder="1" applyAlignment="1">
      <alignment horizontal="right" vertical="center"/>
    </xf>
    <xf numFmtId="179" fontId="23" fillId="0" borderId="1" xfId="0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horizontal="right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/>
    <xf numFmtId="0" fontId="5" fillId="0" borderId="6" xfId="1" applyNumberFormat="1" applyFont="1" applyBorder="1" applyAlignment="1">
      <alignment horizontal="right" vertical="center"/>
    </xf>
    <xf numFmtId="170" fontId="5" fillId="0" borderId="1" xfId="1" applyNumberFormat="1" applyFont="1" applyBorder="1" applyAlignment="1">
      <alignment vertical="top"/>
    </xf>
    <xf numFmtId="169" fontId="13" fillId="0" borderId="0" xfId="0" applyNumberFormat="1" applyFont="1"/>
    <xf numFmtId="169" fontId="13" fillId="0" borderId="1" xfId="0" applyNumberFormat="1" applyFont="1" applyBorder="1"/>
    <xf numFmtId="169" fontId="35" fillId="0" borderId="0" xfId="0" applyNumberFormat="1" applyFont="1"/>
    <xf numFmtId="169" fontId="11" fillId="0" borderId="0" xfId="0" applyNumberFormat="1" applyFont="1" applyAlignment="1">
      <alignment horizontal="right"/>
    </xf>
    <xf numFmtId="169" fontId="22" fillId="0" borderId="0" xfId="0" applyNumberFormat="1" applyFont="1" applyBorder="1"/>
    <xf numFmtId="169" fontId="0" fillId="0" borderId="0" xfId="0" applyNumberFormat="1"/>
    <xf numFmtId="169" fontId="0" fillId="0" borderId="1" xfId="0" applyNumberFormat="1" applyBorder="1" applyAlignment="1">
      <alignment vertical="top"/>
    </xf>
    <xf numFmtId="169" fontId="11" fillId="0" borderId="0" xfId="0" applyNumberFormat="1" applyFont="1" applyFill="1"/>
    <xf numFmtId="0" fontId="5" fillId="0" borderId="11" xfId="5" applyFont="1" applyBorder="1" applyAlignment="1">
      <alignment horizontal="center"/>
    </xf>
    <xf numFmtId="0" fontId="5" fillId="0" borderId="3" xfId="5" applyFont="1" applyBorder="1" applyAlignment="1">
      <alignment horizontal="right" vertical="top"/>
    </xf>
    <xf numFmtId="0" fontId="5" fillId="0" borderId="6" xfId="5" applyFont="1" applyBorder="1" applyAlignment="1">
      <alignment horizontal="right" vertical="top"/>
    </xf>
    <xf numFmtId="0" fontId="5" fillId="0" borderId="4" xfId="5" applyFont="1" applyBorder="1" applyAlignment="1">
      <alignment horizontal="right" vertical="top"/>
    </xf>
    <xf numFmtId="0" fontId="16" fillId="0" borderId="11" xfId="5" applyFont="1" applyBorder="1" applyAlignment="1">
      <alignment horizontal="center" vertical="top"/>
    </xf>
    <xf numFmtId="0" fontId="16" fillId="0" borderId="3" xfId="5" applyFont="1" applyBorder="1" applyAlignment="1">
      <alignment horizontal="right" vertical="top"/>
    </xf>
    <xf numFmtId="0" fontId="5" fillId="0" borderId="0" xfId="5" applyFont="1" applyBorder="1" applyAlignment="1">
      <alignment horizontal="right"/>
    </xf>
    <xf numFmtId="3" fontId="5" fillId="0" borderId="0" xfId="5" applyNumberFormat="1" applyFont="1" applyFill="1" applyBorder="1" applyAlignment="1">
      <alignment horizontal="right"/>
    </xf>
    <xf numFmtId="181" fontId="5" fillId="0" borderId="0" xfId="5" applyNumberFormat="1" applyFont="1" applyFill="1" applyBorder="1" applyAlignment="1">
      <alignment horizontal="right"/>
    </xf>
    <xf numFmtId="0" fontId="5" fillId="0" borderId="0" xfId="5" applyFont="1" applyBorder="1" applyAlignment="1">
      <alignment horizontal="right" vertical="top"/>
    </xf>
    <xf numFmtId="3" fontId="5" fillId="0" borderId="0" xfId="5" applyNumberFormat="1" applyFont="1" applyFill="1" applyBorder="1" applyAlignment="1">
      <alignment horizontal="right" vertical="top"/>
    </xf>
    <xf numFmtId="181" fontId="5" fillId="0" borderId="0" xfId="5" applyNumberFormat="1" applyFont="1" applyFill="1" applyBorder="1" applyAlignment="1">
      <alignment horizontal="right" vertical="top"/>
    </xf>
    <xf numFmtId="0" fontId="17" fillId="0" borderId="0" xfId="5" applyFont="1"/>
    <xf numFmtId="0" fontId="16" fillId="0" borderId="3" xfId="0" applyFont="1" applyBorder="1" applyAlignment="1">
      <alignment horizontal="right" vertical="top"/>
    </xf>
    <xf numFmtId="181" fontId="10" fillId="0" borderId="0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 vertical="top"/>
    </xf>
    <xf numFmtId="3" fontId="5" fillId="0" borderId="1" xfId="0" applyNumberFormat="1" applyFont="1" applyBorder="1" applyAlignment="1">
      <alignment vertical="top"/>
    </xf>
    <xf numFmtId="3" fontId="5" fillId="0" borderId="1" xfId="0" applyNumberFormat="1" applyFont="1" applyFill="1" applyBorder="1" applyAlignment="1">
      <alignment vertical="top"/>
    </xf>
    <xf numFmtId="179" fontId="5" fillId="0" borderId="1" xfId="0" applyNumberFormat="1" applyFont="1" applyFill="1" applyBorder="1" applyAlignment="1">
      <alignment vertical="top"/>
    </xf>
    <xf numFmtId="180" fontId="5" fillId="0" borderId="0" xfId="0" applyNumberFormat="1" applyFont="1" applyFill="1"/>
    <xf numFmtId="180" fontId="5" fillId="0" borderId="1" xfId="0" applyNumberFormat="1" applyFont="1" applyFill="1" applyBorder="1" applyAlignment="1">
      <alignment vertical="center"/>
    </xf>
    <xf numFmtId="169" fontId="5" fillId="2" borderId="0" xfId="0" applyNumberFormat="1" applyFont="1" applyFill="1"/>
    <xf numFmtId="179" fontId="23" fillId="0" borderId="0" xfId="0" applyNumberFormat="1" applyFont="1" applyFill="1"/>
    <xf numFmtId="179" fontId="21" fillId="0" borderId="0" xfId="0" applyNumberFormat="1" applyFont="1" applyFill="1" applyAlignment="1">
      <alignment horizontal="right"/>
    </xf>
    <xf numFmtId="0" fontId="5" fillId="0" borderId="0" xfId="5" applyFont="1" applyBorder="1" applyAlignment="1">
      <alignment vertical="top"/>
    </xf>
    <xf numFmtId="0" fontId="5" fillId="0" borderId="0" xfId="0" applyFont="1" applyBorder="1" applyAlignment="1">
      <alignment horizontal="left" indent="1"/>
    </xf>
    <xf numFmtId="0" fontId="0" fillId="3" borderId="0" xfId="0" applyFill="1" applyBorder="1" applyAlignment="1">
      <alignment horizontal="left" indent="1"/>
    </xf>
    <xf numFmtId="0" fontId="0" fillId="3" borderId="0" xfId="0" applyFill="1"/>
    <xf numFmtId="3" fontId="10" fillId="0" borderId="0" xfId="0" applyNumberFormat="1" applyFont="1" applyAlignment="1">
      <alignment vertical="center"/>
    </xf>
    <xf numFmtId="0" fontId="10" fillId="0" borderId="1" xfId="0" applyFont="1" applyBorder="1" applyAlignment="1">
      <alignment vertical="center"/>
    </xf>
    <xf numFmtId="0" fontId="5" fillId="0" borderId="1" xfId="0" applyFont="1" applyFill="1" applyBorder="1" applyAlignment="1">
      <alignment horizontal="center" vertical="top"/>
    </xf>
    <xf numFmtId="3" fontId="10" fillId="0" borderId="1" xfId="0" applyNumberFormat="1" applyFont="1" applyBorder="1" applyAlignment="1">
      <alignment vertical="center"/>
    </xf>
    <xf numFmtId="0" fontId="5" fillId="0" borderId="14" xfId="5" applyFont="1" applyBorder="1" applyAlignment="1">
      <alignment vertical="center"/>
    </xf>
    <xf numFmtId="169" fontId="5" fillId="0" borderId="1" xfId="0" applyNumberFormat="1" applyFont="1" applyBorder="1" applyAlignment="1">
      <alignment vertical="top"/>
    </xf>
    <xf numFmtId="169" fontId="5" fillId="0" borderId="1" xfId="0" applyNumberFormat="1" applyFont="1" applyBorder="1" applyAlignment="1">
      <alignment horizontal="left" vertical="top" indent="1"/>
    </xf>
    <xf numFmtId="3" fontId="21" fillId="0" borderId="1" xfId="0" applyNumberFormat="1" applyFont="1" applyBorder="1" applyAlignment="1">
      <alignment vertical="center"/>
    </xf>
    <xf numFmtId="169" fontId="11" fillId="0" borderId="1" xfId="0" applyNumberFormat="1" applyFont="1" applyFill="1" applyBorder="1" applyAlignment="1">
      <alignment vertical="top"/>
    </xf>
    <xf numFmtId="175" fontId="16" fillId="0" borderId="0" xfId="1" applyNumberFormat="1" applyFont="1" applyBorder="1" applyAlignment="1">
      <alignment vertical="top"/>
    </xf>
    <xf numFmtId="0" fontId="5" fillId="0" borderId="0" xfId="0" applyFont="1" applyBorder="1" applyAlignment="1">
      <alignment horizontal="left" vertical="top"/>
    </xf>
    <xf numFmtId="175" fontId="5" fillId="0" borderId="0" xfId="1" applyNumberFormat="1" applyFont="1" applyBorder="1" applyAlignment="1">
      <alignment vertical="top"/>
    </xf>
    <xf numFmtId="173" fontId="10" fillId="0" borderId="0" xfId="1" applyNumberFormat="1" applyFont="1"/>
    <xf numFmtId="174" fontId="10" fillId="0" borderId="0" xfId="0" applyNumberFormat="1" applyFont="1" applyAlignment="1">
      <alignment horizontal="right"/>
    </xf>
    <xf numFmtId="174" fontId="10" fillId="0" borderId="0" xfId="1" applyNumberFormat="1" applyFont="1" applyBorder="1" applyAlignment="1">
      <alignment horizontal="right"/>
    </xf>
    <xf numFmtId="0" fontId="5" fillId="0" borderId="4" xfId="5" applyFont="1" applyBorder="1" applyAlignment="1">
      <alignment vertical="center"/>
    </xf>
    <xf numFmtId="0" fontId="5" fillId="0" borderId="1" xfId="5" applyFont="1" applyBorder="1" applyAlignment="1">
      <alignment horizontal="center" vertical="center" wrapText="1"/>
    </xf>
    <xf numFmtId="0" fontId="5" fillId="0" borderId="4" xfId="5" applyFont="1" applyBorder="1" applyAlignment="1">
      <alignment horizontal="center" vertical="center" wrapText="1"/>
    </xf>
    <xf numFmtId="0" fontId="5" fillId="0" borderId="3" xfId="5" applyFont="1" applyBorder="1" applyAlignment="1">
      <alignment horizontal="center" vertical="center" wrapText="1"/>
    </xf>
    <xf numFmtId="169" fontId="5" fillId="0" borderId="0" xfId="2" applyNumberFormat="1" applyFont="1" applyAlignment="1"/>
    <xf numFmtId="174" fontId="5" fillId="0" borderId="0" xfId="5" applyNumberFormat="1" applyFont="1" applyBorder="1" applyAlignment="1"/>
    <xf numFmtId="169" fontId="5" fillId="0" borderId="10" xfId="5" applyNumberFormat="1" applyFont="1" applyBorder="1" applyAlignment="1"/>
    <xf numFmtId="169" fontId="5" fillId="0" borderId="0" xfId="5" applyNumberFormat="1" applyFont="1" applyBorder="1" applyAlignment="1"/>
    <xf numFmtId="168" fontId="5" fillId="0" borderId="0" xfId="13" applyNumberFormat="1" applyFont="1" applyBorder="1" applyAlignment="1">
      <alignment horizontal="right"/>
    </xf>
    <xf numFmtId="169" fontId="5" fillId="0" borderId="0" xfId="2" applyNumberFormat="1" applyFont="1"/>
    <xf numFmtId="174" fontId="5" fillId="0" borderId="0" xfId="5" applyNumberFormat="1" applyFont="1" applyBorder="1"/>
    <xf numFmtId="169" fontId="5" fillId="0" borderId="0" xfId="5" applyNumberFormat="1" applyFont="1"/>
    <xf numFmtId="169" fontId="5" fillId="0" borderId="0" xfId="5" applyNumberFormat="1" applyFont="1" applyAlignment="1">
      <alignment horizontal="right"/>
    </xf>
    <xf numFmtId="169" fontId="5" fillId="0" borderId="0" xfId="5" applyNumberFormat="1" applyFont="1" applyBorder="1" applyAlignment="1">
      <alignment horizontal="right"/>
    </xf>
    <xf numFmtId="169" fontId="5" fillId="0" borderId="0" xfId="13" applyNumberFormat="1" applyFont="1" applyBorder="1" applyAlignment="1">
      <alignment horizontal="right"/>
    </xf>
    <xf numFmtId="174" fontId="5" fillId="0" borderId="1" xfId="5" applyNumberFormat="1" applyFont="1" applyBorder="1" applyAlignment="1">
      <alignment vertical="top"/>
    </xf>
    <xf numFmtId="174" fontId="5" fillId="0" borderId="8" xfId="5" applyNumberFormat="1" applyFont="1" applyBorder="1" applyAlignment="1">
      <alignment vertical="top"/>
    </xf>
    <xf numFmtId="0" fontId="5" fillId="0" borderId="3" xfId="5" applyFont="1" applyBorder="1" applyAlignment="1">
      <alignment vertical="center"/>
    </xf>
    <xf numFmtId="174" fontId="5" fillId="0" borderId="9" xfId="5" applyNumberFormat="1" applyFont="1" applyBorder="1" applyAlignment="1"/>
    <xf numFmtId="174" fontId="5" fillId="0" borderId="7" xfId="5" applyNumberFormat="1" applyFont="1" applyBorder="1"/>
    <xf numFmtId="3" fontId="5" fillId="0" borderId="0" xfId="0" applyNumberFormat="1" applyFont="1"/>
    <xf numFmtId="168" fontId="0" fillId="0" borderId="0" xfId="12" applyNumberFormat="1" applyFont="1" applyBorder="1"/>
    <xf numFmtId="170" fontId="5" fillId="0" borderId="0" xfId="0" applyNumberFormat="1" applyFont="1" applyFill="1" applyBorder="1" applyAlignment="1">
      <alignment horizontal="right"/>
    </xf>
    <xf numFmtId="170" fontId="5" fillId="0" borderId="1" xfId="0" applyNumberFormat="1" applyFont="1" applyBorder="1" applyAlignment="1">
      <alignment horizontal="right" vertical="top"/>
    </xf>
    <xf numFmtId="0" fontId="5" fillId="0" borderId="0" xfId="0" applyFont="1" applyFill="1" applyBorder="1" applyAlignment="1">
      <alignment horizontal="left"/>
    </xf>
    <xf numFmtId="0" fontId="21" fillId="0" borderId="1" xfId="0" applyFont="1" applyBorder="1" applyAlignment="1">
      <alignment horizontal="left" vertical="center"/>
    </xf>
    <xf numFmtId="0" fontId="0" fillId="0" borderId="0" xfId="0" applyFill="1" applyAlignment="1"/>
    <xf numFmtId="0" fontId="5" fillId="0" borderId="0" xfId="0" applyFont="1" applyFill="1" applyAlignment="1"/>
    <xf numFmtId="0" fontId="21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left" vertical="center"/>
    </xf>
    <xf numFmtId="0" fontId="37" fillId="0" borderId="0" xfId="14" applyFont="1"/>
    <xf numFmtId="0" fontId="5" fillId="0" borderId="6" xfId="0" applyNumberFormat="1" applyFont="1" applyBorder="1" applyAlignment="1">
      <alignment horizontal="center" vertical="center"/>
    </xf>
    <xf numFmtId="3" fontId="21" fillId="0" borderId="0" xfId="0" applyNumberFormat="1" applyFont="1" applyBorder="1"/>
    <xf numFmtId="0" fontId="37" fillId="0" borderId="0" xfId="0" applyFont="1"/>
    <xf numFmtId="3" fontId="5" fillId="0" borderId="0" xfId="0" applyNumberFormat="1" applyFont="1" applyBorder="1"/>
    <xf numFmtId="0" fontId="5" fillId="0" borderId="0" xfId="0" applyFont="1" applyBorder="1"/>
    <xf numFmtId="0" fontId="5" fillId="0" borderId="1" xfId="0" applyFont="1" applyBorder="1" applyAlignment="1">
      <alignment vertical="top"/>
    </xf>
    <xf numFmtId="0" fontId="37" fillId="0" borderId="1" xfId="0" applyFont="1" applyBorder="1" applyAlignment="1">
      <alignment vertical="top"/>
    </xf>
    <xf numFmtId="3" fontId="21" fillId="0" borderId="2" xfId="0" applyNumberFormat="1" applyFont="1" applyBorder="1" applyAlignment="1">
      <alignment horizontal="center"/>
    </xf>
    <xf numFmtId="182" fontId="37" fillId="0" borderId="0" xfId="0" applyNumberFormat="1" applyFont="1" applyBorder="1"/>
    <xf numFmtId="0" fontId="37" fillId="0" borderId="0" xfId="0" applyFont="1" applyBorder="1"/>
    <xf numFmtId="3" fontId="5" fillId="0" borderId="0" xfId="0" applyNumberFormat="1" applyFont="1" applyAlignment="1">
      <alignment horizontal="left" indent="1"/>
    </xf>
    <xf numFmtId="182" fontId="37" fillId="0" borderId="0" xfId="0" applyNumberFormat="1" applyFont="1"/>
    <xf numFmtId="3" fontId="5" fillId="0" borderId="0" xfId="0" applyNumberFormat="1" applyFont="1" applyFill="1" applyAlignment="1">
      <alignment horizontal="left" indent="1"/>
    </xf>
    <xf numFmtId="3" fontId="5" fillId="0" borderId="0" xfId="0" applyNumberFormat="1" applyFont="1" applyAlignment="1">
      <alignment horizontal="left" vertical="top" indent="1"/>
    </xf>
    <xf numFmtId="182" fontId="37" fillId="0" borderId="1" xfId="0" applyNumberFormat="1" applyFont="1" applyBorder="1" applyAlignment="1">
      <alignment vertical="top"/>
    </xf>
    <xf numFmtId="0" fontId="38" fillId="0" borderId="0" xfId="0" applyFont="1"/>
    <xf numFmtId="168" fontId="37" fillId="0" borderId="0" xfId="12" applyNumberFormat="1" applyFont="1"/>
    <xf numFmtId="0" fontId="37" fillId="0" borderId="0" xfId="0" applyFont="1" applyAlignment="1">
      <alignment horizontal="left" indent="1"/>
    </xf>
    <xf numFmtId="3" fontId="5" fillId="0" borderId="0" xfId="0" applyNumberFormat="1" applyFont="1" applyBorder="1" applyAlignment="1">
      <alignment horizontal="left" indent="1"/>
    </xf>
    <xf numFmtId="3" fontId="21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21" fillId="0" borderId="1" xfId="0" applyFont="1" applyBorder="1" applyAlignment="1">
      <alignment vertical="top"/>
    </xf>
    <xf numFmtId="168" fontId="37" fillId="0" borderId="1" xfId="12" applyNumberFormat="1" applyFont="1" applyBorder="1" applyAlignment="1">
      <alignment vertical="top"/>
    </xf>
    <xf numFmtId="0" fontId="21" fillId="0" borderId="0" xfId="0" applyFont="1" applyBorder="1" applyAlignment="1">
      <alignment horizontal="center"/>
    </xf>
    <xf numFmtId="182" fontId="37" fillId="0" borderId="0" xfId="0" applyNumberFormat="1" applyFont="1" applyBorder="1" applyAlignment="1">
      <alignment vertical="top"/>
    </xf>
    <xf numFmtId="0" fontId="37" fillId="0" borderId="0" xfId="0" applyFont="1" applyBorder="1" applyAlignment="1">
      <alignment vertical="top"/>
    </xf>
    <xf numFmtId="0" fontId="21" fillId="0" borderId="0" xfId="0" applyFont="1" applyBorder="1" applyAlignment="1">
      <alignment vertical="top"/>
    </xf>
    <xf numFmtId="0" fontId="39" fillId="0" borderId="0" xfId="14" applyFont="1"/>
    <xf numFmtId="3" fontId="11" fillId="0" borderId="0" xfId="6" applyNumberFormat="1" applyBorder="1"/>
    <xf numFmtId="3" fontId="11" fillId="0" borderId="0" xfId="6" applyNumberFormat="1" applyFont="1" applyAlignment="1">
      <alignment horizontal="left" indent="1"/>
    </xf>
    <xf numFmtId="3" fontId="11" fillId="0" borderId="1" xfId="6" applyNumberFormat="1" applyFont="1" applyBorder="1" applyAlignment="1">
      <alignment horizontal="left" indent="1"/>
    </xf>
    <xf numFmtId="3" fontId="21" fillId="0" borderId="0" xfId="0" applyNumberFormat="1" applyFont="1"/>
    <xf numFmtId="0" fontId="40" fillId="0" borderId="6" xfId="0" applyFont="1" applyBorder="1" applyAlignment="1">
      <alignment vertical="center"/>
    </xf>
    <xf numFmtId="3" fontId="40" fillId="0" borderId="6" xfId="0" applyNumberFormat="1" applyFont="1" applyBorder="1" applyAlignment="1">
      <alignment horizontal="right" vertical="center"/>
    </xf>
    <xf numFmtId="182" fontId="40" fillId="0" borderId="0" xfId="0" applyNumberFormat="1" applyFont="1"/>
    <xf numFmtId="0" fontId="40" fillId="0" borderId="0" xfId="0" applyFont="1"/>
    <xf numFmtId="182" fontId="40" fillId="0" borderId="1" xfId="0" applyNumberFormat="1" applyFont="1" applyBorder="1" applyAlignment="1">
      <alignment vertical="top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left" indent="2"/>
    </xf>
    <xf numFmtId="3" fontId="40" fillId="0" borderId="0" xfId="0" applyNumberFormat="1" applyFont="1" applyAlignment="1">
      <alignment horizontal="left" indent="2"/>
    </xf>
    <xf numFmtId="0" fontId="43" fillId="0" borderId="0" xfId="0" applyFont="1" applyAlignment="1">
      <alignment horizontal="left" indent="1"/>
    </xf>
    <xf numFmtId="0" fontId="45" fillId="0" borderId="0" xfId="0" applyFont="1" applyAlignment="1">
      <alignment horizontal="left" indent="1"/>
    </xf>
    <xf numFmtId="0" fontId="40" fillId="0" borderId="1" xfId="0" applyFont="1" applyBorder="1" applyAlignment="1">
      <alignment horizontal="left" vertical="top" indent="2"/>
    </xf>
    <xf numFmtId="3" fontId="41" fillId="0" borderId="0" xfId="0" applyNumberFormat="1" applyFont="1"/>
    <xf numFmtId="3" fontId="43" fillId="0" borderId="0" xfId="0" applyNumberFormat="1" applyFont="1" applyAlignment="1">
      <alignment horizontal="left" indent="1"/>
    </xf>
    <xf numFmtId="3" fontId="43" fillId="0" borderId="1" xfId="0" applyNumberFormat="1" applyFont="1" applyBorder="1" applyAlignment="1">
      <alignment horizontal="left" vertical="top" indent="1"/>
    </xf>
    <xf numFmtId="0" fontId="40" fillId="0" borderId="1" xfId="0" applyFont="1" applyBorder="1" applyAlignment="1">
      <alignment vertical="top"/>
    </xf>
    <xf numFmtId="0" fontId="43" fillId="0" borderId="0" xfId="0" applyFont="1" applyFill="1"/>
    <xf numFmtId="0" fontId="37" fillId="0" borderId="0" xfId="14" applyFont="1" applyAlignment="1">
      <alignment horizontal="left" indent="1"/>
    </xf>
    <xf numFmtId="168" fontId="0" fillId="0" borderId="10" xfId="12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168" fontId="5" fillId="0" borderId="1" xfId="12" applyNumberFormat="1" applyBorder="1" applyAlignment="1">
      <alignment horizontal="right" vertical="top"/>
    </xf>
    <xf numFmtId="0" fontId="5" fillId="0" borderId="0" xfId="0" applyFont="1" applyAlignment="1">
      <alignment horizontal="left" indent="3"/>
    </xf>
    <xf numFmtId="168" fontId="0" fillId="0" borderId="0" xfId="12" applyNumberFormat="1" applyFont="1" applyBorder="1" applyAlignment="1">
      <alignment vertical="center"/>
    </xf>
    <xf numFmtId="174" fontId="5" fillId="0" borderId="10" xfId="5" applyNumberFormat="1" applyFont="1" applyBorder="1" applyAlignment="1"/>
    <xf numFmtId="170" fontId="0" fillId="0" borderId="0" xfId="0" applyNumberFormat="1" applyFill="1"/>
    <xf numFmtId="170" fontId="0" fillId="0" borderId="0" xfId="0" applyNumberFormat="1" applyFill="1" applyBorder="1" applyAlignment="1">
      <alignment vertical="top"/>
    </xf>
    <xf numFmtId="0" fontId="5" fillId="0" borderId="0" xfId="0" applyFont="1" applyAlignment="1">
      <alignment horizontal="left" vertical="top" wrapText="1" indent="1"/>
    </xf>
    <xf numFmtId="17" fontId="0" fillId="0" borderId="0" xfId="0" applyNumberFormat="1"/>
    <xf numFmtId="17" fontId="9" fillId="0" borderId="0" xfId="0" applyNumberFormat="1" applyFont="1"/>
    <xf numFmtId="0" fontId="5" fillId="4" borderId="17" xfId="0" applyFont="1" applyFill="1" applyBorder="1" applyAlignment="1">
      <alignment horizontal="center"/>
    </xf>
    <xf numFmtId="0" fontId="9" fillId="0" borderId="0" xfId="17" applyFont="1" applyFill="1" applyAlignment="1">
      <alignment vertical="center"/>
    </xf>
    <xf numFmtId="0" fontId="5" fillId="0" borderId="0" xfId="17" applyFont="1" applyFill="1"/>
    <xf numFmtId="0" fontId="5" fillId="0" borderId="0" xfId="17" applyFont="1" applyFill="1" applyAlignment="1">
      <alignment vertical="center"/>
    </xf>
    <xf numFmtId="0" fontId="5" fillId="0" borderId="0" xfId="17" applyAlignment="1">
      <alignment vertical="center"/>
    </xf>
    <xf numFmtId="0" fontId="11" fillId="0" borderId="6" xfId="17" applyFont="1" applyFill="1" applyBorder="1" applyAlignment="1">
      <alignment horizontal="center" vertical="center"/>
    </xf>
    <xf numFmtId="0" fontId="5" fillId="0" borderId="6" xfId="17" applyFont="1" applyBorder="1" applyAlignment="1">
      <alignment horizontal="right"/>
    </xf>
    <xf numFmtId="0" fontId="5" fillId="0" borderId="0" xfId="17" applyBorder="1"/>
    <xf numFmtId="169" fontId="37" fillId="0" borderId="0" xfId="17" applyNumberFormat="1" applyFont="1"/>
    <xf numFmtId="0" fontId="5" fillId="0" borderId="0" xfId="17"/>
    <xf numFmtId="0" fontId="5" fillId="0" borderId="0" xfId="17" applyFont="1" applyFill="1" applyAlignment="1">
      <alignment horizontal="left" indent="1"/>
    </xf>
    <xf numFmtId="169" fontId="5" fillId="0" borderId="0" xfId="17" applyNumberFormat="1" applyFont="1"/>
    <xf numFmtId="0" fontId="21" fillId="0" borderId="1" xfId="17" applyFont="1" applyFill="1" applyBorder="1" applyAlignment="1">
      <alignment vertical="top"/>
    </xf>
    <xf numFmtId="169" fontId="21" fillId="0" borderId="1" xfId="17" applyNumberFormat="1" applyFont="1" applyBorder="1" applyAlignment="1">
      <alignment vertical="top"/>
    </xf>
    <xf numFmtId="0" fontId="14" fillId="0" borderId="0" xfId="17" applyFont="1" applyFill="1" applyAlignment="1">
      <alignment vertical="top"/>
    </xf>
    <xf numFmtId="169" fontId="48" fillId="0" borderId="0" xfId="17" applyNumberFormat="1" applyFont="1" applyBorder="1" applyAlignment="1">
      <alignment vertical="top"/>
    </xf>
    <xf numFmtId="168" fontId="21" fillId="0" borderId="1" xfId="12" applyNumberFormat="1" applyFont="1" applyBorder="1" applyAlignment="1">
      <alignment vertical="top"/>
    </xf>
    <xf numFmtId="0" fontId="5" fillId="0" borderId="0" xfId="17" applyAlignment="1">
      <alignment vertical="top"/>
    </xf>
    <xf numFmtId="0" fontId="21" fillId="0" borderId="1" xfId="18" applyFont="1" applyBorder="1" applyAlignment="1">
      <alignment vertical="top"/>
    </xf>
    <xf numFmtId="168" fontId="47" fillId="0" borderId="1" xfId="18" applyNumberFormat="1" applyFont="1" applyBorder="1" applyAlignment="1">
      <alignment vertical="top"/>
    </xf>
    <xf numFmtId="0" fontId="2" fillId="0" borderId="0" xfId="18" applyAlignment="1">
      <alignment vertical="top"/>
    </xf>
    <xf numFmtId="0" fontId="5" fillId="0" borderId="0" xfId="17" applyFont="1"/>
    <xf numFmtId="0" fontId="37" fillId="0" borderId="0" xfId="0" applyFont="1" applyFill="1"/>
    <xf numFmtId="0" fontId="37" fillId="0" borderId="0" xfId="0" applyFont="1" applyFill="1" applyBorder="1" applyAlignment="1">
      <alignment horizontal="left" indent="1"/>
    </xf>
    <xf numFmtId="0" fontId="16" fillId="0" borderId="0" xfId="17" applyFont="1" applyFill="1" applyAlignment="1">
      <alignment horizontal="left" indent="1"/>
    </xf>
    <xf numFmtId="168" fontId="65" fillId="0" borderId="0" xfId="19" applyNumberFormat="1" applyFont="1"/>
    <xf numFmtId="169" fontId="16" fillId="0" borderId="0" xfId="17" applyNumberFormat="1" applyFont="1"/>
    <xf numFmtId="0" fontId="16" fillId="0" borderId="0" xfId="17" applyFont="1"/>
    <xf numFmtId="180" fontId="11" fillId="0" borderId="0" xfId="1" applyNumberFormat="1" applyFont="1" applyFill="1" applyBorder="1" applyAlignment="1">
      <alignment horizontal="right"/>
    </xf>
    <xf numFmtId="199" fontId="5" fillId="0" borderId="1" xfId="0" applyNumberFormat="1" applyFont="1" applyBorder="1" applyAlignment="1">
      <alignment vertical="top"/>
    </xf>
    <xf numFmtId="199" fontId="5" fillId="0" borderId="0" xfId="0" applyNumberFormat="1" applyFont="1" applyBorder="1" applyAlignment="1">
      <alignment horizontal="right"/>
    </xf>
    <xf numFmtId="199" fontId="5" fillId="0" borderId="0" xfId="0" applyNumberFormat="1" applyFont="1" applyAlignment="1">
      <alignment horizontal="right" vertical="center"/>
    </xf>
    <xf numFmtId="199" fontId="5" fillId="0" borderId="0" xfId="0" applyNumberFormat="1" applyFont="1" applyAlignment="1">
      <alignment vertical="center"/>
    </xf>
    <xf numFmtId="3" fontId="10" fillId="0" borderId="0" xfId="0" applyNumberFormat="1" applyFont="1" applyFill="1" applyAlignment="1"/>
    <xf numFmtId="0" fontId="16" fillId="0" borderId="3" xfId="17" applyFont="1" applyBorder="1" applyAlignment="1">
      <alignment horizontal="right" vertical="top"/>
    </xf>
    <xf numFmtId="0" fontId="5" fillId="0" borderId="6" xfId="17" applyFont="1" applyBorder="1" applyAlignment="1">
      <alignment horizontal="right" vertical="top"/>
    </xf>
    <xf numFmtId="0" fontId="16" fillId="0" borderId="11" xfId="17" applyFont="1" applyBorder="1" applyAlignment="1">
      <alignment horizontal="center" vertical="top"/>
    </xf>
    <xf numFmtId="3" fontId="5" fillId="0" borderId="0" xfId="17" applyNumberFormat="1" applyFont="1" applyFill="1" applyBorder="1" applyAlignment="1">
      <alignment horizontal="right"/>
    </xf>
    <xf numFmtId="181" fontId="5" fillId="0" borderId="0" xfId="17" applyNumberFormat="1" applyFont="1" applyFill="1" applyBorder="1" applyAlignment="1">
      <alignment horizontal="right"/>
    </xf>
    <xf numFmtId="3" fontId="5" fillId="0" borderId="0" xfId="17" applyNumberFormat="1" applyFont="1" applyFill="1" applyBorder="1" applyAlignment="1">
      <alignment horizontal="right" vertical="top"/>
    </xf>
    <xf numFmtId="181" fontId="5" fillId="0" borderId="0" xfId="17" applyNumberFormat="1" applyFont="1" applyFill="1" applyBorder="1" applyAlignment="1">
      <alignment horizontal="right" vertical="top"/>
    </xf>
    <xf numFmtId="0" fontId="5" fillId="0" borderId="0" xfId="0" applyFont="1" applyBorder="1" applyAlignment="1">
      <alignment horizontal="left"/>
    </xf>
    <xf numFmtId="178" fontId="5" fillId="0" borderId="0" xfId="5" applyNumberFormat="1" applyFont="1" applyBorder="1" applyAlignment="1">
      <alignment horizontal="center" vertical="center"/>
    </xf>
    <xf numFmtId="178" fontId="5" fillId="0" borderId="0" xfId="5" applyNumberFormat="1" applyFont="1" applyBorder="1" applyAlignment="1">
      <alignment horizontal="center"/>
    </xf>
    <xf numFmtId="200" fontId="21" fillId="0" borderId="1" xfId="0" applyNumberFormat="1" applyFont="1" applyFill="1" applyBorder="1" applyAlignment="1">
      <alignment vertical="center"/>
    </xf>
    <xf numFmtId="3" fontId="5" fillId="0" borderId="1" xfId="0" applyNumberFormat="1" applyFont="1" applyBorder="1" applyAlignment="1">
      <alignment horizontal="right" vertical="top"/>
    </xf>
    <xf numFmtId="0" fontId="5" fillId="0" borderId="0" xfId="10" applyFont="1" applyAlignment="1">
      <alignment horizontal="left" indent="2"/>
    </xf>
    <xf numFmtId="0" fontId="5" fillId="0" borderId="0" xfId="10" applyFont="1" applyAlignment="1">
      <alignment horizontal="left" indent="1"/>
    </xf>
    <xf numFmtId="0" fontId="5" fillId="0" borderId="0" xfId="0" applyFont="1" applyAlignment="1">
      <alignment horizontal="left"/>
    </xf>
    <xf numFmtId="200" fontId="5" fillId="0" borderId="0" xfId="0" applyNumberFormat="1" applyFont="1" applyFill="1" applyBorder="1" applyAlignment="1">
      <alignment vertical="center"/>
    </xf>
    <xf numFmtId="0" fontId="10" fillId="0" borderId="0" xfId="0" applyFont="1" applyBorder="1" applyAlignment="1">
      <alignment horizontal="left" vertical="top" indent="1"/>
    </xf>
    <xf numFmtId="170" fontId="5" fillId="0" borderId="0" xfId="1" applyNumberFormat="1" applyFont="1" applyBorder="1" applyAlignment="1">
      <alignment vertical="top"/>
    </xf>
    <xf numFmtId="0" fontId="5" fillId="0" borderId="0" xfId="1" applyNumberFormat="1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/>
    <xf numFmtId="0" fontId="5" fillId="0" borderId="1" xfId="0" applyFont="1" applyFill="1" applyBorder="1" applyAlignment="1">
      <alignment horizontal="left" vertical="top"/>
    </xf>
    <xf numFmtId="169" fontId="38" fillId="0" borderId="0" xfId="17" applyNumberFormat="1" applyFont="1" applyAlignment="1">
      <alignment vertical="top"/>
    </xf>
    <xf numFmtId="0" fontId="5" fillId="0" borderId="1" xfId="0" applyFont="1" applyFill="1" applyBorder="1" applyAlignment="1">
      <alignment horizontal="right" vertical="top"/>
    </xf>
    <xf numFmtId="199" fontId="5" fillId="0" borderId="10" xfId="0" applyNumberFormat="1" applyFont="1" applyBorder="1" applyAlignment="1">
      <alignment horizontal="right"/>
    </xf>
    <xf numFmtId="199" fontId="5" fillId="0" borderId="10" xfId="0" applyNumberFormat="1" applyFont="1" applyBorder="1" applyAlignment="1">
      <alignment horizontal="right" vertical="center"/>
    </xf>
    <xf numFmtId="199" fontId="5" fillId="0" borderId="10" xfId="0" applyNumberFormat="1" applyFont="1" applyBorder="1" applyAlignment="1">
      <alignment vertical="center"/>
    </xf>
    <xf numFmtId="199" fontId="5" fillId="0" borderId="5" xfId="0" applyNumberFormat="1" applyFont="1" applyBorder="1" applyAlignment="1">
      <alignment vertical="top"/>
    </xf>
    <xf numFmtId="0" fontId="5" fillId="0" borderId="1" xfId="0" applyFont="1" applyBorder="1" applyAlignment="1">
      <alignment horizontal="right"/>
    </xf>
    <xf numFmtId="0" fontId="0" fillId="0" borderId="0" xfId="0" applyBorder="1" applyAlignment="1">
      <alignment horizontal="right" vertical="top" indent="2"/>
    </xf>
    <xf numFmtId="0" fontId="0" fillId="0" borderId="0" xfId="0" applyBorder="1" applyAlignment="1">
      <alignment horizontal="right" indent="2"/>
    </xf>
    <xf numFmtId="0" fontId="0" fillId="0" borderId="0" xfId="0" applyBorder="1" applyAlignment="1">
      <alignment horizontal="left" vertical="top" indent="2"/>
    </xf>
    <xf numFmtId="0" fontId="10" fillId="0" borderId="0" xfId="0" applyFont="1" applyBorder="1" applyAlignment="1">
      <alignment horizontal="left" vertical="top" indent="2"/>
    </xf>
    <xf numFmtId="0" fontId="5" fillId="0" borderId="0" xfId="0" applyFont="1" applyBorder="1" applyAlignment="1">
      <alignment horizontal="left" vertical="top" indent="2"/>
    </xf>
    <xf numFmtId="0" fontId="5" fillId="0" borderId="0" xfId="0" applyFont="1" applyAlignment="1">
      <alignment horizontal="left" indent="2"/>
    </xf>
    <xf numFmtId="0" fontId="5" fillId="0" borderId="0" xfId="0" applyFont="1" applyBorder="1" applyAlignment="1">
      <alignment horizontal="left" indent="2"/>
    </xf>
    <xf numFmtId="0" fontId="5" fillId="0" borderId="1" xfId="0" applyFont="1" applyBorder="1" applyAlignment="1">
      <alignment horizontal="left" vertical="top" indent="2"/>
    </xf>
    <xf numFmtId="0" fontId="0" fillId="0" borderId="1" xfId="0" applyBorder="1" applyAlignment="1">
      <alignment horizontal="left" indent="2"/>
    </xf>
    <xf numFmtId="0" fontId="16" fillId="0" borderId="0" xfId="0" applyFont="1" applyAlignment="1">
      <alignment horizontal="right" indent="2"/>
    </xf>
    <xf numFmtId="0" fontId="10" fillId="0" borderId="0" xfId="0" applyFont="1" applyAlignment="1">
      <alignment horizontal="left" indent="2"/>
    </xf>
    <xf numFmtId="0" fontId="10" fillId="0" borderId="0" xfId="0" applyFont="1" applyBorder="1" applyAlignment="1">
      <alignment horizontal="left" indent="2"/>
    </xf>
    <xf numFmtId="169" fontId="5" fillId="0" borderId="0" xfId="0" applyNumberFormat="1" applyFont="1" applyBorder="1" applyAlignment="1">
      <alignment horizontal="left" vertical="top" indent="1"/>
    </xf>
    <xf numFmtId="179" fontId="5" fillId="0" borderId="0" xfId="0" applyNumberFormat="1" applyFont="1" applyFill="1" applyBorder="1" applyAlignment="1">
      <alignment horizontal="right" vertical="top"/>
    </xf>
    <xf numFmtId="169" fontId="5" fillId="0" borderId="0" xfId="0" applyNumberFormat="1" applyFont="1" applyBorder="1" applyAlignment="1">
      <alignment vertical="top"/>
    </xf>
    <xf numFmtId="169" fontId="5" fillId="0" borderId="1" xfId="2" applyNumberFormat="1" applyFont="1" applyBorder="1" applyAlignment="1">
      <alignment vertical="top"/>
    </xf>
    <xf numFmtId="169" fontId="5" fillId="0" borderId="5" xfId="5" applyNumberFormat="1" applyFont="1" applyBorder="1" applyAlignment="1">
      <alignment vertical="top"/>
    </xf>
    <xf numFmtId="169" fontId="5" fillId="0" borderId="1" xfId="5" applyNumberFormat="1" applyFont="1" applyBorder="1" applyAlignment="1">
      <alignment vertical="top"/>
    </xf>
    <xf numFmtId="168" fontId="5" fillId="0" borderId="8" xfId="13" applyNumberFormat="1" applyFont="1" applyBorder="1" applyAlignment="1">
      <alignment horizontal="right" vertical="top"/>
    </xf>
    <xf numFmtId="0" fontId="10" fillId="0" borderId="2" xfId="0" applyFont="1" applyBorder="1"/>
    <xf numFmtId="169" fontId="23" fillId="0" borderId="1" xfId="1" applyNumberFormat="1" applyFont="1" applyBorder="1"/>
    <xf numFmtId="0" fontId="0" fillId="0" borderId="6" xfId="0" applyBorder="1" applyAlignment="1">
      <alignment horizontal="center" vertical="center"/>
    </xf>
    <xf numFmtId="179" fontId="11" fillId="0" borderId="0" xfId="1" applyNumberFormat="1" applyFont="1" applyFill="1" applyAlignment="1">
      <alignment horizontal="right"/>
    </xf>
    <xf numFmtId="3" fontId="5" fillId="0" borderId="0" xfId="0" applyNumberFormat="1" applyFont="1" applyFill="1" applyBorder="1" applyAlignment="1">
      <alignment vertical="top"/>
    </xf>
    <xf numFmtId="201" fontId="37" fillId="0" borderId="0" xfId="0" applyNumberFormat="1" applyFont="1"/>
    <xf numFmtId="0" fontId="11" fillId="0" borderId="0" xfId="0" applyFont="1" applyAlignment="1" applyProtection="1">
      <alignment horizontal="left" indent="2"/>
    </xf>
    <xf numFmtId="201" fontId="37" fillId="0" borderId="1" xfId="0" applyNumberFormat="1" applyFont="1" applyBorder="1" applyAlignment="1">
      <alignment vertical="top"/>
    </xf>
    <xf numFmtId="0" fontId="11" fillId="0" borderId="0" xfId="0" applyFont="1" applyAlignment="1" applyProtection="1">
      <alignment horizontal="left" indent="1"/>
    </xf>
    <xf numFmtId="201" fontId="37" fillId="0" borderId="0" xfId="0" applyNumberFormat="1" applyFont="1" applyAlignment="1">
      <alignment vertical="top"/>
    </xf>
    <xf numFmtId="202" fontId="37" fillId="0" borderId="0" xfId="0" applyNumberFormat="1" applyFont="1" applyBorder="1" applyAlignment="1">
      <alignment vertical="top"/>
    </xf>
    <xf numFmtId="0" fontId="5" fillId="0" borderId="0" xfId="0" applyFont="1" applyAlignment="1" applyProtection="1">
      <alignment horizontal="left"/>
    </xf>
    <xf numFmtId="0" fontId="11" fillId="0" borderId="1" xfId="0" applyFont="1" applyBorder="1" applyAlignment="1" applyProtection="1">
      <alignment horizontal="left" vertical="top"/>
    </xf>
    <xf numFmtId="0" fontId="11" fillId="0" borderId="0" xfId="0" applyFont="1" applyProtection="1"/>
    <xf numFmtId="0" fontId="11" fillId="0" borderId="0" xfId="0" applyFont="1" applyAlignment="1" applyProtection="1">
      <alignment horizontal="left"/>
    </xf>
    <xf numFmtId="0" fontId="11" fillId="0" borderId="0" xfId="0" applyFont="1" applyAlignment="1" applyProtection="1">
      <alignment horizontal="left" vertical="top"/>
    </xf>
    <xf numFmtId="0" fontId="11" fillId="0" borderId="0" xfId="0" applyFont="1" applyBorder="1" applyAlignment="1" applyProtection="1">
      <alignment horizontal="left" vertical="top"/>
    </xf>
    <xf numFmtId="201" fontId="37" fillId="0" borderId="0" xfId="0" applyNumberFormat="1" applyFont="1" applyBorder="1" applyAlignment="1">
      <alignment vertical="top"/>
    </xf>
    <xf numFmtId="0" fontId="11" fillId="0" borderId="0" xfId="0" applyFont="1" applyBorder="1" applyAlignment="1" applyProtection="1">
      <alignment horizontal="left" vertical="top" indent="1"/>
    </xf>
    <xf numFmtId="173" fontId="5" fillId="0" borderId="0" xfId="2" applyNumberFormat="1" applyFont="1" applyBorder="1" applyAlignment="1"/>
    <xf numFmtId="201" fontId="0" fillId="0" borderId="0" xfId="0" applyNumberFormat="1"/>
    <xf numFmtId="201" fontId="5" fillId="0" borderId="0" xfId="1" applyNumberFormat="1" applyFont="1" applyBorder="1" applyAlignment="1">
      <alignment vertical="top"/>
    </xf>
    <xf numFmtId="201" fontId="0" fillId="0" borderId="0" xfId="0" applyNumberFormat="1" applyBorder="1"/>
    <xf numFmtId="201" fontId="5" fillId="0" borderId="1" xfId="1" applyNumberFormat="1" applyFont="1" applyBorder="1" applyAlignment="1">
      <alignment vertical="top"/>
    </xf>
    <xf numFmtId="0" fontId="5" fillId="0" borderId="6" xfId="8" applyFont="1" applyBorder="1" applyAlignment="1">
      <alignment horizontal="center" vertical="center"/>
    </xf>
    <xf numFmtId="168" fontId="5" fillId="0" borderId="0" xfId="16" applyNumberFormat="1" applyFont="1"/>
    <xf numFmtId="0" fontId="37" fillId="0" borderId="0" xfId="15" applyFont="1" applyAlignment="1"/>
    <xf numFmtId="0" fontId="37" fillId="0" borderId="0" xfId="15" applyFont="1"/>
    <xf numFmtId="1" fontId="66" fillId="0" borderId="6" xfId="15" applyNumberFormat="1" applyFont="1" applyBorder="1" applyAlignment="1">
      <alignment horizontal="right" vertical="center"/>
    </xf>
    <xf numFmtId="1" fontId="66" fillId="0" borderId="3" xfId="15" applyNumberFormat="1" applyFont="1" applyBorder="1" applyAlignment="1">
      <alignment horizontal="right" vertical="center"/>
    </xf>
    <xf numFmtId="0" fontId="37" fillId="0" borderId="0" xfId="15" applyFont="1" applyAlignment="1">
      <alignment vertical="center"/>
    </xf>
    <xf numFmtId="183" fontId="66" fillId="0" borderId="0" xfId="15" applyNumberFormat="1" applyFont="1" applyAlignment="1"/>
    <xf numFmtId="183" fontId="37" fillId="0" borderId="0" xfId="15" applyNumberFormat="1" applyFont="1"/>
    <xf numFmtId="183" fontId="37" fillId="0" borderId="10" xfId="15" applyNumberFormat="1" applyFont="1" applyBorder="1"/>
    <xf numFmtId="15" fontId="37" fillId="0" borderId="0" xfId="15" applyNumberFormat="1" applyFont="1"/>
    <xf numFmtId="49" fontId="67" fillId="0" borderId="0" xfId="15" applyNumberFormat="1" applyFont="1" applyAlignment="1">
      <alignment horizontal="left" indent="1"/>
    </xf>
    <xf numFmtId="3" fontId="37" fillId="0" borderId="0" xfId="15" applyNumberFormat="1" applyFont="1"/>
    <xf numFmtId="3" fontId="37" fillId="0" borderId="10" xfId="15" applyNumberFormat="1" applyFont="1" applyBorder="1"/>
    <xf numFmtId="15" fontId="37" fillId="0" borderId="0" xfId="15" applyNumberFormat="1" applyFont="1" applyAlignment="1">
      <alignment vertical="top"/>
    </xf>
    <xf numFmtId="49" fontId="68" fillId="0" borderId="0" xfId="15" applyNumberFormat="1" applyFont="1" applyAlignment="1">
      <alignment horizontal="left" indent="2"/>
    </xf>
    <xf numFmtId="49" fontId="68" fillId="0" borderId="0" xfId="15" applyNumberFormat="1" applyFont="1" applyAlignment="1">
      <alignment horizontal="left" indent="3"/>
    </xf>
    <xf numFmtId="49" fontId="66" fillId="0" borderId="1" xfId="15" applyNumberFormat="1" applyFont="1" applyBorder="1" applyAlignment="1">
      <alignment vertical="top"/>
    </xf>
    <xf numFmtId="183" fontId="37" fillId="0" borderId="1" xfId="15" applyNumberFormat="1" applyFont="1" applyBorder="1" applyAlignment="1">
      <alignment vertical="top"/>
    </xf>
    <xf numFmtId="183" fontId="37" fillId="0" borderId="5" xfId="15" applyNumberFormat="1" applyFont="1" applyBorder="1" applyAlignment="1">
      <alignment vertical="top"/>
    </xf>
    <xf numFmtId="0" fontId="37" fillId="0" borderId="0" xfId="15" applyFont="1" applyAlignment="1">
      <alignment vertical="top"/>
    </xf>
    <xf numFmtId="0" fontId="16" fillId="0" borderId="0" xfId="0" applyFont="1" applyAlignment="1">
      <alignment horizontal="right"/>
    </xf>
    <xf numFmtId="170" fontId="16" fillId="0" borderId="0" xfId="0" applyNumberFormat="1" applyFont="1"/>
    <xf numFmtId="0" fontId="15" fillId="0" borderId="6" xfId="0" applyFont="1" applyBorder="1"/>
    <xf numFmtId="0" fontId="10" fillId="0" borderId="6" xfId="0" applyFont="1" applyBorder="1"/>
    <xf numFmtId="0" fontId="9" fillId="0" borderId="1" xfId="17" applyFont="1" applyFill="1" applyBorder="1" applyAlignment="1">
      <alignment vertical="center"/>
    </xf>
    <xf numFmtId="0" fontId="5" fillId="0" borderId="1" xfId="17" applyBorder="1" applyAlignment="1">
      <alignment vertical="center"/>
    </xf>
    <xf numFmtId="0" fontId="5" fillId="0" borderId="1" xfId="17" applyFont="1" applyBorder="1" applyAlignment="1">
      <alignment vertical="center"/>
    </xf>
    <xf numFmtId="0" fontId="5" fillId="0" borderId="0" xfId="17" applyFont="1" applyAlignment="1">
      <alignment vertical="center"/>
    </xf>
    <xf numFmtId="3" fontId="5" fillId="0" borderId="0" xfId="17" applyNumberFormat="1" applyFont="1" applyBorder="1"/>
    <xf numFmtId="0" fontId="21" fillId="0" borderId="0" xfId="17" applyFont="1" applyAlignment="1">
      <alignment vertical="center"/>
    </xf>
    <xf numFmtId="0" fontId="21" fillId="0" borderId="0" xfId="17" applyFont="1" applyAlignment="1">
      <alignment vertical="top"/>
    </xf>
    <xf numFmtId="0" fontId="5" fillId="0" borderId="0" xfId="17" applyFont="1" applyAlignment="1">
      <alignment vertical="top"/>
    </xf>
    <xf numFmtId="49" fontId="12" fillId="0" borderId="6" xfId="124" applyNumberFormat="1" applyFont="1" applyFill="1" applyBorder="1" applyAlignment="1">
      <alignment horizontal="center" vertical="center"/>
    </xf>
    <xf numFmtId="0" fontId="11" fillId="0" borderId="6" xfId="124" applyFont="1" applyFill="1" applyBorder="1" applyAlignment="1">
      <alignment horizontal="center" vertical="center"/>
    </xf>
    <xf numFmtId="0" fontId="11" fillId="0" borderId="6" xfId="124" applyFont="1" applyFill="1" applyBorder="1" applyAlignment="1">
      <alignment horizontal="right" vertical="center"/>
    </xf>
    <xf numFmtId="0" fontId="58" fillId="0" borderId="0" xfId="17" applyFont="1"/>
    <xf numFmtId="0" fontId="21" fillId="0" borderId="0" xfId="17" applyFont="1"/>
    <xf numFmtId="0" fontId="13" fillId="0" borderId="0" xfId="124" applyFont="1" applyFill="1" applyAlignment="1">
      <alignment horizontal="left"/>
    </xf>
    <xf numFmtId="0" fontId="21" fillId="0" borderId="0" xfId="17" applyFont="1" applyAlignment="1">
      <alignment horizontal="left" indent="1"/>
    </xf>
    <xf numFmtId="170" fontId="5" fillId="0" borderId="0" xfId="12" applyNumberFormat="1" applyFont="1"/>
    <xf numFmtId="0" fontId="21" fillId="0" borderId="0" xfId="17" applyFont="1" applyBorder="1"/>
    <xf numFmtId="0" fontId="5" fillId="0" borderId="0" xfId="17" applyAlignment="1">
      <alignment horizontal="left" indent="1"/>
    </xf>
    <xf numFmtId="0" fontId="5" fillId="0" borderId="1" xfId="17" applyBorder="1" applyAlignment="1">
      <alignment vertical="top"/>
    </xf>
    <xf numFmtId="3" fontId="21" fillId="0" borderId="0" xfId="17" applyNumberFormat="1" applyFont="1" applyBorder="1"/>
    <xf numFmtId="3" fontId="5" fillId="0" borderId="0" xfId="17" applyNumberFormat="1" applyFont="1" applyBorder="1" applyAlignment="1">
      <alignment horizontal="left" indent="1"/>
    </xf>
    <xf numFmtId="0" fontId="21" fillId="0" borderId="0" xfId="17" applyNumberFormat="1" applyFont="1" applyBorder="1" applyAlignment="1">
      <alignment vertical="center"/>
    </xf>
    <xf numFmtId="0" fontId="5" fillId="0" borderId="0" xfId="17" applyFont="1" applyBorder="1" applyAlignment="1">
      <alignment horizontal="left" indent="1"/>
    </xf>
    <xf numFmtId="0" fontId="5" fillId="0" borderId="1" xfId="17" applyFont="1" applyBorder="1" applyAlignment="1">
      <alignment horizontal="left" vertical="top" indent="1"/>
    </xf>
    <xf numFmtId="169" fontId="5" fillId="0" borderId="1" xfId="17" applyNumberFormat="1" applyFont="1" applyBorder="1"/>
    <xf numFmtId="3" fontId="21" fillId="0" borderId="0" xfId="17" applyNumberFormat="1" applyFont="1" applyBorder="1" applyAlignment="1">
      <alignment vertical="center"/>
    </xf>
    <xf numFmtId="169" fontId="5" fillId="0" borderId="6" xfId="17" applyNumberFormat="1" applyFont="1" applyBorder="1" applyAlignment="1">
      <alignment vertical="center"/>
    </xf>
    <xf numFmtId="3" fontId="21" fillId="0" borderId="2" xfId="17" applyNumberFormat="1" applyFont="1" applyBorder="1" applyAlignment="1">
      <alignment horizontal="center"/>
    </xf>
    <xf numFmtId="0" fontId="38" fillId="0" borderId="0" xfId="17" applyFont="1"/>
    <xf numFmtId="0" fontId="37" fillId="0" borderId="0" xfId="17" applyFont="1" applyAlignment="1">
      <alignment horizontal="left" indent="1"/>
    </xf>
    <xf numFmtId="0" fontId="21" fillId="0" borderId="1" xfId="17" applyFont="1" applyBorder="1" applyAlignment="1">
      <alignment vertical="top"/>
    </xf>
    <xf numFmtId="0" fontId="38" fillId="0" borderId="6" xfId="17" applyFont="1" applyBorder="1" applyAlignment="1">
      <alignment vertical="center"/>
    </xf>
    <xf numFmtId="0" fontId="5" fillId="0" borderId="0" xfId="17" applyFont="1" applyAlignment="1">
      <alignment horizontal="center"/>
    </xf>
    <xf numFmtId="0" fontId="5" fillId="0" borderId="0" xfId="189" applyFont="1" applyFill="1"/>
    <xf numFmtId="0" fontId="5" fillId="0" borderId="0" xfId="189" applyFont="1" applyFill="1" applyAlignment="1">
      <alignment horizontal="left" indent="1"/>
    </xf>
    <xf numFmtId="0" fontId="5" fillId="0" borderId="0" xfId="189" applyFont="1" applyFill="1" applyAlignment="1">
      <alignment horizontal="left" indent="2"/>
    </xf>
    <xf numFmtId="0" fontId="37" fillId="0" borderId="0" xfId="190" applyFont="1" applyFill="1" applyAlignment="1">
      <alignment horizontal="left" indent="1"/>
    </xf>
    <xf numFmtId="0" fontId="5" fillId="0" borderId="0" xfId="189" applyFont="1" applyFill="1" applyAlignment="1">
      <alignment horizontal="left" vertical="top" indent="1"/>
    </xf>
    <xf numFmtId="169" fontId="5" fillId="0" borderId="0" xfId="17" applyNumberFormat="1" applyFont="1" applyAlignment="1">
      <alignment vertical="top"/>
    </xf>
    <xf numFmtId="0" fontId="58" fillId="0" borderId="2" xfId="17" applyFont="1" applyBorder="1"/>
    <xf numFmtId="0" fontId="5" fillId="0" borderId="2" xfId="17" applyBorder="1"/>
    <xf numFmtId="0" fontId="5" fillId="0" borderId="2" xfId="17" applyFont="1" applyBorder="1"/>
    <xf numFmtId="169" fontId="5" fillId="0" borderId="0" xfId="17" applyNumberFormat="1" applyFont="1" applyAlignment="1">
      <alignment horizontal="right"/>
    </xf>
    <xf numFmtId="170" fontId="5" fillId="0" borderId="1" xfId="12" applyNumberFormat="1" applyFont="1" applyBorder="1" applyAlignment="1">
      <alignment vertical="top"/>
    </xf>
    <xf numFmtId="0" fontId="37" fillId="0" borderId="0" xfId="190" applyFont="1" applyFill="1" applyBorder="1" applyAlignment="1">
      <alignment horizontal="left" indent="1"/>
    </xf>
    <xf numFmtId="0" fontId="16" fillId="0" borderId="0" xfId="17" applyFont="1" applyBorder="1"/>
    <xf numFmtId="0" fontId="16" fillId="0" borderId="0" xfId="17" applyFont="1" applyAlignment="1">
      <alignment horizontal="left"/>
    </xf>
    <xf numFmtId="169" fontId="16" fillId="0" borderId="0" xfId="17" applyNumberFormat="1" applyFont="1" applyBorder="1"/>
    <xf numFmtId="170" fontId="16" fillId="0" borderId="0" xfId="12" applyNumberFormat="1" applyFont="1"/>
    <xf numFmtId="0" fontId="16" fillId="0" borderId="0" xfId="17" applyFont="1" applyAlignment="1">
      <alignment horizontal="left" indent="2"/>
    </xf>
    <xf numFmtId="0" fontId="16" fillId="0" borderId="1" xfId="17" applyFont="1" applyBorder="1" applyAlignment="1">
      <alignment vertical="top"/>
    </xf>
    <xf numFmtId="0" fontId="16" fillId="0" borderId="1" xfId="17" applyFont="1" applyBorder="1" applyAlignment="1">
      <alignment horizontal="left" vertical="top"/>
    </xf>
    <xf numFmtId="169" fontId="16" fillId="0" borderId="1" xfId="17" applyNumberFormat="1" applyFont="1" applyBorder="1" applyAlignment="1">
      <alignment vertical="top"/>
    </xf>
    <xf numFmtId="0" fontId="16" fillId="0" borderId="0" xfId="17" applyFont="1" applyAlignment="1">
      <alignment vertical="top"/>
    </xf>
    <xf numFmtId="3" fontId="5" fillId="0" borderId="0" xfId="17" applyNumberFormat="1" applyAlignment="1">
      <alignment vertical="center"/>
    </xf>
    <xf numFmtId="0" fontId="9" fillId="0" borderId="0" xfId="17" applyFont="1" applyFill="1" applyAlignment="1">
      <alignment vertical="top"/>
    </xf>
    <xf numFmtId="3" fontId="5" fillId="0" borderId="0" xfId="17" applyNumberFormat="1" applyAlignment="1">
      <alignment vertical="top"/>
    </xf>
    <xf numFmtId="0" fontId="11" fillId="0" borderId="0" xfId="124" applyFont="1" applyFill="1" applyBorder="1" applyAlignment="1">
      <alignment horizontal="right" vertical="center"/>
    </xf>
    <xf numFmtId="0" fontId="9" fillId="0" borderId="0" xfId="17" applyFont="1" applyFill="1" applyBorder="1" applyAlignment="1"/>
    <xf numFmtId="0" fontId="5" fillId="0" borderId="0" xfId="17" applyAlignment="1"/>
    <xf numFmtId="0" fontId="5" fillId="0" borderId="0" xfId="17" applyFont="1" applyBorder="1" applyAlignment="1">
      <alignment horizontal="left"/>
    </xf>
    <xf numFmtId="0" fontId="58" fillId="0" borderId="0" xfId="17" applyFont="1" applyFill="1" applyAlignment="1">
      <alignment vertical="center"/>
    </xf>
    <xf numFmtId="3" fontId="21" fillId="0" borderId="0" xfId="17" applyNumberFormat="1" applyFont="1" applyAlignment="1">
      <alignment vertical="center"/>
    </xf>
    <xf numFmtId="0" fontId="15" fillId="0" borderId="0" xfId="0" applyFont="1" applyBorder="1"/>
    <xf numFmtId="3" fontId="10" fillId="0" borderId="0" xfId="0" applyNumberFormat="1" applyFont="1" applyBorder="1"/>
    <xf numFmtId="0" fontId="10" fillId="0" borderId="0" xfId="0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168" fontId="5" fillId="0" borderId="0" xfId="12" applyNumberFormat="1" applyAlignment="1">
      <alignment horizontal="right" vertical="top"/>
    </xf>
    <xf numFmtId="0" fontId="5" fillId="0" borderId="0" xfId="17" applyFont="1" applyAlignment="1">
      <alignment horizontal="left" indent="1"/>
    </xf>
    <xf numFmtId="170" fontId="21" fillId="0" borderId="0" xfId="12" applyNumberFormat="1" applyFont="1"/>
    <xf numFmtId="170" fontId="21" fillId="0" borderId="0" xfId="17" applyNumberFormat="1" applyFont="1" applyAlignment="1"/>
    <xf numFmtId="0" fontId="5" fillId="0" borderId="0" xfId="17" applyFont="1" applyAlignment="1">
      <alignment horizontal="right"/>
    </xf>
    <xf numFmtId="170" fontId="5" fillId="0" borderId="0" xfId="12" applyNumberFormat="1" applyFont="1" applyAlignment="1">
      <alignment horizontal="right"/>
    </xf>
    <xf numFmtId="170" fontId="5" fillId="0" borderId="1" xfId="12" applyNumberFormat="1" applyFont="1" applyBorder="1" applyAlignment="1">
      <alignment horizontal="right" vertical="top"/>
    </xf>
    <xf numFmtId="170" fontId="5" fillId="0" borderId="0" xfId="12" applyNumberFormat="1" applyFont="1" applyFill="1"/>
    <xf numFmtId="0" fontId="58" fillId="0" borderId="0" xfId="17" applyFont="1" applyFill="1"/>
    <xf numFmtId="0" fontId="5" fillId="0" borderId="0" xfId="17" applyFill="1"/>
    <xf numFmtId="0" fontId="5" fillId="0" borderId="0" xfId="17" applyFont="1" applyFill="1" applyAlignment="1">
      <alignment vertical="top"/>
    </xf>
    <xf numFmtId="0" fontId="0" fillId="0" borderId="0" xfId="0" applyAlignment="1"/>
    <xf numFmtId="0" fontId="5" fillId="0" borderId="1" xfId="0" applyFont="1" applyBorder="1" applyAlignment="1">
      <alignment horizontal="left"/>
    </xf>
    <xf numFmtId="200" fontId="0" fillId="0" borderId="0" xfId="0" applyNumberFormat="1" applyFill="1" applyAlignment="1">
      <alignment horizontal="right"/>
    </xf>
    <xf numFmtId="200" fontId="21" fillId="0" borderId="1" xfId="0" applyNumberFormat="1" applyFont="1" applyFill="1" applyBorder="1" applyAlignment="1">
      <alignment horizontal="right" vertical="center"/>
    </xf>
    <xf numFmtId="200" fontId="0" fillId="0" borderId="1" xfId="0" applyNumberFormat="1" applyFill="1" applyBorder="1" applyAlignment="1">
      <alignment horizontal="right"/>
    </xf>
    <xf numFmtId="0" fontId="0" fillId="0" borderId="0" xfId="0" applyAlignment="1"/>
    <xf numFmtId="0" fontId="37" fillId="0" borderId="0" xfId="14" applyFont="1" applyAlignment="1">
      <alignment horizontal="right"/>
    </xf>
    <xf numFmtId="182" fontId="40" fillId="0" borderId="0" xfId="0" applyNumberFormat="1" applyFont="1" applyAlignment="1">
      <alignment horizontal="right"/>
    </xf>
    <xf numFmtId="0" fontId="11" fillId="0" borderId="6" xfId="0" applyFont="1" applyFill="1" applyBorder="1" applyAlignment="1">
      <alignment horizontal="right" vertical="center" wrapText="1"/>
    </xf>
    <xf numFmtId="3" fontId="40" fillId="0" borderId="6" xfId="0" applyNumberFormat="1" applyFont="1" applyBorder="1" applyAlignment="1">
      <alignment horizontal="right" vertical="center" wrapText="1"/>
    </xf>
    <xf numFmtId="0" fontId="69" fillId="0" borderId="12" xfId="0" applyFont="1" applyBorder="1" applyAlignment="1">
      <alignment horizontal="center" vertical="center"/>
    </xf>
    <xf numFmtId="0" fontId="69" fillId="0" borderId="12" xfId="0" applyFont="1" applyFill="1" applyBorder="1" applyAlignment="1">
      <alignment horizontal="center" vertical="center"/>
    </xf>
    <xf numFmtId="0" fontId="69" fillId="0" borderId="0" xfId="0" applyFont="1"/>
    <xf numFmtId="0" fontId="70" fillId="0" borderId="12" xfId="0" applyFont="1" applyBorder="1" applyAlignment="1">
      <alignment horizontal="center" vertical="center"/>
    </xf>
    <xf numFmtId="0" fontId="70" fillId="0" borderId="13" xfId="0" applyFont="1" applyFill="1" applyBorder="1" applyAlignment="1">
      <alignment horizontal="center" vertical="center"/>
    </xf>
    <xf numFmtId="0" fontId="71" fillId="0" borderId="0" xfId="0" applyFont="1"/>
    <xf numFmtId="0" fontId="71" fillId="0" borderId="0" xfId="0" applyFont="1" applyBorder="1"/>
    <xf numFmtId="0" fontId="71" fillId="0" borderId="0" xfId="0" applyFont="1" applyFill="1" applyBorder="1" applyAlignment="1">
      <alignment horizontal="center"/>
    </xf>
    <xf numFmtId="0" fontId="72" fillId="0" borderId="0" xfId="0" applyFont="1"/>
    <xf numFmtId="0" fontId="71" fillId="0" borderId="0" xfId="0" applyFont="1" applyFill="1"/>
    <xf numFmtId="0" fontId="71" fillId="0" borderId="0" xfId="0" applyFont="1" applyFill="1" applyAlignment="1">
      <alignment horizontal="center"/>
    </xf>
    <xf numFmtId="0" fontId="69" fillId="0" borderId="0" xfId="0" applyFont="1" applyFill="1"/>
    <xf numFmtId="17" fontId="71" fillId="0" borderId="0" xfId="0" applyNumberFormat="1" applyFont="1"/>
    <xf numFmtId="0" fontId="71" fillId="0" borderId="12" xfId="0" applyFont="1" applyFill="1" applyBorder="1" applyAlignment="1">
      <alignment vertical="top"/>
    </xf>
    <xf numFmtId="0" fontId="71" fillId="0" borderId="12" xfId="0" applyFont="1" applyFill="1" applyBorder="1" applyAlignment="1">
      <alignment horizontal="center" vertical="top"/>
    </xf>
    <xf numFmtId="0" fontId="71" fillId="0" borderId="0" xfId="0" applyFont="1" applyAlignment="1">
      <alignment vertical="top"/>
    </xf>
    <xf numFmtId="0" fontId="71" fillId="0" borderId="0" xfId="0" applyFont="1" applyAlignment="1">
      <alignment horizontal="center"/>
    </xf>
    <xf numFmtId="0" fontId="73" fillId="0" borderId="0" xfId="0" applyFont="1"/>
    <xf numFmtId="0" fontId="5" fillId="0" borderId="0" xfId="0" applyFont="1" applyBorder="1" applyAlignment="1">
      <alignment horizontal="right" vertical="top"/>
    </xf>
    <xf numFmtId="168" fontId="5" fillId="0" borderId="0" xfId="12" applyNumberFormat="1" applyBorder="1" applyAlignment="1">
      <alignment horizontal="right" vertical="top"/>
    </xf>
    <xf numFmtId="170" fontId="74" fillId="0" borderId="0" xfId="0" applyNumberFormat="1" applyFont="1" applyBorder="1" applyAlignment="1">
      <alignment vertical="top"/>
    </xf>
    <xf numFmtId="170" fontId="0" fillId="0" borderId="0" xfId="0" applyNumberFormat="1" applyBorder="1" applyAlignment="1">
      <alignment horizontal="right"/>
    </xf>
    <xf numFmtId="0" fontId="5" fillId="0" borderId="12" xfId="0" applyFont="1" applyFill="1" applyBorder="1" applyAlignment="1">
      <alignment vertical="top"/>
    </xf>
    <xf numFmtId="0" fontId="21" fillId="0" borderId="0" xfId="17" applyFont="1" applyBorder="1" applyAlignment="1">
      <alignment vertical="top"/>
    </xf>
    <xf numFmtId="0" fontId="38" fillId="0" borderId="0" xfId="17" applyFont="1" applyBorder="1" applyAlignment="1">
      <alignment vertical="center"/>
    </xf>
    <xf numFmtId="169" fontId="5" fillId="0" borderId="0" xfId="17" applyNumberFormat="1" applyFont="1" applyBorder="1" applyAlignment="1">
      <alignment vertical="center"/>
    </xf>
    <xf numFmtId="170" fontId="5" fillId="0" borderId="0" xfId="17" applyNumberFormat="1" applyAlignment="1"/>
    <xf numFmtId="0" fontId="0" fillId="0" borderId="0" xfId="0" applyAlignment="1"/>
    <xf numFmtId="203" fontId="0" fillId="0" borderId="0" xfId="0" applyNumberFormat="1" applyFill="1" applyAlignment="1">
      <alignment horizontal="right"/>
    </xf>
    <xf numFmtId="200" fontId="5" fillId="0" borderId="0" xfId="0" applyNumberFormat="1" applyFont="1" applyFill="1" applyAlignment="1">
      <alignment horizontal="right"/>
    </xf>
    <xf numFmtId="168" fontId="5" fillId="0" borderId="0" xfId="12" applyNumberFormat="1" applyAlignment="1">
      <alignment vertical="top"/>
    </xf>
    <xf numFmtId="0" fontId="5" fillId="0" borderId="0" xfId="0" applyFont="1" applyBorder="1" applyAlignment="1">
      <alignment horizontal="center" vertical="top"/>
    </xf>
    <xf numFmtId="0" fontId="25" fillId="0" borderId="0" xfId="0" applyFont="1" applyBorder="1" applyAlignment="1">
      <alignment horizontal="center" vertical="top"/>
    </xf>
    <xf numFmtId="0" fontId="25" fillId="0" borderId="0" xfId="0" applyFont="1" applyBorder="1" applyAlignment="1">
      <alignment vertical="top"/>
    </xf>
    <xf numFmtId="3" fontId="25" fillId="0" borderId="0" xfId="0" applyNumberFormat="1" applyFont="1" applyBorder="1" applyAlignment="1">
      <alignment vertical="top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3" fontId="25" fillId="0" borderId="1" xfId="0" applyNumberFormat="1" applyFont="1" applyBorder="1" applyAlignment="1">
      <alignment vertical="center"/>
    </xf>
    <xf numFmtId="0" fontId="5" fillId="0" borderId="0" xfId="0" applyFont="1" applyBorder="1" applyAlignment="1">
      <alignment horizontal="left" vertical="top" indent="1"/>
    </xf>
    <xf numFmtId="0" fontId="23" fillId="0" borderId="0" xfId="0" applyFont="1" applyBorder="1" applyAlignment="1">
      <alignment horizontal="center" vertical="top"/>
    </xf>
    <xf numFmtId="0" fontId="16" fillId="0" borderId="0" xfId="0" applyFont="1" applyBorder="1" applyAlignment="1">
      <alignment horizontal="left" vertical="top" indent="1"/>
    </xf>
    <xf numFmtId="3" fontId="16" fillId="0" borderId="0" xfId="0" applyNumberFormat="1" applyFont="1" applyBorder="1" applyAlignment="1">
      <alignment vertical="top"/>
    </xf>
    <xf numFmtId="0" fontId="23" fillId="0" borderId="0" xfId="0" applyFont="1" applyAlignment="1">
      <alignment vertical="top"/>
    </xf>
    <xf numFmtId="3" fontId="5" fillId="0" borderId="0" xfId="0" applyNumberFormat="1" applyFont="1" applyFill="1" applyBorder="1" applyAlignment="1">
      <alignment horizontal="right"/>
    </xf>
    <xf numFmtId="181" fontId="5" fillId="0" borderId="0" xfId="0" applyNumberFormat="1" applyFont="1" applyFill="1" applyBorder="1" applyAlignment="1">
      <alignment horizontal="right"/>
    </xf>
    <xf numFmtId="0" fontId="5" fillId="0" borderId="6" xfId="0" applyFont="1" applyBorder="1" applyAlignment="1">
      <alignment horizontal="center" vertical="center" wrapText="1"/>
    </xf>
    <xf numFmtId="0" fontId="10" fillId="0" borderId="6" xfId="0" applyNumberFormat="1" applyFont="1" applyBorder="1" applyAlignment="1">
      <alignment horizontal="right" vertical="center"/>
    </xf>
    <xf numFmtId="0" fontId="9" fillId="0" borderId="0" xfId="122" applyFont="1" applyAlignment="1">
      <alignment vertical="center"/>
    </xf>
    <xf numFmtId="0" fontId="5" fillId="0" borderId="0" xfId="122" applyAlignment="1">
      <alignment vertical="center"/>
    </xf>
    <xf numFmtId="0" fontId="5" fillId="0" borderId="0" xfId="122"/>
    <xf numFmtId="0" fontId="75" fillId="0" borderId="6" xfId="122" applyFont="1" applyBorder="1" applyAlignment="1">
      <alignment horizontal="left" vertical="center"/>
    </xf>
    <xf numFmtId="0" fontId="11" fillId="0" borderId="6" xfId="122" applyFont="1" applyBorder="1" applyAlignment="1">
      <alignment horizontal="center" vertical="center"/>
    </xf>
    <xf numFmtId="0" fontId="11" fillId="0" borderId="6" xfId="122" applyFont="1" applyBorder="1" applyAlignment="1">
      <alignment horizontal="right" vertical="center"/>
    </xf>
    <xf numFmtId="49" fontId="5" fillId="0" borderId="0" xfId="122" applyNumberFormat="1" applyAlignment="1">
      <alignment horizontal="center"/>
    </xf>
    <xf numFmtId="49" fontId="5" fillId="0" borderId="0" xfId="122" applyNumberFormat="1"/>
    <xf numFmtId="170" fontId="5" fillId="0" borderId="0" xfId="122" applyNumberFormat="1"/>
    <xf numFmtId="49" fontId="11" fillId="0" borderId="0" xfId="122" applyNumberFormat="1" applyFont="1" applyAlignment="1">
      <alignment horizontal="center"/>
    </xf>
    <xf numFmtId="0" fontId="14" fillId="0" borderId="0" xfId="122" applyFont="1" applyAlignment="1">
      <alignment horizontal="left" indent="2"/>
    </xf>
    <xf numFmtId="49" fontId="12" fillId="0" borderId="0" xfId="122" applyNumberFormat="1" applyFont="1" applyAlignment="1">
      <alignment horizontal="center"/>
    </xf>
    <xf numFmtId="0" fontId="13" fillId="0" borderId="0" xfId="122" applyFont="1"/>
    <xf numFmtId="170" fontId="21" fillId="0" borderId="0" xfId="122" applyNumberFormat="1" applyFont="1"/>
    <xf numFmtId="49" fontId="34" fillId="0" borderId="1" xfId="122" applyNumberFormat="1" applyFont="1" applyBorder="1" applyAlignment="1">
      <alignment horizontal="center" vertical="top"/>
    </xf>
    <xf numFmtId="0" fontId="13" fillId="0" borderId="1" xfId="122" applyFont="1" applyBorder="1" applyAlignment="1">
      <alignment horizontal="left" vertical="top"/>
    </xf>
    <xf numFmtId="170" fontId="21" fillId="0" borderId="1" xfId="122" applyNumberFormat="1" applyFont="1" applyBorder="1" applyAlignment="1">
      <alignment vertical="top"/>
    </xf>
    <xf numFmtId="0" fontId="5" fillId="0" borderId="0" xfId="122" applyAlignment="1">
      <alignment vertical="top"/>
    </xf>
    <xf numFmtId="49" fontId="76" fillId="0" borderId="0" xfId="122" applyNumberFormat="1" applyFont="1" applyAlignment="1">
      <alignment horizontal="center" vertical="top"/>
    </xf>
    <xf numFmtId="0" fontId="16" fillId="0" borderId="0" xfId="122" applyFont="1" applyAlignment="1">
      <alignment horizontal="left" vertical="top"/>
    </xf>
    <xf numFmtId="170" fontId="16" fillId="0" borderId="0" xfId="122" applyNumberFormat="1" applyFont="1" applyAlignment="1">
      <alignment vertical="top"/>
    </xf>
    <xf numFmtId="0" fontId="16" fillId="0" borderId="0" xfId="122" applyFont="1" applyAlignment="1">
      <alignment vertical="top"/>
    </xf>
    <xf numFmtId="0" fontId="14" fillId="0" borderId="0" xfId="122" applyFont="1" applyAlignment="1">
      <alignment vertical="top"/>
    </xf>
    <xf numFmtId="0" fontId="11" fillId="0" borderId="0" xfId="122" applyFont="1" applyAlignment="1">
      <alignment vertical="center"/>
    </xf>
    <xf numFmtId="179" fontId="5" fillId="0" borderId="0" xfId="122" applyNumberFormat="1" applyAlignment="1">
      <alignment vertical="center"/>
    </xf>
    <xf numFmtId="3" fontId="11" fillId="0" borderId="0" xfId="122" applyNumberFormat="1" applyFont="1" applyAlignment="1">
      <alignment vertical="center"/>
    </xf>
    <xf numFmtId="49" fontId="12" fillId="0" borderId="6" xfId="122" applyNumberFormat="1" applyFont="1" applyBorder="1" applyAlignment="1">
      <alignment horizontal="center" vertical="center"/>
    </xf>
    <xf numFmtId="3" fontId="11" fillId="0" borderId="0" xfId="122" applyNumberFormat="1" applyFont="1"/>
    <xf numFmtId="49" fontId="13" fillId="0" borderId="0" xfId="122" applyNumberFormat="1" applyFont="1" applyAlignment="1">
      <alignment horizontal="center"/>
    </xf>
    <xf numFmtId="168" fontId="13" fillId="0" borderId="0" xfId="12" applyNumberFormat="1" applyFont="1"/>
    <xf numFmtId="0" fontId="21" fillId="0" borderId="0" xfId="122" applyFont="1"/>
    <xf numFmtId="168" fontId="13" fillId="0" borderId="1" xfId="12" applyNumberFormat="1" applyFont="1" applyBorder="1" applyAlignment="1">
      <alignment vertical="top"/>
    </xf>
    <xf numFmtId="49" fontId="77" fillId="0" borderId="0" xfId="122" applyNumberFormat="1" applyFont="1" applyAlignment="1">
      <alignment horizontal="center" vertical="top"/>
    </xf>
    <xf numFmtId="0" fontId="14" fillId="0" borderId="0" xfId="122" applyFont="1" applyAlignment="1">
      <alignment horizontal="left" vertical="top"/>
    </xf>
    <xf numFmtId="168" fontId="14" fillId="0" borderId="0" xfId="12" applyNumberFormat="1" applyFont="1" applyAlignment="1">
      <alignment vertical="top"/>
    </xf>
    <xf numFmtId="168" fontId="11" fillId="0" borderId="0" xfId="12" applyNumberFormat="1" applyFont="1" applyAlignment="1">
      <alignment vertical="center"/>
    </xf>
    <xf numFmtId="3" fontId="13" fillId="0" borderId="0" xfId="122" applyNumberFormat="1" applyFont="1" applyAlignment="1">
      <alignment vertical="center"/>
    </xf>
    <xf numFmtId="179" fontId="11" fillId="0" borderId="0" xfId="1" applyNumberFormat="1" applyFont="1" applyAlignment="1">
      <alignment horizontal="right"/>
    </xf>
    <xf numFmtId="168" fontId="11" fillId="0" borderId="0" xfId="12" applyNumberFormat="1" applyFont="1" applyAlignment="1">
      <alignment horizontal="right"/>
    </xf>
    <xf numFmtId="168" fontId="13" fillId="0" borderId="0" xfId="12" applyNumberFormat="1" applyFont="1" applyAlignment="1">
      <alignment horizontal="right"/>
    </xf>
    <xf numFmtId="9" fontId="13" fillId="0" borderId="1" xfId="12" applyFont="1" applyBorder="1" applyAlignment="1">
      <alignment horizontal="right" vertical="top"/>
    </xf>
    <xf numFmtId="173" fontId="11" fillId="0" borderId="0" xfId="1" applyNumberFormat="1" applyFont="1" applyAlignment="1">
      <alignment horizontal="right"/>
    </xf>
    <xf numFmtId="173" fontId="13" fillId="0" borderId="0" xfId="1" applyNumberFormat="1" applyFont="1"/>
    <xf numFmtId="173" fontId="13" fillId="0" borderId="1" xfId="1" applyNumberFormat="1" applyFont="1" applyBorder="1" applyAlignment="1">
      <alignment vertical="top"/>
    </xf>
    <xf numFmtId="0" fontId="11" fillId="0" borderId="0" xfId="122" applyFont="1" applyAlignment="1">
      <alignment horizontal="right" vertical="center"/>
    </xf>
    <xf numFmtId="168" fontId="5" fillId="0" borderId="0" xfId="191" applyNumberFormat="1"/>
    <xf numFmtId="168" fontId="21" fillId="0" borderId="0" xfId="191" applyNumberFormat="1" applyFont="1"/>
    <xf numFmtId="168" fontId="21" fillId="0" borderId="1" xfId="191" applyNumberFormat="1" applyFont="1" applyBorder="1" applyAlignment="1">
      <alignment vertical="top"/>
    </xf>
    <xf numFmtId="0" fontId="21" fillId="0" borderId="0" xfId="122" applyFont="1" applyAlignment="1">
      <alignment vertical="top"/>
    </xf>
    <xf numFmtId="0" fontId="5" fillId="0" borderId="0" xfId="122" applyAlignment="1">
      <alignment horizontal="center"/>
    </xf>
    <xf numFmtId="169" fontId="11" fillId="0" borderId="0" xfId="122" applyNumberFormat="1" applyFont="1"/>
    <xf numFmtId="169" fontId="13" fillId="0" borderId="0" xfId="122" applyNumberFormat="1" applyFont="1"/>
    <xf numFmtId="49" fontId="34" fillId="0" borderId="1" xfId="122" applyNumberFormat="1" applyFont="1" applyBorder="1" applyAlignment="1">
      <alignment horizontal="center" vertical="center"/>
    </xf>
    <xf numFmtId="169" fontId="13" fillId="0" borderId="1" xfId="122" applyNumberFormat="1" applyFont="1" applyBorder="1" applyAlignment="1">
      <alignment vertical="center"/>
    </xf>
    <xf numFmtId="168" fontId="13" fillId="0" borderId="1" xfId="12" applyNumberFormat="1" applyFont="1" applyBorder="1" applyAlignment="1">
      <alignment vertical="center"/>
    </xf>
    <xf numFmtId="9" fontId="13" fillId="0" borderId="1" xfId="12" applyFont="1" applyBorder="1" applyAlignment="1">
      <alignment vertical="center"/>
    </xf>
    <xf numFmtId="49" fontId="34" fillId="0" borderId="0" xfId="122" applyNumberFormat="1" applyFont="1" applyAlignment="1">
      <alignment horizontal="center"/>
    </xf>
    <xf numFmtId="0" fontId="30" fillId="0" borderId="0" xfId="122" applyFont="1" applyAlignment="1">
      <alignment horizontal="left"/>
    </xf>
    <xf numFmtId="0" fontId="11" fillId="0" borderId="0" xfId="122" applyFont="1" applyAlignment="1">
      <alignment horizontal="left" indent="1"/>
    </xf>
    <xf numFmtId="0" fontId="13" fillId="0" borderId="0" xfId="122" applyFont="1" applyAlignment="1">
      <alignment horizontal="left" indent="2"/>
    </xf>
    <xf numFmtId="0" fontId="14" fillId="0" borderId="0" xfId="122" applyFont="1" applyAlignment="1">
      <alignment horizontal="left" indent="3"/>
    </xf>
    <xf numFmtId="168" fontId="14" fillId="0" borderId="0" xfId="12" applyNumberFormat="1" applyFont="1"/>
    <xf numFmtId="0" fontId="13" fillId="0" borderId="1" xfId="122" applyFont="1" applyBorder="1" applyAlignment="1">
      <alignment horizontal="left" vertical="center"/>
    </xf>
    <xf numFmtId="0" fontId="11" fillId="0" borderId="0" xfId="122" applyFont="1"/>
    <xf numFmtId="0" fontId="11" fillId="0" borderId="0" xfId="122" applyFont="1" applyAlignment="1">
      <alignment horizontal="left"/>
    </xf>
    <xf numFmtId="0" fontId="5" fillId="0" borderId="0" xfId="122" applyAlignment="1">
      <alignment horizontal="left" indent="1"/>
    </xf>
    <xf numFmtId="0" fontId="5" fillId="0" borderId="0" xfId="122" applyAlignment="1">
      <alignment horizontal="left"/>
    </xf>
    <xf numFmtId="49" fontId="11" fillId="0" borderId="1" xfId="122" applyNumberFormat="1" applyFont="1" applyBorder="1" applyAlignment="1">
      <alignment horizontal="center" vertical="center"/>
    </xf>
    <xf numFmtId="169" fontId="14" fillId="0" borderId="0" xfId="122" applyNumberFormat="1" applyFont="1"/>
    <xf numFmtId="49" fontId="0" fillId="0" borderId="0" xfId="0" applyNumberFormat="1" applyAlignment="1">
      <alignment horizontal="center"/>
    </xf>
    <xf numFmtId="49" fontId="5" fillId="0" borderId="0" xfId="0" applyNumberFormat="1" applyFont="1" applyAlignment="1">
      <alignment horizontal="center"/>
    </xf>
    <xf numFmtId="0" fontId="13" fillId="0" borderId="0" xfId="122" applyFont="1" applyBorder="1" applyAlignment="1">
      <alignment horizontal="left" vertical="top"/>
    </xf>
    <xf numFmtId="49" fontId="14" fillId="0" borderId="0" xfId="122" applyNumberFormat="1" applyFont="1" applyBorder="1" applyAlignment="1">
      <alignment horizontal="left" vertical="top"/>
    </xf>
    <xf numFmtId="179" fontId="11" fillId="0" borderId="0" xfId="1" applyNumberFormat="1" applyFont="1" applyAlignment="1">
      <alignment horizontal="right" vertical="top"/>
    </xf>
    <xf numFmtId="168" fontId="11" fillId="0" borderId="0" xfId="12" applyNumberFormat="1" applyFont="1" applyAlignment="1">
      <alignment horizontal="right" vertical="top"/>
    </xf>
    <xf numFmtId="173" fontId="11" fillId="0" borderId="0" xfId="1" applyNumberFormat="1" applyFont="1" applyAlignment="1">
      <alignment horizontal="right" vertical="top"/>
    </xf>
    <xf numFmtId="168" fontId="5" fillId="0" borderId="0" xfId="191" applyNumberFormat="1" applyAlignment="1">
      <alignment vertical="top"/>
    </xf>
    <xf numFmtId="0" fontId="40" fillId="0" borderId="0" xfId="0" applyFont="1" applyAlignment="1">
      <alignment horizontal="center"/>
    </xf>
    <xf numFmtId="0" fontId="41" fillId="0" borderId="0" xfId="0" applyFont="1"/>
    <xf numFmtId="0" fontId="42" fillId="0" borderId="0" xfId="0" applyFont="1" applyAlignment="1">
      <alignment horizontal="left" indent="1"/>
    </xf>
    <xf numFmtId="0" fontId="40" fillId="0" borderId="0" xfId="0" applyFont="1" applyAlignment="1">
      <alignment horizontal="left" indent="3"/>
    </xf>
    <xf numFmtId="0" fontId="40" fillId="0" borderId="0" xfId="0" applyFont="1" applyAlignment="1">
      <alignment horizontal="left" indent="4"/>
    </xf>
    <xf numFmtId="0" fontId="40" fillId="0" borderId="0" xfId="0" applyFont="1" applyAlignment="1">
      <alignment horizontal="left" indent="5"/>
    </xf>
    <xf numFmtId="182" fontId="43" fillId="0" borderId="0" xfId="0" applyNumberFormat="1" applyFont="1"/>
    <xf numFmtId="0" fontId="40" fillId="0" borderId="1" xfId="0" applyFont="1" applyBorder="1" applyAlignment="1">
      <alignment horizontal="center" vertical="top"/>
    </xf>
    <xf numFmtId="0" fontId="78" fillId="0" borderId="0" xfId="0" applyFont="1" applyAlignment="1">
      <alignment horizontal="left" indent="2"/>
    </xf>
    <xf numFmtId="0" fontId="43" fillId="0" borderId="0" xfId="0" applyFont="1" applyAlignment="1">
      <alignment horizontal="left" indent="2"/>
    </xf>
    <xf numFmtId="0" fontId="78" fillId="0" borderId="0" xfId="0" applyFont="1" applyAlignment="1">
      <alignment horizontal="left" indent="3"/>
    </xf>
    <xf numFmtId="0" fontId="40" fillId="0" borderId="0" xfId="0" applyFont="1" applyAlignment="1">
      <alignment horizontal="center" vertical="top"/>
    </xf>
    <xf numFmtId="0" fontId="40" fillId="0" borderId="0" xfId="0" applyFont="1" applyAlignment="1">
      <alignment horizontal="left" vertical="top"/>
    </xf>
    <xf numFmtId="0" fontId="40" fillId="0" borderId="0" xfId="0" applyFont="1" applyAlignment="1">
      <alignment vertical="top"/>
    </xf>
    <xf numFmtId="0" fontId="78" fillId="0" borderId="0" xfId="0" applyFont="1" applyAlignment="1">
      <alignment horizontal="left" vertical="top" indent="2"/>
    </xf>
    <xf numFmtId="0" fontId="78" fillId="0" borderId="0" xfId="0" applyFont="1" applyAlignment="1">
      <alignment horizontal="left" indent="4"/>
    </xf>
    <xf numFmtId="0" fontId="40" fillId="0" borderId="1" xfId="0" applyFont="1" applyBorder="1" applyAlignment="1">
      <alignment horizontal="left" vertical="top"/>
    </xf>
    <xf numFmtId="0" fontId="78" fillId="0" borderId="1" xfId="0" applyFont="1" applyBorder="1" applyAlignment="1">
      <alignment horizontal="left" vertical="top" indent="2"/>
    </xf>
    <xf numFmtId="0" fontId="40" fillId="0" borderId="2" xfId="0" applyFont="1" applyBorder="1" applyAlignment="1">
      <alignment horizontal="center"/>
    </xf>
    <xf numFmtId="0" fontId="40" fillId="0" borderId="2" xfId="0" applyFont="1" applyBorder="1"/>
    <xf numFmtId="0" fontId="44" fillId="0" borderId="2" xfId="0" applyFont="1" applyBorder="1"/>
    <xf numFmtId="182" fontId="43" fillId="0" borderId="2" xfId="0" applyNumberFormat="1" applyFont="1" applyBorder="1"/>
    <xf numFmtId="0" fontId="44" fillId="0" borderId="0" xfId="0" applyFont="1" applyAlignment="1">
      <alignment horizontal="left" indent="1"/>
    </xf>
    <xf numFmtId="0" fontId="40" fillId="0" borderId="0" xfId="0" applyFont="1" applyAlignment="1">
      <alignment horizontal="left" vertical="top" indent="3"/>
    </xf>
    <xf numFmtId="182" fontId="43" fillId="0" borderId="0" xfId="0" applyNumberFormat="1" applyFont="1" applyAlignment="1">
      <alignment vertical="top"/>
    </xf>
    <xf numFmtId="0" fontId="40" fillId="0" borderId="1" xfId="0" applyFont="1" applyBorder="1" applyAlignment="1">
      <alignment horizontal="center"/>
    </xf>
    <xf numFmtId="0" fontId="40" fillId="0" borderId="1" xfId="0" applyFont="1" applyBorder="1" applyAlignment="1">
      <alignment horizontal="left" vertical="top" indent="3"/>
    </xf>
    <xf numFmtId="182" fontId="43" fillId="0" borderId="1" xfId="0" applyNumberFormat="1" applyFont="1" applyBorder="1" applyAlignment="1">
      <alignment vertical="top"/>
    </xf>
    <xf numFmtId="3" fontId="41" fillId="0" borderId="2" xfId="0" applyNumberFormat="1" applyFont="1" applyBorder="1"/>
    <xf numFmtId="181" fontId="43" fillId="0" borderId="0" xfId="0" applyNumberFormat="1" applyFont="1"/>
    <xf numFmtId="0" fontId="40" fillId="0" borderId="1" xfId="0" applyFont="1" applyBorder="1" applyAlignment="1">
      <alignment horizontal="left" vertical="top" indent="1"/>
    </xf>
    <xf numFmtId="204" fontId="40" fillId="0" borderId="2" xfId="0" applyNumberFormat="1" applyFont="1" applyBorder="1" applyAlignment="1">
      <alignment horizontal="center"/>
    </xf>
    <xf numFmtId="204" fontId="40" fillId="0" borderId="0" xfId="0" applyNumberFormat="1" applyFont="1" applyAlignment="1">
      <alignment horizontal="center"/>
    </xf>
    <xf numFmtId="204" fontId="40" fillId="0" borderId="1" xfId="0" applyNumberFormat="1" applyFont="1" applyBorder="1" applyAlignment="1">
      <alignment horizontal="center" vertical="top"/>
    </xf>
    <xf numFmtId="204" fontId="40" fillId="0" borderId="0" xfId="0" applyNumberFormat="1" applyFont="1"/>
    <xf numFmtId="0" fontId="40" fillId="0" borderId="1" xfId="0" applyFont="1" applyBorder="1" applyAlignment="1">
      <alignment horizontal="left" vertical="top" indent="4"/>
    </xf>
    <xf numFmtId="0" fontId="37" fillId="0" borderId="0" xfId="192"/>
    <xf numFmtId="3" fontId="37" fillId="0" borderId="0" xfId="192" applyNumberFormat="1"/>
    <xf numFmtId="0" fontId="37" fillId="0" borderId="0" xfId="192" applyAlignment="1">
      <alignment horizontal="left" indent="1"/>
    </xf>
    <xf numFmtId="0" fontId="37" fillId="0" borderId="0" xfId="192" applyAlignment="1">
      <alignment horizontal="center"/>
    </xf>
    <xf numFmtId="0" fontId="37" fillId="0" borderId="0" xfId="192" applyAlignment="1">
      <alignment horizontal="left" vertical="center"/>
    </xf>
    <xf numFmtId="0" fontId="37" fillId="0" borderId="0" xfId="192" applyAlignment="1">
      <alignment vertical="center"/>
    </xf>
    <xf numFmtId="0" fontId="37" fillId="0" borderId="1" xfId="192" applyBorder="1" applyAlignment="1">
      <alignment horizontal="center" vertical="center"/>
    </xf>
    <xf numFmtId="0" fontId="37" fillId="0" borderId="6" xfId="192" applyBorder="1" applyAlignment="1">
      <alignment horizontal="center" vertical="center"/>
    </xf>
    <xf numFmtId="0" fontId="37" fillId="0" borderId="6" xfId="192" applyBorder="1" applyAlignment="1">
      <alignment vertical="center"/>
    </xf>
    <xf numFmtId="0" fontId="37" fillId="0" borderId="6" xfId="192" applyBorder="1" applyAlignment="1">
      <alignment horizontal="right" vertical="center"/>
    </xf>
    <xf numFmtId="3" fontId="37" fillId="0" borderId="0" xfId="192" applyNumberFormat="1" applyAlignment="1">
      <alignment vertical="center"/>
    </xf>
    <xf numFmtId="0" fontId="37" fillId="0" borderId="1" xfId="192" applyBorder="1" applyAlignment="1">
      <alignment horizontal="left" vertical="center" indent="1"/>
    </xf>
    <xf numFmtId="3" fontId="5" fillId="0" borderId="1" xfId="192" applyNumberFormat="1" applyFont="1" applyBorder="1" applyAlignment="1">
      <alignment vertical="center"/>
    </xf>
    <xf numFmtId="3" fontId="5" fillId="0" borderId="0" xfId="192" applyNumberFormat="1" applyFont="1"/>
    <xf numFmtId="3" fontId="5" fillId="0" borderId="0" xfId="192" applyNumberFormat="1" applyFont="1" applyAlignment="1">
      <alignment horizontal="right"/>
    </xf>
    <xf numFmtId="0" fontId="13" fillId="0" borderId="0" xfId="0" applyFont="1" applyAlignment="1">
      <alignment horizontal="left"/>
    </xf>
    <xf numFmtId="3" fontId="11" fillId="0" borderId="1" xfId="6" applyNumberFormat="1" applyBorder="1" applyAlignment="1">
      <alignment horizontal="left" indent="1"/>
    </xf>
    <xf numFmtId="0" fontId="75" fillId="0" borderId="6" xfId="122" applyFont="1" applyBorder="1" applyAlignment="1">
      <alignment horizontal="center" vertical="center"/>
    </xf>
    <xf numFmtId="0" fontId="37" fillId="0" borderId="0" xfId="0" applyFont="1" applyAlignment="1">
      <alignment horizontal="left" indent="2"/>
    </xf>
    <xf numFmtId="0" fontId="37" fillId="0" borderId="0" xfId="0" applyFont="1" applyAlignment="1">
      <alignment horizontal="left"/>
    </xf>
    <xf numFmtId="0" fontId="38" fillId="0" borderId="0" xfId="0" applyFont="1" applyAlignment="1">
      <alignment vertical="center"/>
    </xf>
    <xf numFmtId="0" fontId="38" fillId="0" borderId="6" xfId="0" applyFont="1" applyBorder="1" applyAlignment="1">
      <alignment vertical="center"/>
    </xf>
    <xf numFmtId="0" fontId="65" fillId="0" borderId="0" xfId="0" applyFont="1" applyAlignment="1">
      <alignment horizontal="left" indent="1"/>
    </xf>
    <xf numFmtId="0" fontId="16" fillId="0" borderId="0" xfId="17" applyFont="1" applyAlignment="1">
      <alignment horizontal="left" indent="1"/>
    </xf>
    <xf numFmtId="169" fontId="21" fillId="0" borderId="6" xfId="17" applyNumberFormat="1" applyFont="1" applyBorder="1" applyAlignment="1">
      <alignment vertical="top"/>
    </xf>
    <xf numFmtId="168" fontId="38" fillId="0" borderId="0" xfId="12" applyNumberFormat="1" applyFont="1" applyAlignment="1">
      <alignment vertical="center"/>
    </xf>
    <xf numFmtId="0" fontId="9" fillId="0" borderId="0" xfId="122" applyFont="1" applyFill="1" applyAlignment="1">
      <alignment vertical="center"/>
    </xf>
    <xf numFmtId="0" fontId="5" fillId="0" borderId="0" xfId="122" applyFill="1" applyAlignment="1">
      <alignment vertical="center"/>
    </xf>
    <xf numFmtId="168" fontId="21" fillId="0" borderId="6" xfId="12" applyNumberFormat="1" applyFont="1" applyBorder="1" applyAlignment="1">
      <alignment vertical="center"/>
    </xf>
    <xf numFmtId="169" fontId="21" fillId="0" borderId="6" xfId="17" applyNumberFormat="1" applyFont="1" applyBorder="1" applyAlignment="1">
      <alignment vertical="center"/>
    </xf>
    <xf numFmtId="0" fontId="38" fillId="0" borderId="1" xfId="0" applyFont="1" applyBorder="1" applyAlignment="1">
      <alignment vertical="center"/>
    </xf>
    <xf numFmtId="0" fontId="80" fillId="0" borderId="12" xfId="0" applyFont="1" applyBorder="1" applyAlignment="1">
      <alignment horizontal="center" vertical="center" wrapText="1"/>
    </xf>
    <xf numFmtId="0" fontId="74" fillId="0" borderId="0" xfId="4" applyFont="1" applyAlignment="1" applyProtection="1">
      <alignment horizontal="center"/>
    </xf>
    <xf numFmtId="0" fontId="74" fillId="0" borderId="0" xfId="4" applyFont="1" applyFill="1" applyAlignment="1" applyProtection="1">
      <alignment horizontal="center"/>
    </xf>
    <xf numFmtId="3" fontId="43" fillId="0" borderId="0" xfId="0" applyNumberFormat="1" applyFont="1" applyFill="1" applyAlignment="1">
      <alignment horizontal="left" indent="1"/>
    </xf>
    <xf numFmtId="182" fontId="40" fillId="0" borderId="0" xfId="0" applyNumberFormat="1" applyFont="1" applyFill="1"/>
    <xf numFmtId="177" fontId="5" fillId="0" borderId="6" xfId="0" applyNumberFormat="1" applyFont="1" applyBorder="1" applyAlignment="1">
      <alignment horizontal="center" vertical="center" wrapText="1"/>
    </xf>
    <xf numFmtId="3" fontId="16" fillId="0" borderId="0" xfId="5" applyNumberFormat="1" applyFont="1" applyFill="1" applyBorder="1" applyAlignment="1">
      <alignment horizontal="right" vertical="center"/>
    </xf>
    <xf numFmtId="0" fontId="74" fillId="0" borderId="0" xfId="0" applyFont="1"/>
    <xf numFmtId="3" fontId="5" fillId="0" borderId="1" xfId="0" applyNumberFormat="1" applyFont="1" applyFill="1" applyBorder="1" applyAlignment="1">
      <alignment horizontal="right" vertical="top"/>
    </xf>
    <xf numFmtId="3" fontId="10" fillId="0" borderId="1" xfId="0" applyNumberFormat="1" applyFont="1" applyFill="1" applyBorder="1" applyAlignment="1">
      <alignment horizontal="right" vertical="top"/>
    </xf>
    <xf numFmtId="181" fontId="10" fillId="0" borderId="1" xfId="0" applyNumberFormat="1" applyFont="1" applyFill="1" applyBorder="1" applyAlignment="1">
      <alignment horizontal="right" vertical="top"/>
    </xf>
    <xf numFmtId="200" fontId="10" fillId="0" borderId="0" xfId="1" applyNumberFormat="1" applyFont="1" applyBorder="1"/>
    <xf numFmtId="181" fontId="10" fillId="0" borderId="0" xfId="0" applyNumberFormat="1" applyFont="1" applyBorder="1"/>
    <xf numFmtId="178" fontId="5" fillId="0" borderId="1" xfId="5" applyNumberFormat="1" applyFon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3" fontId="0" fillId="0" borderId="1" xfId="0" applyNumberFormat="1" applyFill="1" applyBorder="1" applyAlignment="1">
      <alignment horizontal="right" vertical="center"/>
    </xf>
    <xf numFmtId="177" fontId="5" fillId="0" borderId="0" xfId="0" applyNumberFormat="1" applyFont="1" applyBorder="1" applyAlignment="1">
      <alignment horizontal="center" wrapText="1"/>
    </xf>
    <xf numFmtId="0" fontId="81" fillId="0" borderId="0" xfId="0" applyFont="1"/>
    <xf numFmtId="0" fontId="37" fillId="0" borderId="0" xfId="14" applyFont="1" applyBorder="1"/>
    <xf numFmtId="0" fontId="37" fillId="0" borderId="0" xfId="0" applyFont="1" applyBorder="1" applyAlignment="1">
      <alignment vertical="center"/>
    </xf>
    <xf numFmtId="0" fontId="40" fillId="0" borderId="0" xfId="0" applyFont="1" applyBorder="1" applyAlignment="1">
      <alignment vertical="top"/>
    </xf>
    <xf numFmtId="0" fontId="40" fillId="0" borderId="0" xfId="0" applyFont="1" applyBorder="1" applyAlignment="1">
      <alignment horizontal="left" indent="4"/>
    </xf>
    <xf numFmtId="0" fontId="40" fillId="0" borderId="0" xfId="0" applyFont="1" applyBorder="1" applyAlignment="1">
      <alignment vertical="center"/>
    </xf>
    <xf numFmtId="0" fontId="40" fillId="0" borderId="0" xfId="0" applyFont="1" applyBorder="1"/>
    <xf numFmtId="182" fontId="40" fillId="0" borderId="0" xfId="0" applyNumberFormat="1" applyFont="1" applyBorder="1"/>
    <xf numFmtId="3" fontId="40" fillId="0" borderId="0" xfId="0" applyNumberFormat="1" applyFont="1" applyBorder="1"/>
    <xf numFmtId="182" fontId="40" fillId="0" borderId="0" xfId="0" applyNumberFormat="1" applyFont="1" applyBorder="1" applyAlignment="1">
      <alignment vertical="top"/>
    </xf>
    <xf numFmtId="0" fontId="40" fillId="0" borderId="0" xfId="0" applyFont="1" applyFill="1" applyBorder="1"/>
    <xf numFmtId="0" fontId="5" fillId="0" borderId="0" xfId="5" applyFont="1" applyFill="1" applyBorder="1" applyAlignment="1">
      <alignment horizontal="right" vertical="top"/>
    </xf>
    <xf numFmtId="0" fontId="5" fillId="0" borderId="1" xfId="5" applyFont="1" applyFill="1" applyBorder="1" applyAlignment="1">
      <alignment horizontal="right" vertical="top"/>
    </xf>
    <xf numFmtId="3" fontId="5" fillId="0" borderId="1" xfId="5" applyNumberFormat="1" applyFont="1" applyFill="1" applyBorder="1" applyAlignment="1">
      <alignment horizontal="right" vertical="top"/>
    </xf>
    <xf numFmtId="3" fontId="5" fillId="0" borderId="1" xfId="17" applyNumberFormat="1" applyFont="1" applyFill="1" applyBorder="1" applyAlignment="1">
      <alignment horizontal="right" vertical="top"/>
    </xf>
    <xf numFmtId="181" fontId="5" fillId="0" borderId="1" xfId="17" applyNumberFormat="1" applyFont="1" applyFill="1" applyBorder="1" applyAlignment="1">
      <alignment horizontal="right" vertical="top"/>
    </xf>
    <xf numFmtId="181" fontId="5" fillId="0" borderId="1" xfId="5" applyNumberFormat="1" applyFont="1" applyFill="1" applyBorder="1" applyAlignment="1">
      <alignment horizontal="right" vertical="top"/>
    </xf>
    <xf numFmtId="169" fontId="5" fillId="0" borderId="0" xfId="0" applyNumberFormat="1" applyFont="1" applyAlignment="1">
      <alignment horizontal="left" wrapText="1" indent="1"/>
    </xf>
    <xf numFmtId="205" fontId="5" fillId="0" borderId="0" xfId="0" applyNumberFormat="1" applyFont="1" applyFill="1"/>
    <xf numFmtId="0" fontId="5" fillId="0" borderId="6" xfId="7" applyFont="1" applyBorder="1" applyAlignment="1">
      <alignment horizontal="center" vertical="center"/>
    </xf>
    <xf numFmtId="0" fontId="5" fillId="0" borderId="0" xfId="0" applyFont="1" applyFill="1" applyAlignment="1">
      <alignment horizontal="right"/>
    </xf>
    <xf numFmtId="183" fontId="0" fillId="0" borderId="0" xfId="0" applyNumberFormat="1" applyFill="1" applyBorder="1"/>
    <xf numFmtId="168" fontId="5" fillId="0" borderId="0" xfId="12" applyNumberFormat="1" applyBorder="1" applyAlignment="1">
      <alignment vertical="top"/>
    </xf>
    <xf numFmtId="168" fontId="5" fillId="0" borderId="0" xfId="12" applyNumberFormat="1" applyBorder="1"/>
    <xf numFmtId="0" fontId="5" fillId="0" borderId="0" xfId="0" applyFont="1" applyFill="1" applyBorder="1" applyAlignment="1">
      <alignment horizontal="right" vertical="top"/>
    </xf>
    <xf numFmtId="0" fontId="0" fillId="0" borderId="0" xfId="0" applyBorder="1" applyAlignment="1">
      <alignment horizontal="right"/>
    </xf>
    <xf numFmtId="0" fontId="16" fillId="0" borderId="0" xfId="0" applyFont="1" applyFill="1" applyBorder="1" applyAlignment="1">
      <alignment horizontal="right" vertical="center" wrapText="1"/>
    </xf>
    <xf numFmtId="168" fontId="5" fillId="0" borderId="1" xfId="12" applyNumberFormat="1" applyBorder="1"/>
    <xf numFmtId="183" fontId="0" fillId="0" borderId="0" xfId="0" applyNumberFormat="1"/>
    <xf numFmtId="173" fontId="0" fillId="0" borderId="0" xfId="1" applyNumberFormat="1" applyFont="1"/>
    <xf numFmtId="3" fontId="5" fillId="0" borderId="0" xfId="5" applyNumberFormat="1" applyFont="1"/>
    <xf numFmtId="3" fontId="5" fillId="0" borderId="0" xfId="5" applyNumberFormat="1" applyFont="1" applyAlignment="1">
      <alignment vertical="top"/>
    </xf>
    <xf numFmtId="3" fontId="5" fillId="0" borderId="14" xfId="5" applyNumberFormat="1" applyFont="1" applyBorder="1" applyAlignment="1">
      <alignment vertical="center"/>
    </xf>
    <xf numFmtId="0" fontId="81" fillId="0" borderId="0" xfId="0" applyFont="1" applyFill="1"/>
    <xf numFmtId="0" fontId="82" fillId="0" borderId="0" xfId="0" applyFont="1"/>
    <xf numFmtId="0" fontId="83" fillId="0" borderId="12" xfId="0" applyFont="1" applyBorder="1" applyAlignment="1">
      <alignment horizontal="center" vertical="center" wrapText="1"/>
    </xf>
    <xf numFmtId="0" fontId="74" fillId="0" borderId="0" xfId="4" applyFont="1" applyFill="1" applyAlignment="1" applyProtection="1">
      <alignment horizontal="center" vertical="top"/>
    </xf>
    <xf numFmtId="0" fontId="81" fillId="0" borderId="0" xfId="0" applyFont="1" applyAlignment="1">
      <alignment vertical="top"/>
    </xf>
    <xf numFmtId="169" fontId="0" fillId="0" borderId="0" xfId="0" applyNumberFormat="1" applyAlignment="1"/>
    <xf numFmtId="168" fontId="16" fillId="0" borderId="0" xfId="12" applyNumberFormat="1" applyFont="1" applyAlignment="1">
      <alignment horizontal="right"/>
    </xf>
    <xf numFmtId="0" fontId="65" fillId="0" borderId="0" xfId="192" applyFont="1" applyAlignment="1">
      <alignment horizontal="center"/>
    </xf>
    <xf numFmtId="0" fontId="65" fillId="0" borderId="0" xfId="192" applyFont="1" applyAlignment="1">
      <alignment horizontal="left" indent="1"/>
    </xf>
    <xf numFmtId="3" fontId="16" fillId="0" borderId="0" xfId="192" applyNumberFormat="1" applyFont="1"/>
    <xf numFmtId="168" fontId="16" fillId="0" borderId="0" xfId="193" applyNumberFormat="1" applyFont="1"/>
    <xf numFmtId="0" fontId="65" fillId="0" borderId="0" xfId="192" applyFont="1"/>
    <xf numFmtId="168" fontId="0" fillId="0" borderId="10" xfId="12" applyNumberFormat="1" applyFont="1" applyBorder="1" applyAlignment="1">
      <alignment vertical="center"/>
    </xf>
    <xf numFmtId="3" fontId="0" fillId="0" borderId="3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8" fontId="0" fillId="0" borderId="3" xfId="12" applyNumberFormat="1" applyFont="1" applyBorder="1" applyAlignment="1">
      <alignment horizontal="center"/>
    </xf>
    <xf numFmtId="168" fontId="0" fillId="0" borderId="6" xfId="12" applyNumberFormat="1" applyFont="1" applyBorder="1" applyAlignment="1">
      <alignment horizontal="center"/>
    </xf>
    <xf numFmtId="168" fontId="0" fillId="0" borderId="4" xfId="12" applyNumberFormat="1" applyFont="1" applyBorder="1" applyAlignment="1">
      <alignment horizontal="center"/>
    </xf>
    <xf numFmtId="0" fontId="0" fillId="0" borderId="10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8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10" fillId="0" borderId="3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0" borderId="15" xfId="5" applyFont="1" applyBorder="1" applyAlignment="1">
      <alignment horizontal="center" vertical="center" wrapText="1"/>
    </xf>
    <xf numFmtId="0" fontId="5" fillId="0" borderId="16" xfId="5" applyFont="1" applyBorder="1" applyAlignment="1">
      <alignment horizontal="center" vertical="center" wrapText="1"/>
    </xf>
    <xf numFmtId="0" fontId="5" fillId="0" borderId="3" xfId="5" applyFont="1" applyBorder="1" applyAlignment="1">
      <alignment horizontal="center"/>
    </xf>
    <xf numFmtId="0" fontId="5" fillId="0" borderId="6" xfId="5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5" fillId="0" borderId="3" xfId="17" applyFont="1" applyBorder="1" applyAlignment="1">
      <alignment horizontal="center"/>
    </xf>
    <xf numFmtId="0" fontId="5" fillId="0" borderId="6" xfId="17" applyFont="1" applyBorder="1" applyAlignment="1">
      <alignment horizontal="center"/>
    </xf>
    <xf numFmtId="0" fontId="5" fillId="0" borderId="2" xfId="5" applyFont="1" applyBorder="1" applyAlignment="1">
      <alignment horizontal="center" vertical="center"/>
    </xf>
    <xf numFmtId="0" fontId="5" fillId="0" borderId="1" xfId="5" applyFont="1" applyBorder="1" applyAlignment="1">
      <alignment horizontal="center" vertical="center"/>
    </xf>
    <xf numFmtId="0" fontId="5" fillId="0" borderId="9" xfId="5" applyFont="1" applyBorder="1" applyAlignment="1">
      <alignment horizontal="center" vertical="center"/>
    </xf>
    <xf numFmtId="0" fontId="5" fillId="0" borderId="8" xfId="5" applyFont="1" applyBorder="1" applyAlignment="1">
      <alignment horizontal="center" vertical="center"/>
    </xf>
    <xf numFmtId="0" fontId="5" fillId="0" borderId="4" xfId="5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169" fontId="11" fillId="0" borderId="0" xfId="8" applyNumberFormat="1" applyFont="1" applyAlignment="1">
      <alignment horizontal="left" wrapText="1" indent="1"/>
    </xf>
    <xf numFmtId="0" fontId="5" fillId="0" borderId="6" xfId="5" applyFont="1" applyBorder="1" applyAlignment="1">
      <alignment horizontal="center" vertical="center"/>
    </xf>
    <xf numFmtId="0" fontId="5" fillId="0" borderId="4" xfId="5" applyFont="1" applyBorder="1" applyAlignment="1">
      <alignment horizontal="center" vertical="center"/>
    </xf>
  </cellXfs>
  <cellStyles count="195">
    <cellStyle name="_LISC_WSM" xfId="20" xr:uid="{00000000-0005-0000-0000-000000000000}"/>
    <cellStyle name="1 indent" xfId="21" xr:uid="{00000000-0005-0000-0000-000001000000}"/>
    <cellStyle name="2 indents" xfId="22" xr:uid="{00000000-0005-0000-0000-000002000000}"/>
    <cellStyle name="3 indents" xfId="23" xr:uid="{00000000-0005-0000-0000-000003000000}"/>
    <cellStyle name="4 indents" xfId="24" xr:uid="{00000000-0005-0000-0000-000004000000}"/>
    <cellStyle name="5 indents" xfId="25" xr:uid="{00000000-0005-0000-0000-000005000000}"/>
    <cellStyle name="clsAltData" xfId="26" xr:uid="{00000000-0005-0000-0000-000006000000}"/>
    <cellStyle name="clsAltMRVData" xfId="27" xr:uid="{00000000-0005-0000-0000-000007000000}"/>
    <cellStyle name="clsBlank" xfId="28" xr:uid="{00000000-0005-0000-0000-000008000000}"/>
    <cellStyle name="clsColumnHeader" xfId="29" xr:uid="{00000000-0005-0000-0000-000009000000}"/>
    <cellStyle name="clsData" xfId="30" xr:uid="{00000000-0005-0000-0000-00000A000000}"/>
    <cellStyle name="clsDefault" xfId="31" xr:uid="{00000000-0005-0000-0000-00000B000000}"/>
    <cellStyle name="clsFooter" xfId="32" xr:uid="{00000000-0005-0000-0000-00000C000000}"/>
    <cellStyle name="clsIndexTableData" xfId="33" xr:uid="{00000000-0005-0000-0000-00000D000000}"/>
    <cellStyle name="clsIndexTableHdr" xfId="34" xr:uid="{00000000-0005-0000-0000-00000E000000}"/>
    <cellStyle name="clsIndexTableTitle" xfId="35" xr:uid="{00000000-0005-0000-0000-00000F000000}"/>
    <cellStyle name="clsMRVData" xfId="36" xr:uid="{00000000-0005-0000-0000-000010000000}"/>
    <cellStyle name="clsReportFooter" xfId="37" xr:uid="{00000000-0005-0000-0000-000011000000}"/>
    <cellStyle name="clsReportHeader" xfId="38" xr:uid="{00000000-0005-0000-0000-000012000000}"/>
    <cellStyle name="clsRowHeader" xfId="39" xr:uid="{00000000-0005-0000-0000-000013000000}"/>
    <cellStyle name="clsScale" xfId="40" xr:uid="{00000000-0005-0000-0000-000014000000}"/>
    <cellStyle name="clsSection" xfId="41" xr:uid="{00000000-0005-0000-0000-000015000000}"/>
    <cellStyle name="Comma" xfId="1" builtinId="3"/>
    <cellStyle name="Comma [0] 2" xfId="42" xr:uid="{00000000-0005-0000-0000-000017000000}"/>
    <cellStyle name="Comma 10" xfId="43" xr:uid="{00000000-0005-0000-0000-000018000000}"/>
    <cellStyle name="Comma 11" xfId="44" xr:uid="{00000000-0005-0000-0000-000019000000}"/>
    <cellStyle name="Comma 12" xfId="45" xr:uid="{00000000-0005-0000-0000-00001A000000}"/>
    <cellStyle name="Comma 13" xfId="46" xr:uid="{00000000-0005-0000-0000-00001B000000}"/>
    <cellStyle name="Comma 14" xfId="47" xr:uid="{00000000-0005-0000-0000-00001C000000}"/>
    <cellStyle name="Comma 15" xfId="48" xr:uid="{00000000-0005-0000-0000-00001D000000}"/>
    <cellStyle name="Comma 16" xfId="49" xr:uid="{00000000-0005-0000-0000-00001E000000}"/>
    <cellStyle name="Comma 17" xfId="50" xr:uid="{00000000-0005-0000-0000-00001F000000}"/>
    <cellStyle name="Comma 18" xfId="51" xr:uid="{00000000-0005-0000-0000-000020000000}"/>
    <cellStyle name="Comma 19" xfId="52" xr:uid="{00000000-0005-0000-0000-000021000000}"/>
    <cellStyle name="Comma 2" xfId="2" xr:uid="{00000000-0005-0000-0000-000022000000}"/>
    <cellStyle name="Comma 2 2" xfId="53" xr:uid="{00000000-0005-0000-0000-000023000000}"/>
    <cellStyle name="Comma 2 2 2" xfId="54" xr:uid="{00000000-0005-0000-0000-000024000000}"/>
    <cellStyle name="Comma 2 2 2 2" xfId="55" xr:uid="{00000000-0005-0000-0000-000025000000}"/>
    <cellStyle name="Comma 2 2 2 3" xfId="56" xr:uid="{00000000-0005-0000-0000-000026000000}"/>
    <cellStyle name="Comma 2 2 3" xfId="57" xr:uid="{00000000-0005-0000-0000-000027000000}"/>
    <cellStyle name="Comma 2 3" xfId="58" xr:uid="{00000000-0005-0000-0000-000028000000}"/>
    <cellStyle name="Comma 2 3 2" xfId="59" xr:uid="{00000000-0005-0000-0000-000029000000}"/>
    <cellStyle name="Comma 2 4" xfId="60" xr:uid="{00000000-0005-0000-0000-00002A000000}"/>
    <cellStyle name="Comma 2 5" xfId="61" xr:uid="{00000000-0005-0000-0000-00002B000000}"/>
    <cellStyle name="Comma 2 6" xfId="62" xr:uid="{00000000-0005-0000-0000-00002C000000}"/>
    <cellStyle name="Comma 20" xfId="63" xr:uid="{00000000-0005-0000-0000-00002D000000}"/>
    <cellStyle name="Comma 21" xfId="64" xr:uid="{00000000-0005-0000-0000-00002E000000}"/>
    <cellStyle name="Comma 22" xfId="65" xr:uid="{00000000-0005-0000-0000-00002F000000}"/>
    <cellStyle name="Comma 23" xfId="66" xr:uid="{00000000-0005-0000-0000-000030000000}"/>
    <cellStyle name="Comma 24" xfId="67" xr:uid="{00000000-0005-0000-0000-000031000000}"/>
    <cellStyle name="Comma 25" xfId="68" xr:uid="{00000000-0005-0000-0000-000032000000}"/>
    <cellStyle name="Comma 26" xfId="69" xr:uid="{00000000-0005-0000-0000-000033000000}"/>
    <cellStyle name="Comma 27" xfId="70" xr:uid="{00000000-0005-0000-0000-000034000000}"/>
    <cellStyle name="Comma 28" xfId="71" xr:uid="{00000000-0005-0000-0000-000035000000}"/>
    <cellStyle name="Comma 29" xfId="72" xr:uid="{00000000-0005-0000-0000-000036000000}"/>
    <cellStyle name="Comma 3" xfId="73" xr:uid="{00000000-0005-0000-0000-000037000000}"/>
    <cellStyle name="Comma 30" xfId="74" xr:uid="{00000000-0005-0000-0000-000038000000}"/>
    <cellStyle name="Comma 31" xfId="75" xr:uid="{00000000-0005-0000-0000-000039000000}"/>
    <cellStyle name="Comma 32" xfId="76" xr:uid="{00000000-0005-0000-0000-00003A000000}"/>
    <cellStyle name="Comma 33" xfId="77" xr:uid="{00000000-0005-0000-0000-00003B000000}"/>
    <cellStyle name="Comma 34" xfId="78" xr:uid="{00000000-0005-0000-0000-00003C000000}"/>
    <cellStyle name="Comma 35" xfId="79" xr:uid="{00000000-0005-0000-0000-00003D000000}"/>
    <cellStyle name="Comma 36" xfId="80" xr:uid="{00000000-0005-0000-0000-00003E000000}"/>
    <cellStyle name="Comma 37" xfId="81" xr:uid="{00000000-0005-0000-0000-00003F000000}"/>
    <cellStyle name="Comma 38" xfId="82" xr:uid="{00000000-0005-0000-0000-000040000000}"/>
    <cellStyle name="Comma 39" xfId="194" xr:uid="{54B7A4E8-C5CC-4ADC-BBB0-B0A9FF0ACEB0}"/>
    <cellStyle name="Comma 4" xfId="83" xr:uid="{00000000-0005-0000-0000-000041000000}"/>
    <cellStyle name="Comma 5" xfId="84" xr:uid="{00000000-0005-0000-0000-000042000000}"/>
    <cellStyle name="Comma 5 2" xfId="85" xr:uid="{00000000-0005-0000-0000-000043000000}"/>
    <cellStyle name="Comma 5 3" xfId="86" xr:uid="{00000000-0005-0000-0000-000044000000}"/>
    <cellStyle name="Comma 6" xfId="87" xr:uid="{00000000-0005-0000-0000-000045000000}"/>
    <cellStyle name="Comma 7" xfId="88" xr:uid="{00000000-0005-0000-0000-000046000000}"/>
    <cellStyle name="Comma 8" xfId="89" xr:uid="{00000000-0005-0000-0000-000047000000}"/>
    <cellStyle name="Comma 9" xfId="90" xr:uid="{00000000-0005-0000-0000-000048000000}"/>
    <cellStyle name="Comma0" xfId="91" xr:uid="{00000000-0005-0000-0000-000049000000}"/>
    <cellStyle name="Comma0 2" xfId="92" xr:uid="{00000000-0005-0000-0000-00004A000000}"/>
    <cellStyle name="Currency0" xfId="93" xr:uid="{00000000-0005-0000-0000-00004B000000}"/>
    <cellStyle name="Currency0 2" xfId="94" xr:uid="{00000000-0005-0000-0000-00004C000000}"/>
    <cellStyle name="Date" xfId="95" xr:uid="{00000000-0005-0000-0000-00004D000000}"/>
    <cellStyle name="Date 2" xfId="96" xr:uid="{00000000-0005-0000-0000-00004E000000}"/>
    <cellStyle name="Euro" xfId="97" xr:uid="{00000000-0005-0000-0000-00004F000000}"/>
    <cellStyle name="Fixed" xfId="98" xr:uid="{00000000-0005-0000-0000-000050000000}"/>
    <cellStyle name="Fixed 2" xfId="99" xr:uid="{00000000-0005-0000-0000-000051000000}"/>
    <cellStyle name="General" xfId="100" xr:uid="{00000000-0005-0000-0000-000052000000}"/>
    <cellStyle name="General 2" xfId="101" xr:uid="{00000000-0005-0000-0000-000053000000}"/>
    <cellStyle name="Grey" xfId="102" xr:uid="{00000000-0005-0000-0000-000054000000}"/>
    <cellStyle name="Heading 1 2" xfId="103" xr:uid="{00000000-0005-0000-0000-000055000000}"/>
    <cellStyle name="Heading 2 2" xfId="104" xr:uid="{00000000-0005-0000-0000-000056000000}"/>
    <cellStyle name="helv" xfId="3" xr:uid="{00000000-0005-0000-0000-000057000000}"/>
    <cellStyle name="helv 2" xfId="105" xr:uid="{00000000-0005-0000-0000-000058000000}"/>
    <cellStyle name="Hyperlink" xfId="4" builtinId="8"/>
    <cellStyle name="Hyperlink 2" xfId="106" xr:uid="{00000000-0005-0000-0000-00005A000000}"/>
    <cellStyle name="Hyperlink 3" xfId="107" xr:uid="{00000000-0005-0000-0000-00005B000000}"/>
    <cellStyle name="imf-one decimal" xfId="108" xr:uid="{00000000-0005-0000-0000-00005C000000}"/>
    <cellStyle name="imf-zero decimal" xfId="109" xr:uid="{00000000-0005-0000-0000-00005D000000}"/>
    <cellStyle name="Input [yellow]" xfId="110" xr:uid="{00000000-0005-0000-0000-00005E000000}"/>
    <cellStyle name="Lien hypertexte visité_Condensé n° 39 du 29-03.11 Année 2001" xfId="111" xr:uid="{00000000-0005-0000-0000-00005F000000}"/>
    <cellStyle name="Lien hypertexte_Condensé n° 39 du 29-03.11 Année 2001" xfId="112" xr:uid="{00000000-0005-0000-0000-000060000000}"/>
    <cellStyle name="Milliers [0]_Condensé n° 39 du 29-03.11 Année 2001" xfId="113" xr:uid="{00000000-0005-0000-0000-000061000000}"/>
    <cellStyle name="Milliers_Condensé 39 Rel.Ext" xfId="114" xr:uid="{00000000-0005-0000-0000-000062000000}"/>
    <cellStyle name="Monétaire [0]_Condensé n° 39 du 29-03.11 Année 2001" xfId="115" xr:uid="{00000000-0005-0000-0000-000063000000}"/>
    <cellStyle name="Monétaire_CONDENSE N° 39  PRIX  2001" xfId="116" xr:uid="{00000000-0005-0000-0000-000064000000}"/>
    <cellStyle name="Normal" xfId="0" builtinId="0"/>
    <cellStyle name="Normal - Style1" xfId="117" xr:uid="{00000000-0005-0000-0000-000066000000}"/>
    <cellStyle name="Normal 10" xfId="118" xr:uid="{00000000-0005-0000-0000-000067000000}"/>
    <cellStyle name="Normal 11" xfId="119" xr:uid="{00000000-0005-0000-0000-000068000000}"/>
    <cellStyle name="Normal 12" xfId="120" xr:uid="{00000000-0005-0000-0000-000069000000}"/>
    <cellStyle name="Normal 12 2" xfId="121" xr:uid="{00000000-0005-0000-0000-00006A000000}"/>
    <cellStyle name="Normal 12 3" xfId="190" xr:uid="{00000000-0005-0000-0000-00006B000000}"/>
    <cellStyle name="Normal 13" xfId="122" xr:uid="{00000000-0005-0000-0000-00006C000000}"/>
    <cellStyle name="Normal 14" xfId="123" xr:uid="{00000000-0005-0000-0000-00006D000000}"/>
    <cellStyle name="Normal 15" xfId="124" xr:uid="{00000000-0005-0000-0000-00006E000000}"/>
    <cellStyle name="Normal 16" xfId="192" xr:uid="{4B47A87A-9DD5-49C2-BAC1-BFA5D3577649}"/>
    <cellStyle name="Normal 2" xfId="5" xr:uid="{00000000-0005-0000-0000-00006F000000}"/>
    <cellStyle name="Normal 2 2" xfId="125" xr:uid="{00000000-0005-0000-0000-000070000000}"/>
    <cellStyle name="Normal 2 2 2" xfId="126" xr:uid="{00000000-0005-0000-0000-000071000000}"/>
    <cellStyle name="Normal 2 2 3" xfId="127" xr:uid="{00000000-0005-0000-0000-000072000000}"/>
    <cellStyle name="Normal 2 3" xfId="128" xr:uid="{00000000-0005-0000-0000-000073000000}"/>
    <cellStyle name="Normal 2 3 2" xfId="129" xr:uid="{00000000-0005-0000-0000-000074000000}"/>
    <cellStyle name="Normal 2 3 3" xfId="130" xr:uid="{00000000-0005-0000-0000-000075000000}"/>
    <cellStyle name="Normal 2 4" xfId="131" xr:uid="{00000000-0005-0000-0000-000076000000}"/>
    <cellStyle name="Normal 2 5" xfId="17" xr:uid="{00000000-0005-0000-0000-000077000000}"/>
    <cellStyle name="Normal 3" xfId="14" xr:uid="{00000000-0005-0000-0000-000078000000}"/>
    <cellStyle name="Normal 3 2" xfId="132" xr:uid="{00000000-0005-0000-0000-000079000000}"/>
    <cellStyle name="Normal 3 2 2" xfId="133" xr:uid="{00000000-0005-0000-0000-00007A000000}"/>
    <cellStyle name="Normal 3 3" xfId="134" xr:uid="{00000000-0005-0000-0000-00007B000000}"/>
    <cellStyle name="Normal 4" xfId="15" xr:uid="{00000000-0005-0000-0000-00007C000000}"/>
    <cellStyle name="Normal 4 2" xfId="135" xr:uid="{00000000-0005-0000-0000-00007D000000}"/>
    <cellStyle name="Normal 4 2 2" xfId="136" xr:uid="{00000000-0005-0000-0000-00007E000000}"/>
    <cellStyle name="Normal 4 3" xfId="137" xr:uid="{00000000-0005-0000-0000-00007F000000}"/>
    <cellStyle name="Normal 4 3 2" xfId="138" xr:uid="{00000000-0005-0000-0000-000080000000}"/>
    <cellStyle name="Normal 4 4" xfId="139" xr:uid="{00000000-0005-0000-0000-000081000000}"/>
    <cellStyle name="Normal 4 5" xfId="140" xr:uid="{00000000-0005-0000-0000-000082000000}"/>
    <cellStyle name="Normal 4 6" xfId="141" xr:uid="{00000000-0005-0000-0000-000083000000}"/>
    <cellStyle name="Normal 5" xfId="18" xr:uid="{00000000-0005-0000-0000-000084000000}"/>
    <cellStyle name="Normal 5 2" xfId="142" xr:uid="{00000000-0005-0000-0000-000085000000}"/>
    <cellStyle name="Normal 5 3" xfId="143" xr:uid="{00000000-0005-0000-0000-000086000000}"/>
    <cellStyle name="Normal 5 4" xfId="144" xr:uid="{00000000-0005-0000-0000-000087000000}"/>
    <cellStyle name="Normal 6" xfId="145" xr:uid="{00000000-0005-0000-0000-000088000000}"/>
    <cellStyle name="Normal 6 2" xfId="146" xr:uid="{00000000-0005-0000-0000-000089000000}"/>
    <cellStyle name="Normal 6 2 2" xfId="147" xr:uid="{00000000-0005-0000-0000-00008A000000}"/>
    <cellStyle name="Normal 6 2 2 2" xfId="148" xr:uid="{00000000-0005-0000-0000-00008B000000}"/>
    <cellStyle name="Normal 6 2 2 3" xfId="149" xr:uid="{00000000-0005-0000-0000-00008C000000}"/>
    <cellStyle name="Normal 6 2 2 4" xfId="150" xr:uid="{00000000-0005-0000-0000-00008D000000}"/>
    <cellStyle name="Normal 6 2 2 5" xfId="151" xr:uid="{00000000-0005-0000-0000-00008E000000}"/>
    <cellStyle name="Normal 6 2 3" xfId="152" xr:uid="{00000000-0005-0000-0000-00008F000000}"/>
    <cellStyle name="Normal 6 2 3 2" xfId="153" xr:uid="{00000000-0005-0000-0000-000090000000}"/>
    <cellStyle name="Normal 6 2 3 3" xfId="154" xr:uid="{00000000-0005-0000-0000-000091000000}"/>
    <cellStyle name="Normal 6 2 3 4" xfId="155" xr:uid="{00000000-0005-0000-0000-000092000000}"/>
    <cellStyle name="Normal 6 2 4" xfId="156" xr:uid="{00000000-0005-0000-0000-000093000000}"/>
    <cellStyle name="Normal 6 2 5" xfId="157" xr:uid="{00000000-0005-0000-0000-000094000000}"/>
    <cellStyle name="Normal 6 2 6" xfId="158" xr:uid="{00000000-0005-0000-0000-000095000000}"/>
    <cellStyle name="Normal 6 2 7" xfId="159" xr:uid="{00000000-0005-0000-0000-000096000000}"/>
    <cellStyle name="Normal 6 3" xfId="160" xr:uid="{00000000-0005-0000-0000-000097000000}"/>
    <cellStyle name="Normal 6 4" xfId="161" xr:uid="{00000000-0005-0000-0000-000098000000}"/>
    <cellStyle name="Normal 6 4 2" xfId="162" xr:uid="{00000000-0005-0000-0000-000099000000}"/>
    <cellStyle name="Normal 6 4 3" xfId="163" xr:uid="{00000000-0005-0000-0000-00009A000000}"/>
    <cellStyle name="Normal 6 4 4" xfId="164" xr:uid="{00000000-0005-0000-0000-00009B000000}"/>
    <cellStyle name="Normal 7" xfId="165" xr:uid="{00000000-0005-0000-0000-00009C000000}"/>
    <cellStyle name="Normal 7 2" xfId="166" xr:uid="{00000000-0005-0000-0000-00009D000000}"/>
    <cellStyle name="Normal 8" xfId="167" xr:uid="{00000000-0005-0000-0000-00009E000000}"/>
    <cellStyle name="Normal 9" xfId="168" xr:uid="{00000000-0005-0000-0000-00009F000000}"/>
    <cellStyle name="Normal Table" xfId="169" xr:uid="{00000000-0005-0000-0000-0000A0000000}"/>
    <cellStyle name="Normal_Aggregates" xfId="6" xr:uid="{00000000-0005-0000-0000-0000A1000000}"/>
    <cellStyle name="Normal_fsmred00_Gfs" xfId="7" xr:uid="{00000000-0005-0000-0000-0000A2000000}"/>
    <cellStyle name="Normal_RMI_2008 EconStat_tabs_draft4" xfId="8" xr:uid="{00000000-0005-0000-0000-0000A3000000}"/>
    <cellStyle name="Normal_RMI_BOP_2006" xfId="9" xr:uid="{00000000-0005-0000-0000-0000A4000000}"/>
    <cellStyle name="Normal_statistical appendix tables" xfId="10" xr:uid="{00000000-0005-0000-0000-0000A5000000}"/>
    <cellStyle name="Normal_statistical appendix tables 2" xfId="189" xr:uid="{00000000-0005-0000-0000-0000A6000000}"/>
    <cellStyle name="Normal_Tables for authorities" xfId="11" xr:uid="{00000000-0005-0000-0000-0000A7000000}"/>
    <cellStyle name="Percent" xfId="12" builtinId="5"/>
    <cellStyle name="Percent [2]" xfId="170" xr:uid="{00000000-0005-0000-0000-0000A9000000}"/>
    <cellStyle name="Percent 2" xfId="13" xr:uid="{00000000-0005-0000-0000-0000AA000000}"/>
    <cellStyle name="Percent 2 2" xfId="171" xr:uid="{00000000-0005-0000-0000-0000AB000000}"/>
    <cellStyle name="Percent 2 3" xfId="172" xr:uid="{00000000-0005-0000-0000-0000AC000000}"/>
    <cellStyle name="Percent 3" xfId="16" xr:uid="{00000000-0005-0000-0000-0000AD000000}"/>
    <cellStyle name="Percent 3 2" xfId="173" xr:uid="{00000000-0005-0000-0000-0000AE000000}"/>
    <cellStyle name="Percent 3 3" xfId="19" xr:uid="{00000000-0005-0000-0000-0000AF000000}"/>
    <cellStyle name="Percent 4" xfId="174" xr:uid="{00000000-0005-0000-0000-0000B0000000}"/>
    <cellStyle name="Percent 4 2" xfId="175" xr:uid="{00000000-0005-0000-0000-0000B1000000}"/>
    <cellStyle name="Percent 4 3" xfId="176" xr:uid="{00000000-0005-0000-0000-0000B2000000}"/>
    <cellStyle name="Percent 4 4" xfId="177" xr:uid="{00000000-0005-0000-0000-0000B3000000}"/>
    <cellStyle name="Percent 5" xfId="178" xr:uid="{00000000-0005-0000-0000-0000B4000000}"/>
    <cellStyle name="Percent 6" xfId="179" xr:uid="{00000000-0005-0000-0000-0000B5000000}"/>
    <cellStyle name="Percent 7" xfId="193" xr:uid="{6424CD84-E4DF-4FCA-93D7-AA85E6BA7EFA}"/>
    <cellStyle name="Percent 8" xfId="191" xr:uid="{363B1B39-DF69-4B5B-B7E3-C9F18105BE4C}"/>
    <cellStyle name="percentage difference" xfId="180" xr:uid="{00000000-0005-0000-0000-0000B6000000}"/>
    <cellStyle name="percentage difference one decimal" xfId="181" xr:uid="{00000000-0005-0000-0000-0000B7000000}"/>
    <cellStyle name="percentage difference zero decimal" xfId="182" xr:uid="{00000000-0005-0000-0000-0000B8000000}"/>
    <cellStyle name="Presentation" xfId="183" xr:uid="{00000000-0005-0000-0000-0000B9000000}"/>
    <cellStyle name="Publication" xfId="184" xr:uid="{00000000-0005-0000-0000-0000BA000000}"/>
    <cellStyle name="Style 1" xfId="185" xr:uid="{00000000-0005-0000-0000-0000BB000000}"/>
    <cellStyle name="Total 2" xfId="186" xr:uid="{00000000-0005-0000-0000-0000BC000000}"/>
    <cellStyle name="常规_EPPSO survey" xfId="187" xr:uid="{00000000-0005-0000-0000-0000BD000000}"/>
    <cellStyle name="標準_POPRC95 (2)" xfId="188" xr:uid="{00000000-0005-0000-0000-0000BE000000}"/>
  </cellStyles>
  <dxfs count="0"/>
  <tableStyles count="0" defaultTableStyle="TableStyleMedium9" defaultPivotStyle="PivotStyleLight16"/>
  <colors>
    <mruColors>
      <color rgb="FFFF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1.xml"/><Relationship Id="rId21" Type="http://schemas.openxmlformats.org/officeDocument/2006/relationships/worksheet" Target="worksheets/sheet19.xml"/><Relationship Id="rId34" Type="http://schemas.openxmlformats.org/officeDocument/2006/relationships/worksheet" Target="worksheets/sheet32.xml"/><Relationship Id="rId42" Type="http://schemas.openxmlformats.org/officeDocument/2006/relationships/externalLink" Target="externalLinks/externalLink7.xml"/><Relationship Id="rId47" Type="http://schemas.openxmlformats.org/officeDocument/2006/relationships/styles" Target="styles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externalLink" Target="externalLinks/externalLink3.xml"/><Relationship Id="rId46" Type="http://schemas.openxmlformats.org/officeDocument/2006/relationships/theme" Target="theme/theme1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41" Type="http://schemas.openxmlformats.org/officeDocument/2006/relationships/externalLink" Target="externalLinks/externalLink6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externalLink" Target="externalLinks/externalLink1.xml"/><Relationship Id="rId49" Type="http://schemas.openxmlformats.org/officeDocument/2006/relationships/calcChain" Target="calcChain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31" Type="http://schemas.openxmlformats.org/officeDocument/2006/relationships/worksheet" Target="worksheets/sheet29.xml"/><Relationship Id="rId44" Type="http://schemas.openxmlformats.org/officeDocument/2006/relationships/externalLink" Target="externalLinks/externalLink9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43" Type="http://schemas.openxmlformats.org/officeDocument/2006/relationships/externalLink" Target="externalLinks/externalLink8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80136"/>
        <c:axId val="207779744"/>
      </c:barChart>
      <c:catAx>
        <c:axId val="207780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9744"/>
        <c:crosses val="autoZero"/>
        <c:auto val="1"/>
        <c:lblAlgn val="ctr"/>
        <c:lblOffset val="100"/>
        <c:noMultiLvlLbl val="0"/>
      </c:catAx>
      <c:valAx>
        <c:axId val="20777974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07780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78176"/>
        <c:axId val="207778568"/>
      </c:barChart>
      <c:catAx>
        <c:axId val="20777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8568"/>
        <c:crosses val="autoZero"/>
        <c:auto val="1"/>
        <c:lblAlgn val="ctr"/>
        <c:lblOffset val="100"/>
        <c:noMultiLvlLbl val="0"/>
      </c:catAx>
      <c:valAx>
        <c:axId val="207778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77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1DE52FF-0E9B-4456-886C-AE1333E9BD10}">
  <sheetPr/>
  <sheetViews>
    <sheetView workbookViewId="0"/>
  </sheetViews>
  <pageMargins left="0" right="0" top="0" bottom="0" header="0" footer="0"/>
  <pageSetup orientation="portrait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90" workbookViewId="0"/>
  </sheetViews>
  <pageMargins left="0.7" right="0.7" top="0.75" bottom="0.75" header="0.3" footer="0.3"/>
  <pageSetup orientation="portrait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191375" cy="94964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469E24-2B23-4B70-8B0D-C265FFB8A5F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0D90DFAB-C75E-4AEB-A65C-140A13247452}"/>
            </a:ext>
            <a:ext uri="{C183D7F6-B498-43B3-948B-1728B52AA6E4}">
              <adec:decorative xmlns:adec="http://schemas.microsoft.com/office/drawing/2017/decorative" val="1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7772400" cy="10058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0.02123</cdr:x>
      <cdr:y>0.38103</cdr:y>
    </cdr:from>
    <cdr:to>
      <cdr:x>0.98187</cdr:x>
      <cdr:y>0.77201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62480" y="3791713"/>
          <a:ext cx="7352070" cy="3890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Fiscal Year 2020</a:t>
          </a:r>
          <a:endParaRPr lang="en-US" sz="54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Statistical Appendices</a:t>
          </a:r>
        </a:p>
        <a:p xmlns:a="http://schemas.openxmlformats.org/drawingml/2006/main">
          <a:pPr algn="r"/>
          <a:r>
            <a:rPr lang="en-US" sz="36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(Preliminary)</a:t>
          </a:r>
          <a:endParaRPr lang="en-US" sz="36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1100" b="1" i="1"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 </a:t>
          </a:r>
          <a:endParaRPr lang="en-US" sz="1100"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endParaRPr lang="en-US" sz="3600" i="1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3600" i="1">
              <a:solidFill>
                <a:schemeClr val="bg1"/>
              </a:solidFill>
              <a:effectLst/>
              <a:latin typeface="Corbel" panose="020B0503020204020204" pitchFamily="34" charset="0"/>
              <a:ea typeface="+mn-ea"/>
              <a:cs typeface="+mn-cs"/>
            </a:rPr>
            <a:t>June, 2021</a:t>
          </a:r>
          <a:endParaRPr lang="en-US" sz="1100"/>
        </a:p>
      </cdr:txBody>
    </cdr:sp>
  </cdr:relSizeAnchor>
  <cdr:relSizeAnchor xmlns:cdr="http://schemas.openxmlformats.org/drawingml/2006/chartDrawing">
    <cdr:from>
      <cdr:x>0.10585</cdr:x>
      <cdr:y>0.2488</cdr:y>
    </cdr:from>
    <cdr:to>
      <cdr:x>0.97385</cdr:x>
      <cdr:y>0.35311</cdr:y>
    </cdr:to>
    <cdr:sp macro="" textlink="">
      <cdr:nvSpPr>
        <cdr:cNvPr id="2" name="TextBox 1" descr="Republic of the Marshall Islands">
          <a:extLst xmlns:a="http://schemas.openxmlformats.org/drawingml/2006/main">
            <a:ext uri="{FF2B5EF4-FFF2-40B4-BE49-F238E27FC236}">
              <a16:creationId xmlns:a16="http://schemas.microsoft.com/office/drawing/2014/main" id="{E0E1D341-0745-4D93-A760-CBD6548860AA}"/>
            </a:ext>
          </a:extLst>
        </cdr:cNvPr>
        <cdr:cNvSpPr txBox="1"/>
      </cdr:nvSpPr>
      <cdr:spPr>
        <a:xfrm xmlns:a="http://schemas.openxmlformats.org/drawingml/2006/main">
          <a:off x="809625" y="2476500"/>
          <a:ext cx="6638925" cy="103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0.12951</cdr:x>
      <cdr:y>0.75885</cdr:y>
    </cdr:from>
    <cdr:to>
      <cdr:x>0.85305</cdr:x>
      <cdr:y>0.80957</cdr:y>
    </cdr:to>
    <cdr:sp macro="" textlink="">
      <cdr:nvSpPr>
        <cdr:cNvPr id="3" name="TextBox 2" descr="A digital version of this report is available online at http://www.econmap.org">
          <a:extLst xmlns:a="http://schemas.openxmlformats.org/drawingml/2006/main">
            <a:ext uri="{FF2B5EF4-FFF2-40B4-BE49-F238E27FC236}">
              <a16:creationId xmlns:a16="http://schemas.microsoft.com/office/drawing/2014/main" id="{FB220310-D76E-407D-8870-85DE1A7153CF}"/>
            </a:ext>
          </a:extLst>
        </cdr:cNvPr>
        <cdr:cNvSpPr txBox="1"/>
      </cdr:nvSpPr>
      <cdr:spPr>
        <a:xfrm xmlns:a="http://schemas.openxmlformats.org/drawingml/2006/main">
          <a:off x="990600" y="7553325"/>
          <a:ext cx="55340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0.0274</cdr:x>
      <cdr:y>0.81914</cdr:y>
    </cdr:from>
    <cdr:to>
      <cdr:x>0.43836</cdr:x>
      <cdr:y>0.95502</cdr:y>
    </cdr:to>
    <cdr:sp macro="" textlink="">
      <cdr:nvSpPr>
        <cdr:cNvPr id="6" name="TextBox 5" descr="EconMap&#10;&#10;Economic Monitoring &amp; Analysis Program&#10;&#10;www.econmap.org">
          <a:extLst xmlns:a="http://schemas.openxmlformats.org/drawingml/2006/main">
            <a:ext uri="{FF2B5EF4-FFF2-40B4-BE49-F238E27FC236}">
              <a16:creationId xmlns:a16="http://schemas.microsoft.com/office/drawing/2014/main" id="{E97A7327-F795-4439-BCCE-F8492F2F8628}"/>
            </a:ext>
          </a:extLst>
        </cdr:cNvPr>
        <cdr:cNvSpPr txBox="1"/>
      </cdr:nvSpPr>
      <cdr:spPr>
        <a:xfrm xmlns:a="http://schemas.openxmlformats.org/drawingml/2006/main">
          <a:off x="209550" y="8153400"/>
          <a:ext cx="3143250" cy="1352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0.45579</cdr:x>
      <cdr:y>0.8134</cdr:y>
    </cdr:from>
    <cdr:to>
      <cdr:x>0.63014</cdr:x>
      <cdr:y>0.96077</cdr:y>
    </cdr:to>
    <cdr:sp macro="" textlink="">
      <cdr:nvSpPr>
        <cdr:cNvPr id="7" name="TextBox 6" descr="Department of the Interior Office of Insular Affairs seal">
          <a:extLst xmlns:a="http://schemas.openxmlformats.org/drawingml/2006/main">
            <a:ext uri="{FF2B5EF4-FFF2-40B4-BE49-F238E27FC236}">
              <a16:creationId xmlns:a16="http://schemas.microsoft.com/office/drawing/2014/main" id="{1389EDAC-1A93-4AF3-AA96-D82B653BDFD7}"/>
            </a:ext>
          </a:extLst>
        </cdr:cNvPr>
        <cdr:cNvSpPr txBox="1"/>
      </cdr:nvSpPr>
      <cdr:spPr>
        <a:xfrm xmlns:a="http://schemas.openxmlformats.org/drawingml/2006/main">
          <a:off x="3486150" y="8096250"/>
          <a:ext cx="1333500" cy="146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0.64134</cdr:x>
      <cdr:y>0.81531</cdr:y>
    </cdr:from>
    <cdr:to>
      <cdr:x>0.97509</cdr:x>
      <cdr:y>0.95024</cdr:y>
    </cdr:to>
    <cdr:sp macro="" textlink="">
      <cdr:nvSpPr>
        <cdr:cNvPr id="9" name="TextBox 8" descr="Graduate School USA&#10;Pacific Islands Training Initiative&#10;&#10;www.pitiviti.org">
          <a:extLst xmlns:a="http://schemas.openxmlformats.org/drawingml/2006/main">
            <a:ext uri="{FF2B5EF4-FFF2-40B4-BE49-F238E27FC236}">
              <a16:creationId xmlns:a16="http://schemas.microsoft.com/office/drawing/2014/main" id="{2339BC76-6802-4007-976D-70494572691E}"/>
            </a:ext>
          </a:extLst>
        </cdr:cNvPr>
        <cdr:cNvSpPr txBox="1"/>
      </cdr:nvSpPr>
      <cdr:spPr>
        <a:xfrm xmlns:a="http://schemas.openxmlformats.org/drawingml/2006/main">
          <a:off x="4905375" y="8115300"/>
          <a:ext cx="255270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371167" cy="8572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0.02463</cdr:x>
      <cdr:y>0.03541</cdr:y>
    </cdr:from>
    <cdr:to>
      <cdr:x>0.98522</cdr:x>
      <cdr:y>0.97906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8866" y="214735"/>
          <a:ext cx="8925963" cy="57225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algn="ctr">
            <a:lnSpc>
              <a:spcPct val="115000"/>
            </a:lnSpc>
            <a:spcBef>
              <a:spcPts val="0"/>
            </a:spcBef>
            <a:spcAft>
              <a:spcPts val="1200"/>
            </a:spcAft>
          </a:pPr>
          <a:r>
            <a:rPr lang="en-GB" sz="1600" b="1" kern="0">
              <a:solidFill>
                <a:srgbClr val="365F91"/>
              </a:solidFill>
              <a:effectLst/>
              <a:latin typeface="Cambria" panose="020405030504060302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Acknowledgements</a:t>
          </a:r>
          <a:endParaRPr lang="en-US" sz="1400" b="1" kern="0">
            <a:solidFill>
              <a:srgbClr val="365F91"/>
            </a:solidFill>
            <a:effectLst/>
            <a:latin typeface="Cambria" panose="02040503050406030204" pitchFamily="18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This FY2020 </a:t>
          </a:r>
          <a:r>
            <a:rPr lang="en-GB" sz="14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prelimary 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Statistical Compendium was prepared by the Graduate School USA, Pacific Islands Training Initiative, Honolulu, Hawaii in collaboration with the RMI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Economic Planning Policy 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It was prepared under a contract with the United States Department of the Interior, Office of Insular Affairs.  It is available both in PDF and Excel format online at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  <a:hlinkClick xmlns:r="http://schemas.openxmlformats.org/officeDocument/2006/relationships" r:id=""/>
            </a:rPr>
            <a:t>http://econmap.org</a:t>
          </a:r>
          <a:r>
            <a:rPr lang="en-GB" sz="1400" u="sng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Graduate School team for the RoP comprised: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Glenn McKinlay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Mark Sturton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RMI effort was coordinated through the Economic Planning Policy 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Special thanks are also extended to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Office of Compact Implementation (OCI)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Ministry of Finance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Office of the Public Auditor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Social Security Administration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Banking Commission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Marine Resources Authority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many respondents to data requests, in both the public and private sector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Statistical tables were prepared as best possible at time of compilation. Additional inquiries may be directed to: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EPPSO: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fjdebrum@gmail.com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Glenn McKinlay: </a:t>
          </a:r>
          <a:b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</a:b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Email: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  <a:hlinkClick xmlns:r="http://schemas.openxmlformats.org/officeDocument/2006/relationships" r:id=""/>
            </a:rPr>
            <a:t>gmckinlay@hotmail.com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Mark Sturton: </a:t>
          </a:r>
          <a:b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</a:b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Email: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  <a:hlinkClick xmlns:r="http://schemas.openxmlformats.org/officeDocument/2006/relationships" r:id=""/>
            </a:rPr>
            <a:t>mark@sturt.biz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Map/RMI/Stats/db_RMI/FY17stats/RMI_SUT_FY2017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WINDOWS\TEMP\GeoBop0900_BseLin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DATA\Rwanda\Bref1098\RWBOP9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D/Main/CDCA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lications\Microsoft%20Office%202011\Office\Startup\Excel\COD\Main\CDCA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t_RoP/StatsTabs/FY18/RoP_EconStat_tabs_FY18-Final_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_Wk\ROP_2014\SUT\ROP_SUT2011ah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vfi01p\users\DOCUME~1\Zabbasi\LOCALS~1\Temp\Temporary%20Internet%20Files\Content.IE5\8DJ7HYKC\Documents%20and%20Settings\Glenn\My%20Documents\RMI\5%20Households\TBL7_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MI_SUT_FY2012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_CP"/>
      <sheetName val="GDP_1.2n"/>
      <sheetName val="GDP_Forms"/>
      <sheetName val="GDPoffFish"/>
      <sheetName val="Dilog"/>
      <sheetName val="GFS"/>
      <sheetName val="GFS_RE12"/>
      <sheetName val="GFS_FMIS"/>
      <sheetName val="PO_&amp;HFs"/>
      <sheetName val="BGRT"/>
      <sheetName val="OSratio"/>
      <sheetName val="1.1"/>
      <sheetName val="2"/>
      <sheetName val="3.1"/>
      <sheetName val="3.2"/>
      <sheetName val="3.3"/>
      <sheetName val="4"/>
      <sheetName val="5"/>
      <sheetName val="BoP"/>
      <sheetName val="Imports"/>
      <sheetName val="BOPGoods"/>
      <sheetName val="BOPserv"/>
      <sheetName val="Tax"/>
      <sheetName val="Tax_Marg"/>
      <sheetName val="MEC"/>
      <sheetName val="TourEmbShip"/>
      <sheetName val="ProdAcc"/>
      <sheetName val="ProdtoGDPE"/>
      <sheetName val="ProdBal"/>
      <sheetName val="GDP(E)"/>
      <sheetName val="Make"/>
      <sheetName val="samData"/>
      <sheetName val="IO"/>
      <sheetName val="IO_ROP"/>
      <sheetName val="SDesc"/>
      <sheetName val="SamProdBal"/>
      <sheetName val="RAS"/>
      <sheetName val="wkCl"/>
      <sheetName val="Sam_Abs"/>
      <sheetName val="Assump"/>
      <sheetName val="Cntl"/>
      <sheetName val="Data Needs"/>
      <sheetName val="tas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7">
          <cell r="E7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8">
          <cell r="CM108">
            <v>0</v>
          </cell>
        </row>
      </sheetData>
      <sheetData sheetId="37"/>
      <sheetData sheetId="38"/>
      <sheetData sheetId="39"/>
      <sheetData sheetId="40">
        <row r="2">
          <cell r="A2" t="str">
            <v>FY2017</v>
          </cell>
        </row>
        <row r="3">
          <cell r="A3" t="str">
            <v>2017</v>
          </cell>
        </row>
      </sheetData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</sheetNames>
    <sheetDataSet>
      <sheetData sheetId="0" refreshError="1"/>
      <sheetData sheetId="1" refreshError="1"/>
      <sheetData sheetId="2" refreshError="1"/>
      <sheetData sheetId="3" refreshError="1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153.93119139978353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-384.84426829995431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e">
            <v>#REF!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153.93119139978353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-384.84426829995431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e">
            <v>#REF!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ckn"/>
      <sheetName val="Index"/>
      <sheetName val="SumInd"/>
      <sheetName val="BriefInd "/>
      <sheetName val="Census"/>
      <sheetName val="NApc"/>
      <sheetName val="NAgni"/>
      <sheetName val="NAInd"/>
      <sheetName val="NAInst"/>
      <sheetName val="NAInc"/>
      <sheetName val="NAExp"/>
      <sheetName val="NAExpOth"/>
      <sheetName val="EmpInst"/>
      <sheetName val="EmpInd"/>
      <sheetName val="PR_Dept"/>
      <sheetName val="PR_Cofog"/>
      <sheetName val="Trsm"/>
      <sheetName val="MB"/>
      <sheetName val="MBInt"/>
      <sheetName val="Cpi"/>
      <sheetName val="CpiOld"/>
      <sheetName val="Imports"/>
      <sheetName val="BoPsum"/>
      <sheetName val="BoPdet"/>
      <sheetName val="IIP"/>
      <sheetName val="ExtD"/>
      <sheetName val="ExtDLoan"/>
      <sheetName val="GFSsum"/>
      <sheetName val="GFSdet"/>
      <sheetName val="DBLinks"/>
      <sheetName val="DBSourceFiles"/>
      <sheetName val="Sy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s"/>
      <sheetName val="Cntl"/>
      <sheetName val="Assump"/>
      <sheetName val="Cl"/>
      <sheetName val="CPI"/>
      <sheetName val="Coicop"/>
      <sheetName val="GFS"/>
      <sheetName val="Inv"/>
      <sheetName val="InGDP"/>
      <sheetName val="3.1a"/>
      <sheetName val="3.1b"/>
      <sheetName val="3.2a"/>
      <sheetName val="3.2b"/>
      <sheetName val="3.3a"/>
      <sheetName val="4"/>
      <sheetName val="FISIM"/>
      <sheetName val="wkFuel"/>
      <sheetName val="BOP"/>
      <sheetName val="InExp"/>
      <sheetName val="InImpDir"/>
      <sheetName val="InImpG"/>
      <sheetName val="wkMargin"/>
      <sheetName val="wkImp&amp;Margin"/>
      <sheetName val="InBGRT"/>
      <sheetName val="InBGRTax"/>
      <sheetName val="wkBGRT"/>
      <sheetName val="TourEmbShip"/>
      <sheetName val="wkUse"/>
      <sheetName val="wkUse2"/>
      <sheetName val="Make"/>
      <sheetName val="SUT"/>
      <sheetName val="InForms"/>
      <sheetName val="Use"/>
      <sheetName val="GDP(E)"/>
      <sheetName val="ROP_SUT2011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3">
          <cell r="Z3">
            <v>36.25487124</v>
          </cell>
        </row>
        <row r="8">
          <cell r="J8">
            <v>0.93363057916962044</v>
          </cell>
          <cell r="K8">
            <v>0</v>
          </cell>
          <cell r="L8">
            <v>0</v>
          </cell>
          <cell r="M8">
            <v>1.6035463787861641</v>
          </cell>
          <cell r="N8">
            <v>1.1093083828592316</v>
          </cell>
          <cell r="O8">
            <v>0</v>
          </cell>
          <cell r="P8">
            <v>0</v>
          </cell>
          <cell r="Q8">
            <v>0.11955680402811088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3.7660421448431274</v>
          </cell>
          <cell r="Z8">
            <v>0.18411872000000004</v>
          </cell>
          <cell r="AA8">
            <v>3.5069654400000001</v>
          </cell>
          <cell r="AB8">
            <v>0</v>
          </cell>
          <cell r="AC8">
            <v>3.6910841599999999</v>
          </cell>
          <cell r="AD8">
            <v>3.6061000000000009E-4</v>
          </cell>
          <cell r="AE8">
            <v>2.1912799999999999E-3</v>
          </cell>
          <cell r="AF8">
            <v>0</v>
          </cell>
          <cell r="AG8">
            <v>3.4929420830379511E-2</v>
          </cell>
          <cell r="AH8">
            <v>0.20182574324673477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0.23930705407711428</v>
          </cell>
          <cell r="AO8">
            <v>0</v>
          </cell>
          <cell r="AP8">
            <v>0.4045187593527188</v>
          </cell>
          <cell r="AQ8">
            <v>1.9005372071403095</v>
          </cell>
          <cell r="AR8">
            <v>0</v>
          </cell>
          <cell r="AS8">
            <v>0</v>
          </cell>
          <cell r="AT8">
            <v>10.001489325413271</v>
          </cell>
          <cell r="AV8">
            <v>0.78309909065566385</v>
          </cell>
          <cell r="AW8">
            <v>0</v>
          </cell>
          <cell r="AX8">
            <v>0.11955680402811088</v>
          </cell>
          <cell r="AY8">
            <v>7.1163135975467897</v>
          </cell>
          <cell r="AZ8">
            <v>1.1093083828592316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0.13344233106569175</v>
          </cell>
          <cell r="BG8">
            <v>0</v>
          </cell>
          <cell r="BH8">
            <v>0.72915129694367165</v>
          </cell>
          <cell r="BI8">
            <v>1.0617822314111569E-2</v>
          </cell>
          <cell r="BJ8">
            <v>10.001489325413269</v>
          </cell>
        </row>
        <row r="9">
          <cell r="J9">
            <v>1.2060000000000001E-2</v>
          </cell>
          <cell r="K9">
            <v>0</v>
          </cell>
          <cell r="L9">
            <v>0</v>
          </cell>
          <cell r="M9">
            <v>0.14253745589210348</v>
          </cell>
          <cell r="N9">
            <v>9.8605189587487263E-2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0.25320264547959076</v>
          </cell>
          <cell r="Z9">
            <v>0.37141388000000009</v>
          </cell>
          <cell r="AA9">
            <v>3.9219802400000003</v>
          </cell>
          <cell r="AB9">
            <v>0</v>
          </cell>
          <cell r="AC9">
            <v>4.2933941200000003</v>
          </cell>
          <cell r="AD9">
            <v>5.7688999999999993E-4</v>
          </cell>
          <cell r="AE9">
            <v>3.4860000000000002E-5</v>
          </cell>
          <cell r="AF9">
            <v>0</v>
          </cell>
          <cell r="AG9">
            <v>0</v>
          </cell>
          <cell r="AH9">
            <v>0.22557089230896959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0.22618264230896959</v>
          </cell>
          <cell r="AO9">
            <v>0</v>
          </cell>
          <cell r="AP9">
            <v>5.2252961145861018E-3</v>
          </cell>
          <cell r="AQ9">
            <v>2.1241387088907566</v>
          </cell>
          <cell r="AR9">
            <v>0</v>
          </cell>
          <cell r="AS9">
            <v>0</v>
          </cell>
          <cell r="AT9">
            <v>6.9021434127939028</v>
          </cell>
          <cell r="AV9">
            <v>0.65108098689894378</v>
          </cell>
          <cell r="AW9">
            <v>0</v>
          </cell>
          <cell r="AX9">
            <v>0</v>
          </cell>
          <cell r="AY9">
            <v>5.1868441175197253</v>
          </cell>
          <cell r="AZ9">
            <v>9.8605189587487263E-2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0.30985485344500041</v>
          </cell>
          <cell r="BG9">
            <v>0</v>
          </cell>
          <cell r="BH9">
            <v>0.64628840229769557</v>
          </cell>
          <cell r="BI9">
            <v>9.4698630450512616E-3</v>
          </cell>
          <cell r="BJ9">
            <v>6.9021434127939045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3.563436397302587E-2</v>
          </cell>
          <cell r="N10">
            <v>2.4651297396871816E-2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6.0285661369897686E-2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6.0285661369897686E-2</v>
          </cell>
          <cell r="AV10">
            <v>0</v>
          </cell>
          <cell r="AW10">
            <v>0</v>
          </cell>
          <cell r="AX10">
            <v>0</v>
          </cell>
          <cell r="AY10">
            <v>3.536873044842663E-2</v>
          </cell>
          <cell r="AZ10">
            <v>2.4651297396871816E-2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2.2571128526121799E-4</v>
          </cell>
          <cell r="BG10">
            <v>0</v>
          </cell>
          <cell r="BH10">
            <v>0</v>
          </cell>
          <cell r="BI10">
            <v>3.9922239338025664E-5</v>
          </cell>
          <cell r="BJ10">
            <v>6.0285661369897693E-2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</row>
        <row r="13">
          <cell r="J13">
            <v>6.2681620000000002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6.2681620000000002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0.58139399999999997</v>
          </cell>
          <cell r="AG13">
            <v>3.3757076636250875E-2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0.61515107663625079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6.8833130766362514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6.8833130766362505</v>
          </cell>
          <cell r="BG13">
            <v>0</v>
          </cell>
          <cell r="BH13">
            <v>0</v>
          </cell>
          <cell r="BI13">
            <v>0</v>
          </cell>
          <cell r="BJ13">
            <v>6.8833130766362505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2.5823420842380971</v>
          </cell>
          <cell r="N15">
            <v>2.9983913708414747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5.5807334550795717</v>
          </cell>
          <cell r="Z15">
            <v>0.82567811000000002</v>
          </cell>
          <cell r="AA15">
            <v>0.48588752000000002</v>
          </cell>
          <cell r="AB15">
            <v>0</v>
          </cell>
          <cell r="AC15">
            <v>1.31156563</v>
          </cell>
          <cell r="AD15">
            <v>5.0584000000000002E-4</v>
          </cell>
          <cell r="AE15">
            <v>0</v>
          </cell>
          <cell r="AF15">
            <v>0</v>
          </cell>
          <cell r="AG15">
            <v>1.8249053392895079E-3</v>
          </cell>
          <cell r="AH15">
            <v>2.7945349177312524E-2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3.0276094516602032E-2</v>
          </cell>
          <cell r="AO15">
            <v>0</v>
          </cell>
          <cell r="AP15">
            <v>0.13838398868538559</v>
          </cell>
          <cell r="AQ15">
            <v>0.26315362462498715</v>
          </cell>
          <cell r="AR15">
            <v>0</v>
          </cell>
          <cell r="AS15">
            <v>0</v>
          </cell>
          <cell r="AT15">
            <v>7.3241127929065462</v>
          </cell>
          <cell r="AV15">
            <v>0.92054581856298634</v>
          </cell>
          <cell r="AW15">
            <v>0</v>
          </cell>
          <cell r="AX15">
            <v>0</v>
          </cell>
          <cell r="AY15">
            <v>3.0510337502032234</v>
          </cell>
          <cell r="AZ15">
            <v>2.9983913708414747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2.5097391277285618E-2</v>
          </cell>
          <cell r="BG15">
            <v>0</v>
          </cell>
          <cell r="BH15">
            <v>0.32350466346881401</v>
          </cell>
          <cell r="BI15">
            <v>5.539798552762913E-3</v>
          </cell>
          <cell r="BJ15">
            <v>7.324112792906547</v>
          </cell>
        </row>
        <row r="16">
          <cell r="J16">
            <v>0.18287999999999999</v>
          </cell>
          <cell r="K16">
            <v>0</v>
          </cell>
          <cell r="L16">
            <v>0</v>
          </cell>
          <cell r="M16">
            <v>0.21017750000000002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0.3930575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7.1602520762217058E-3</v>
          </cell>
          <cell r="AH16">
            <v>1.4508511314614395E-2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2.16687633908361E-2</v>
          </cell>
          <cell r="AO16">
            <v>0</v>
          </cell>
          <cell r="AP16">
            <v>0</v>
          </cell>
          <cell r="AQ16">
            <v>0</v>
          </cell>
          <cell r="AR16">
            <v>0.21017750000000002</v>
          </cell>
          <cell r="AS16">
            <v>0</v>
          </cell>
          <cell r="AT16">
            <v>0.62490376339083609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0.62490376339083609</v>
          </cell>
          <cell r="BG16">
            <v>0</v>
          </cell>
          <cell r="BH16">
            <v>0</v>
          </cell>
          <cell r="BI16">
            <v>0</v>
          </cell>
          <cell r="BJ16">
            <v>0.62490376339083609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</row>
        <row r="18">
          <cell r="J18">
            <v>1.3353410768130296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1.3353410768130296</v>
          </cell>
          <cell r="Z18">
            <v>0.16202940999999998</v>
          </cell>
          <cell r="AA18">
            <v>0.55905415999999997</v>
          </cell>
          <cell r="AB18">
            <v>0</v>
          </cell>
          <cell r="AC18">
            <v>0.72108357000000001</v>
          </cell>
          <cell r="AD18">
            <v>2.7991000000000001E-3</v>
          </cell>
          <cell r="AE18">
            <v>8.1507699999999999E-3</v>
          </cell>
          <cell r="AF18">
            <v>0</v>
          </cell>
          <cell r="AG18">
            <v>4.566892318697046E-2</v>
          </cell>
          <cell r="AH18">
            <v>3.262224109798726E-2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8.9241034284957721E-2</v>
          </cell>
          <cell r="AO18">
            <v>0</v>
          </cell>
          <cell r="AP18">
            <v>0</v>
          </cell>
          <cell r="AQ18">
            <v>0.30719462239874384</v>
          </cell>
          <cell r="AR18">
            <v>0</v>
          </cell>
          <cell r="AS18">
            <v>0</v>
          </cell>
          <cell r="AT18">
            <v>2.4528603034967311</v>
          </cell>
          <cell r="AV18">
            <v>2.448619778789161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4.2405247075700866E-3</v>
          </cell>
          <cell r="BJ18">
            <v>2.4528603034967311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</row>
        <row r="21">
          <cell r="J21">
            <v>1.2097077847720017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1.2097077847720017</v>
          </cell>
          <cell r="Z21">
            <v>0.17172628000000004</v>
          </cell>
          <cell r="AA21">
            <v>2.7931731600000003</v>
          </cell>
          <cell r="AB21">
            <v>0</v>
          </cell>
          <cell r="AC21">
            <v>2.9648994400000004</v>
          </cell>
          <cell r="AD21">
            <v>0</v>
          </cell>
          <cell r="AE21">
            <v>0</v>
          </cell>
          <cell r="AF21">
            <v>0</v>
          </cell>
          <cell r="AG21">
            <v>4.3452215227998296E-2</v>
          </cell>
          <cell r="AH21">
            <v>0.160646643628339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0.2040988588563373</v>
          </cell>
          <cell r="AO21">
            <v>0</v>
          </cell>
          <cell r="AP21">
            <v>0.32758506361700346</v>
          </cell>
          <cell r="AQ21">
            <v>1.512765014543344</v>
          </cell>
          <cell r="AR21">
            <v>0</v>
          </cell>
          <cell r="AS21">
            <v>0</v>
          </cell>
          <cell r="AT21">
            <v>6.2190561617886866</v>
          </cell>
          <cell r="AV21">
            <v>0.60594799774728125</v>
          </cell>
          <cell r="AW21">
            <v>0</v>
          </cell>
          <cell r="AX21">
            <v>0</v>
          </cell>
          <cell r="AY21">
            <v>4.9347450016421535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0.10173374084114428</v>
          </cell>
          <cell r="BG21">
            <v>0</v>
          </cell>
          <cell r="BH21">
            <v>0.56840574178707048</v>
          </cell>
          <cell r="BI21">
            <v>8.2236797710361839E-3</v>
          </cell>
          <cell r="BJ21">
            <v>6.2190561617886857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</row>
        <row r="23">
          <cell r="J23">
            <v>3.0511462238885914E-2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3.0511462238885914E-2</v>
          </cell>
          <cell r="Z23">
            <v>0.28727009000000003</v>
          </cell>
          <cell r="AA23">
            <v>4.8036045599999992</v>
          </cell>
          <cell r="AB23">
            <v>0</v>
          </cell>
          <cell r="AC23">
            <v>5.0908746499999991</v>
          </cell>
          <cell r="AD23">
            <v>1.8999999999999998E-6</v>
          </cell>
          <cell r="AE23">
            <v>0</v>
          </cell>
          <cell r="AF23">
            <v>0</v>
          </cell>
          <cell r="AG23">
            <v>1.188537761114084E-3</v>
          </cell>
          <cell r="AH23">
            <v>0.27627465455159395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0.27746509231270805</v>
          </cell>
          <cell r="AO23">
            <v>0</v>
          </cell>
          <cell r="AP23">
            <v>8.2624080165418258E-3</v>
          </cell>
          <cell r="AQ23">
            <v>2.6016020152752977</v>
          </cell>
          <cell r="AR23">
            <v>0</v>
          </cell>
          <cell r="AS23">
            <v>0</v>
          </cell>
          <cell r="AT23">
            <v>8.0087156278434328</v>
          </cell>
          <cell r="AV23">
            <v>1.2846141963749123</v>
          </cell>
          <cell r="AW23">
            <v>0</v>
          </cell>
          <cell r="AX23">
            <v>0</v>
          </cell>
          <cell r="AY23">
            <v>5.9151081155669898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0.13524520335716411</v>
          </cell>
          <cell r="BG23">
            <v>0</v>
          </cell>
          <cell r="BH23">
            <v>0.66325611542121565</v>
          </cell>
          <cell r="BI23">
            <v>1.0491997123150245E-2</v>
          </cell>
          <cell r="BJ23">
            <v>8.0087156278434311</v>
          </cell>
        </row>
        <row r="24">
          <cell r="J24">
            <v>0.15436450360312071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0.15436450360312071</v>
          </cell>
          <cell r="Z24">
            <v>3.2759659999999996E-2</v>
          </cell>
          <cell r="AA24">
            <v>2.3935220299999997</v>
          </cell>
          <cell r="AB24">
            <v>0</v>
          </cell>
          <cell r="AC24">
            <v>2.4262816899999997</v>
          </cell>
          <cell r="AD24">
            <v>4.3284099999999995E-3</v>
          </cell>
          <cell r="AE24">
            <v>0.35003454000000001</v>
          </cell>
          <cell r="AF24">
            <v>0</v>
          </cell>
          <cell r="AG24">
            <v>6.4154963968792913E-3</v>
          </cell>
          <cell r="AH24">
            <v>0.15779299360551566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0.51857144000239497</v>
          </cell>
          <cell r="AO24">
            <v>0</v>
          </cell>
          <cell r="AP24">
            <v>4.1801422103409966E-2</v>
          </cell>
          <cell r="AQ24">
            <v>1.4858929814850919</v>
          </cell>
          <cell r="AR24">
            <v>0</v>
          </cell>
          <cell r="AS24">
            <v>0</v>
          </cell>
          <cell r="AT24">
            <v>4.6269120371940176</v>
          </cell>
          <cell r="AV24">
            <v>0.24325174203796668</v>
          </cell>
          <cell r="AW24">
            <v>0</v>
          </cell>
          <cell r="AX24">
            <v>0</v>
          </cell>
          <cell r="AY24">
            <v>3.9171097687213665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3.3162150635986536E-2</v>
          </cell>
          <cell r="BG24">
            <v>0</v>
          </cell>
          <cell r="BH24">
            <v>0.42745918342144235</v>
          </cell>
          <cell r="BI24">
            <v>5.9291923772553023E-3</v>
          </cell>
          <cell r="BJ24">
            <v>4.6269120371940176</v>
          </cell>
        </row>
        <row r="25">
          <cell r="J25">
            <v>0.15208465050702238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0.15208465050702238</v>
          </cell>
          <cell r="Z25">
            <v>0.3235017300000001</v>
          </cell>
          <cell r="AA25">
            <v>3.6029207099999998</v>
          </cell>
          <cell r="AB25">
            <v>0</v>
          </cell>
          <cell r="AC25">
            <v>3.9264224400000001</v>
          </cell>
          <cell r="AD25">
            <v>0.28197730999999998</v>
          </cell>
          <cell r="AE25">
            <v>2.4723085899999999</v>
          </cell>
          <cell r="AF25">
            <v>0</v>
          </cell>
          <cell r="AG25">
            <v>6.2953494929776071E-3</v>
          </cell>
          <cell r="AH25">
            <v>0.34941091740890956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3.1099921669018866</v>
          </cell>
          <cell r="AO25">
            <v>0</v>
          </cell>
          <cell r="AP25">
            <v>1.6473618022025894E-2</v>
          </cell>
          <cell r="AQ25">
            <v>3.2903059760063882</v>
          </cell>
          <cell r="AR25">
            <v>0</v>
          </cell>
          <cell r="AS25">
            <v>0</v>
          </cell>
          <cell r="AT25">
            <v>10.495278851437323</v>
          </cell>
          <cell r="AV25">
            <v>1.3340506519540172</v>
          </cell>
          <cell r="AW25">
            <v>0</v>
          </cell>
          <cell r="AX25">
            <v>0</v>
          </cell>
          <cell r="AY25">
            <v>8.6046727450342964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7.7166765400851101E-2</v>
          </cell>
          <cell r="BG25">
            <v>0</v>
          </cell>
          <cell r="BH25">
            <v>0.46578406060864053</v>
          </cell>
          <cell r="BI25">
            <v>1.3604628439518315E-2</v>
          </cell>
          <cell r="BJ25">
            <v>10.495278851437323</v>
          </cell>
        </row>
        <row r="26">
          <cell r="J26">
            <v>6.3746484641638221E-2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6.3746484641638221E-2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2.6435153583617746E-3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2.6435153583617746E-3</v>
          </cell>
          <cell r="AO26">
            <v>0</v>
          </cell>
          <cell r="AP26">
            <v>1.7262347559933392E-2</v>
          </cell>
          <cell r="AQ26">
            <v>0</v>
          </cell>
          <cell r="AR26">
            <v>0</v>
          </cell>
          <cell r="AS26">
            <v>0</v>
          </cell>
          <cell r="AT26">
            <v>8.3652347559933379E-2</v>
          </cell>
          <cell r="AV26">
            <v>0</v>
          </cell>
          <cell r="AW26">
            <v>0</v>
          </cell>
          <cell r="AX26">
            <v>0</v>
          </cell>
          <cell r="AY26">
            <v>7.9288707049968224E-2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5.7251657053702216E-4</v>
          </cell>
          <cell r="BG26">
            <v>0</v>
          </cell>
          <cell r="BH26">
            <v>3.6898611978354238E-3</v>
          </cell>
          <cell r="BI26">
            <v>1.0126274159270771E-4</v>
          </cell>
          <cell r="BJ26">
            <v>8.3652347559933365E-2</v>
          </cell>
        </row>
        <row r="27">
          <cell r="J27">
            <v>0.22678627529880477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0.22678627529880477</v>
          </cell>
          <cell r="Z27">
            <v>0.67283760999999986</v>
          </cell>
          <cell r="AA27">
            <v>1.3449792400000002</v>
          </cell>
          <cell r="AB27">
            <v>0</v>
          </cell>
          <cell r="AC27">
            <v>2.01781685</v>
          </cell>
          <cell r="AD27">
            <v>1.5680700000000002E-2</v>
          </cell>
          <cell r="AE27">
            <v>3.6822310000000004E-2</v>
          </cell>
          <cell r="AF27">
            <v>0</v>
          </cell>
          <cell r="AG27">
            <v>9.24372470119522E-3</v>
          </cell>
          <cell r="AH27">
            <v>7.9472975162032708E-2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0.14121970986322793</v>
          </cell>
          <cell r="AO27">
            <v>0</v>
          </cell>
          <cell r="AP27">
            <v>6.1413010114028721E-2</v>
          </cell>
          <cell r="AQ27">
            <v>0.74837502802073497</v>
          </cell>
          <cell r="AR27">
            <v>0</v>
          </cell>
          <cell r="AS27">
            <v>0</v>
          </cell>
          <cell r="AT27">
            <v>3.1956108732967961</v>
          </cell>
          <cell r="AV27">
            <v>0.80840287861336546</v>
          </cell>
          <cell r="AW27">
            <v>0</v>
          </cell>
          <cell r="AX27">
            <v>0</v>
          </cell>
          <cell r="AY27">
            <v>2.3360464371660306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1.176E-3</v>
          </cell>
          <cell r="BG27">
            <v>0</v>
          </cell>
          <cell r="BH27">
            <v>4.9985557517399845E-2</v>
          </cell>
          <cell r="BI27">
            <v>0</v>
          </cell>
          <cell r="BJ27">
            <v>3.1956108732967961</v>
          </cell>
        </row>
        <row r="28">
          <cell r="J28">
            <v>9.62962962962963E-6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9.62962962962963E-6</v>
          </cell>
          <cell r="Z28">
            <v>0.96314299000000014</v>
          </cell>
          <cell r="AA28">
            <v>2.7216704099999998</v>
          </cell>
          <cell r="AB28">
            <v>0</v>
          </cell>
          <cell r="AC28">
            <v>3.6848133999999999</v>
          </cell>
          <cell r="AD28">
            <v>2.0160399999999998E-2</v>
          </cell>
          <cell r="AE28">
            <v>6.5728980000000006E-2</v>
          </cell>
          <cell r="AF28">
            <v>0</v>
          </cell>
          <cell r="AG28">
            <v>3.7037037037036989E-7</v>
          </cell>
          <cell r="AH28">
            <v>0.16031457085001471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0.2462043212203851</v>
          </cell>
          <cell r="AO28">
            <v>0</v>
          </cell>
          <cell r="AP28">
            <v>2.6076734187710867E-6</v>
          </cell>
          <cell r="AQ28">
            <v>1.5096379770280541</v>
          </cell>
          <cell r="AR28">
            <v>0</v>
          </cell>
          <cell r="AS28">
            <v>0</v>
          </cell>
          <cell r="AT28">
            <v>5.4406679355514882</v>
          </cell>
          <cell r="AV28">
            <v>5.2727283000777296</v>
          </cell>
          <cell r="AW28">
            <v>0</v>
          </cell>
          <cell r="AX28">
            <v>0</v>
          </cell>
          <cell r="AY28">
            <v>0.16307407113642478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1.655E-3</v>
          </cell>
          <cell r="BG28">
            <v>0</v>
          </cell>
          <cell r="BH28">
            <v>3.2105643373340543E-3</v>
          </cell>
          <cell r="BI28">
            <v>0</v>
          </cell>
          <cell r="BJ28">
            <v>5.4406679355514891</v>
          </cell>
        </row>
        <row r="29">
          <cell r="J29">
            <v>5.0356961011591143E-2</v>
          </cell>
          <cell r="K29">
            <v>0</v>
          </cell>
          <cell r="L29">
            <v>0</v>
          </cell>
          <cell r="M29">
            <v>0</v>
          </cell>
          <cell r="N29">
            <v>0.22464012016334028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0.27499708117493143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1.0730389884088538E-3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1.0730389884088538E-3</v>
          </cell>
          <cell r="AO29">
            <v>0</v>
          </cell>
          <cell r="AP29">
            <v>1.3636506670617275E-2</v>
          </cell>
          <cell r="AQ29">
            <v>0</v>
          </cell>
          <cell r="AR29">
            <v>0</v>
          </cell>
          <cell r="AS29">
            <v>0</v>
          </cell>
          <cell r="AT29">
            <v>0.28970662683395759</v>
          </cell>
          <cell r="AV29">
            <v>2.1471947201303759E-4</v>
          </cell>
          <cell r="AW29">
            <v>0</v>
          </cell>
          <cell r="AX29">
            <v>0</v>
          </cell>
          <cell r="AY29">
            <v>3.0386058615178334E-3</v>
          </cell>
          <cell r="AZ29">
            <v>0.22464012016334028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6.1813181337086437E-2</v>
          </cell>
          <cell r="BI29">
            <v>0</v>
          </cell>
          <cell r="BJ29">
            <v>0.28970662683395759</v>
          </cell>
        </row>
        <row r="30">
          <cell r="J30">
            <v>0.95359269115837586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0.95359269115837586</v>
          </cell>
          <cell r="Z30">
            <v>1.0165396</v>
          </cell>
          <cell r="AA30">
            <v>0.14261873000000003</v>
          </cell>
          <cell r="AB30">
            <v>0</v>
          </cell>
          <cell r="AC30">
            <v>1.1591583299999999</v>
          </cell>
          <cell r="AD30">
            <v>7.6583199999999988E-3</v>
          </cell>
          <cell r="AE30">
            <v>3.7413899999999998E-3</v>
          </cell>
          <cell r="AF30">
            <v>0</v>
          </cell>
          <cell r="AG30">
            <v>3.907730884162413E-2</v>
          </cell>
          <cell r="AH30">
            <v>8.4177602648311742E-3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5.8894779106455304E-2</v>
          </cell>
          <cell r="AO30">
            <v>0</v>
          </cell>
          <cell r="AP30">
            <v>0.10329196069667422</v>
          </cell>
          <cell r="AQ30">
            <v>7.9267720394522748E-2</v>
          </cell>
          <cell r="AR30">
            <v>0</v>
          </cell>
          <cell r="AS30">
            <v>0</v>
          </cell>
          <cell r="AT30">
            <v>2.3542054813560283</v>
          </cell>
          <cell r="AV30">
            <v>2.109351285299693</v>
          </cell>
          <cell r="AW30">
            <v>0</v>
          </cell>
          <cell r="AX30">
            <v>0</v>
          </cell>
          <cell r="AY30">
            <v>0.23437236503329917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2.3999999999999998E-3</v>
          </cell>
          <cell r="BG30">
            <v>0</v>
          </cell>
          <cell r="BH30">
            <v>8.081831023036095E-3</v>
          </cell>
          <cell r="BI30">
            <v>0</v>
          </cell>
          <cell r="BJ30">
            <v>2.3542054813560283</v>
          </cell>
        </row>
        <row r="31">
          <cell r="J31">
            <v>9.8641371077419021E-2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9.8641371077419021E-2</v>
          </cell>
          <cell r="Z31">
            <v>0.2931415200000001</v>
          </cell>
          <cell r="AA31">
            <v>0.10296858</v>
          </cell>
          <cell r="AB31">
            <v>0</v>
          </cell>
          <cell r="AC31">
            <v>0.39611010000000013</v>
          </cell>
          <cell r="AD31">
            <v>7.88874E-3</v>
          </cell>
          <cell r="AE31">
            <v>2.6542900000000001E-3</v>
          </cell>
          <cell r="AF31">
            <v>0</v>
          </cell>
          <cell r="AG31">
            <v>4.0986289225809717E-3</v>
          </cell>
          <cell r="AH31">
            <v>6.0747968650437609E-3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2.0716455787624731E-2</v>
          </cell>
          <cell r="AO31">
            <v>0</v>
          </cell>
          <cell r="AP31">
            <v>1.068470922529609E-2</v>
          </cell>
          <cell r="AQ31">
            <v>5.7204682029688307E-2</v>
          </cell>
          <cell r="AR31">
            <v>0</v>
          </cell>
          <cell r="AS31">
            <v>0</v>
          </cell>
          <cell r="AT31">
            <v>0.58335731812002822</v>
          </cell>
          <cell r="AV31">
            <v>0.58327731812002814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8.0000000000000007E-5</v>
          </cell>
          <cell r="BG31">
            <v>0</v>
          </cell>
          <cell r="BH31">
            <v>0</v>
          </cell>
          <cell r="BI31">
            <v>0</v>
          </cell>
          <cell r="BJ31">
            <v>0.58335731812002811</v>
          </cell>
        </row>
        <row r="32">
          <cell r="J32">
            <v>1.5211538461538462E-2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1.5211538461538462E-2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6.0846153846153862E-4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6.0846153846153862E-4</v>
          </cell>
          <cell r="AO32">
            <v>0</v>
          </cell>
          <cell r="AP32">
            <v>4.1192367754951257E-3</v>
          </cell>
          <cell r="AQ32">
            <v>0</v>
          </cell>
          <cell r="AR32">
            <v>0</v>
          </cell>
          <cell r="AS32">
            <v>0</v>
          </cell>
          <cell r="AT32">
            <v>1.9939236775495126E-2</v>
          </cell>
          <cell r="AV32">
            <v>1.7028956476827443E-2</v>
          </cell>
          <cell r="AW32">
            <v>0</v>
          </cell>
          <cell r="AX32">
            <v>0</v>
          </cell>
          <cell r="AY32">
            <v>1.8921062752030489E-3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4.7879603960151429E-5</v>
          </cell>
          <cell r="BG32">
            <v>0</v>
          </cell>
          <cell r="BH32">
            <v>1.2343334807205593E-4</v>
          </cell>
          <cell r="BI32">
            <v>8.4686107143242483E-4</v>
          </cell>
          <cell r="BJ32">
            <v>1.9939236775495122E-2</v>
          </cell>
        </row>
        <row r="33">
          <cell r="J33">
            <v>0.57366870392054514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0.57366870392054514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2.3461296079454883E-2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2.3461296079454883E-2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0.59713000000000005</v>
          </cell>
          <cell r="AV33">
            <v>0.23885200000000004</v>
          </cell>
          <cell r="AW33">
            <v>0</v>
          </cell>
          <cell r="AX33">
            <v>0</v>
          </cell>
          <cell r="AY33">
            <v>2.9856499999999963E-2</v>
          </cell>
          <cell r="AZ33">
            <v>0</v>
          </cell>
          <cell r="BA33">
            <v>0</v>
          </cell>
          <cell r="BB33">
            <v>0</v>
          </cell>
          <cell r="BC33">
            <v>0.32842150000000003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0.59713000000000005</v>
          </cell>
        </row>
        <row r="34">
          <cell r="J34">
            <v>0</v>
          </cell>
          <cell r="K34">
            <v>26.242884999999998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26.242884999999998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-5.1789000000000002E-2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26.191095999999998</v>
          </cell>
          <cell r="AV34">
            <v>17.086973253041464</v>
          </cell>
          <cell r="AW34">
            <v>0</v>
          </cell>
          <cell r="AX34">
            <v>0</v>
          </cell>
          <cell r="AY34">
            <v>8.5086214216492451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0.59550132530928857</v>
          </cell>
          <cell r="BJ34">
            <v>26.191095999999998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2.1595904060762758</v>
          </cell>
          <cell r="P35">
            <v>1.0225159575997125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3.1821063636759881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3.1821063636759881</v>
          </cell>
          <cell r="AV35">
            <v>0.65745851391210341</v>
          </cell>
          <cell r="AW35">
            <v>0</v>
          </cell>
          <cell r="AX35">
            <v>2.1595904060762758</v>
          </cell>
          <cell r="AY35">
            <v>0.32738774225695377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3.7669701430655109E-2</v>
          </cell>
          <cell r="BJ35">
            <v>3.1821063636759881</v>
          </cell>
        </row>
        <row r="36">
          <cell r="J36">
            <v>8.4064667291471416E-3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8.4064667291471416E-3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2.9353327085285838E-4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2.9353327085285838E-4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8.6999999999999994E-3</v>
          </cell>
          <cell r="AV36">
            <v>8.0310216190342381E-3</v>
          </cell>
          <cell r="AW36">
            <v>0</v>
          </cell>
          <cell r="AX36">
            <v>0</v>
          </cell>
          <cell r="AY36">
            <v>4.2268534837022347E-4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2.4629303259553708E-4</v>
          </cell>
          <cell r="BJ36">
            <v>8.6999999999999994E-3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</row>
        <row r="38">
          <cell r="J38">
            <v>5.9821801846928055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5.9821801846928055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0.24629981530719397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0.24629981530719397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6.2284799999999994</v>
          </cell>
          <cell r="AV38">
            <v>0.31142400000000026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5.9170559999999988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6.2284799999999994</v>
          </cell>
        </row>
        <row r="39">
          <cell r="J39">
            <v>2.48210702226292E-2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2.48210702226292E-2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1.0189297773708006E-3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1.0189297773708006E-3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2.5840000000000002E-2</v>
          </cell>
          <cell r="AV39">
            <v>1.0901503032208148E-3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2.0712855761195463E-2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4.0369939355837242E-3</v>
          </cell>
          <cell r="BJ39">
            <v>2.5840000000000002E-2</v>
          </cell>
        </row>
        <row r="40">
          <cell r="J40">
            <v>15.7775357873324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2.0476485606004209</v>
          </cell>
          <cell r="P40">
            <v>0</v>
          </cell>
          <cell r="Q40">
            <v>0.15092750198715979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17.976111849919981</v>
          </cell>
          <cell r="Z40">
            <v>0</v>
          </cell>
          <cell r="AA40">
            <v>0</v>
          </cell>
          <cell r="AB40">
            <v>0.90529150000000014</v>
          </cell>
          <cell r="AC40">
            <v>0.90529150000000014</v>
          </cell>
          <cell r="AD40">
            <v>0</v>
          </cell>
          <cell r="AE40">
            <v>0</v>
          </cell>
          <cell r="AF40">
            <v>0</v>
          </cell>
          <cell r="AG40">
            <v>0.63807421266759956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0.63807421266759956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19.519477562587582</v>
          </cell>
          <cell r="AV40">
            <v>1.7320901499999997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17.787387412587584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19.519477562587586</v>
          </cell>
        </row>
        <row r="41">
          <cell r="J41">
            <v>4.0592009090909091E-2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0.82115481373129728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0.86174682282220638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1.6779909090909088E-3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1.6779909090909088E-3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0.86342481373129731</v>
          </cell>
          <cell r="AV41">
            <v>4.2270000000000025E-3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0.85919781373129733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0.86342481373129731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</row>
        <row r="43">
          <cell r="J43">
            <v>1.0714559709596831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1.0714559709596831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4.164302904031706E-2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4.164302904031706E-2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1.1130990000000003</v>
          </cell>
          <cell r="AV43">
            <v>0.76218766957345341</v>
          </cell>
          <cell r="AW43">
            <v>0</v>
          </cell>
          <cell r="AX43">
            <v>0</v>
          </cell>
          <cell r="AY43">
            <v>0.32665185838862298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2.4259472037923818E-2</v>
          </cell>
          <cell r="BJ43">
            <v>1.1130990000000003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</row>
        <row r="55">
          <cell r="J55">
            <v>0.43505490974076821</v>
          </cell>
          <cell r="K55">
            <v>0</v>
          </cell>
          <cell r="L55">
            <v>0</v>
          </cell>
          <cell r="M55">
            <v>0.35437823467496865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0.78943314441573686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1.5535090259231766E-2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1.5535090259231766E-2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0.80496823467496859</v>
          </cell>
          <cell r="AV55">
            <v>4.0248411733748463E-2</v>
          </cell>
          <cell r="AW55">
            <v>0</v>
          </cell>
          <cell r="AX55">
            <v>0</v>
          </cell>
          <cell r="AY55">
            <v>8.0496823467496897E-2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0.68422299947372323</v>
          </cell>
          <cell r="BI55">
            <v>0</v>
          </cell>
          <cell r="BJ55">
            <v>0.80496823467496859</v>
          </cell>
        </row>
        <row r="56">
          <cell r="J56">
            <v>1.1636363636363637E-3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1.1636363636363637E-3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3.6363636363636378E-5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3.6363636363636378E-5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1.2000000000000001E-3</v>
          </cell>
          <cell r="AV56">
            <v>1.2000000000000001E-3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1.2000000000000001E-3</v>
          </cell>
        </row>
        <row r="57">
          <cell r="J57">
            <v>10.17863980322883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10.17863980322883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0.39151019677117072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0.39151019677117072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10.57015</v>
          </cell>
          <cell r="AV57">
            <v>0</v>
          </cell>
          <cell r="AW57">
            <v>0</v>
          </cell>
          <cell r="AX57">
            <v>0</v>
          </cell>
          <cell r="AY57">
            <v>5.2850749999999273E-2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10.517299250000001</v>
          </cell>
          <cell r="BI57">
            <v>0</v>
          </cell>
          <cell r="BJ57">
            <v>10.57015</v>
          </cell>
        </row>
        <row r="58">
          <cell r="J58">
            <v>2.6352490458038074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2.6352490458038074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0.10573095419619268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0.134966</v>
          </cell>
          <cell r="AM58">
            <v>0</v>
          </cell>
          <cell r="AN58">
            <v>0.24069695419619269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2.8759459999999999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2.8759459999999999</v>
          </cell>
          <cell r="BI58">
            <v>0</v>
          </cell>
          <cell r="BJ58">
            <v>2.8759459999999999</v>
          </cell>
        </row>
        <row r="59">
          <cell r="J59">
            <v>9.722687542574981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9.722687542574981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0.38384245742502027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0.38384245742502027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10.106530000000001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10.106530000000001</v>
          </cell>
          <cell r="BI59">
            <v>0</v>
          </cell>
          <cell r="BJ59">
            <v>10.106530000000001</v>
          </cell>
        </row>
        <row r="60">
          <cell r="J60">
            <v>5.081799824407375E-2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5.081799824407375E-2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2.0420017559262503E-3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2.0420017559262503E-3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5.2860000000000004E-2</v>
          </cell>
          <cell r="AV60">
            <v>5.2860000000000004E-2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5.2860000000000004E-2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</row>
        <row r="62">
          <cell r="J62">
            <v>0.20922317262009502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0.20922317262009502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8.1868273799049693E-3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8.1868273799049693E-3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0.21740999999999999</v>
          </cell>
          <cell r="AV62">
            <v>4.3482000000000007E-2</v>
          </cell>
          <cell r="AW62">
            <v>0</v>
          </cell>
          <cell r="AX62">
            <v>0</v>
          </cell>
          <cell r="AY62">
            <v>2.1740999999999993E-2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0.15218699999999999</v>
          </cell>
          <cell r="BI62">
            <v>0</v>
          </cell>
          <cell r="BJ62">
            <v>0.21740999999999999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</row>
        <row r="64">
          <cell r="J64">
            <v>0</v>
          </cell>
          <cell r="K64">
            <v>1.1804619999999999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1.1804619999999999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1.1804619999999999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1.1804619999999999</v>
          </cell>
          <cell r="BH64">
            <v>0</v>
          </cell>
          <cell r="BI64">
            <v>0</v>
          </cell>
          <cell r="BJ64">
            <v>1.1804619999999999</v>
          </cell>
        </row>
        <row r="65">
          <cell r="J65">
            <v>3.2375707940944949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3.2375707940944949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0.11012920590550493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0.11012920590550493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3.3476999999999997</v>
          </cell>
          <cell r="AV65">
            <v>3.0131302310050443</v>
          </cell>
          <cell r="AW65">
            <v>0</v>
          </cell>
          <cell r="AX65">
            <v>0</v>
          </cell>
          <cell r="AY65">
            <v>6.1492453693980494E-2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0.2730773153009749</v>
          </cell>
          <cell r="BH65">
            <v>0</v>
          </cell>
          <cell r="BI65">
            <v>0</v>
          </cell>
          <cell r="BJ65">
            <v>3.3476999999999997</v>
          </cell>
        </row>
        <row r="66">
          <cell r="J66">
            <v>0</v>
          </cell>
          <cell r="K66">
            <v>0.350991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0.350991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0.350991</v>
          </cell>
          <cell r="AV66">
            <v>0.2462723055849641</v>
          </cell>
          <cell r="AW66">
            <v>0</v>
          </cell>
          <cell r="AX66">
            <v>0</v>
          </cell>
          <cell r="AY66">
            <v>6.1568076396241025E-2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3.4171E-2</v>
          </cell>
          <cell r="BH66">
            <v>1.1423175215560422E-3</v>
          </cell>
          <cell r="BI66">
            <v>7.8373004972388631E-3</v>
          </cell>
          <cell r="BJ66">
            <v>0.350991</v>
          </cell>
        </row>
        <row r="67">
          <cell r="J67">
            <v>26.320928935843451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26.320928935843451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1.0113110641565508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2.7765110000000002</v>
          </cell>
          <cell r="AM67">
            <v>0</v>
          </cell>
          <cell r="AN67">
            <v>3.787822064156551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30.108751000000002</v>
          </cell>
          <cell r="AV67">
            <v>0.4516312650000005</v>
          </cell>
          <cell r="AW67">
            <v>0</v>
          </cell>
          <cell r="AX67">
            <v>0</v>
          </cell>
          <cell r="AY67">
            <v>0.15054375500000017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29.506575980000001</v>
          </cell>
          <cell r="BI67">
            <v>0</v>
          </cell>
          <cell r="BJ67">
            <v>30.108751000000002</v>
          </cell>
        </row>
        <row r="68">
          <cell r="J68">
            <v>20.072653338286678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20.072653338286678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0.77496666171332251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0.77496666171332251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20.847619999999999</v>
          </cell>
          <cell r="AV68">
            <v>2.3453572500000006</v>
          </cell>
          <cell r="AW68">
            <v>0</v>
          </cell>
          <cell r="AX68">
            <v>0</v>
          </cell>
          <cell r="AY68">
            <v>0.78178574999999961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17.720476999999999</v>
          </cell>
          <cell r="BI68">
            <v>0</v>
          </cell>
          <cell r="BJ68">
            <v>20.847619999999999</v>
          </cell>
        </row>
        <row r="69">
          <cell r="J69">
            <v>0.3939542043747481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0.3939542043747481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1.4245795625251901E-2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1.4245795625251901E-2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0.40820000000000001</v>
          </cell>
          <cell r="AV69">
            <v>0.38778999999999997</v>
          </cell>
          <cell r="AW69">
            <v>0</v>
          </cell>
          <cell r="AX69">
            <v>0</v>
          </cell>
          <cell r="AY69">
            <v>2.0410000000000018E-2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0.40820000000000001</v>
          </cell>
        </row>
        <row r="70">
          <cell r="J70">
            <v>0.61911992111650493</v>
          </cell>
          <cell r="K70">
            <v>10.125342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10.744461921116505</v>
          </cell>
          <cell r="Z70">
            <v>0</v>
          </cell>
          <cell r="AA70">
            <v>0</v>
          </cell>
          <cell r="AB70">
            <v>0.714673</v>
          </cell>
          <cell r="AC70">
            <v>0.714673</v>
          </cell>
          <cell r="AD70">
            <v>0</v>
          </cell>
          <cell r="AE70">
            <v>0</v>
          </cell>
          <cell r="AF70">
            <v>0</v>
          </cell>
          <cell r="AG70">
            <v>2.5320078883495172E-2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2.5320078883495172E-2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11.484455000000001</v>
          </cell>
          <cell r="AV70">
            <v>7.4691222498881347</v>
          </cell>
          <cell r="AW70">
            <v>0</v>
          </cell>
          <cell r="AX70">
            <v>0</v>
          </cell>
          <cell r="AY70">
            <v>3.2010523928092014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0.714673</v>
          </cell>
          <cell r="BH70">
            <v>4.7483167060644565E-2</v>
          </cell>
          <cell r="BI70">
            <v>5.2124190242018753E-2</v>
          </cell>
          <cell r="BJ70">
            <v>11.484454999999999</v>
          </cell>
        </row>
        <row r="71">
          <cell r="J71">
            <v>0.98178449376854604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0.98178449376854604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3.9095506231454011E-2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3.9095506231454011E-2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1.02088</v>
          </cell>
          <cell r="AV71">
            <v>0.90884986127568868</v>
          </cell>
          <cell r="AW71">
            <v>0</v>
          </cell>
          <cell r="AX71">
            <v>0</v>
          </cell>
          <cell r="AY71">
            <v>4.7834203225036294E-2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9.5566671623602256E-3</v>
          </cell>
          <cell r="BI71">
            <v>5.4639268336914869E-2</v>
          </cell>
          <cell r="BJ71">
            <v>1.02088</v>
          </cell>
        </row>
        <row r="72">
          <cell r="J72">
            <v>0</v>
          </cell>
          <cell r="K72">
            <v>0</v>
          </cell>
          <cell r="L72">
            <v>1.444777309937324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1.444777309937324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1.9049999999999997E-2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1.9049999999999997E-2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1.463827309937324</v>
          </cell>
          <cell r="AV72">
            <v>0.71297604712962781</v>
          </cell>
          <cell r="AW72">
            <v>0</v>
          </cell>
          <cell r="AX72">
            <v>0</v>
          </cell>
          <cell r="AY72">
            <v>0.71297604712962781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1.0115295274540833E-2</v>
          </cell>
          <cell r="BI72">
            <v>2.7759920403527653E-2</v>
          </cell>
          <cell r="BJ72">
            <v>1.4638273099373242</v>
          </cell>
        </row>
        <row r="73">
          <cell r="J73">
            <v>0</v>
          </cell>
          <cell r="K73">
            <v>0</v>
          </cell>
          <cell r="L73">
            <v>0.1185630000000002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0.62487099999999995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0.74343400000000015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0.74343400000000015</v>
          </cell>
          <cell r="AV73">
            <v>0</v>
          </cell>
          <cell r="AW73">
            <v>0</v>
          </cell>
          <cell r="AX73">
            <v>0.62487099999999995</v>
          </cell>
          <cell r="AY73">
            <v>0.1185630000000002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0.74343400000000015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0.25120989979838709</v>
          </cell>
          <cell r="AC74">
            <v>0.25120989979838709</v>
          </cell>
          <cell r="AD74">
            <v>0</v>
          </cell>
          <cell r="AE74">
            <v>0</v>
          </cell>
          <cell r="AF74">
            <v>0</v>
          </cell>
          <cell r="AG74">
            <v>2.5899999999999999E-2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2.5899999999999999E-2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0.27710989979838707</v>
          </cell>
          <cell r="AV74">
            <v>9.8342929858870956E-2</v>
          </cell>
          <cell r="AW74">
            <v>0</v>
          </cell>
          <cell r="AX74">
            <v>0</v>
          </cell>
          <cell r="AY74">
            <v>4.2146969939516124E-2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0.13661999999999999</v>
          </cell>
          <cell r="BH74">
            <v>0</v>
          </cell>
          <cell r="BI74">
            <v>0</v>
          </cell>
          <cell r="BJ74">
            <v>0.27710989979838707</v>
          </cell>
        </row>
        <row r="75">
          <cell r="J75">
            <v>0</v>
          </cell>
          <cell r="K75">
            <v>0</v>
          </cell>
          <cell r="L75">
            <v>2.7070439999999998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2.7070439999999998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4.5169999999999995E-2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4.5169999999999995E-2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2.7522139999999999</v>
          </cell>
          <cell r="AV75">
            <v>0.5504427999999999</v>
          </cell>
          <cell r="AW75">
            <v>0</v>
          </cell>
          <cell r="AX75">
            <v>0</v>
          </cell>
          <cell r="AY75">
            <v>2.2017712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2.7522139999999999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12.415185335975702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12.415185335975702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12.415185335975702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12.415185335975702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12.415185335975702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</row>
        <row r="78">
          <cell r="J78">
            <v>6.0203151505281287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6.0203151505281287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0.24033484947187117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0.24033484947187117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6.26065</v>
          </cell>
          <cell r="AV78">
            <v>3.130325</v>
          </cell>
          <cell r="AW78">
            <v>0</v>
          </cell>
          <cell r="AX78">
            <v>0</v>
          </cell>
          <cell r="AY78">
            <v>3.130325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6.26065</v>
          </cell>
        </row>
        <row r="79">
          <cell r="J79">
            <v>0.35654435005117707</v>
          </cell>
          <cell r="K79">
            <v>0.30099000000000004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0.65753435005117711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1.4165649948822932E-2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1.4165649948822932E-2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0.67170000000000007</v>
          </cell>
          <cell r="AV79">
            <v>0.61022582759339838</v>
          </cell>
          <cell r="AW79">
            <v>0</v>
          </cell>
          <cell r="AX79">
            <v>0</v>
          </cell>
          <cell r="AY79">
            <v>3.211714882070521E-2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2.9357023585896477E-2</v>
          </cell>
          <cell r="BJ79">
            <v>0.67169999999999996</v>
          </cell>
        </row>
        <row r="80">
          <cell r="J80">
            <v>2.0491201648381732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0.28092885952702012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2.3300490243651932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7.3209835161826955E-2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7.3209835161826955E-2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2.4032588595270203</v>
          </cell>
          <cell r="AV80">
            <v>1.833662618404627</v>
          </cell>
          <cell r="AW80">
            <v>0</v>
          </cell>
          <cell r="AX80">
            <v>0.28092885952702012</v>
          </cell>
          <cell r="AY80">
            <v>0.20374029093384741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8.4927090661526025E-2</v>
          </cell>
          <cell r="BJ80">
            <v>2.4032588595270203</v>
          </cell>
        </row>
        <row r="81">
          <cell r="J81">
            <v>0.26496980487804878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0.26496980487804878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1.0760195121951257E-2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1.0760195121951257E-2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0.27573000000000003</v>
          </cell>
          <cell r="AV81">
            <v>0.27573000000000003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0.27573000000000003</v>
          </cell>
        </row>
        <row r="82">
          <cell r="J82">
            <v>4.2152864655411015E-2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4.2152864655411015E-2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1.7371353445889853E-3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1.7371353445889853E-3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4.3889999999999998E-2</v>
          </cell>
          <cell r="AV82">
            <v>4.3889999999999988E-3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3.9501000000000001E-2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4.3889999999999998E-2</v>
          </cell>
        </row>
        <row r="83">
          <cell r="J83">
            <v>0.17543528964059193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0.17543528964059193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7.2347103594080408E-3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7.2347103594080408E-3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0.18266999999999997</v>
          </cell>
          <cell r="AV83">
            <v>1.8266999999999992E-2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0.16440299999999997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0.18266999999999994</v>
          </cell>
        </row>
        <row r="84">
          <cell r="J84">
            <v>1.0000000000000001E-5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0.66840900000000014</v>
          </cell>
          <cell r="R84">
            <v>0.16197399999999998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6.9563627119472782E-2</v>
          </cell>
          <cell r="X84">
            <v>6.9563627119472782E-2</v>
          </cell>
          <cell r="Y84">
            <v>0.96952025423894561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0.96952025423894561</v>
          </cell>
          <cell r="AV84">
            <v>0.15056062711947277</v>
          </cell>
          <cell r="AW84">
            <v>0</v>
          </cell>
          <cell r="AX84">
            <v>0.66840900000000014</v>
          </cell>
          <cell r="AY84">
            <v>0</v>
          </cell>
          <cell r="AZ84">
            <v>0</v>
          </cell>
          <cell r="BA84">
            <v>6.9563627119472782E-2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8.098699999999999E-2</v>
          </cell>
          <cell r="BI84">
            <v>0</v>
          </cell>
          <cell r="BJ84">
            <v>0.96952025423894572</v>
          </cell>
        </row>
        <row r="85">
          <cell r="J85">
            <v>0.30954442342874006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0.30954442342874006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1.1785576571259924E-2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1.1785576571259924E-2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0.32133</v>
          </cell>
          <cell r="AV85">
            <v>0.31678290992394248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4.5470900760575502E-3</v>
          </cell>
          <cell r="BJ85">
            <v>0.32133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</row>
        <row r="87">
          <cell r="J87">
            <v>0.74062517349286705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0.74062517349286705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2.6724826507133002E-2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2.6724826507133002E-2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0.76735000000000009</v>
          </cell>
          <cell r="AV87">
            <v>3.836750000000002E-2</v>
          </cell>
          <cell r="AW87">
            <v>0</v>
          </cell>
          <cell r="AX87">
            <v>0</v>
          </cell>
          <cell r="AY87">
            <v>3.8367499999999978E-2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0.69061500000000009</v>
          </cell>
          <cell r="BI87">
            <v>0</v>
          </cell>
          <cell r="BJ87">
            <v>0.76735000000000009</v>
          </cell>
        </row>
        <row r="88">
          <cell r="J88">
            <v>0.13824398227474152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0.13824398227474152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5.676017725258475E-3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5.676017725258475E-3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0.14391999999999999</v>
          </cell>
          <cell r="AV88">
            <v>0</v>
          </cell>
          <cell r="AW88">
            <v>0</v>
          </cell>
          <cell r="AX88">
            <v>0</v>
          </cell>
          <cell r="AY88">
            <v>0.14391999999999999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0.14391999999999999</v>
          </cell>
        </row>
        <row r="89">
          <cell r="J89">
            <v>0.46001184184117211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0.46001184184117211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1.8138158158827879E-2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1.8138158158827879E-2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0.47814999999999996</v>
          </cell>
          <cell r="AV89">
            <v>0.47814999999999996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0.47814999999999996</v>
          </cell>
        </row>
        <row r="90">
          <cell r="J90">
            <v>4.584461538461539E-3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4.584461538461539E-3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1.4553846153846184E-4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1.4553846153846184E-4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4.7300000000000007E-3</v>
          </cell>
          <cell r="AV90">
            <v>3.5475000000000003E-3</v>
          </cell>
          <cell r="AW90">
            <v>0</v>
          </cell>
          <cell r="AX90">
            <v>0</v>
          </cell>
          <cell r="AY90">
            <v>1.1825000000000002E-3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4.7300000000000007E-3</v>
          </cell>
        </row>
        <row r="91">
          <cell r="J91">
            <v>0.20189038405280726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0.20189038405280726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6.5996159471927458E-3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6.5996159471927458E-3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0.20849000000000001</v>
          </cell>
          <cell r="AV91">
            <v>0.15636749999999999</v>
          </cell>
          <cell r="AW91">
            <v>0</v>
          </cell>
          <cell r="AX91">
            <v>0</v>
          </cell>
          <cell r="AY91">
            <v>5.2122500000000002E-2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0.20849000000000001</v>
          </cell>
        </row>
        <row r="92">
          <cell r="J92">
            <v>1.5716267000000002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1.5716267000000002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1.5716267000000002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1.5716267000000002</v>
          </cell>
          <cell r="BH92">
            <v>0</v>
          </cell>
          <cell r="BI92">
            <v>0</v>
          </cell>
          <cell r="BJ92">
            <v>1.5716267000000002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</row>
        <row r="94">
          <cell r="J94">
            <v>0.20357171589939457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0.20357171589939457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8.0482841006054278E-3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8.0482841006054278E-3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0.21162</v>
          </cell>
          <cell r="AV94">
            <v>0</v>
          </cell>
          <cell r="AW94">
            <v>0</v>
          </cell>
          <cell r="AX94">
            <v>0</v>
          </cell>
          <cell r="AY94">
            <v>1.0581000000000007E-2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0.201039</v>
          </cell>
          <cell r="BI94">
            <v>0</v>
          </cell>
          <cell r="BJ94">
            <v>0.21162</v>
          </cell>
        </row>
        <row r="95">
          <cell r="J95">
            <v>0.39902275740088972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0.39902275740088972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1.3357242599110293E-2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1.3357242599110293E-2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0.41238000000000002</v>
          </cell>
          <cell r="AV95">
            <v>0.37934263573353194</v>
          </cell>
          <cell r="AW95">
            <v>0</v>
          </cell>
          <cell r="AX95">
            <v>0</v>
          </cell>
          <cell r="AY95">
            <v>1.9965401880712226E-2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1.3071962385755836E-2</v>
          </cell>
          <cell r="BJ95">
            <v>0.41237999999999997</v>
          </cell>
        </row>
        <row r="96">
          <cell r="J96">
            <v>0.18161853119059965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0.18161853119059965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6.5014688094003643E-3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6.5014688094003643E-3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0.18812000000000001</v>
          </cell>
          <cell r="AV96">
            <v>0.16570808979887561</v>
          </cell>
          <cell r="AW96">
            <v>0</v>
          </cell>
          <cell r="AX96">
            <v>0</v>
          </cell>
          <cell r="AY96">
            <v>1.8412009977652841E-2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3.9999002234715813E-3</v>
          </cell>
          <cell r="BJ96">
            <v>0.18812000000000001</v>
          </cell>
        </row>
        <row r="97">
          <cell r="J97">
            <v>9.6377122752150129E-2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9.6377122752150129E-2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3.7928772478498731E-3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3.7928772478498731E-3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0.10017000000000001</v>
          </cell>
          <cell r="AV97">
            <v>0.10017000000000001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0.10017000000000001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33.879219441143981</v>
          </cell>
          <cell r="P98">
            <v>0.71107073014732314</v>
          </cell>
          <cell r="Q98">
            <v>0.53951135022351082</v>
          </cell>
          <cell r="R98">
            <v>6.0000000000000001E-3</v>
          </cell>
          <cell r="S98">
            <v>9.9668586500000025</v>
          </cell>
          <cell r="T98">
            <v>0.63951880000000005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45.742178971514811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45.742178971514811</v>
          </cell>
          <cell r="AV98">
            <v>1.1734499435774237</v>
          </cell>
          <cell r="AW98">
            <v>0</v>
          </cell>
          <cell r="AX98">
            <v>44.3855894413675</v>
          </cell>
          <cell r="AY98">
            <v>0.18313958656988694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45.742178971514811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1.3929610000000001</v>
          </cell>
          <cell r="W99">
            <v>0</v>
          </cell>
          <cell r="X99">
            <v>0</v>
          </cell>
          <cell r="Y99">
            <v>1.3929610000000001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1.3929610000000001</v>
          </cell>
          <cell r="AV99">
            <v>0</v>
          </cell>
          <cell r="AW99">
            <v>0</v>
          </cell>
          <cell r="AX99">
            <v>1.3929610000000001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1.3929610000000001</v>
          </cell>
        </row>
        <row r="100">
          <cell r="J100">
            <v>2.3848404255319153E-3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5.8768541581191585</v>
          </cell>
          <cell r="P100">
            <v>0</v>
          </cell>
          <cell r="Q100">
            <v>9.2711500000000022</v>
          </cell>
          <cell r="R100">
            <v>3.1679599999999999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0.20178522203960814</v>
          </cell>
          <cell r="X100">
            <v>0.80714088815843255</v>
          </cell>
          <cell r="Y100">
            <v>19.327275108742732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6.5159574468085071E-5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6.5159574468085071E-5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19.327340268317201</v>
          </cell>
          <cell r="AV100">
            <v>0</v>
          </cell>
          <cell r="AW100">
            <v>0</v>
          </cell>
          <cell r="AX100">
            <v>15.148004158119161</v>
          </cell>
          <cell r="AY100">
            <v>3.9775508881584329</v>
          </cell>
          <cell r="AZ100">
            <v>0</v>
          </cell>
          <cell r="BA100">
            <v>0.20178522203960814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19.327340268317201</v>
          </cell>
        </row>
        <row r="101">
          <cell r="J101">
            <v>1.3488959481481031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5.4257193159025991</v>
          </cell>
          <cell r="P101">
            <v>1.7473453122529643</v>
          </cell>
          <cell r="Q101">
            <v>9.7797317545299481E-2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8.6197578938489663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4.4794051851896936E-2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4.4794051851896936E-2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8.6645519457008628</v>
          </cell>
          <cell r="AV101">
            <v>0</v>
          </cell>
          <cell r="AW101">
            <v>0</v>
          </cell>
          <cell r="AX101">
            <v>5.5235166334478984</v>
          </cell>
          <cell r="AY101">
            <v>3.1410353122529644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8.6645519457008628</v>
          </cell>
        </row>
        <row r="102">
          <cell r="J102">
            <v>6.7885430463576158E-3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0.21484314028015083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0.22163168332650846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2.6145695364238362E-4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2.6145695364238362E-4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0.22189314028015084</v>
          </cell>
          <cell r="AV102">
            <v>0</v>
          </cell>
          <cell r="AW102">
            <v>0</v>
          </cell>
          <cell r="AX102">
            <v>0.21484314028015083</v>
          </cell>
          <cell r="AY102">
            <v>7.0500000000000007E-3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0.22189314028015084</v>
          </cell>
        </row>
        <row r="103">
          <cell r="J103">
            <v>0.89629999999999999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3.4160550000000001</v>
          </cell>
          <cell r="V103">
            <v>0</v>
          </cell>
          <cell r="W103">
            <v>0.21942428979292888</v>
          </cell>
          <cell r="X103">
            <v>0</v>
          </cell>
          <cell r="Y103">
            <v>4.5317792897929294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4.5317792897929294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0.21942428979292888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4.3123550000000002</v>
          </cell>
          <cell r="BI103">
            <v>0</v>
          </cell>
          <cell r="BJ103">
            <v>4.5317792897929294</v>
          </cell>
        </row>
        <row r="104">
          <cell r="J104">
            <v>9.3529431235763114E-2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0.48591468809208377</v>
          </cell>
          <cell r="P104">
            <v>0</v>
          </cell>
          <cell r="Q104">
            <v>0.11020485451847704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0.68964897384632395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3.7605687642368935E-3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3.7605687642368935E-3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0.69340954261056087</v>
          </cell>
          <cell r="AV104">
            <v>0</v>
          </cell>
          <cell r="AW104">
            <v>0</v>
          </cell>
          <cell r="AX104">
            <v>0.59611954261056077</v>
          </cell>
          <cell r="AY104">
            <v>9.7290000000000015E-3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8.7561000000000097E-2</v>
          </cell>
          <cell r="BI104">
            <v>0</v>
          </cell>
          <cell r="BJ104">
            <v>0.69340954261056087</v>
          </cell>
        </row>
        <row r="105"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</row>
        <row r="106">
          <cell r="J106">
            <v>3.8620689655172414E-3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7.9982817342993031E-3</v>
          </cell>
          <cell r="X106">
            <v>0</v>
          </cell>
          <cell r="Y106">
            <v>1.1860350699816544E-2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1.3793103448275846E-4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1.3793103448275846E-4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1.1998281734299301E-2</v>
          </cell>
          <cell r="AV106">
            <v>0</v>
          </cell>
          <cell r="AW106">
            <v>0</v>
          </cell>
          <cell r="AX106">
            <v>0</v>
          </cell>
          <cell r="AY106">
            <v>3.9999999999999983E-3</v>
          </cell>
          <cell r="AZ106">
            <v>0</v>
          </cell>
          <cell r="BA106">
            <v>7.9982817342993031E-3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1.1998281734299301E-2</v>
          </cell>
        </row>
        <row r="107">
          <cell r="J107">
            <v>3.5182088362559781E-2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3.5182088362559781E-2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1.1779116374402178E-3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1.1779116374402178E-3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3.6359999999999996E-2</v>
          </cell>
          <cell r="AV107">
            <v>0</v>
          </cell>
          <cell r="AW107">
            <v>0</v>
          </cell>
          <cell r="AX107">
            <v>0</v>
          </cell>
          <cell r="AY107">
            <v>2.1613704809000909E-2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1.4746295190999088E-2</v>
          </cell>
          <cell r="BI107">
            <v>0</v>
          </cell>
          <cell r="BJ107">
            <v>3.6359999999999996E-2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0.74763938511362737</v>
          </cell>
          <cell r="X108">
            <v>0</v>
          </cell>
          <cell r="Y108">
            <v>0.74763938511362737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0.74763938511362737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0.74763938511362737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0.74763938511362737</v>
          </cell>
        </row>
        <row r="109">
          <cell r="J109">
            <v>2.6946008086253373E-2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0.14601148958882459</v>
          </cell>
          <cell r="X109">
            <v>0</v>
          </cell>
          <cell r="Y109">
            <v>0.17295749767507795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9.2399191374662945E-4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9.2399191374662945E-4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0.17388148958882457</v>
          </cell>
          <cell r="AV109">
            <v>6.1313999999999952E-3</v>
          </cell>
          <cell r="AW109">
            <v>0</v>
          </cell>
          <cell r="AX109">
            <v>0</v>
          </cell>
          <cell r="AY109">
            <v>2.1738599999999983E-2</v>
          </cell>
          <cell r="AZ109">
            <v>0</v>
          </cell>
          <cell r="BA109">
            <v>0.14601148958882459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0.17388148958882457</v>
          </cell>
        </row>
        <row r="110">
          <cell r="J110">
            <v>0.36414238028388707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0.36414238028388707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1.4837619716112953E-2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1.4837619716112953E-2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0.37898000000000004</v>
          </cell>
          <cell r="AV110">
            <v>0.18503794816149688</v>
          </cell>
          <cell r="AW110">
            <v>0</v>
          </cell>
          <cell r="AX110">
            <v>0</v>
          </cell>
          <cell r="AY110">
            <v>0.18503794816149688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8.9041036770062879E-3</v>
          </cell>
          <cell r="BJ110">
            <v>0.37898000000000004</v>
          </cell>
        </row>
        <row r="111">
          <cell r="J111">
            <v>1.2522837605539696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1.2522837605539696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5.1156239446030441E-2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5.1156239446030441E-2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1.3034400000000002</v>
          </cell>
          <cell r="AV111">
            <v>0</v>
          </cell>
          <cell r="AW111">
            <v>0</v>
          </cell>
          <cell r="AX111">
            <v>0</v>
          </cell>
          <cell r="AY111">
            <v>1.30344E-2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1.2904056000000002</v>
          </cell>
          <cell r="BI111">
            <v>0</v>
          </cell>
          <cell r="BJ111">
            <v>1.3034400000000002</v>
          </cell>
        </row>
        <row r="112">
          <cell r="J112">
            <v>1.3292088604868428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1.3292088604868428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5.2811139513157059E-2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5.2811139513157059E-2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1.3820199999999998</v>
          </cell>
          <cell r="AV112">
            <v>0</v>
          </cell>
          <cell r="AW112">
            <v>0</v>
          </cell>
          <cell r="AX112">
            <v>0</v>
          </cell>
          <cell r="AY112">
            <v>1.3820199999999998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1.3820199999999998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3.3233030120959683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3.3233030120959683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3.3233030120959683</v>
          </cell>
          <cell r="AV113">
            <v>0</v>
          </cell>
          <cell r="AW113">
            <v>0</v>
          </cell>
          <cell r="AX113">
            <v>0</v>
          </cell>
          <cell r="AY113">
            <v>3.3233030120959683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3.3233030120959683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0.10850741000000001</v>
          </cell>
          <cell r="AA114">
            <v>1.78884618</v>
          </cell>
          <cell r="AB114">
            <v>0</v>
          </cell>
          <cell r="AC114">
            <v>1.89735359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0.10288375203504228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0.10288375203504228</v>
          </cell>
          <cell r="AO114">
            <v>0</v>
          </cell>
          <cell r="AP114">
            <v>0</v>
          </cell>
          <cell r="AQ114">
            <v>0.96882783933936445</v>
          </cell>
          <cell r="AR114">
            <v>0</v>
          </cell>
          <cell r="AS114">
            <v>0</v>
          </cell>
          <cell r="AT114">
            <v>2.9690651813744067</v>
          </cell>
          <cell r="AV114">
            <v>0.26841199667157134</v>
          </cell>
          <cell r="AW114">
            <v>0</v>
          </cell>
          <cell r="AX114">
            <v>0</v>
          </cell>
          <cell r="AY114">
            <v>2.4128636289727066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2.0719232681906764E-2</v>
          </cell>
          <cell r="BF114">
            <v>0</v>
          </cell>
          <cell r="BG114">
            <v>0</v>
          </cell>
          <cell r="BH114">
            <v>0.26707032304822204</v>
          </cell>
          <cell r="BI114">
            <v>0</v>
          </cell>
          <cell r="BJ114">
            <v>2.9690651813744067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0.22888753999999992</v>
          </cell>
          <cell r="AA115">
            <v>2.23977789</v>
          </cell>
          <cell r="AB115">
            <v>0</v>
          </cell>
          <cell r="AC115">
            <v>2.4686654300000002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0.12881865172349821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0.12881865172349821</v>
          </cell>
          <cell r="AO115">
            <v>0</v>
          </cell>
          <cell r="AP115">
            <v>0</v>
          </cell>
          <cell r="AQ115">
            <v>1.2130496171385627</v>
          </cell>
          <cell r="AR115">
            <v>0</v>
          </cell>
          <cell r="AS115">
            <v>0</v>
          </cell>
          <cell r="AT115">
            <v>3.8105336988620611</v>
          </cell>
          <cell r="AV115">
            <v>0.84557131122588614</v>
          </cell>
          <cell r="AW115">
            <v>0</v>
          </cell>
          <cell r="AX115">
            <v>0</v>
          </cell>
          <cell r="AY115">
            <v>2.6733974869560484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2.0991036327716678E-2</v>
          </cell>
          <cell r="BF115">
            <v>0</v>
          </cell>
          <cell r="BG115">
            <v>0</v>
          </cell>
          <cell r="BH115">
            <v>0.27057386435240988</v>
          </cell>
          <cell r="BI115">
            <v>0</v>
          </cell>
          <cell r="BJ115">
            <v>3.8105336988620611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0.14560220000000001</v>
          </cell>
          <cell r="AA116">
            <v>0.58892599999999995</v>
          </cell>
          <cell r="AB116">
            <v>0</v>
          </cell>
          <cell r="AC116">
            <v>0.73452819999999996</v>
          </cell>
          <cell r="AD116">
            <v>3.7498000000000002E-4</v>
          </cell>
          <cell r="AE116">
            <v>9.3180000000000012E-5</v>
          </cell>
          <cell r="AF116">
            <v>0</v>
          </cell>
          <cell r="AG116">
            <v>0</v>
          </cell>
          <cell r="AH116">
            <v>3.3876866516831507E-2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3.4345026516831509E-2</v>
          </cell>
          <cell r="AO116">
            <v>0</v>
          </cell>
          <cell r="AP116">
            <v>0</v>
          </cell>
          <cell r="AQ116">
            <v>0.31900908298825575</v>
          </cell>
          <cell r="AR116">
            <v>0</v>
          </cell>
          <cell r="AS116">
            <v>0</v>
          </cell>
          <cell r="AT116">
            <v>1.0878823095050871</v>
          </cell>
          <cell r="AV116">
            <v>0.76332030903305781</v>
          </cell>
          <cell r="AW116">
            <v>0</v>
          </cell>
          <cell r="AX116">
            <v>0</v>
          </cell>
          <cell r="AY116">
            <v>0.28599911273648798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2.7763114677732798E-3</v>
          </cell>
          <cell r="BF116">
            <v>0</v>
          </cell>
          <cell r="BG116">
            <v>0</v>
          </cell>
          <cell r="BH116">
            <v>3.5786576267768266E-2</v>
          </cell>
          <cell r="BI116">
            <v>0</v>
          </cell>
          <cell r="BJ116">
            <v>1.0878823095050874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4.3447299999999998E-3</v>
          </cell>
          <cell r="AA117">
            <v>1.3042061899999999</v>
          </cell>
          <cell r="AB117">
            <v>0</v>
          </cell>
          <cell r="AC117">
            <v>1.3085509199999998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7.5010153334999011E-2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7.5010153334999011E-2</v>
          </cell>
          <cell r="AO117">
            <v>0</v>
          </cell>
          <cell r="AP117">
            <v>0</v>
          </cell>
          <cell r="AQ117">
            <v>0.70634986911547892</v>
          </cell>
          <cell r="AR117">
            <v>0</v>
          </cell>
          <cell r="AS117">
            <v>0</v>
          </cell>
          <cell r="AT117">
            <v>2.0899109424504778</v>
          </cell>
          <cell r="AV117">
            <v>9.7534964809987759E-2</v>
          </cell>
          <cell r="AW117">
            <v>0</v>
          </cell>
          <cell r="AX117">
            <v>0</v>
          </cell>
          <cell r="AY117">
            <v>1.7706144613897672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1.5965584447407213E-2</v>
          </cell>
          <cell r="BF117">
            <v>0</v>
          </cell>
          <cell r="BG117">
            <v>0</v>
          </cell>
          <cell r="BH117">
            <v>0.20579593180331568</v>
          </cell>
          <cell r="BI117">
            <v>0</v>
          </cell>
          <cell r="BJ117">
            <v>2.0899109424504778</v>
          </cell>
        </row>
        <row r="118"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2.4057509999999997E-2</v>
          </cell>
          <cell r="AA118">
            <v>0.41161477000000002</v>
          </cell>
          <cell r="AB118">
            <v>0</v>
          </cell>
          <cell r="AC118">
            <v>0.43567228000000002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2.3673624039961313E-2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2.3673624039961313E-2</v>
          </cell>
          <cell r="AO118">
            <v>0</v>
          </cell>
          <cell r="AP118">
            <v>0</v>
          </cell>
          <cell r="AQ118">
            <v>0.22292797039668857</v>
          </cell>
          <cell r="AR118">
            <v>0</v>
          </cell>
          <cell r="AS118">
            <v>0</v>
          </cell>
          <cell r="AT118">
            <v>0.68227387443664989</v>
          </cell>
          <cell r="AV118">
            <v>5.0782036715418616E-2</v>
          </cell>
          <cell r="AW118">
            <v>0</v>
          </cell>
          <cell r="AX118">
            <v>0</v>
          </cell>
          <cell r="AY118">
            <v>0.50776600759295365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8.907565309957767E-3</v>
          </cell>
          <cell r="BF118">
            <v>0</v>
          </cell>
          <cell r="BG118">
            <v>0</v>
          </cell>
          <cell r="BH118">
            <v>0.11481826481831976</v>
          </cell>
          <cell r="BI118">
            <v>0</v>
          </cell>
          <cell r="BJ118">
            <v>0.68227387443664977</v>
          </cell>
        </row>
        <row r="119"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0.37429173000000004</v>
          </cell>
          <cell r="AA119">
            <v>0.21336935000000001</v>
          </cell>
          <cell r="AB119">
            <v>0</v>
          </cell>
          <cell r="AC119">
            <v>0.58766108000000006</v>
          </cell>
          <cell r="AD119">
            <v>5.2030499999999999E-3</v>
          </cell>
          <cell r="AE119">
            <v>5.3485200000000007E-3</v>
          </cell>
          <cell r="AF119">
            <v>0</v>
          </cell>
          <cell r="AG119">
            <v>0</v>
          </cell>
          <cell r="AH119">
            <v>1.2579346035617561E-2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2.3130916035617559E-2</v>
          </cell>
          <cell r="AO119">
            <v>0</v>
          </cell>
          <cell r="AP119">
            <v>0</v>
          </cell>
          <cell r="AQ119">
            <v>0.11845622266807088</v>
          </cell>
          <cell r="AR119">
            <v>0</v>
          </cell>
          <cell r="AS119">
            <v>0</v>
          </cell>
          <cell r="AT119">
            <v>0.7292482187036885</v>
          </cell>
          <cell r="AV119">
            <v>0.54395976482814323</v>
          </cell>
          <cell r="AW119">
            <v>0</v>
          </cell>
          <cell r="AX119">
            <v>0</v>
          </cell>
          <cell r="AY119">
            <v>0.18379236824137246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1.496085634172766E-3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0.7292482187036885</v>
          </cell>
        </row>
        <row r="120"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0.30274410000000002</v>
          </cell>
          <cell r="AA120">
            <v>1.0726154300000001</v>
          </cell>
          <cell r="AB120">
            <v>0</v>
          </cell>
          <cell r="AC120">
            <v>1.3753595300000001</v>
          </cell>
          <cell r="AD120">
            <v>0.72758453000000001</v>
          </cell>
          <cell r="AE120">
            <v>1.42981918</v>
          </cell>
          <cell r="AF120">
            <v>0</v>
          </cell>
          <cell r="AG120">
            <v>0</v>
          </cell>
          <cell r="AH120">
            <v>0.14392509807587131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2.3013288080758714</v>
          </cell>
          <cell r="AO120">
            <v>0</v>
          </cell>
          <cell r="AP120">
            <v>0</v>
          </cell>
          <cell r="AQ120">
            <v>1.3553028445935722</v>
          </cell>
          <cell r="AR120">
            <v>0</v>
          </cell>
          <cell r="AS120">
            <v>0</v>
          </cell>
          <cell r="AT120">
            <v>5.0319911826694437</v>
          </cell>
          <cell r="AV120">
            <v>1.0808645193938746</v>
          </cell>
          <cell r="AW120">
            <v>0</v>
          </cell>
          <cell r="AX120">
            <v>0</v>
          </cell>
          <cell r="AY120">
            <v>3.4482977937589459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3.6200856282861869E-2</v>
          </cell>
          <cell r="BF120">
            <v>0</v>
          </cell>
          <cell r="BG120">
            <v>0</v>
          </cell>
          <cell r="BH120">
            <v>0.46662801323376174</v>
          </cell>
          <cell r="BI120">
            <v>0</v>
          </cell>
          <cell r="BJ120">
            <v>5.0319911826694437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25.673057372878972</v>
          </cell>
          <cell r="AB121">
            <v>0</v>
          </cell>
          <cell r="AC121">
            <v>25.673057372878972</v>
          </cell>
          <cell r="AD121">
            <v>0</v>
          </cell>
          <cell r="AE121">
            <v>0.41880966429242372</v>
          </cell>
          <cell r="AF121">
            <v>0</v>
          </cell>
          <cell r="AG121">
            <v>0</v>
          </cell>
          <cell r="AH121">
            <v>1.363843338223405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1.7826530025158287</v>
          </cell>
          <cell r="AO121">
            <v>0</v>
          </cell>
          <cell r="AP121">
            <v>0</v>
          </cell>
          <cell r="AQ121">
            <v>7.2002716365796768</v>
          </cell>
          <cell r="AR121">
            <v>0</v>
          </cell>
          <cell r="AS121">
            <v>0</v>
          </cell>
          <cell r="AT121">
            <v>34.65598201197448</v>
          </cell>
          <cell r="AV121">
            <v>30.072373540956654</v>
          </cell>
          <cell r="AW121">
            <v>0</v>
          </cell>
          <cell r="AX121">
            <v>0</v>
          </cell>
          <cell r="AY121">
            <v>0.49298973017961584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1.7899999999999996</v>
          </cell>
          <cell r="BE121">
            <v>2.3006187408382139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34.655982011974487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10.791308791498997</v>
          </cell>
          <cell r="AB122">
            <v>0</v>
          </cell>
          <cell r="AC122">
            <v>10.791308791498997</v>
          </cell>
          <cell r="AD122">
            <v>0</v>
          </cell>
          <cell r="AE122">
            <v>0.17905715620854704</v>
          </cell>
          <cell r="AF122">
            <v>0</v>
          </cell>
          <cell r="AG122">
            <v>0</v>
          </cell>
          <cell r="AH122">
            <v>0.93320653954215382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1.1122636957507008</v>
          </cell>
          <cell r="AO122">
            <v>0</v>
          </cell>
          <cell r="AP122">
            <v>0</v>
          </cell>
          <cell r="AQ122">
            <v>6.4701413611565552</v>
          </cell>
          <cell r="AR122">
            <v>0</v>
          </cell>
          <cell r="AS122">
            <v>0</v>
          </cell>
          <cell r="AT122">
            <v>18.373713848406254</v>
          </cell>
          <cell r="AV122">
            <v>9.1172059831307983</v>
          </cell>
          <cell r="AW122">
            <v>0</v>
          </cell>
          <cell r="AX122">
            <v>0</v>
          </cell>
          <cell r="AY122">
            <v>9.1172059831307983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0.13930188214465686</v>
          </cell>
          <cell r="BI122">
            <v>0</v>
          </cell>
          <cell r="BJ122">
            <v>18.373713848406254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8.2868393986448581</v>
          </cell>
          <cell r="AB123">
            <v>0</v>
          </cell>
          <cell r="AC123">
            <v>8.2868393986448581</v>
          </cell>
          <cell r="AD123">
            <v>0</v>
          </cell>
          <cell r="AE123">
            <v>0.11866985384706938</v>
          </cell>
          <cell r="AF123">
            <v>0</v>
          </cell>
          <cell r="AG123">
            <v>0</v>
          </cell>
          <cell r="AH123">
            <v>0.4234593452822365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0.54212919912930591</v>
          </cell>
          <cell r="AO123">
            <v>0</v>
          </cell>
          <cell r="AP123">
            <v>0</v>
          </cell>
          <cell r="AQ123">
            <v>2.1673872409522605</v>
          </cell>
          <cell r="AR123">
            <v>0</v>
          </cell>
          <cell r="AS123">
            <v>0</v>
          </cell>
          <cell r="AT123">
            <v>10.996355838726425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10.996355838726425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10.996355838726425</v>
          </cell>
        </row>
        <row r="124"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3.5841700000000002E-3</v>
          </cell>
          <cell r="AA124">
            <v>1.1673467099999999</v>
          </cell>
          <cell r="AB124">
            <v>0</v>
          </cell>
          <cell r="AC124">
            <v>1.17093088</v>
          </cell>
          <cell r="AD124">
            <v>8.6629999999999989E-5</v>
          </cell>
          <cell r="AE124">
            <v>3.1551549999999998E-2</v>
          </cell>
          <cell r="AF124">
            <v>0</v>
          </cell>
          <cell r="AG124">
            <v>0</v>
          </cell>
          <cell r="AH124">
            <v>6.9164592438045125E-2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0.10080277243804511</v>
          </cell>
          <cell r="AO124">
            <v>0</v>
          </cell>
          <cell r="AP124">
            <v>0</v>
          </cell>
          <cell r="AQ124">
            <v>0.65130383879969522</v>
          </cell>
          <cell r="AR124">
            <v>0</v>
          </cell>
          <cell r="AS124">
            <v>0</v>
          </cell>
          <cell r="AT124">
            <v>1.9230374912377404</v>
          </cell>
          <cell r="AV124">
            <v>0.55891124737132203</v>
          </cell>
          <cell r="AW124">
            <v>0</v>
          </cell>
          <cell r="AX124">
            <v>0</v>
          </cell>
          <cell r="AY124">
            <v>1.3041262438664181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0.06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1.9230374912377401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9.5159999999999993E-4</v>
          </cell>
          <cell r="AA125">
            <v>0</v>
          </cell>
          <cell r="AB125">
            <v>0</v>
          </cell>
          <cell r="AC125">
            <v>9.5159999999999993E-4</v>
          </cell>
          <cell r="AD125">
            <v>2.548E-5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2.548E-5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9.7707999999999996E-4</v>
          </cell>
          <cell r="AV125">
            <v>-5.2292000000000007E-4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1.5E-3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9.7707999999999996E-4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3.9294270000000006E-2</v>
          </cell>
          <cell r="AA126">
            <v>1.12805818</v>
          </cell>
          <cell r="AB126">
            <v>0</v>
          </cell>
          <cell r="AC126">
            <v>1.1673524500000001</v>
          </cell>
          <cell r="AD126">
            <v>9.9138999999999998E-4</v>
          </cell>
          <cell r="AE126">
            <v>3.1440740000000002E-2</v>
          </cell>
          <cell r="AF126">
            <v>0</v>
          </cell>
          <cell r="AG126">
            <v>0</v>
          </cell>
          <cell r="AH126">
            <v>5.8517017724117874E-2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9.0949147724117885E-2</v>
          </cell>
          <cell r="AO126">
            <v>0</v>
          </cell>
          <cell r="AP126">
            <v>0</v>
          </cell>
          <cell r="AQ126">
            <v>0.30307123800371061</v>
          </cell>
          <cell r="AR126">
            <v>0</v>
          </cell>
          <cell r="AS126">
            <v>0</v>
          </cell>
          <cell r="AT126">
            <v>1.5613728357278287</v>
          </cell>
          <cell r="AV126">
            <v>1.4847659214663458</v>
          </cell>
          <cell r="AW126">
            <v>0</v>
          </cell>
          <cell r="AX126">
            <v>0</v>
          </cell>
          <cell r="AY126">
            <v>3.0301345336047902E-2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1.0999999999999999E-2</v>
          </cell>
          <cell r="BE126">
            <v>9.9523497357615584E-5</v>
          </cell>
          <cell r="BF126">
            <v>0</v>
          </cell>
          <cell r="BG126">
            <v>0</v>
          </cell>
          <cell r="BH126">
            <v>0</v>
          </cell>
          <cell r="BI126">
            <v>3.5206045428077426E-2</v>
          </cell>
          <cell r="BJ126">
            <v>1.5613728357278285</v>
          </cell>
        </row>
        <row r="127"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9.6639560000000013E-2</v>
          </cell>
          <cell r="AA127">
            <v>0.56981437000000001</v>
          </cell>
          <cell r="AB127">
            <v>0</v>
          </cell>
          <cell r="AC127">
            <v>0.66645393000000008</v>
          </cell>
          <cell r="AD127">
            <v>1.4910900000000003E-3</v>
          </cell>
          <cell r="AE127">
            <v>1.4227790000000001E-2</v>
          </cell>
          <cell r="AF127">
            <v>0</v>
          </cell>
          <cell r="AG127">
            <v>0</v>
          </cell>
          <cell r="AH127">
            <v>3.3590618041541447E-2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4.9309498041541444E-2</v>
          </cell>
          <cell r="AO127">
            <v>0</v>
          </cell>
          <cell r="AP127">
            <v>0</v>
          </cell>
          <cell r="AQ127">
            <v>0.31631356026145041</v>
          </cell>
          <cell r="AR127">
            <v>0</v>
          </cell>
          <cell r="AS127">
            <v>0</v>
          </cell>
          <cell r="AT127">
            <v>1.0320769883029919</v>
          </cell>
          <cell r="AV127">
            <v>1.0301855083029916</v>
          </cell>
          <cell r="AW127">
            <v>0</v>
          </cell>
          <cell r="AX127">
            <v>0</v>
          </cell>
          <cell r="AY127">
            <v>1.7414800000000001E-3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1.4999999999999999E-4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1.0320769883029917</v>
          </cell>
        </row>
        <row r="128"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1.6651080300000001</v>
          </cell>
          <cell r="AA128">
            <v>0.54871806000000001</v>
          </cell>
          <cell r="AB128">
            <v>0</v>
          </cell>
          <cell r="AC128">
            <v>2.21382609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3.155898671074639E-2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3.155898671074639E-2</v>
          </cell>
          <cell r="AO128">
            <v>0</v>
          </cell>
          <cell r="AP128">
            <v>0</v>
          </cell>
          <cell r="AQ128">
            <v>0.29718224988818642</v>
          </cell>
          <cell r="AR128">
            <v>0</v>
          </cell>
          <cell r="AS128">
            <v>0</v>
          </cell>
          <cell r="AT128">
            <v>2.5425673265989328</v>
          </cell>
          <cell r="AV128">
            <v>2.1390548751896579</v>
          </cell>
          <cell r="AW128">
            <v>0</v>
          </cell>
          <cell r="AX128">
            <v>0</v>
          </cell>
          <cell r="AY128">
            <v>0.3459547573034496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5.7557694105825494E-2</v>
          </cell>
          <cell r="BI128">
            <v>0</v>
          </cell>
          <cell r="BJ128">
            <v>2.5425673265989328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1.6972580000000001E-2</v>
          </cell>
          <cell r="AA129">
            <v>2.1325189999999997E-2</v>
          </cell>
          <cell r="AB129">
            <v>0</v>
          </cell>
          <cell r="AC129">
            <v>3.8297769999999995E-2</v>
          </cell>
          <cell r="AD129">
            <v>5.783E-5</v>
          </cell>
          <cell r="AE129">
            <v>5.7104999999999992E-4</v>
          </cell>
          <cell r="AF129">
            <v>0</v>
          </cell>
          <cell r="AG129">
            <v>0</v>
          </cell>
          <cell r="AH129">
            <v>1.2593409941260426E-3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1.8882209941260427E-3</v>
          </cell>
          <cell r="AO129">
            <v>0</v>
          </cell>
          <cell r="AP129">
            <v>0</v>
          </cell>
          <cell r="AQ129">
            <v>1.1858865857798998E-2</v>
          </cell>
          <cell r="AR129">
            <v>0</v>
          </cell>
          <cell r="AS129">
            <v>0</v>
          </cell>
          <cell r="AT129">
            <v>5.2044856851925031E-2</v>
          </cell>
          <cell r="AV129">
            <v>5.2044856851925031E-2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5.2044856851925031E-2</v>
          </cell>
        </row>
        <row r="130"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0.77693321999999998</v>
          </cell>
          <cell r="AA130">
            <v>2.8198859400000003</v>
          </cell>
          <cell r="AB130">
            <v>0</v>
          </cell>
          <cell r="AC130">
            <v>3.5968191600000003</v>
          </cell>
          <cell r="AD130">
            <v>3.5998579999999995E-2</v>
          </cell>
          <cell r="AE130">
            <v>0.1612529</v>
          </cell>
          <cell r="AF130">
            <v>0</v>
          </cell>
          <cell r="AG130">
            <v>0</v>
          </cell>
          <cell r="AH130">
            <v>0.17145730729994549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0.3687087872999455</v>
          </cell>
          <cell r="AO130">
            <v>0</v>
          </cell>
          <cell r="AP130">
            <v>0</v>
          </cell>
          <cell r="AQ130">
            <v>1.6145660445370766</v>
          </cell>
          <cell r="AR130">
            <v>0</v>
          </cell>
          <cell r="AS130">
            <v>0</v>
          </cell>
          <cell r="AT130">
            <v>5.5800939918370229</v>
          </cell>
          <cell r="AV130">
            <v>3.1427935636536728</v>
          </cell>
          <cell r="AW130">
            <v>0</v>
          </cell>
          <cell r="AX130">
            <v>0</v>
          </cell>
          <cell r="AY130">
            <v>2.2891476797936225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1.1800000000000001E-3</v>
          </cell>
          <cell r="BF130">
            <v>0</v>
          </cell>
          <cell r="BG130">
            <v>0</v>
          </cell>
          <cell r="BH130">
            <v>0</v>
          </cell>
          <cell r="BI130">
            <v>0.14697274838972796</v>
          </cell>
          <cell r="BJ130">
            <v>5.5800939918370229</v>
          </cell>
        </row>
        <row r="131"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0.73449358999999981</v>
          </cell>
          <cell r="AA131">
            <v>1.61106236</v>
          </cell>
          <cell r="AB131">
            <v>0</v>
          </cell>
          <cell r="AC131">
            <v>2.3455559499999996</v>
          </cell>
          <cell r="AD131">
            <v>1.3969589999999995E-2</v>
          </cell>
          <cell r="AE131">
            <v>4.0967509999999999E-2</v>
          </cell>
          <cell r="AF131">
            <v>0</v>
          </cell>
          <cell r="AG131">
            <v>0</v>
          </cell>
          <cell r="AH131">
            <v>9.5014894740453965E-2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0.14995199474045395</v>
          </cell>
          <cell r="AO131">
            <v>0</v>
          </cell>
          <cell r="AP131">
            <v>0</v>
          </cell>
          <cell r="AQ131">
            <v>0.89472898641077747</v>
          </cell>
          <cell r="AR131">
            <v>0</v>
          </cell>
          <cell r="AS131">
            <v>0</v>
          </cell>
          <cell r="AT131">
            <v>3.3902369311512315</v>
          </cell>
          <cell r="AV131">
            <v>2.7875274325292891</v>
          </cell>
          <cell r="AW131">
            <v>0</v>
          </cell>
          <cell r="AX131">
            <v>0</v>
          </cell>
          <cell r="AY131">
            <v>0.51063912104177966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2.3040000000000001E-3</v>
          </cell>
          <cell r="BF131">
            <v>0</v>
          </cell>
          <cell r="BG131">
            <v>0</v>
          </cell>
          <cell r="BH131">
            <v>0</v>
          </cell>
          <cell r="BI131">
            <v>8.9766377580162204E-2</v>
          </cell>
          <cell r="BJ131">
            <v>3.390236931151231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0.21441816999999999</v>
          </cell>
          <cell r="AA132">
            <v>0.70804007999999996</v>
          </cell>
          <cell r="AB132">
            <v>0</v>
          </cell>
          <cell r="AC132">
            <v>0.92245824999999992</v>
          </cell>
          <cell r="AD132">
            <v>4.2424000000000003E-3</v>
          </cell>
          <cell r="AE132">
            <v>1.7774240000000004E-2</v>
          </cell>
          <cell r="AF132">
            <v>0</v>
          </cell>
          <cell r="AG132">
            <v>0</v>
          </cell>
          <cell r="AH132">
            <v>2.9431056400919645E-2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5.1447696400919646E-2</v>
          </cell>
          <cell r="AO132">
            <v>0</v>
          </cell>
          <cell r="AP132">
            <v>0</v>
          </cell>
          <cell r="AQ132">
            <v>0.27705063870015983</v>
          </cell>
          <cell r="AR132">
            <v>0</v>
          </cell>
          <cell r="AS132">
            <v>0</v>
          </cell>
          <cell r="AT132">
            <v>1.2509565851010793</v>
          </cell>
          <cell r="AV132">
            <v>0.80065094603681664</v>
          </cell>
          <cell r="AW132">
            <v>0</v>
          </cell>
          <cell r="AX132">
            <v>0</v>
          </cell>
          <cell r="AY132">
            <v>0.40743025266794031</v>
          </cell>
          <cell r="AZ132">
            <v>0</v>
          </cell>
          <cell r="BA132">
            <v>0</v>
          </cell>
          <cell r="BB132">
            <v>0</v>
          </cell>
          <cell r="BC132">
            <v>-2.3749999999999999E-3</v>
          </cell>
          <cell r="BD132">
            <v>0</v>
          </cell>
          <cell r="BE132">
            <v>2.3749999999999999E-3</v>
          </cell>
          <cell r="BF132">
            <v>0</v>
          </cell>
          <cell r="BG132">
            <v>0</v>
          </cell>
          <cell r="BH132">
            <v>0</v>
          </cell>
          <cell r="BI132">
            <v>4.2875386396322518E-2</v>
          </cell>
          <cell r="BJ132">
            <v>1.2509565851010795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0.38022465999999999</v>
          </cell>
          <cell r="AA133">
            <v>0.66028913</v>
          </cell>
          <cell r="AB133">
            <v>0</v>
          </cell>
          <cell r="AC133">
            <v>1.0405137899999999</v>
          </cell>
          <cell r="AD133">
            <v>9.0348400000000006E-3</v>
          </cell>
          <cell r="AE133">
            <v>1.7789039999999999E-2</v>
          </cell>
          <cell r="AF133">
            <v>0</v>
          </cell>
          <cell r="AG133">
            <v>0</v>
          </cell>
          <cell r="AH133">
            <v>3.8999007898295232E-2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6.582288789829524E-2</v>
          </cell>
          <cell r="AO133">
            <v>0</v>
          </cell>
          <cell r="AP133">
            <v>0</v>
          </cell>
          <cell r="AQ133">
            <v>0.36724287179588033</v>
          </cell>
          <cell r="AR133">
            <v>0</v>
          </cell>
          <cell r="AS133">
            <v>0</v>
          </cell>
          <cell r="AT133">
            <v>1.4735795496941755</v>
          </cell>
          <cell r="AV133">
            <v>0.42752077634002206</v>
          </cell>
          <cell r="AW133">
            <v>0</v>
          </cell>
          <cell r="AX133">
            <v>0</v>
          </cell>
          <cell r="AY133">
            <v>0.94390407502717821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0.10215469832697519</v>
          </cell>
          <cell r="BI133">
            <v>0</v>
          </cell>
          <cell r="BJ133">
            <v>1.4735795496941755</v>
          </cell>
        </row>
        <row r="134"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0.26492693</v>
          </cell>
          <cell r="AA134">
            <v>0.20179042999999997</v>
          </cell>
          <cell r="AB134">
            <v>0</v>
          </cell>
          <cell r="AC134">
            <v>0.46671735999999997</v>
          </cell>
          <cell r="AD134">
            <v>4.1392900000000003E-3</v>
          </cell>
          <cell r="AE134">
            <v>5.169710000000001E-3</v>
          </cell>
          <cell r="AF134">
            <v>0</v>
          </cell>
          <cell r="AG134">
            <v>0</v>
          </cell>
          <cell r="AH134">
            <v>1.1892301268108545E-2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2.1201301268108548E-2</v>
          </cell>
          <cell r="AO134">
            <v>0</v>
          </cell>
          <cell r="AP134">
            <v>0</v>
          </cell>
          <cell r="AQ134">
            <v>0.11198651210183433</v>
          </cell>
          <cell r="AR134">
            <v>0</v>
          </cell>
          <cell r="AS134">
            <v>0</v>
          </cell>
          <cell r="AT134">
            <v>0.59990517336994287</v>
          </cell>
          <cell r="AV134">
            <v>0.50642857519075435</v>
          </cell>
          <cell r="AW134">
            <v>0</v>
          </cell>
          <cell r="AX134">
            <v>0</v>
          </cell>
          <cell r="AY134">
            <v>8.3250758346391771E-2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2.4000000000000001E-5</v>
          </cell>
          <cell r="BF134">
            <v>0</v>
          </cell>
          <cell r="BG134">
            <v>0</v>
          </cell>
          <cell r="BH134">
            <v>1.020183983279673E-2</v>
          </cell>
          <cell r="BI134">
            <v>0</v>
          </cell>
          <cell r="BJ134">
            <v>0.59990517336994287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0.25878250000000003</v>
          </cell>
          <cell r="AA135">
            <v>0.23840407999999999</v>
          </cell>
          <cell r="AB135">
            <v>0</v>
          </cell>
          <cell r="AC135">
            <v>0.49718658000000004</v>
          </cell>
          <cell r="AD135">
            <v>4.5265300000000008E-3</v>
          </cell>
          <cell r="AE135">
            <v>6.2287999999999996E-3</v>
          </cell>
          <cell r="AF135">
            <v>0</v>
          </cell>
          <cell r="AG135">
            <v>0</v>
          </cell>
          <cell r="AH135">
            <v>1.4069822686229094E-2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2.4825152686229094E-2</v>
          </cell>
          <cell r="AO135">
            <v>0</v>
          </cell>
          <cell r="AP135">
            <v>0</v>
          </cell>
          <cell r="AQ135">
            <v>0.13249162908001738</v>
          </cell>
          <cell r="AR135">
            <v>0</v>
          </cell>
          <cell r="AS135">
            <v>0</v>
          </cell>
          <cell r="AT135">
            <v>0.65450336176624657</v>
          </cell>
          <cell r="AV135">
            <v>0.54456639707423204</v>
          </cell>
          <cell r="AW135">
            <v>0</v>
          </cell>
          <cell r="AX135">
            <v>0</v>
          </cell>
          <cell r="AY135">
            <v>9.1751448424805843E-2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1.5E-5</v>
          </cell>
          <cell r="BF135">
            <v>0</v>
          </cell>
          <cell r="BG135">
            <v>0</v>
          </cell>
          <cell r="BH135">
            <v>1.8170516267208628E-2</v>
          </cell>
          <cell r="BI135">
            <v>0</v>
          </cell>
          <cell r="BJ135">
            <v>0.65450336176624657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3.9674279999999999E-2</v>
          </cell>
          <cell r="AA136">
            <v>7.5729249999999998E-2</v>
          </cell>
          <cell r="AB136">
            <v>0</v>
          </cell>
          <cell r="AC136">
            <v>0.11540353</v>
          </cell>
          <cell r="AD136">
            <v>9.5662999999999998E-4</v>
          </cell>
          <cell r="AE136">
            <v>2.0654900000000001E-3</v>
          </cell>
          <cell r="AF136">
            <v>0</v>
          </cell>
          <cell r="AG136">
            <v>0</v>
          </cell>
          <cell r="AH136">
            <v>4.4742889742429319E-3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7.4964089742429324E-3</v>
          </cell>
          <cell r="AO136">
            <v>0</v>
          </cell>
          <cell r="AP136">
            <v>0</v>
          </cell>
          <cell r="AQ136">
            <v>4.2133141859166244E-2</v>
          </cell>
          <cell r="AR136">
            <v>0</v>
          </cell>
          <cell r="AS136">
            <v>0</v>
          </cell>
          <cell r="AT136">
            <v>0.16503308083340917</v>
          </cell>
          <cell r="AV136">
            <v>4.7917106479005829E-2</v>
          </cell>
          <cell r="AW136">
            <v>0</v>
          </cell>
          <cell r="AX136">
            <v>0</v>
          </cell>
          <cell r="AY136">
            <v>9.120481231231406E-2</v>
          </cell>
          <cell r="AZ136">
            <v>0</v>
          </cell>
          <cell r="BA136">
            <v>0</v>
          </cell>
          <cell r="BB136">
            <v>0</v>
          </cell>
          <cell r="BC136">
            <v>1.7483666954206209E-2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8.4274950878830603E-3</v>
          </cell>
          <cell r="BI136">
            <v>0</v>
          </cell>
          <cell r="BJ136">
            <v>0.16503308083340915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3.3588730600000005</v>
          </cell>
          <cell r="AA137">
            <v>1.9018523200000002</v>
          </cell>
          <cell r="AB137">
            <v>0</v>
          </cell>
          <cell r="AC137">
            <v>5.2607253800000002</v>
          </cell>
          <cell r="AD137">
            <v>3.2898330000000003E-2</v>
          </cell>
          <cell r="AE137">
            <v>5.0786000000000005E-2</v>
          </cell>
          <cell r="AF137">
            <v>0</v>
          </cell>
          <cell r="AG137">
            <v>8.0639387550200756E-3</v>
          </cell>
          <cell r="AH137">
            <v>0.11230409801305641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0.20405236676807648</v>
          </cell>
          <cell r="AO137">
            <v>0</v>
          </cell>
          <cell r="AP137">
            <v>0</v>
          </cell>
          <cell r="AQ137">
            <v>1.0575366321193955</v>
          </cell>
          <cell r="AR137">
            <v>0.22896193588041719</v>
          </cell>
          <cell r="AS137">
            <v>0</v>
          </cell>
          <cell r="AT137">
            <v>6.7512763147678898</v>
          </cell>
          <cell r="AV137">
            <v>5.2352498588302234</v>
          </cell>
          <cell r="AW137">
            <v>0</v>
          </cell>
          <cell r="AX137">
            <v>0</v>
          </cell>
          <cell r="AY137">
            <v>0.67348586039570557</v>
          </cell>
          <cell r="AZ137">
            <v>0</v>
          </cell>
          <cell r="BA137">
            <v>0</v>
          </cell>
          <cell r="BB137">
            <v>0</v>
          </cell>
          <cell r="BC137">
            <v>0.46699609554196153</v>
          </cell>
          <cell r="BD137">
            <v>0</v>
          </cell>
          <cell r="BE137">
            <v>0.3755445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6.7512763147678907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11.502846419999996</v>
          </cell>
          <cell r="AA138">
            <v>5.4181218699999985</v>
          </cell>
          <cell r="AB138">
            <v>0</v>
          </cell>
          <cell r="AC138">
            <v>16.920968289999994</v>
          </cell>
          <cell r="AD138">
            <v>8.7810219999999994E-2</v>
          </cell>
          <cell r="AE138">
            <v>0.14446629</v>
          </cell>
          <cell r="AF138">
            <v>0</v>
          </cell>
          <cell r="AG138">
            <v>0</v>
          </cell>
          <cell r="AH138">
            <v>0.31992685974067486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0.55220336974067485</v>
          </cell>
          <cell r="AO138">
            <v>0</v>
          </cell>
          <cell r="AP138">
            <v>0</v>
          </cell>
          <cell r="AQ138">
            <v>3.0126627590682666</v>
          </cell>
          <cell r="AR138">
            <v>0</v>
          </cell>
          <cell r="AS138">
            <v>0</v>
          </cell>
          <cell r="AT138">
            <v>20.485834418808935</v>
          </cell>
          <cell r="AV138">
            <v>10.144274326912326</v>
          </cell>
          <cell r="AW138">
            <v>0</v>
          </cell>
          <cell r="AX138">
            <v>0</v>
          </cell>
          <cell r="AY138">
            <v>1.4529593355160308</v>
          </cell>
          <cell r="AZ138">
            <v>0</v>
          </cell>
          <cell r="BA138">
            <v>0</v>
          </cell>
          <cell r="BB138">
            <v>0</v>
          </cell>
          <cell r="BC138">
            <v>7.7663104520520401</v>
          </cell>
          <cell r="BD138">
            <v>0.37099999999999955</v>
          </cell>
          <cell r="BE138">
            <v>0.1042965</v>
          </cell>
          <cell r="BF138">
            <v>0</v>
          </cell>
          <cell r="BG138">
            <v>0</v>
          </cell>
          <cell r="BH138">
            <v>8.8105616198413506E-2</v>
          </cell>
          <cell r="BI138">
            <v>0.55888818813012942</v>
          </cell>
          <cell r="BJ138">
            <v>20.485834418808938</v>
          </cell>
        </row>
        <row r="139"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8.9266280000000003E-2</v>
          </cell>
          <cell r="AA139">
            <v>7.8785299999999999E-3</v>
          </cell>
          <cell r="AB139">
            <v>0</v>
          </cell>
          <cell r="AC139">
            <v>9.7144809999999998E-2</v>
          </cell>
          <cell r="AD139">
            <v>9.5797999999999999E-4</v>
          </cell>
          <cell r="AE139">
            <v>2.0036000000000001E-4</v>
          </cell>
          <cell r="AF139">
            <v>0</v>
          </cell>
          <cell r="AG139">
            <v>0</v>
          </cell>
          <cell r="AH139">
            <v>4.6464951809237323E-4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1.6229895180923731E-3</v>
          </cell>
          <cell r="AO139">
            <v>0</v>
          </cell>
          <cell r="AP139">
            <v>0</v>
          </cell>
          <cell r="AQ139">
            <v>4.375476008205691E-3</v>
          </cell>
          <cell r="AR139">
            <v>0</v>
          </cell>
          <cell r="AS139">
            <v>0</v>
          </cell>
          <cell r="AT139">
            <v>0.10314327552629807</v>
          </cell>
          <cell r="AV139">
            <v>-8.1947724473701952E-2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0.18509100000000001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0.10314327552629805</v>
          </cell>
        </row>
        <row r="140"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2.5994630799999996</v>
          </cell>
          <cell r="AA140">
            <v>2.5881476800000001</v>
          </cell>
          <cell r="AB140">
            <v>0</v>
          </cell>
          <cell r="AC140">
            <v>5.1876107600000001</v>
          </cell>
          <cell r="AD140">
            <v>0.10643153999999999</v>
          </cell>
          <cell r="AE140">
            <v>0.20034407000000001</v>
          </cell>
          <cell r="AF140">
            <v>0</v>
          </cell>
          <cell r="AG140">
            <v>0</v>
          </cell>
          <cell r="AH140">
            <v>0.10377584205031702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0.41055145205031701</v>
          </cell>
          <cell r="AO140">
            <v>0</v>
          </cell>
          <cell r="AP140">
            <v>0</v>
          </cell>
          <cell r="AQ140">
            <v>0.97679870252744416</v>
          </cell>
          <cell r="AR140">
            <v>0</v>
          </cell>
          <cell r="AS140">
            <v>0</v>
          </cell>
          <cell r="AT140">
            <v>6.574960914577761</v>
          </cell>
          <cell r="AV140">
            <v>0.46152675784041375</v>
          </cell>
          <cell r="AW140">
            <v>0</v>
          </cell>
          <cell r="AX140">
            <v>0</v>
          </cell>
          <cell r="AY140">
            <v>2.3428028301733819</v>
          </cell>
          <cell r="AZ140">
            <v>0</v>
          </cell>
          <cell r="BA140">
            <v>0</v>
          </cell>
          <cell r="BB140">
            <v>0</v>
          </cell>
          <cell r="BC140">
            <v>3.765331326563965</v>
          </cell>
          <cell r="BD140">
            <v>0</v>
          </cell>
          <cell r="BE140">
            <v>5.3E-3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6.5749609145777601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1.9093191800000002</v>
          </cell>
          <cell r="AA141">
            <v>1.1862362199999998</v>
          </cell>
          <cell r="AB141">
            <v>0</v>
          </cell>
          <cell r="AC141">
            <v>3.0955554000000003</v>
          </cell>
          <cell r="AD141">
            <v>6.9427499999999993E-3</v>
          </cell>
          <cell r="AE141">
            <v>3.5128480000000004E-2</v>
          </cell>
          <cell r="AF141">
            <v>0</v>
          </cell>
          <cell r="AG141">
            <v>0</v>
          </cell>
          <cell r="AH141">
            <v>7.0245605432186345E-2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0.11231683543218635</v>
          </cell>
          <cell r="AO141">
            <v>0</v>
          </cell>
          <cell r="AP141">
            <v>0</v>
          </cell>
          <cell r="AQ141">
            <v>0.66148343920010533</v>
          </cell>
          <cell r="AR141">
            <v>0</v>
          </cell>
          <cell r="AS141">
            <v>0</v>
          </cell>
          <cell r="AT141">
            <v>3.8693556746322919</v>
          </cell>
          <cell r="AV141">
            <v>5.8268772152716683E-2</v>
          </cell>
          <cell r="AW141">
            <v>0</v>
          </cell>
          <cell r="AX141">
            <v>0</v>
          </cell>
          <cell r="AY141">
            <v>1.7525036029378374</v>
          </cell>
          <cell r="AZ141">
            <v>0</v>
          </cell>
          <cell r="BA141">
            <v>0</v>
          </cell>
          <cell r="BB141">
            <v>0</v>
          </cell>
          <cell r="BC141">
            <v>1.9782772995417377</v>
          </cell>
          <cell r="BD141">
            <v>0</v>
          </cell>
          <cell r="BE141">
            <v>8.0306000000000002E-2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3.8693556746322919</v>
          </cell>
        </row>
        <row r="142"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4.6244651800000005</v>
          </cell>
          <cell r="AA142">
            <v>0.44245686000000001</v>
          </cell>
          <cell r="AB142">
            <v>0</v>
          </cell>
          <cell r="AC142">
            <v>5.0669220400000006</v>
          </cell>
          <cell r="AD142">
            <v>9.4709500000000005E-3</v>
          </cell>
          <cell r="AE142">
            <v>1.1973179999999998E-2</v>
          </cell>
          <cell r="AF142">
            <v>0</v>
          </cell>
          <cell r="AG142">
            <v>0</v>
          </cell>
          <cell r="AH142">
            <v>2.6136102743408794E-2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4.7580232743408793E-2</v>
          </cell>
          <cell r="AO142">
            <v>0</v>
          </cell>
          <cell r="AP142">
            <v>0</v>
          </cell>
          <cell r="AQ142">
            <v>0.24611645132288618</v>
          </cell>
          <cell r="AR142">
            <v>0</v>
          </cell>
          <cell r="AS142">
            <v>0</v>
          </cell>
          <cell r="AT142">
            <v>5.3606187240662955</v>
          </cell>
          <cell r="AV142">
            <v>0.59557976198988027</v>
          </cell>
          <cell r="AW142">
            <v>0</v>
          </cell>
          <cell r="AX142">
            <v>0</v>
          </cell>
          <cell r="AY142">
            <v>0.30106757069787216</v>
          </cell>
          <cell r="AZ142">
            <v>0</v>
          </cell>
          <cell r="BA142">
            <v>0</v>
          </cell>
          <cell r="BB142">
            <v>0</v>
          </cell>
          <cell r="BC142">
            <v>4.4541463913785426</v>
          </cell>
          <cell r="BD142">
            <v>0</v>
          </cell>
          <cell r="BE142">
            <v>9.8250000000000004E-3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5.3606187240662955</v>
          </cell>
        </row>
        <row r="143"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1.8655999999999998E-3</v>
          </cell>
          <cell r="AA143">
            <v>2.3047330000000001E-2</v>
          </cell>
          <cell r="AB143">
            <v>0</v>
          </cell>
          <cell r="AC143">
            <v>2.491293E-2</v>
          </cell>
          <cell r="AD143">
            <v>0</v>
          </cell>
          <cell r="AE143">
            <v>6.3278999999999994E-4</v>
          </cell>
          <cell r="AF143">
            <v>0</v>
          </cell>
          <cell r="AG143">
            <v>0</v>
          </cell>
          <cell r="AH143">
            <v>1.3619391211378755E-3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1.9947291211378755E-3</v>
          </cell>
          <cell r="AO143">
            <v>0</v>
          </cell>
          <cell r="AP143">
            <v>0</v>
          </cell>
          <cell r="AQ143">
            <v>1.2825004045287377E-2</v>
          </cell>
          <cell r="AR143">
            <v>0</v>
          </cell>
          <cell r="AS143">
            <v>0</v>
          </cell>
          <cell r="AT143">
            <v>3.973266316642525E-2</v>
          </cell>
          <cell r="AV143">
            <v>2.4370397115456022E-3</v>
          </cell>
          <cell r="AW143">
            <v>0</v>
          </cell>
          <cell r="AX143">
            <v>0</v>
          </cell>
          <cell r="AY143">
            <v>1.8363834899103183E-2</v>
          </cell>
          <cell r="AZ143">
            <v>0</v>
          </cell>
          <cell r="BA143">
            <v>0</v>
          </cell>
          <cell r="BB143">
            <v>0</v>
          </cell>
          <cell r="BC143">
            <v>1.8931788555776471E-2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3.9732663166425257E-2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0.6870581</v>
          </cell>
          <cell r="AA144">
            <v>0.52386453999999993</v>
          </cell>
          <cell r="AB144">
            <v>0</v>
          </cell>
          <cell r="AC144">
            <v>1.2109226399999999</v>
          </cell>
          <cell r="AD144">
            <v>7.4914000000000014E-3</v>
          </cell>
          <cell r="AE144">
            <v>1.0968159999999999E-2</v>
          </cell>
          <cell r="AF144">
            <v>0</v>
          </cell>
          <cell r="AG144">
            <v>0</v>
          </cell>
          <cell r="AH144">
            <v>3.076038370556386E-2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4.9219943705563859E-2</v>
          </cell>
          <cell r="AO144">
            <v>0</v>
          </cell>
          <cell r="AP144">
            <v>0</v>
          </cell>
          <cell r="AQ144">
            <v>0.28966202625037246</v>
          </cell>
          <cell r="AR144">
            <v>0</v>
          </cell>
          <cell r="AS144">
            <v>0</v>
          </cell>
          <cell r="AT144">
            <v>1.5498046099559362</v>
          </cell>
          <cell r="AV144">
            <v>0.89843948163244858</v>
          </cell>
          <cell r="AW144">
            <v>0</v>
          </cell>
          <cell r="AX144">
            <v>0</v>
          </cell>
          <cell r="AY144">
            <v>0.28992461902016231</v>
          </cell>
          <cell r="AZ144">
            <v>0</v>
          </cell>
          <cell r="BA144">
            <v>0</v>
          </cell>
          <cell r="BB144">
            <v>0</v>
          </cell>
          <cell r="BC144">
            <v>0.31450169375348769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4.6938815549837518E-2</v>
          </cell>
          <cell r="BJ144">
            <v>1.5498046099559362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0.48806406999999996</v>
          </cell>
          <cell r="AA145">
            <v>1.00304438</v>
          </cell>
          <cell r="AB145">
            <v>0</v>
          </cell>
          <cell r="AC145">
            <v>1.49110845</v>
          </cell>
          <cell r="AD145">
            <v>1.0733510000000002E-2</v>
          </cell>
          <cell r="AE145">
            <v>2.7354E-2</v>
          </cell>
          <cell r="AF145">
            <v>0</v>
          </cell>
          <cell r="AG145">
            <v>0</v>
          </cell>
          <cell r="AH145">
            <v>5.9262362862987618E-2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9.734987286298763E-2</v>
          </cell>
          <cell r="AO145">
            <v>0</v>
          </cell>
          <cell r="AP145">
            <v>0</v>
          </cell>
          <cell r="AQ145">
            <v>0.55805728145624078</v>
          </cell>
          <cell r="AR145">
            <v>0</v>
          </cell>
          <cell r="AS145">
            <v>0</v>
          </cell>
          <cell r="AT145">
            <v>2.1465156043192284</v>
          </cell>
          <cell r="AV145">
            <v>0.67948030869853515</v>
          </cell>
          <cell r="AW145">
            <v>0</v>
          </cell>
          <cell r="AX145">
            <v>0</v>
          </cell>
          <cell r="AY145">
            <v>1.2539575070346685</v>
          </cell>
          <cell r="AZ145">
            <v>0</v>
          </cell>
          <cell r="BA145">
            <v>0</v>
          </cell>
          <cell r="BB145">
            <v>0</v>
          </cell>
          <cell r="BC145">
            <v>4.2670600379237929E-2</v>
          </cell>
          <cell r="BD145">
            <v>0</v>
          </cell>
          <cell r="BE145">
            <v>8.6447585034635302E-3</v>
          </cell>
          <cell r="BF145">
            <v>0</v>
          </cell>
          <cell r="BG145">
            <v>0</v>
          </cell>
          <cell r="BH145">
            <v>0.11502388174092316</v>
          </cell>
          <cell r="BI145">
            <v>4.6738547962399755E-2</v>
          </cell>
          <cell r="BJ145">
            <v>2.1465156043192279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9.0518900000000017E-3</v>
          </cell>
          <cell r="AA146">
            <v>3.1687500000000001E-3</v>
          </cell>
          <cell r="AB146">
            <v>0</v>
          </cell>
          <cell r="AC146">
            <v>1.2220640000000001E-2</v>
          </cell>
          <cell r="AD146">
            <v>1.8901999999999998E-4</v>
          </cell>
          <cell r="AE146">
            <v>8.585E-5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2.7486999999999998E-4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1.2495510000000001E-2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1.2495510000000001E-2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1.2495510000000001E-2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1.6426529999999999</v>
          </cell>
          <cell r="AC147">
            <v>1.6426529999999999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1.6426529999999999</v>
          </cell>
          <cell r="AV147">
            <v>1.6426529999999999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1.6426529999999999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1.5812653619999999</v>
          </cell>
          <cell r="AC148">
            <v>1.5812653619999999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1.5812653619999999</v>
          </cell>
          <cell r="AV148">
            <v>1.5812653619999999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1.5812653619999999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8.3419930708256746</v>
          </cell>
          <cell r="AC149">
            <v>8.3419930708256746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0.31222692917432504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0.31222692917432504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8.6542200000000005</v>
          </cell>
          <cell r="AV149">
            <v>5.1925319999999999</v>
          </cell>
          <cell r="AW149">
            <v>0</v>
          </cell>
          <cell r="AX149">
            <v>0</v>
          </cell>
          <cell r="AY149">
            <v>3.4616880000000005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8.6542200000000005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7.7408160509607713</v>
          </cell>
          <cell r="AC150">
            <v>7.7408160509607713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7.7408160509607713</v>
          </cell>
          <cell r="AV150">
            <v>0</v>
          </cell>
          <cell r="AW150">
            <v>0</v>
          </cell>
          <cell r="AX150">
            <v>0</v>
          </cell>
          <cell r="AY150">
            <v>7.7408160509607713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7.7408160509607713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0.52280700000000002</v>
          </cell>
          <cell r="AC151">
            <v>0.52280700000000002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0.52280700000000002</v>
          </cell>
          <cell r="AV151">
            <v>0.52280700000000002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0.52280700000000002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0.52592531762340944</v>
          </cell>
          <cell r="AC153">
            <v>0.52592531762340944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0.52592531762340944</v>
          </cell>
          <cell r="AV153">
            <v>0.52592531762340944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0.52592531762340944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1.1305823300000002</v>
          </cell>
          <cell r="AC154">
            <v>1.1305823300000002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1.1305823300000002</v>
          </cell>
          <cell r="AV154">
            <v>1.1305823300000002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1.1305823300000002</v>
          </cell>
        </row>
        <row r="155">
          <cell r="J155">
            <v>0</v>
          </cell>
          <cell r="K155">
            <v>0</v>
          </cell>
          <cell r="L155">
            <v>5.4773086900626762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5.4773086900626762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5.4773086900626762</v>
          </cell>
          <cell r="AV155">
            <v>2.7104518987929582</v>
          </cell>
          <cell r="AW155">
            <v>0</v>
          </cell>
          <cell r="AX155">
            <v>0</v>
          </cell>
          <cell r="AY155">
            <v>2.7278848330619514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3.8971958207766451E-2</v>
          </cell>
          <cell r="BH155">
            <v>0</v>
          </cell>
          <cell r="BI155">
            <v>0</v>
          </cell>
          <cell r="BJ155">
            <v>5.4773086900626762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0.28638429190854447</v>
          </cell>
          <cell r="AC156">
            <v>0.28638429190854447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0.28638429190854447</v>
          </cell>
          <cell r="AV156">
            <v>0.28638429190854447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0.28638429190854447</v>
          </cell>
        </row>
      </sheetData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7_6"/>
    </sheetNames>
    <sheetDataSet>
      <sheetData sheetId="0">
        <row r="1">
          <cell r="A1" t="str">
            <v>Table 7.6  COPRA PRODUCTION,  AVERAGE PRODUCER PRICE AND TOTAL PRODUCER INCOME: 1960- 2001</v>
          </cell>
        </row>
        <row r="3">
          <cell r="B3" t="str">
            <v xml:space="preserve"> Copra</v>
          </cell>
          <cell r="C3" t="str">
            <v xml:space="preserve">  Average</v>
          </cell>
          <cell r="E3" t="str">
            <v>Total</v>
          </cell>
        </row>
        <row r="4">
          <cell r="A4" t="str">
            <v xml:space="preserve"> Year</v>
          </cell>
          <cell r="B4" t="str">
            <v xml:space="preserve"> production</v>
          </cell>
          <cell r="C4" t="str">
            <v>producer price</v>
          </cell>
          <cell r="E4" t="str">
            <v>producer income</v>
          </cell>
        </row>
        <row r="5">
          <cell r="B5" t="str">
            <v>(short tons)</v>
          </cell>
          <cell r="C5" t="str">
            <v>per ton ($)</v>
          </cell>
          <cell r="E5" t="str">
            <v>($'000)</v>
          </cell>
        </row>
        <row r="6">
          <cell r="A6">
            <v>1951</v>
          </cell>
          <cell r="B6">
            <v>4980</v>
          </cell>
          <cell r="C6">
            <v>84</v>
          </cell>
          <cell r="E6">
            <v>418.32</v>
          </cell>
        </row>
        <row r="7">
          <cell r="A7">
            <v>1952</v>
          </cell>
          <cell r="B7">
            <v>4565</v>
          </cell>
          <cell r="C7">
            <v>94</v>
          </cell>
          <cell r="E7">
            <v>429.11</v>
          </cell>
        </row>
        <row r="8">
          <cell r="A8">
            <v>1953</v>
          </cell>
          <cell r="B8">
            <v>4580</v>
          </cell>
          <cell r="C8">
            <v>78</v>
          </cell>
          <cell r="E8">
            <v>357.24</v>
          </cell>
        </row>
        <row r="9">
          <cell r="A9">
            <v>1954</v>
          </cell>
          <cell r="B9">
            <v>3896</v>
          </cell>
          <cell r="C9">
            <v>102</v>
          </cell>
          <cell r="E9">
            <v>397.392</v>
          </cell>
        </row>
        <row r="10">
          <cell r="A10">
            <v>1955</v>
          </cell>
          <cell r="B10">
            <v>4434</v>
          </cell>
          <cell r="C10">
            <v>128</v>
          </cell>
          <cell r="E10">
            <v>567.55200000000002</v>
          </cell>
        </row>
        <row r="11">
          <cell r="A11">
            <v>1956</v>
          </cell>
          <cell r="B11">
            <v>5480</v>
          </cell>
          <cell r="C11">
            <v>102</v>
          </cell>
          <cell r="E11">
            <v>558.96</v>
          </cell>
        </row>
        <row r="12">
          <cell r="A12">
            <v>1957</v>
          </cell>
          <cell r="B12">
            <v>6034</v>
          </cell>
          <cell r="C12">
            <v>108</v>
          </cell>
          <cell r="E12">
            <v>651.67200000000003</v>
          </cell>
        </row>
        <row r="13">
          <cell r="A13">
            <v>1958</v>
          </cell>
          <cell r="B13">
            <v>5701</v>
          </cell>
          <cell r="C13">
            <v>106</v>
          </cell>
          <cell r="E13">
            <v>604.30600000000004</v>
          </cell>
        </row>
        <row r="14">
          <cell r="A14">
            <v>1959</v>
          </cell>
          <cell r="B14">
            <v>3700</v>
          </cell>
          <cell r="C14">
            <v>102</v>
          </cell>
          <cell r="E14">
            <v>377.4</v>
          </cell>
        </row>
        <row r="15">
          <cell r="A15">
            <v>1960</v>
          </cell>
          <cell r="B15">
            <v>4436</v>
          </cell>
          <cell r="C15">
            <v>148</v>
          </cell>
          <cell r="E15">
            <v>656.52800000000002</v>
          </cell>
        </row>
        <row r="16">
          <cell r="A16">
            <v>1961</v>
          </cell>
          <cell r="B16">
            <v>6060</v>
          </cell>
          <cell r="C16">
            <v>126</v>
          </cell>
          <cell r="E16">
            <v>763.56</v>
          </cell>
        </row>
        <row r="17">
          <cell r="A17">
            <v>1962</v>
          </cell>
          <cell r="B17">
            <v>4521</v>
          </cell>
          <cell r="C17">
            <v>142</v>
          </cell>
          <cell r="E17">
            <v>641.98199999999997</v>
          </cell>
        </row>
        <row r="18">
          <cell r="A18">
            <v>1963</v>
          </cell>
          <cell r="B18">
            <v>4975</v>
          </cell>
          <cell r="C18">
            <v>154</v>
          </cell>
          <cell r="E18">
            <v>766.15</v>
          </cell>
        </row>
        <row r="19">
          <cell r="A19">
            <v>1964</v>
          </cell>
          <cell r="B19">
            <v>5742</v>
          </cell>
          <cell r="C19">
            <v>166</v>
          </cell>
          <cell r="E19">
            <v>953.17200000000003</v>
          </cell>
        </row>
        <row r="20">
          <cell r="A20">
            <v>1965</v>
          </cell>
          <cell r="B20">
            <v>5807</v>
          </cell>
          <cell r="C20">
            <v>184</v>
          </cell>
          <cell r="E20">
            <v>1068.4880000000001</v>
          </cell>
        </row>
        <row r="21">
          <cell r="A21">
            <v>1966</v>
          </cell>
          <cell r="B21">
            <v>5554</v>
          </cell>
          <cell r="C21">
            <v>182</v>
          </cell>
          <cell r="E21">
            <v>1010.828</v>
          </cell>
        </row>
        <row r="22">
          <cell r="A22">
            <v>1967</v>
          </cell>
          <cell r="B22">
            <v>6272</v>
          </cell>
          <cell r="C22">
            <v>132</v>
          </cell>
          <cell r="E22">
            <v>827.904</v>
          </cell>
        </row>
        <row r="23">
          <cell r="A23">
            <v>1968</v>
          </cell>
          <cell r="B23">
            <v>6311</v>
          </cell>
          <cell r="C23">
            <v>194</v>
          </cell>
          <cell r="E23">
            <v>1224.3340000000001</v>
          </cell>
        </row>
        <row r="24">
          <cell r="A24">
            <v>1969</v>
          </cell>
          <cell r="B24">
            <v>6401</v>
          </cell>
          <cell r="C24">
            <v>156</v>
          </cell>
          <cell r="E24">
            <v>998.55600000000004</v>
          </cell>
        </row>
        <row r="25">
          <cell r="A25">
            <v>1970</v>
          </cell>
          <cell r="B25">
            <v>7348</v>
          </cell>
          <cell r="C25">
            <v>170</v>
          </cell>
          <cell r="E25">
            <v>1249.1600000000001</v>
          </cell>
        </row>
        <row r="26">
          <cell r="A26">
            <v>1971</v>
          </cell>
          <cell r="B26">
            <v>5344</v>
          </cell>
          <cell r="C26">
            <v>154</v>
          </cell>
          <cell r="E26">
            <v>822.976</v>
          </cell>
        </row>
        <row r="27">
          <cell r="A27">
            <v>1972</v>
          </cell>
          <cell r="B27">
            <v>5715</v>
          </cell>
          <cell r="C27">
            <v>122</v>
          </cell>
          <cell r="E27">
            <v>697.23</v>
          </cell>
        </row>
        <row r="28">
          <cell r="A28">
            <v>1973</v>
          </cell>
          <cell r="B28">
            <v>4574</v>
          </cell>
          <cell r="C28">
            <v>110</v>
          </cell>
          <cell r="E28">
            <v>503.14</v>
          </cell>
        </row>
        <row r="29">
          <cell r="A29">
            <v>1974</v>
          </cell>
          <cell r="B29">
            <v>6336</v>
          </cell>
          <cell r="C29">
            <v>356</v>
          </cell>
          <cell r="E29">
            <v>2255.616</v>
          </cell>
        </row>
        <row r="30">
          <cell r="A30">
            <v>1975</v>
          </cell>
          <cell r="B30">
            <v>6482</v>
          </cell>
          <cell r="C30">
            <v>270</v>
          </cell>
          <cell r="E30">
            <v>1750.14</v>
          </cell>
        </row>
        <row r="31">
          <cell r="A31">
            <v>1976</v>
          </cell>
          <cell r="B31">
            <v>5685</v>
          </cell>
          <cell r="C31">
            <v>160</v>
          </cell>
          <cell r="E31">
            <v>909.6</v>
          </cell>
        </row>
        <row r="32">
          <cell r="A32">
            <v>1977</v>
          </cell>
          <cell r="B32">
            <v>6075</v>
          </cell>
          <cell r="C32" t="str">
            <v>-</v>
          </cell>
          <cell r="E32" t="str">
            <v>-</v>
          </cell>
        </row>
        <row r="33">
          <cell r="A33">
            <v>1978</v>
          </cell>
          <cell r="B33">
            <v>5876</v>
          </cell>
          <cell r="C33">
            <v>182</v>
          </cell>
          <cell r="E33">
            <v>1069.432</v>
          </cell>
        </row>
        <row r="34">
          <cell r="A34">
            <v>1979</v>
          </cell>
          <cell r="B34">
            <v>6488</v>
          </cell>
          <cell r="C34">
            <v>416</v>
          </cell>
          <cell r="E34">
            <v>2699.0079999999998</v>
          </cell>
        </row>
        <row r="35">
          <cell r="A35">
            <v>1980</v>
          </cell>
          <cell r="B35">
            <v>6257</v>
          </cell>
          <cell r="C35">
            <v>223</v>
          </cell>
          <cell r="E35">
            <v>1395.3109999999999</v>
          </cell>
        </row>
        <row r="36">
          <cell r="A36">
            <v>1981</v>
          </cell>
          <cell r="B36">
            <v>5760</v>
          </cell>
          <cell r="C36">
            <v>171</v>
          </cell>
          <cell r="E36">
            <v>984.96</v>
          </cell>
        </row>
        <row r="37">
          <cell r="A37">
            <v>1982</v>
          </cell>
          <cell r="B37">
            <v>5773</v>
          </cell>
          <cell r="C37">
            <v>136</v>
          </cell>
          <cell r="E37">
            <v>785.12800000000004</v>
          </cell>
        </row>
        <row r="38">
          <cell r="A38">
            <v>1983</v>
          </cell>
          <cell r="B38">
            <v>6491</v>
          </cell>
          <cell r="C38">
            <v>174</v>
          </cell>
          <cell r="E38">
            <v>1129.434</v>
          </cell>
        </row>
        <row r="39">
          <cell r="A39">
            <v>1984</v>
          </cell>
          <cell r="B39">
            <v>4483</v>
          </cell>
          <cell r="C39">
            <v>316</v>
          </cell>
          <cell r="E39">
            <v>1416.6279999999999</v>
          </cell>
        </row>
        <row r="40">
          <cell r="A40">
            <v>1985</v>
          </cell>
          <cell r="B40">
            <v>4301</v>
          </cell>
          <cell r="C40">
            <v>208</v>
          </cell>
          <cell r="E40">
            <v>894.60799999999995</v>
          </cell>
        </row>
        <row r="41">
          <cell r="A41">
            <v>1986</v>
          </cell>
          <cell r="B41">
            <v>6815</v>
          </cell>
          <cell r="C41">
            <v>120</v>
          </cell>
          <cell r="E41">
            <v>817.8</v>
          </cell>
        </row>
        <row r="42">
          <cell r="A42">
            <v>1987</v>
          </cell>
          <cell r="B42">
            <v>5405</v>
          </cell>
          <cell r="C42">
            <v>200</v>
          </cell>
          <cell r="E42">
            <v>1081</v>
          </cell>
        </row>
        <row r="43">
          <cell r="A43">
            <v>1988</v>
          </cell>
          <cell r="B43">
            <v>5475</v>
          </cell>
          <cell r="C43">
            <v>220</v>
          </cell>
          <cell r="E43">
            <v>1204.5</v>
          </cell>
        </row>
        <row r="44">
          <cell r="A44">
            <v>1989</v>
          </cell>
          <cell r="B44">
            <v>5805</v>
          </cell>
          <cell r="C44">
            <v>220</v>
          </cell>
          <cell r="E44">
            <v>1277.0999999999999</v>
          </cell>
        </row>
        <row r="45">
          <cell r="A45">
            <v>1990</v>
          </cell>
          <cell r="B45">
            <v>5159</v>
          </cell>
          <cell r="C45">
            <v>187</v>
          </cell>
          <cell r="E45">
            <v>964.73299999999995</v>
          </cell>
        </row>
        <row r="46">
          <cell r="A46">
            <v>1991</v>
          </cell>
          <cell r="B46">
            <v>4213</v>
          </cell>
          <cell r="C46">
            <v>155</v>
          </cell>
          <cell r="E46">
            <v>653.01499999999999</v>
          </cell>
        </row>
        <row r="47">
          <cell r="A47">
            <v>1992</v>
          </cell>
          <cell r="B47">
            <v>5861</v>
          </cell>
          <cell r="C47">
            <v>449</v>
          </cell>
          <cell r="E47">
            <v>2631.5889999999999</v>
          </cell>
        </row>
        <row r="48">
          <cell r="A48">
            <v>1993</v>
          </cell>
          <cell r="B48">
            <v>4627</v>
          </cell>
          <cell r="C48">
            <v>470</v>
          </cell>
          <cell r="E48">
            <v>2174.69</v>
          </cell>
        </row>
        <row r="49">
          <cell r="A49">
            <v>1994</v>
          </cell>
          <cell r="B49">
            <v>4972</v>
          </cell>
          <cell r="C49">
            <v>423</v>
          </cell>
          <cell r="E49">
            <v>2103.1559999999999</v>
          </cell>
        </row>
        <row r="50">
          <cell r="A50">
            <v>1995</v>
          </cell>
          <cell r="B50">
            <v>7201</v>
          </cell>
          <cell r="C50">
            <v>433</v>
          </cell>
          <cell r="E50">
            <v>3118.0329999999999</v>
          </cell>
        </row>
        <row r="51">
          <cell r="A51">
            <v>1996</v>
          </cell>
          <cell r="B51">
            <v>6464</v>
          </cell>
          <cell r="C51">
            <v>420</v>
          </cell>
          <cell r="E51">
            <v>2714.88</v>
          </cell>
        </row>
        <row r="52">
          <cell r="A52">
            <v>1997</v>
          </cell>
          <cell r="B52">
            <v>6031</v>
          </cell>
          <cell r="C52">
            <v>357</v>
          </cell>
          <cell r="E52">
            <v>2153.067</v>
          </cell>
        </row>
        <row r="53">
          <cell r="A53">
            <v>1998</v>
          </cell>
          <cell r="B53">
            <v>4273</v>
          </cell>
          <cell r="C53">
            <v>180</v>
          </cell>
          <cell r="E53">
            <v>769.14</v>
          </cell>
        </row>
        <row r="54">
          <cell r="A54">
            <v>1999</v>
          </cell>
          <cell r="B54">
            <v>3348</v>
          </cell>
          <cell r="C54">
            <v>246</v>
          </cell>
          <cell r="E54">
            <v>827</v>
          </cell>
        </row>
        <row r="55">
          <cell r="A55">
            <v>2000</v>
          </cell>
          <cell r="B55">
            <v>4273</v>
          </cell>
          <cell r="C55">
            <v>277</v>
          </cell>
          <cell r="E55">
            <v>1183.6210000000001</v>
          </cell>
        </row>
        <row r="56">
          <cell r="A56">
            <v>2001</v>
          </cell>
          <cell r="B56">
            <v>5063</v>
          </cell>
          <cell r="C56">
            <v>187</v>
          </cell>
          <cell r="E56">
            <v>946.78099999999995</v>
          </cell>
        </row>
        <row r="58">
          <cell r="A58" t="str">
            <v>Source:  Tobolar  Processing Plant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_CP"/>
      <sheetName val="GDP_1.2n"/>
      <sheetName val="GDP_Forms"/>
      <sheetName val="GDPoffFish"/>
      <sheetName val="GFSRev"/>
      <sheetName val="GFSExp"/>
      <sheetName val="GFS_RE12"/>
      <sheetName val="GFS_FMIS"/>
      <sheetName val="PO_&amp;HFs"/>
      <sheetName val="BGRT"/>
      <sheetName val="OSratio"/>
      <sheetName val="1.1"/>
      <sheetName val="2"/>
      <sheetName val="3.1"/>
      <sheetName val="3.2"/>
      <sheetName val="3.3"/>
      <sheetName val="4"/>
      <sheetName val="5"/>
      <sheetName val="Imports"/>
      <sheetName val="BoP"/>
      <sheetName val="BOPGoods"/>
      <sheetName val="BOPserv"/>
      <sheetName val="Tax"/>
      <sheetName val="Tax_Marg"/>
      <sheetName val="MEC"/>
      <sheetName val="TourEmbShip"/>
      <sheetName val="Assump"/>
      <sheetName val="ProdAcc"/>
      <sheetName val="ProdtoGDPE"/>
      <sheetName val="Make"/>
      <sheetName val="ProdBal"/>
      <sheetName val="GDP(E)"/>
      <sheetName val="Cntl"/>
      <sheetName val="Data Needs"/>
      <sheetName val="tas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E8">
            <v>0.30144137100000001</v>
          </cell>
          <cell r="F8">
            <v>-0.38287947328232808</v>
          </cell>
          <cell r="G8">
            <v>0.68432084428232809</v>
          </cell>
          <cell r="H8">
            <v>0.6370846706823281</v>
          </cell>
          <cell r="I8">
            <v>4.7236173599999987E-2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E10">
            <v>2.8238278257703637</v>
          </cell>
          <cell r="F10">
            <v>2.3808923387528211</v>
          </cell>
          <cell r="G10">
            <v>0.4429354870175426</v>
          </cell>
          <cell r="H10">
            <v>0.21405439639717899</v>
          </cell>
          <cell r="I10">
            <v>0.2288810906203636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E12">
            <v>9.4310483799204476</v>
          </cell>
          <cell r="F12">
            <v>4.6538174689544434</v>
          </cell>
          <cell r="G12">
            <v>4.7772309109660043</v>
          </cell>
          <cell r="H12">
            <v>3.8184115958205567</v>
          </cell>
          <cell r="I12">
            <v>0.9588193151454476</v>
          </cell>
        </row>
        <row r="13">
          <cell r="E13">
            <v>0.49449251700000002</v>
          </cell>
          <cell r="F13">
            <v>9.871661910970847E-2</v>
          </cell>
          <cell r="G13">
            <v>0.39577589789029155</v>
          </cell>
          <cell r="H13">
            <v>4.9631135990291536E-2</v>
          </cell>
          <cell r="I13">
            <v>0.34614476189999999</v>
          </cell>
        </row>
        <row r="14">
          <cell r="E14">
            <v>18.725782415104227</v>
          </cell>
          <cell r="F14">
            <v>4.4961343059692966</v>
          </cell>
          <cell r="G14">
            <v>14.229648109134931</v>
          </cell>
          <cell r="H14">
            <v>8.1133636221672152</v>
          </cell>
          <cell r="I14">
            <v>6.1162844869677162</v>
          </cell>
        </row>
        <row r="15">
          <cell r="E15">
            <v>5.1229275424212641</v>
          </cell>
          <cell r="F15">
            <v>1.2300351333729316</v>
          </cell>
          <cell r="G15">
            <v>3.8928924090483328</v>
          </cell>
          <cell r="H15">
            <v>2.2196228195065157</v>
          </cell>
          <cell r="I15">
            <v>1.673269589541817</v>
          </cell>
        </row>
        <row r="16">
          <cell r="E16">
            <v>6.4090405628320983</v>
          </cell>
          <cell r="F16">
            <v>2.4575944148310658</v>
          </cell>
          <cell r="G16">
            <v>3.9514461480010326</v>
          </cell>
          <cell r="H16">
            <v>0.25669908360103294</v>
          </cell>
          <cell r="I16">
            <v>3.6947470643999996</v>
          </cell>
        </row>
        <row r="17">
          <cell r="E17">
            <v>0.68180050000000003</v>
          </cell>
          <cell r="F17">
            <v>0.48165807759765356</v>
          </cell>
          <cell r="G17">
            <v>0.20014242240234648</v>
          </cell>
          <cell r="H17">
            <v>6.7968562353430198E-2</v>
          </cell>
          <cell r="I17">
            <v>0.13217386004891629</v>
          </cell>
        </row>
        <row r="18">
          <cell r="E18">
            <v>5.9539257902500005</v>
          </cell>
          <cell r="F18">
            <v>4.2061518732985759</v>
          </cell>
          <cell r="G18">
            <v>1.7477739169514246</v>
          </cell>
          <cell r="H18">
            <v>0.59354573122534138</v>
          </cell>
          <cell r="I18">
            <v>1.1542281857260832</v>
          </cell>
        </row>
        <row r="19">
          <cell r="E19">
            <v>4.1931563519999999</v>
          </cell>
          <cell r="F19">
            <v>0.52823241544733746</v>
          </cell>
          <cell r="G19">
            <v>3.6649239365526625</v>
          </cell>
          <cell r="H19">
            <v>2.4069770309526626</v>
          </cell>
          <cell r="I19">
            <v>1.2579469055999999</v>
          </cell>
        </row>
        <row r="20">
          <cell r="E20">
            <v>1.97171415E-2</v>
          </cell>
          <cell r="F20">
            <v>-0.31384310357938516</v>
          </cell>
          <cell r="G20">
            <v>0.33356024507938514</v>
          </cell>
          <cell r="H20">
            <v>0.33047054867938513</v>
          </cell>
          <cell r="I20">
            <v>3.0896964000000082E-3</v>
          </cell>
        </row>
        <row r="21">
          <cell r="E21">
            <v>0</v>
          </cell>
          <cell r="G21">
            <v>0</v>
          </cell>
          <cell r="I21">
            <v>0</v>
          </cell>
        </row>
        <row r="22">
          <cell r="E22">
            <v>0</v>
          </cell>
          <cell r="G22">
            <v>0</v>
          </cell>
          <cell r="I22">
            <v>0</v>
          </cell>
        </row>
        <row r="23">
          <cell r="E23">
            <v>6.5693249999999995E-2</v>
          </cell>
          <cell r="F23">
            <v>5.6746663427549634E-3</v>
          </cell>
          <cell r="G23">
            <v>6.001858365724503E-2</v>
          </cell>
          <cell r="H23">
            <v>3.2833606330466537E-2</v>
          </cell>
          <cell r="I23">
            <v>2.7184977326778492E-2</v>
          </cell>
        </row>
        <row r="24">
          <cell r="E24">
            <v>0.62635407449999991</v>
          </cell>
          <cell r="F24">
            <v>5.4105260208812692E-2</v>
          </cell>
          <cell r="G24">
            <v>0.57224881429118724</v>
          </cell>
          <cell r="H24">
            <v>0.31305291039211353</v>
          </cell>
          <cell r="I24">
            <v>0.25919590389907371</v>
          </cell>
        </row>
        <row r="25">
          <cell r="E25">
            <v>1.5579862095000001</v>
          </cell>
          <cell r="F25">
            <v>0.13458082688139245</v>
          </cell>
          <cell r="G25">
            <v>1.4234053826186077</v>
          </cell>
          <cell r="H25">
            <v>0.7786843529741454</v>
          </cell>
          <cell r="I25">
            <v>0.64472102964446232</v>
          </cell>
        </row>
        <row r="26">
          <cell r="E26">
            <v>1.0577254905</v>
          </cell>
          <cell r="F26">
            <v>9.1367670815712954E-2</v>
          </cell>
          <cell r="G26">
            <v>0.96635781968428702</v>
          </cell>
          <cell r="H26">
            <v>0.52865313195460162</v>
          </cell>
          <cell r="I26">
            <v>0.4377046877296854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1.5112503000000001E-2</v>
          </cell>
          <cell r="F28">
            <v>1.3990750200000001E-2</v>
          </cell>
          <cell r="G28">
            <v>1.1217528000000004E-3</v>
          </cell>
          <cell r="H28">
            <v>0</v>
          </cell>
          <cell r="I28">
            <v>1.1217528000000004E-3</v>
          </cell>
        </row>
        <row r="29">
          <cell r="E29">
            <v>0.18189289650000001</v>
          </cell>
          <cell r="F29">
            <v>-0.28935813215318396</v>
          </cell>
          <cell r="G29">
            <v>0.47125102865318397</v>
          </cell>
          <cell r="H29">
            <v>0.442748224253184</v>
          </cell>
          <cell r="I29">
            <v>2.850280439999997E-2</v>
          </cell>
        </row>
        <row r="30">
          <cell r="E30">
            <v>0.55190885400000012</v>
          </cell>
          <cell r="F30">
            <v>-0.93934220052968742</v>
          </cell>
          <cell r="G30">
            <v>1.4912510545296875</v>
          </cell>
          <cell r="H30">
            <v>1.4047663681296876</v>
          </cell>
          <cell r="I30">
            <v>8.6484686399999955E-2</v>
          </cell>
        </row>
        <row r="32">
          <cell r="E32">
            <v>12.81440605609242</v>
          </cell>
          <cell r="F32">
            <v>9.9234286534285001</v>
          </cell>
          <cell r="G32">
            <v>2.8909774026639194</v>
          </cell>
          <cell r="H32">
            <v>2.0314179728289847</v>
          </cell>
          <cell r="I32">
            <v>0.85955942983493472</v>
          </cell>
        </row>
        <row r="33">
          <cell r="E33">
            <v>35.895088250000001</v>
          </cell>
          <cell r="F33">
            <v>18.602394749999998</v>
          </cell>
          <cell r="G33">
            <v>17.292693500000002</v>
          </cell>
          <cell r="H33">
            <v>1.1885289999999999</v>
          </cell>
          <cell r="I33">
            <v>16.104164500000003</v>
          </cell>
        </row>
        <row r="34">
          <cell r="E34">
            <v>4.3490276677648207</v>
          </cell>
          <cell r="F34">
            <v>2.118500125981277</v>
          </cell>
          <cell r="G34">
            <v>2.2305275417835437</v>
          </cell>
          <cell r="H34">
            <v>1.4549646519625552</v>
          </cell>
          <cell r="I34">
            <v>0.77556288982098853</v>
          </cell>
        </row>
        <row r="35">
          <cell r="E35">
            <v>0</v>
          </cell>
          <cell r="G35">
            <v>0</v>
          </cell>
        </row>
        <row r="37">
          <cell r="E37">
            <v>8.5789600000000004</v>
          </cell>
          <cell r="F37">
            <v>3.3602440000000007</v>
          </cell>
          <cell r="G37">
            <v>5.2187159999999997</v>
          </cell>
          <cell r="H37">
            <v>2.1139999999999999</v>
          </cell>
          <cell r="I37">
            <v>3.1047159999999998</v>
          </cell>
        </row>
        <row r="38">
          <cell r="E38">
            <v>3.2930000000000001</v>
          </cell>
          <cell r="F38">
            <v>5.0004</v>
          </cell>
          <cell r="G38">
            <v>-1.7073999999999998</v>
          </cell>
          <cell r="H38">
            <v>0.53660000000000008</v>
          </cell>
          <cell r="I38">
            <v>-2.2439999999999998</v>
          </cell>
        </row>
        <row r="39">
          <cell r="E39">
            <v>1.515576</v>
          </cell>
          <cell r="F39">
            <v>0.85152800000000006</v>
          </cell>
          <cell r="G39">
            <v>0.66404799999999997</v>
          </cell>
          <cell r="H39">
            <v>0.6304249999999999</v>
          </cell>
          <cell r="I39">
            <v>3.3623000000000069E-2</v>
          </cell>
        </row>
        <row r="40">
          <cell r="E40">
            <v>2.9527579999999998</v>
          </cell>
          <cell r="F40">
            <v>1.3310179999999998</v>
          </cell>
          <cell r="G40">
            <v>1.62174</v>
          </cell>
          <cell r="H40">
            <v>1.293498</v>
          </cell>
          <cell r="I40">
            <v>0.32824199999999992</v>
          </cell>
        </row>
        <row r="41">
          <cell r="E41">
            <v>3.6468630000000002</v>
          </cell>
          <cell r="F41">
            <v>2.483654</v>
          </cell>
          <cell r="G41">
            <v>1.1632090000000002</v>
          </cell>
          <cell r="H41">
            <v>0.83826299999999998</v>
          </cell>
          <cell r="I41">
            <v>0.32494600000000018</v>
          </cell>
        </row>
        <row r="42">
          <cell r="E42">
            <v>2.6496575500000001</v>
          </cell>
          <cell r="F42">
            <v>1.4184310000000002</v>
          </cell>
          <cell r="G42">
            <v>1.2312265499999999</v>
          </cell>
          <cell r="H42">
            <v>1.2050239999999997</v>
          </cell>
          <cell r="I42">
            <v>2.6202550000000269E-2</v>
          </cell>
        </row>
        <row r="43">
          <cell r="E43">
            <v>7.9116520000000001</v>
          </cell>
          <cell r="F43">
            <v>5.5900399999999992</v>
          </cell>
          <cell r="G43">
            <v>2.3216120000000009</v>
          </cell>
          <cell r="H43">
            <v>1.167815</v>
          </cell>
          <cell r="I43">
            <v>1.1537970000000008</v>
          </cell>
        </row>
        <row r="44">
          <cell r="E44">
            <v>3.0487000000000002</v>
          </cell>
          <cell r="F44">
            <v>1.8755540000000002</v>
          </cell>
          <cell r="G44">
            <v>1.173146</v>
          </cell>
          <cell r="H44">
            <v>1.0259459999999998</v>
          </cell>
          <cell r="I44">
            <v>0.14720000000000022</v>
          </cell>
        </row>
        <row r="45">
          <cell r="E45">
            <v>23.539860000000004</v>
          </cell>
          <cell r="F45">
            <v>17.440576999999998</v>
          </cell>
          <cell r="G45">
            <v>6.0992830000000069</v>
          </cell>
          <cell r="H45">
            <v>3.0182530000000001</v>
          </cell>
          <cell r="I45">
            <v>3.0810300000000068</v>
          </cell>
        </row>
        <row r="46">
          <cell r="E46">
            <v>1.6740049999999977</v>
          </cell>
          <cell r="F46">
            <v>3.0335000000000036E-2</v>
          </cell>
          <cell r="G46">
            <v>1.6436699999999977</v>
          </cell>
          <cell r="H46">
            <v>0.17009800000000003</v>
          </cell>
          <cell r="I46">
            <v>1.4735719999999977</v>
          </cell>
        </row>
        <row r="48">
          <cell r="E48">
            <v>7.8127500000000003</v>
          </cell>
          <cell r="F48">
            <v>2.5767500000000001</v>
          </cell>
          <cell r="G48">
            <v>5.2360000000000007</v>
          </cell>
          <cell r="H48">
            <v>2.8995000000000002</v>
          </cell>
          <cell r="I48">
            <v>2.3365000000000005</v>
          </cell>
        </row>
        <row r="50">
          <cell r="E50">
            <v>1.1784520000000001</v>
          </cell>
          <cell r="F50">
            <v>0.7651399999999996</v>
          </cell>
          <cell r="G50">
            <v>0.41331200000000046</v>
          </cell>
          <cell r="I50">
            <v>0.41331200000000046</v>
          </cell>
        </row>
        <row r="51">
          <cell r="E51">
            <v>0.66652200000000006</v>
          </cell>
          <cell r="F51">
            <v>0.43590419740287256</v>
          </cell>
          <cell r="G51">
            <v>0.2306178025971275</v>
          </cell>
          <cell r="H51">
            <v>0.20025772549712761</v>
          </cell>
          <cell r="I51">
            <v>3.0360077099999883E-2</v>
          </cell>
        </row>
        <row r="52">
          <cell r="E52">
            <v>0.73139699999999996</v>
          </cell>
          <cell r="F52">
            <v>0.4783323315177424</v>
          </cell>
          <cell r="G52">
            <v>0.25306466848225756</v>
          </cell>
          <cell r="H52">
            <v>0.21974953513225759</v>
          </cell>
          <cell r="I52">
            <v>3.331513334999997E-2</v>
          </cell>
        </row>
        <row r="54">
          <cell r="E54">
            <v>2.3485408155133176</v>
          </cell>
          <cell r="F54">
            <v>0.91225287087265672</v>
          </cell>
          <cell r="G54">
            <v>1.4362879446406609</v>
          </cell>
          <cell r="H54">
            <v>1.4362879446406609</v>
          </cell>
          <cell r="I54">
            <v>0</v>
          </cell>
        </row>
        <row r="55">
          <cell r="E55">
            <v>0.70993703916803397</v>
          </cell>
          <cell r="F55">
            <v>0.27576361366251928</v>
          </cell>
          <cell r="G55">
            <v>0.43417342550551469</v>
          </cell>
          <cell r="H55">
            <v>0.43417342550551469</v>
          </cell>
          <cell r="I55">
            <v>0</v>
          </cell>
        </row>
        <row r="56">
          <cell r="E56">
            <v>21.982028213052885</v>
          </cell>
          <cell r="F56">
            <v>8.774209170878553</v>
          </cell>
          <cell r="G56">
            <v>13.207819042174332</v>
          </cell>
          <cell r="H56">
            <v>13.207819042174332</v>
          </cell>
          <cell r="I56">
            <v>0</v>
          </cell>
        </row>
        <row r="57">
          <cell r="E57">
            <v>24.314427905761228</v>
          </cell>
          <cell r="F57">
            <v>9.4445480845555831</v>
          </cell>
          <cell r="G57">
            <v>14.869879821205645</v>
          </cell>
          <cell r="H57">
            <v>14.869879821205645</v>
          </cell>
          <cell r="I57">
            <v>0</v>
          </cell>
        </row>
        <row r="58">
          <cell r="E58">
            <v>15.008164747928767</v>
          </cell>
          <cell r="F58">
            <v>5.8296799814549267</v>
          </cell>
          <cell r="G58">
            <v>9.17848476647384</v>
          </cell>
          <cell r="H58">
            <v>9.17848476647384</v>
          </cell>
          <cell r="I58">
            <v>0</v>
          </cell>
        </row>
        <row r="60">
          <cell r="E60">
            <v>10.474168000000002</v>
          </cell>
          <cell r="F60">
            <v>4.4941850000000008</v>
          </cell>
          <cell r="G60">
            <v>5.9799830000000016</v>
          </cell>
          <cell r="H60">
            <v>5.9799829999999998</v>
          </cell>
          <cell r="I60">
            <v>1.7763568394002505E-15</v>
          </cell>
        </row>
        <row r="61">
          <cell r="E61">
            <v>1.74</v>
          </cell>
          <cell r="F61">
            <v>0.36499999999999999</v>
          </cell>
          <cell r="G61">
            <v>1.375</v>
          </cell>
          <cell r="H61">
            <v>1.375</v>
          </cell>
          <cell r="I61">
            <v>0</v>
          </cell>
        </row>
        <row r="62">
          <cell r="E62">
            <v>7.0782103646538641E-2</v>
          </cell>
          <cell r="F62">
            <v>2.9145572089751201E-2</v>
          </cell>
          <cell r="G62">
            <v>4.163653155678744E-2</v>
          </cell>
          <cell r="H62">
            <v>4.1636531556787433E-2</v>
          </cell>
          <cell r="I62">
            <v>6.9388939039072284E-18</v>
          </cell>
        </row>
        <row r="63">
          <cell r="E63">
            <v>0.75618207712581675</v>
          </cell>
          <cell r="F63">
            <v>0.31136909058121864</v>
          </cell>
          <cell r="G63">
            <v>0.44481298654459811</v>
          </cell>
          <cell r="H63">
            <v>0.44481298654459811</v>
          </cell>
          <cell r="I63">
            <v>0</v>
          </cell>
        </row>
        <row r="64">
          <cell r="E64">
            <v>0.2779501466843079</v>
          </cell>
          <cell r="F64">
            <v>0</v>
          </cell>
          <cell r="G64">
            <v>0.2779501466843079</v>
          </cell>
          <cell r="H64">
            <v>0.2779501466843079</v>
          </cell>
          <cell r="I64">
            <v>0</v>
          </cell>
        </row>
        <row r="65">
          <cell r="E65">
            <v>1.3964088040536566</v>
          </cell>
          <cell r="F65">
            <v>0.4654696013512189</v>
          </cell>
          <cell r="G65">
            <v>0.93093920270243768</v>
          </cell>
          <cell r="H65">
            <v>0.9309392027024378</v>
          </cell>
          <cell r="I65">
            <v>-1.1102230246251565E-16</v>
          </cell>
        </row>
        <row r="66">
          <cell r="E66">
            <v>0.81177663094315422</v>
          </cell>
          <cell r="F66">
            <v>0.27059221031438474</v>
          </cell>
          <cell r="G66">
            <v>0.54118442062876948</v>
          </cell>
          <cell r="H66">
            <v>0.54118442062876948</v>
          </cell>
          <cell r="I66">
            <v>0</v>
          </cell>
        </row>
        <row r="67">
          <cell r="E67">
            <v>1.3859332030220788</v>
          </cell>
          <cell r="F67">
            <v>0.46197773434069289</v>
          </cell>
          <cell r="G67">
            <v>0.92395546868138589</v>
          </cell>
          <cell r="H67">
            <v>0.92395546868138578</v>
          </cell>
          <cell r="I67">
            <v>1.1102230246251565E-16</v>
          </cell>
        </row>
        <row r="68">
          <cell r="E68">
            <v>0.69999481636646155</v>
          </cell>
          <cell r="F68">
            <v>0.28823315968030772</v>
          </cell>
          <cell r="G68">
            <v>0.41176165668615383</v>
          </cell>
          <cell r="H68">
            <v>0.41176165668615389</v>
          </cell>
          <cell r="I68">
            <v>-5.5511151231257827E-17</v>
          </cell>
        </row>
        <row r="69">
          <cell r="E69">
            <v>7.8443630000000004</v>
          </cell>
          <cell r="F69">
            <v>7.3013339999999998</v>
          </cell>
          <cell r="G69">
            <v>0.54302900000000065</v>
          </cell>
          <cell r="H69">
            <v>0.54302899999999998</v>
          </cell>
          <cell r="I69">
            <v>6.6613381477509392E-16</v>
          </cell>
        </row>
        <row r="71">
          <cell r="E71">
            <v>15.509693866430863</v>
          </cell>
          <cell r="F71">
            <v>7.1340490169970234</v>
          </cell>
          <cell r="G71">
            <v>8.37564484943384</v>
          </cell>
          <cell r="H71">
            <v>8.37564484943384</v>
          </cell>
          <cell r="I71">
            <v>0</v>
          </cell>
        </row>
        <row r="73">
          <cell r="E73">
            <v>7.7371323102442643E-2</v>
          </cell>
          <cell r="F73">
            <v>2.901424616341599E-2</v>
          </cell>
          <cell r="G73">
            <v>4.8357076939026654E-2</v>
          </cell>
          <cell r="H73">
            <v>4.8357076939026654E-2</v>
          </cell>
          <cell r="I73">
            <v>0</v>
          </cell>
        </row>
        <row r="74">
          <cell r="E74">
            <v>1.9607696669365666</v>
          </cell>
          <cell r="F74">
            <v>0.4865067594654639</v>
          </cell>
          <cell r="G74">
            <v>1.4742629074711027</v>
          </cell>
          <cell r="H74">
            <v>1.4742629074711027</v>
          </cell>
          <cell r="I74">
            <v>0</v>
          </cell>
        </row>
        <row r="75">
          <cell r="E75">
            <v>1.453284093527855</v>
          </cell>
          <cell r="F75">
            <v>0.36058928636405424</v>
          </cell>
          <cell r="G75">
            <v>1.0926948071638007</v>
          </cell>
          <cell r="H75">
            <v>1.0926948071638007</v>
          </cell>
          <cell r="I75">
            <v>0</v>
          </cell>
        </row>
        <row r="76">
          <cell r="E76">
            <v>0.13731854405035065</v>
          </cell>
          <cell r="F76">
            <v>3.4071518448583249E-2</v>
          </cell>
          <cell r="G76">
            <v>0.10324702560176741</v>
          </cell>
          <cell r="H76">
            <v>0.10324702560176741</v>
          </cell>
          <cell r="I76">
            <v>0</v>
          </cell>
        </row>
        <row r="78">
          <cell r="E78">
            <v>3.4180000000000001</v>
          </cell>
          <cell r="F78">
            <v>0</v>
          </cell>
          <cell r="G78">
            <v>3.4180000000000001</v>
          </cell>
          <cell r="I78">
            <v>3.4180000000000001</v>
          </cell>
        </row>
        <row r="79">
          <cell r="E79">
            <v>3.5782570168358072</v>
          </cell>
          <cell r="F79">
            <v>0.8945642542089518</v>
          </cell>
          <cell r="G79">
            <v>2.6836927626268556</v>
          </cell>
          <cell r="I79">
            <v>2.6836927626268556</v>
          </cell>
        </row>
        <row r="80">
          <cell r="E80">
            <v>1.6134896159447187</v>
          </cell>
          <cell r="F80">
            <v>8.0674480797235895E-2</v>
          </cell>
          <cell r="G80">
            <v>1.5328151351474828</v>
          </cell>
          <cell r="I80">
            <v>1.5328151351474828</v>
          </cell>
        </row>
        <row r="81">
          <cell r="E81">
            <v>0.17808968080955609</v>
          </cell>
          <cell r="F81">
            <v>8.9044840404778249E-3</v>
          </cell>
          <cell r="G81">
            <v>0.16918519676907826</v>
          </cell>
          <cell r="I81">
            <v>0.16918519676907826</v>
          </cell>
        </row>
        <row r="83">
          <cell r="E83">
            <v>5.8420246932914504</v>
          </cell>
          <cell r="F83">
            <v>0.87630370399371804</v>
          </cell>
          <cell r="G83">
            <v>4.9657209892977328</v>
          </cell>
          <cell r="I83">
            <v>4.9657209892977328</v>
          </cell>
        </row>
        <row r="84">
          <cell r="E84">
            <v>2.260943978432838</v>
          </cell>
          <cell r="F84">
            <v>0.45218879568656756</v>
          </cell>
          <cell r="G84">
            <v>1.8087551827462705</v>
          </cell>
          <cell r="I84">
            <v>1.8087551827462705</v>
          </cell>
        </row>
        <row r="85">
          <cell r="E85">
            <v>2.6191916699052018</v>
          </cell>
          <cell r="F85">
            <v>0.52383833398104029</v>
          </cell>
          <cell r="G85">
            <v>2.0953533359241616</v>
          </cell>
          <cell r="I85">
            <v>2.0953533359241616</v>
          </cell>
        </row>
        <row r="86">
          <cell r="E86">
            <v>2.6074670244881091</v>
          </cell>
          <cell r="F86">
            <v>1.0429868097952437</v>
          </cell>
          <cell r="G86">
            <v>1.5644802146928654</v>
          </cell>
          <cell r="I86">
            <v>1.5644802146928654</v>
          </cell>
        </row>
        <row r="87">
          <cell r="E87">
            <v>12.2577480474488</v>
          </cell>
          <cell r="G87">
            <v>12.2577480474488</v>
          </cell>
          <cell r="I87">
            <v>12.2577480474488</v>
          </cell>
        </row>
        <row r="89">
          <cell r="F89">
            <v>3.5923298617743096</v>
          </cell>
          <cell r="G89">
            <v>-3.5923298617743096</v>
          </cell>
        </row>
        <row r="91">
          <cell r="E91">
            <v>323.8068149241264</v>
          </cell>
          <cell r="F91">
            <v>147.92954161206623</v>
          </cell>
          <cell r="G91">
            <v>175.87727331206025</v>
          </cell>
          <cell r="H91">
            <v>103.89401275692502</v>
          </cell>
          <cell r="I91">
            <v>75.575590416909506</v>
          </cell>
        </row>
        <row r="93">
          <cell r="E93">
            <v>3.9157419999999998</v>
          </cell>
          <cell r="G93">
            <v>3.9157419999999998</v>
          </cell>
        </row>
        <row r="94">
          <cell r="E94">
            <v>5.7248270153921634</v>
          </cell>
          <cell r="G94">
            <v>5.7248270153921634</v>
          </cell>
        </row>
        <row r="95">
          <cell r="E95">
            <v>-9.3711020000000005</v>
          </cell>
          <cell r="G95">
            <v>-9.3711020000000005</v>
          </cell>
        </row>
        <row r="97">
          <cell r="E97">
            <v>324.07628193951859</v>
          </cell>
          <cell r="F97">
            <v>147.92954161206623</v>
          </cell>
          <cell r="G97">
            <v>176.14674032745239</v>
          </cell>
          <cell r="H97">
            <v>103.89401275692502</v>
          </cell>
          <cell r="I97">
            <v>75.575590416909506</v>
          </cell>
        </row>
        <row r="99">
          <cell r="G99">
            <v>6.8719999999999999</v>
          </cell>
        </row>
        <row r="101">
          <cell r="G101">
            <v>183.01874032745241</v>
          </cell>
        </row>
      </sheetData>
      <sheetData sheetId="28">
        <row r="7">
          <cell r="F7">
            <v>0</v>
          </cell>
        </row>
      </sheetData>
      <sheetData sheetId="29"/>
      <sheetData sheetId="30"/>
      <sheetData sheetId="31">
        <row r="3">
          <cell r="D3">
            <v>27.46798147757185</v>
          </cell>
        </row>
      </sheetData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N98"/>
  <sheetViews>
    <sheetView tabSelected="1" view="pageBreakPreview" zoomScale="90" zoomScaleNormal="80" zoomScaleSheetLayoutView="90" zoomScalePageLayoutView="80" workbookViewId="0">
      <pane ySplit="2" topLeftCell="A3" activePane="bottomLeft" state="frozen"/>
      <selection activeCell="A3" sqref="A3"/>
      <selection pane="bottomLeft" activeCell="A2" sqref="A2"/>
    </sheetView>
  </sheetViews>
  <sheetFormatPr defaultColWidth="8.7109375" defaultRowHeight="12.75" x14ac:dyDescent="0.2"/>
  <cols>
    <col min="1" max="1" width="2.7109375" style="713" customWidth="1"/>
    <col min="2" max="2" width="8.7109375" style="713"/>
    <col min="3" max="3" width="84.28515625" style="713" customWidth="1"/>
    <col min="4" max="4" width="8.7109375" style="718"/>
    <col min="5" max="5" width="28" style="724" bestFit="1" customWidth="1"/>
    <col min="6" max="6" width="10.28515625" style="713" customWidth="1"/>
    <col min="7" max="16384" width="8.7109375" style="713"/>
  </cols>
  <sheetData>
    <row r="1" spans="1:7" s="710" customFormat="1" ht="13.5" thickBot="1" x14ac:dyDescent="0.25">
      <c r="A1" s="708"/>
      <c r="B1" s="708"/>
      <c r="C1" s="708"/>
      <c r="D1" s="709"/>
      <c r="E1" s="708"/>
      <c r="F1" s="708"/>
    </row>
    <row r="2" spans="1:7" ht="33.75" customHeight="1" thickBot="1" x14ac:dyDescent="0.25">
      <c r="A2" s="711"/>
      <c r="B2" s="711"/>
      <c r="C2" s="711" t="s">
        <v>298</v>
      </c>
      <c r="D2" s="712" t="s">
        <v>264</v>
      </c>
      <c r="E2" s="899" t="s">
        <v>532</v>
      </c>
      <c r="F2" s="951" t="s">
        <v>1783</v>
      </c>
    </row>
    <row r="3" spans="1:7" ht="20.100000000000001" customHeight="1" x14ac:dyDescent="0.2">
      <c r="B3" s="431" t="s">
        <v>1781</v>
      </c>
      <c r="C3" s="714"/>
      <c r="D3" s="715">
        <v>5</v>
      </c>
      <c r="E3" s="900" t="s">
        <v>911</v>
      </c>
      <c r="G3" s="710"/>
    </row>
    <row r="4" spans="1:7" ht="20.25" customHeight="1" x14ac:dyDescent="0.2">
      <c r="A4" s="716" t="s">
        <v>916</v>
      </c>
      <c r="B4" s="717"/>
      <c r="C4" s="717"/>
      <c r="E4" s="901"/>
      <c r="F4" s="717"/>
      <c r="G4" s="719"/>
    </row>
    <row r="5" spans="1:7" x14ac:dyDescent="0.2">
      <c r="B5" s="124" t="s">
        <v>927</v>
      </c>
      <c r="D5" s="718">
        <f>D3+2</f>
        <v>7</v>
      </c>
      <c r="E5" s="900" t="s">
        <v>632</v>
      </c>
      <c r="G5" s="719"/>
    </row>
    <row r="6" spans="1:7" x14ac:dyDescent="0.2">
      <c r="B6" s="124" t="s">
        <v>928</v>
      </c>
      <c r="D6" s="718">
        <f>D5</f>
        <v>7</v>
      </c>
      <c r="E6" s="900"/>
    </row>
    <row r="7" spans="1:7" x14ac:dyDescent="0.2">
      <c r="B7" s="124" t="s">
        <v>1092</v>
      </c>
      <c r="D7" s="718">
        <f>D6+1</f>
        <v>8</v>
      </c>
      <c r="E7" s="900" t="s">
        <v>456</v>
      </c>
      <c r="F7" s="916" t="s">
        <v>1786</v>
      </c>
      <c r="G7" s="710"/>
    </row>
    <row r="8" spans="1:7" ht="20.25" customHeight="1" x14ac:dyDescent="0.2">
      <c r="A8" s="716" t="s">
        <v>876</v>
      </c>
      <c r="B8" s="717"/>
      <c r="C8" s="717"/>
      <c r="E8" s="901"/>
      <c r="F8" s="717"/>
      <c r="G8" s="719"/>
    </row>
    <row r="9" spans="1:7" x14ac:dyDescent="0.2">
      <c r="B9" s="509" t="s">
        <v>1769</v>
      </c>
      <c r="D9" s="718">
        <f>D7+1</f>
        <v>9</v>
      </c>
      <c r="E9" s="900" t="s">
        <v>457</v>
      </c>
      <c r="F9" s="950" t="s">
        <v>1794</v>
      </c>
      <c r="G9" s="719"/>
    </row>
    <row r="10" spans="1:7" x14ac:dyDescent="0.2">
      <c r="B10" s="509" t="s">
        <v>1754</v>
      </c>
      <c r="D10" s="718">
        <f>D9+1</f>
        <v>10</v>
      </c>
      <c r="E10" s="900" t="s">
        <v>458</v>
      </c>
      <c r="F10" s="950" t="s">
        <v>1794</v>
      </c>
      <c r="G10" s="710"/>
    </row>
    <row r="11" spans="1:7" x14ac:dyDescent="0.2">
      <c r="B11" s="509" t="s">
        <v>1739</v>
      </c>
      <c r="D11" s="718">
        <f t="shared" ref="D11:D16" si="0">D10+1</f>
        <v>11</v>
      </c>
      <c r="E11" s="900" t="s">
        <v>549</v>
      </c>
      <c r="F11" s="950" t="s">
        <v>1794</v>
      </c>
      <c r="G11" s="710"/>
    </row>
    <row r="12" spans="1:7" x14ac:dyDescent="0.2">
      <c r="B12" s="509" t="s">
        <v>1740</v>
      </c>
      <c r="D12" s="718">
        <f t="shared" si="0"/>
        <v>12</v>
      </c>
      <c r="E12" s="900"/>
      <c r="F12" s="950" t="s">
        <v>1794</v>
      </c>
      <c r="G12" s="710"/>
    </row>
    <row r="13" spans="1:7" x14ac:dyDescent="0.2">
      <c r="B13" s="509" t="s">
        <v>1741</v>
      </c>
      <c r="D13" s="718">
        <f t="shared" si="0"/>
        <v>13</v>
      </c>
      <c r="E13" s="900"/>
      <c r="F13" s="950" t="s">
        <v>1794</v>
      </c>
      <c r="G13" s="710"/>
    </row>
    <row r="14" spans="1:7" x14ac:dyDescent="0.2">
      <c r="B14" s="509" t="s">
        <v>1742</v>
      </c>
      <c r="D14" s="718">
        <f t="shared" si="0"/>
        <v>14</v>
      </c>
      <c r="E14" s="900"/>
      <c r="F14" s="950" t="s">
        <v>1794</v>
      </c>
      <c r="G14" s="710"/>
    </row>
    <row r="15" spans="1:7" x14ac:dyDescent="0.2">
      <c r="B15" s="509" t="s">
        <v>1743</v>
      </c>
      <c r="D15" s="718">
        <f t="shared" si="0"/>
        <v>15</v>
      </c>
      <c r="E15" s="900"/>
      <c r="F15" s="950" t="s">
        <v>1794</v>
      </c>
      <c r="G15" s="710"/>
    </row>
    <row r="16" spans="1:7" x14ac:dyDescent="0.2">
      <c r="B16" s="509" t="s">
        <v>1744</v>
      </c>
      <c r="D16" s="718">
        <f t="shared" si="0"/>
        <v>16</v>
      </c>
      <c r="E16" s="900"/>
      <c r="F16" s="950" t="s">
        <v>1794</v>
      </c>
      <c r="G16" s="710"/>
    </row>
    <row r="17" spans="1:14" x14ac:dyDescent="0.2">
      <c r="B17" s="509" t="s">
        <v>1745</v>
      </c>
      <c r="D17" s="718">
        <f>D16+1</f>
        <v>17</v>
      </c>
      <c r="E17" s="900" t="s">
        <v>542</v>
      </c>
      <c r="F17" s="950" t="s">
        <v>1794</v>
      </c>
      <c r="G17" s="710"/>
    </row>
    <row r="18" spans="1:14" x14ac:dyDescent="0.2">
      <c r="B18" s="509" t="s">
        <v>1746</v>
      </c>
      <c r="D18" s="718">
        <f>D17</f>
        <v>17</v>
      </c>
      <c r="E18" s="900"/>
      <c r="F18" s="950" t="s">
        <v>1794</v>
      </c>
      <c r="G18" s="710"/>
    </row>
    <row r="19" spans="1:14" x14ac:dyDescent="0.2">
      <c r="B19" s="509" t="s">
        <v>1747</v>
      </c>
      <c r="D19" s="718">
        <f>D18+1</f>
        <v>18</v>
      </c>
      <c r="E19" s="900"/>
      <c r="F19" s="950" t="s">
        <v>1794</v>
      </c>
      <c r="G19" s="710"/>
      <c r="I19" s="720"/>
      <c r="N19" s="713" t="s">
        <v>391</v>
      </c>
    </row>
    <row r="20" spans="1:14" x14ac:dyDescent="0.2">
      <c r="B20" s="509" t="s">
        <v>1748</v>
      </c>
      <c r="D20" s="718">
        <f>D19</f>
        <v>18</v>
      </c>
      <c r="E20" s="900"/>
      <c r="F20" s="950" t="s">
        <v>1794</v>
      </c>
      <c r="G20" s="710"/>
    </row>
    <row r="21" spans="1:14" x14ac:dyDescent="0.2">
      <c r="B21" s="509" t="s">
        <v>1749</v>
      </c>
      <c r="D21" s="718">
        <f>D20+1</f>
        <v>19</v>
      </c>
      <c r="E21" s="900"/>
      <c r="F21" s="950" t="s">
        <v>1794</v>
      </c>
      <c r="G21" s="710"/>
    </row>
    <row r="22" spans="1:14" x14ac:dyDescent="0.2">
      <c r="B22" s="509" t="s">
        <v>1750</v>
      </c>
      <c r="D22" s="718">
        <f>D21</f>
        <v>19</v>
      </c>
      <c r="E22" s="900"/>
      <c r="F22" s="950" t="s">
        <v>1794</v>
      </c>
      <c r="G22" s="710"/>
    </row>
    <row r="23" spans="1:14" x14ac:dyDescent="0.2">
      <c r="B23" s="509" t="s">
        <v>1751</v>
      </c>
      <c r="C23" s="717"/>
      <c r="D23" s="718">
        <f>D22+1</f>
        <v>20</v>
      </c>
      <c r="E23" s="900" t="s">
        <v>1083</v>
      </c>
      <c r="F23" s="950" t="s">
        <v>1794</v>
      </c>
      <c r="G23" s="710"/>
    </row>
    <row r="24" spans="1:14" x14ac:dyDescent="0.2">
      <c r="B24" s="509" t="s">
        <v>1752</v>
      </c>
      <c r="C24" s="717"/>
      <c r="D24" s="718">
        <f>D23</f>
        <v>20</v>
      </c>
      <c r="E24" s="900"/>
      <c r="F24" s="950" t="s">
        <v>1794</v>
      </c>
      <c r="G24" s="710"/>
    </row>
    <row r="25" spans="1:14" x14ac:dyDescent="0.2">
      <c r="B25" s="509" t="s">
        <v>1753</v>
      </c>
      <c r="C25" s="717"/>
      <c r="D25" s="718">
        <f>D24+1</f>
        <v>21</v>
      </c>
      <c r="E25" s="900"/>
      <c r="F25" s="950" t="s">
        <v>1794</v>
      </c>
      <c r="G25" s="710"/>
    </row>
    <row r="26" spans="1:14" x14ac:dyDescent="0.2">
      <c r="B26" s="509" t="s">
        <v>1780</v>
      </c>
      <c r="D26" s="718">
        <f>D25+1</f>
        <v>22</v>
      </c>
      <c r="E26" s="900" t="s">
        <v>745</v>
      </c>
      <c r="F26" s="950" t="s">
        <v>1794</v>
      </c>
      <c r="G26" s="710"/>
    </row>
    <row r="27" spans="1:14" x14ac:dyDescent="0.2">
      <c r="B27" s="509" t="s">
        <v>1770</v>
      </c>
      <c r="D27" s="718">
        <f t="shared" ref="D27:D31" si="1">D26+1</f>
        <v>23</v>
      </c>
      <c r="E27" s="900"/>
      <c r="F27" s="950" t="s">
        <v>1794</v>
      </c>
      <c r="G27" s="710"/>
    </row>
    <row r="28" spans="1:14" x14ac:dyDescent="0.2">
      <c r="B28" s="509" t="s">
        <v>1771</v>
      </c>
      <c r="D28" s="718">
        <f t="shared" si="1"/>
        <v>24</v>
      </c>
      <c r="E28" s="900"/>
      <c r="F28" s="950" t="s">
        <v>1794</v>
      </c>
      <c r="G28" s="710"/>
    </row>
    <row r="29" spans="1:14" x14ac:dyDescent="0.2">
      <c r="B29" s="509" t="s">
        <v>1772</v>
      </c>
      <c r="D29" s="718">
        <f t="shared" si="1"/>
        <v>25</v>
      </c>
      <c r="E29" s="900"/>
      <c r="F29" s="950" t="s">
        <v>1794</v>
      </c>
      <c r="G29" s="710"/>
    </row>
    <row r="30" spans="1:14" x14ac:dyDescent="0.2">
      <c r="B30" s="509" t="s">
        <v>1773</v>
      </c>
      <c r="D30" s="718">
        <f t="shared" si="1"/>
        <v>26</v>
      </c>
      <c r="E30" s="900"/>
      <c r="F30" s="950" t="s">
        <v>1794</v>
      </c>
      <c r="G30" s="710"/>
    </row>
    <row r="31" spans="1:14" x14ac:dyDescent="0.2">
      <c r="B31" s="509" t="s">
        <v>1774</v>
      </c>
      <c r="D31" s="718">
        <f t="shared" si="1"/>
        <v>27</v>
      </c>
      <c r="E31" s="900"/>
      <c r="F31" s="950" t="s">
        <v>1794</v>
      </c>
      <c r="G31" s="710"/>
    </row>
    <row r="32" spans="1:14" ht="20.25" customHeight="1" x14ac:dyDescent="0.2">
      <c r="A32" s="716" t="s">
        <v>880</v>
      </c>
      <c r="B32" s="717"/>
      <c r="C32" s="717"/>
      <c r="E32" s="901"/>
      <c r="G32" s="710"/>
    </row>
    <row r="33" spans="1:7" x14ac:dyDescent="0.2">
      <c r="B33" s="124" t="s">
        <v>1721</v>
      </c>
      <c r="D33" s="718">
        <f>D31+1</f>
        <v>28</v>
      </c>
      <c r="E33" s="900" t="s">
        <v>459</v>
      </c>
      <c r="F33" s="950" t="s">
        <v>1794</v>
      </c>
      <c r="G33" s="710"/>
    </row>
    <row r="34" spans="1:7" x14ac:dyDescent="0.2">
      <c r="B34" s="124" t="s">
        <v>1722</v>
      </c>
      <c r="D34" s="718">
        <f>D33</f>
        <v>28</v>
      </c>
      <c r="E34" s="900"/>
      <c r="F34" s="950" t="s">
        <v>1794</v>
      </c>
      <c r="G34" s="710"/>
    </row>
    <row r="35" spans="1:7" x14ac:dyDescent="0.2">
      <c r="B35" s="124" t="s">
        <v>1723</v>
      </c>
      <c r="D35" s="718">
        <f>D34+1</f>
        <v>29</v>
      </c>
      <c r="E35" s="900"/>
      <c r="F35" s="950" t="s">
        <v>1794</v>
      </c>
      <c r="G35" s="710"/>
    </row>
    <row r="36" spans="1:7" x14ac:dyDescent="0.2">
      <c r="B36" s="124" t="s">
        <v>1724</v>
      </c>
      <c r="D36" s="718">
        <f>D35</f>
        <v>29</v>
      </c>
      <c r="E36" s="900"/>
      <c r="F36" s="950" t="s">
        <v>1794</v>
      </c>
      <c r="G36" s="710"/>
    </row>
    <row r="37" spans="1:7" x14ac:dyDescent="0.2">
      <c r="B37" s="124" t="s">
        <v>1725</v>
      </c>
      <c r="D37" s="718">
        <f>D35+1</f>
        <v>30</v>
      </c>
      <c r="E37" s="900" t="s">
        <v>460</v>
      </c>
      <c r="F37" s="950" t="s">
        <v>1794</v>
      </c>
      <c r="G37" s="710"/>
    </row>
    <row r="38" spans="1:7" x14ac:dyDescent="0.2">
      <c r="B38" s="124" t="s">
        <v>1726</v>
      </c>
      <c r="D38" s="718">
        <f t="shared" ref="D38:D42" si="2">D37+1</f>
        <v>31</v>
      </c>
      <c r="E38" s="900"/>
      <c r="F38" s="950" t="s">
        <v>1794</v>
      </c>
      <c r="G38" s="710"/>
    </row>
    <row r="39" spans="1:7" x14ac:dyDescent="0.2">
      <c r="B39" s="124" t="s">
        <v>1727</v>
      </c>
      <c r="D39" s="718">
        <f t="shared" si="2"/>
        <v>32</v>
      </c>
      <c r="E39" s="900"/>
      <c r="F39" s="950" t="s">
        <v>1794</v>
      </c>
      <c r="G39" s="710"/>
    </row>
    <row r="40" spans="1:7" x14ac:dyDescent="0.2">
      <c r="B40" s="124" t="s">
        <v>1728</v>
      </c>
      <c r="D40" s="718">
        <f t="shared" si="2"/>
        <v>33</v>
      </c>
      <c r="E40" s="900"/>
      <c r="F40" s="950" t="s">
        <v>1794</v>
      </c>
      <c r="G40" s="710"/>
    </row>
    <row r="41" spans="1:7" x14ac:dyDescent="0.2">
      <c r="B41" s="124" t="s">
        <v>1729</v>
      </c>
      <c r="D41" s="718">
        <f t="shared" si="2"/>
        <v>34</v>
      </c>
      <c r="E41" s="900" t="s">
        <v>461</v>
      </c>
      <c r="F41" s="950" t="s">
        <v>1794</v>
      </c>
      <c r="G41" s="710"/>
    </row>
    <row r="42" spans="1:7" x14ac:dyDescent="0.2">
      <c r="B42" s="124" t="s">
        <v>1730</v>
      </c>
      <c r="D42" s="718">
        <f t="shared" si="2"/>
        <v>35</v>
      </c>
      <c r="E42" s="900"/>
      <c r="F42" s="950" t="s">
        <v>1794</v>
      </c>
      <c r="G42" s="710"/>
    </row>
    <row r="43" spans="1:7" x14ac:dyDescent="0.2">
      <c r="B43" s="124" t="s">
        <v>1731</v>
      </c>
      <c r="D43" s="718">
        <f t="shared" ref="D43:D57" si="3">D42+1</f>
        <v>36</v>
      </c>
      <c r="E43" s="900"/>
      <c r="F43" s="950" t="s">
        <v>1794</v>
      </c>
      <c r="G43" s="710"/>
    </row>
    <row r="44" spans="1:7" ht="20.25" customHeight="1" x14ac:dyDescent="0.2">
      <c r="A44" s="716" t="s">
        <v>917</v>
      </c>
      <c r="B44" s="717"/>
      <c r="C44" s="717"/>
      <c r="E44" s="901"/>
      <c r="G44" s="710"/>
    </row>
    <row r="45" spans="1:7" x14ac:dyDescent="0.2">
      <c r="B45" s="124" t="s">
        <v>1706</v>
      </c>
      <c r="D45" s="718">
        <f>D43+1</f>
        <v>37</v>
      </c>
      <c r="E45" s="900" t="s">
        <v>1084</v>
      </c>
      <c r="F45" s="509" t="s">
        <v>1737</v>
      </c>
      <c r="G45" s="710"/>
    </row>
    <row r="46" spans="1:7" x14ac:dyDescent="0.2">
      <c r="B46" s="124" t="s">
        <v>1707</v>
      </c>
      <c r="D46" s="718">
        <f>D45</f>
        <v>37</v>
      </c>
      <c r="E46" s="900"/>
      <c r="F46" s="509" t="s">
        <v>1737</v>
      </c>
      <c r="G46" s="710"/>
    </row>
    <row r="47" spans="1:7" x14ac:dyDescent="0.2">
      <c r="B47" s="124" t="s">
        <v>1708</v>
      </c>
      <c r="D47" s="718">
        <f>D46+1</f>
        <v>38</v>
      </c>
      <c r="E47" s="900"/>
      <c r="F47" s="509" t="s">
        <v>1737</v>
      </c>
      <c r="G47" s="710"/>
    </row>
    <row r="48" spans="1:7" x14ac:dyDescent="0.2">
      <c r="B48" s="124" t="s">
        <v>1709</v>
      </c>
      <c r="D48" s="718">
        <f t="shared" ref="D48:D53" si="4">D47</f>
        <v>38</v>
      </c>
      <c r="E48" s="900"/>
      <c r="F48" s="509" t="s">
        <v>1737</v>
      </c>
      <c r="G48" s="710"/>
    </row>
    <row r="49" spans="1:7" x14ac:dyDescent="0.2">
      <c r="B49" s="124" t="s">
        <v>1710</v>
      </c>
      <c r="D49" s="718">
        <f t="shared" si="4"/>
        <v>38</v>
      </c>
      <c r="E49" s="900"/>
      <c r="F49" s="509" t="s">
        <v>1737</v>
      </c>
      <c r="G49" s="710"/>
    </row>
    <row r="50" spans="1:7" x14ac:dyDescent="0.2">
      <c r="B50" s="124" t="s">
        <v>1711</v>
      </c>
      <c r="D50" s="718">
        <f>D49+1</f>
        <v>39</v>
      </c>
      <c r="E50" s="900"/>
      <c r="F50" s="509" t="s">
        <v>1737</v>
      </c>
      <c r="G50" s="710"/>
    </row>
    <row r="51" spans="1:7" x14ac:dyDescent="0.2">
      <c r="B51" s="124" t="s">
        <v>1712</v>
      </c>
      <c r="D51" s="718">
        <f t="shared" si="4"/>
        <v>39</v>
      </c>
      <c r="E51" s="900"/>
      <c r="F51" s="509" t="s">
        <v>1737</v>
      </c>
      <c r="G51" s="710"/>
    </row>
    <row r="52" spans="1:7" x14ac:dyDescent="0.2">
      <c r="B52" s="124" t="s">
        <v>1713</v>
      </c>
      <c r="D52" s="718">
        <f t="shared" si="4"/>
        <v>39</v>
      </c>
      <c r="E52" s="900"/>
      <c r="F52" s="509" t="s">
        <v>1737</v>
      </c>
      <c r="G52" s="710"/>
    </row>
    <row r="53" spans="1:7" ht="13.5" thickBot="1" x14ac:dyDescent="0.25">
      <c r="B53" s="124" t="s">
        <v>1714</v>
      </c>
      <c r="D53" s="718">
        <f t="shared" si="4"/>
        <v>39</v>
      </c>
      <c r="E53" s="900"/>
      <c r="F53" s="509" t="s">
        <v>1737</v>
      </c>
      <c r="G53" s="710"/>
    </row>
    <row r="54" spans="1:7" ht="33.75" customHeight="1" thickBot="1" x14ac:dyDescent="0.25">
      <c r="A54" s="712"/>
      <c r="B54" s="712"/>
      <c r="C54" s="712" t="str">
        <f>CONCATENATE(C2,", continued")</f>
        <v>List of Statistical Tables, continued</v>
      </c>
      <c r="D54" s="712" t="s">
        <v>264</v>
      </c>
      <c r="E54" s="899"/>
      <c r="F54" s="899"/>
      <c r="G54" s="710"/>
    </row>
    <row r="55" spans="1:7" ht="20.25" customHeight="1" x14ac:dyDescent="0.2">
      <c r="A55" s="716" t="s">
        <v>915</v>
      </c>
      <c r="B55" s="717"/>
      <c r="C55" s="717"/>
      <c r="E55" s="901"/>
      <c r="F55" s="901"/>
      <c r="G55" s="710"/>
    </row>
    <row r="56" spans="1:7" x14ac:dyDescent="0.2">
      <c r="B56" s="124" t="s">
        <v>1768</v>
      </c>
      <c r="D56" s="718">
        <f>D53+1</f>
        <v>40</v>
      </c>
      <c r="E56" s="900" t="s">
        <v>462</v>
      </c>
      <c r="F56" s="509" t="s">
        <v>1737</v>
      </c>
      <c r="G56" s="719"/>
    </row>
    <row r="57" spans="1:7" x14ac:dyDescent="0.2">
      <c r="B57" s="124" t="s">
        <v>1782</v>
      </c>
      <c r="D57" s="718">
        <f t="shared" si="3"/>
        <v>41</v>
      </c>
      <c r="E57" s="900"/>
      <c r="F57" s="509" t="s">
        <v>1737</v>
      </c>
    </row>
    <row r="58" spans="1:7" x14ac:dyDescent="0.2">
      <c r="B58" s="713" t="s">
        <v>926</v>
      </c>
      <c r="D58" s="718">
        <f>D57</f>
        <v>41</v>
      </c>
      <c r="E58" s="900"/>
      <c r="F58" s="509" t="s">
        <v>1737</v>
      </c>
    </row>
    <row r="59" spans="1:7" x14ac:dyDescent="0.2">
      <c r="B59" s="124" t="s">
        <v>1736</v>
      </c>
      <c r="D59" s="718">
        <f>D58+1</f>
        <v>42</v>
      </c>
      <c r="E59" s="900"/>
      <c r="F59" s="710"/>
    </row>
    <row r="60" spans="1:7" x14ac:dyDescent="0.2">
      <c r="B60" s="126" t="s">
        <v>1767</v>
      </c>
      <c r="C60" s="717"/>
      <c r="D60" s="718">
        <f>D59</f>
        <v>42</v>
      </c>
      <c r="E60" s="900"/>
      <c r="F60" s="710"/>
    </row>
    <row r="61" spans="1:7" x14ac:dyDescent="0.2">
      <c r="B61" s="126" t="s">
        <v>980</v>
      </c>
      <c r="C61" s="717"/>
      <c r="D61" s="718">
        <f>D60+1</f>
        <v>43</v>
      </c>
      <c r="E61" s="900" t="s">
        <v>463</v>
      </c>
      <c r="F61" s="916" t="s">
        <v>1786</v>
      </c>
      <c r="G61" s="710"/>
    </row>
    <row r="62" spans="1:7" x14ac:dyDescent="0.2">
      <c r="B62" s="126" t="s">
        <v>981</v>
      </c>
      <c r="C62" s="717"/>
      <c r="D62" s="718">
        <f>D61</f>
        <v>43</v>
      </c>
      <c r="E62" s="900"/>
      <c r="F62" s="916" t="s">
        <v>1786</v>
      </c>
      <c r="G62" s="710"/>
    </row>
    <row r="63" spans="1:7" x14ac:dyDescent="0.2">
      <c r="B63" s="126" t="s">
        <v>982</v>
      </c>
      <c r="C63" s="717"/>
      <c r="D63" s="718">
        <f>D62</f>
        <v>43</v>
      </c>
      <c r="E63" s="900"/>
      <c r="F63" s="916" t="s">
        <v>1786</v>
      </c>
      <c r="G63" s="710"/>
    </row>
    <row r="64" spans="1:7" ht="20.25" customHeight="1" x14ac:dyDescent="0.2">
      <c r="A64" s="716" t="s">
        <v>914</v>
      </c>
      <c r="B64" s="717"/>
      <c r="C64" s="717"/>
      <c r="E64" s="901"/>
      <c r="F64" s="717"/>
      <c r="G64" s="719"/>
    </row>
    <row r="65" spans="1:7" x14ac:dyDescent="0.2">
      <c r="B65" s="124" t="s">
        <v>1715</v>
      </c>
      <c r="D65" s="718">
        <f>D63+1</f>
        <v>44</v>
      </c>
      <c r="E65" s="900" t="s">
        <v>464</v>
      </c>
      <c r="F65" s="509" t="s">
        <v>1737</v>
      </c>
      <c r="G65" s="719"/>
    </row>
    <row r="66" spans="1:7" x14ac:dyDescent="0.2">
      <c r="B66" s="124" t="s">
        <v>1716</v>
      </c>
      <c r="D66" s="718">
        <f>D65+1</f>
        <v>45</v>
      </c>
      <c r="E66" s="900"/>
      <c r="F66" s="509" t="s">
        <v>1737</v>
      </c>
    </row>
    <row r="67" spans="1:7" x14ac:dyDescent="0.2">
      <c r="B67" s="124" t="s">
        <v>1717</v>
      </c>
      <c r="D67" s="718">
        <f t="shared" ref="D67:D68" si="5">D66+1</f>
        <v>46</v>
      </c>
      <c r="E67" s="900"/>
      <c r="F67" s="509" t="s">
        <v>1737</v>
      </c>
    </row>
    <row r="68" spans="1:7" x14ac:dyDescent="0.2">
      <c r="B68" s="124" t="s">
        <v>1718</v>
      </c>
      <c r="D68" s="718">
        <f t="shared" si="5"/>
        <v>47</v>
      </c>
      <c r="E68" s="900" t="s">
        <v>465</v>
      </c>
      <c r="F68" s="509" t="s">
        <v>1737</v>
      </c>
    </row>
    <row r="69" spans="1:7" x14ac:dyDescent="0.2">
      <c r="B69" s="124" t="s">
        <v>1719</v>
      </c>
      <c r="D69" s="718">
        <f>D68</f>
        <v>47</v>
      </c>
      <c r="E69" s="900"/>
      <c r="F69" s="509" t="s">
        <v>1737</v>
      </c>
      <c r="G69" s="710"/>
    </row>
    <row r="70" spans="1:7" ht="20.25" customHeight="1" x14ac:dyDescent="0.2">
      <c r="A70" s="716" t="s">
        <v>913</v>
      </c>
      <c r="B70" s="717"/>
      <c r="C70" s="717"/>
      <c r="E70" s="901"/>
      <c r="F70" s="509"/>
      <c r="G70" s="719"/>
    </row>
    <row r="71" spans="1:7" x14ac:dyDescent="0.2">
      <c r="B71" s="124" t="s">
        <v>934</v>
      </c>
      <c r="D71" s="718">
        <f>D69+2</f>
        <v>49</v>
      </c>
      <c r="E71" s="900" t="s">
        <v>466</v>
      </c>
      <c r="G71" s="719"/>
    </row>
    <row r="72" spans="1:7" x14ac:dyDescent="0.2">
      <c r="B72" s="124" t="s">
        <v>1735</v>
      </c>
      <c r="D72" s="718">
        <f t="shared" ref="D72:D83" si="6">D71+1</f>
        <v>50</v>
      </c>
      <c r="E72" s="900" t="s">
        <v>467</v>
      </c>
      <c r="F72" s="509" t="s">
        <v>1737</v>
      </c>
      <c r="G72" s="710"/>
    </row>
    <row r="73" spans="1:7" x14ac:dyDescent="0.2">
      <c r="B73" s="124" t="s">
        <v>1793</v>
      </c>
      <c r="D73" s="718">
        <f t="shared" si="6"/>
        <v>51</v>
      </c>
      <c r="E73" s="900" t="s">
        <v>468</v>
      </c>
      <c r="F73" s="509" t="s">
        <v>1737</v>
      </c>
      <c r="G73" s="710"/>
    </row>
    <row r="74" spans="1:7" ht="20.25" customHeight="1" x14ac:dyDescent="0.2">
      <c r="A74" s="716" t="s">
        <v>912</v>
      </c>
      <c r="B74" s="717"/>
      <c r="C74" s="717"/>
      <c r="E74" s="901"/>
      <c r="F74" s="950"/>
      <c r="G74" s="719"/>
    </row>
    <row r="75" spans="1:7" x14ac:dyDescent="0.2">
      <c r="B75" s="124" t="s">
        <v>1787</v>
      </c>
      <c r="D75" s="718">
        <f>D73+1</f>
        <v>52</v>
      </c>
      <c r="E75" s="900" t="s">
        <v>518</v>
      </c>
      <c r="F75" s="950" t="s">
        <v>1796</v>
      </c>
      <c r="G75" s="719"/>
    </row>
    <row r="76" spans="1:7" x14ac:dyDescent="0.2">
      <c r="B76" s="124" t="s">
        <v>1788</v>
      </c>
      <c r="D76" s="718">
        <f t="shared" si="6"/>
        <v>53</v>
      </c>
      <c r="E76" s="900" t="s">
        <v>517</v>
      </c>
      <c r="F76" s="950" t="s">
        <v>1796</v>
      </c>
      <c r="G76" s="719"/>
    </row>
    <row r="77" spans="1:7" x14ac:dyDescent="0.2">
      <c r="B77" s="126" t="s">
        <v>1789</v>
      </c>
      <c r="C77" s="717"/>
      <c r="D77" s="718">
        <f>D76+2</f>
        <v>55</v>
      </c>
      <c r="E77" s="901" t="s">
        <v>529</v>
      </c>
      <c r="F77" s="950" t="s">
        <v>1796</v>
      </c>
      <c r="G77" s="719"/>
    </row>
    <row r="78" spans="1:7" x14ac:dyDescent="0.2">
      <c r="B78" s="126" t="s">
        <v>1778</v>
      </c>
      <c r="C78" s="717"/>
      <c r="D78" s="718">
        <f>D77+1</f>
        <v>56</v>
      </c>
      <c r="E78" s="901" t="s">
        <v>469</v>
      </c>
      <c r="F78" s="949" t="s">
        <v>1798</v>
      </c>
      <c r="G78" s="719"/>
    </row>
    <row r="79" spans="1:7" x14ac:dyDescent="0.2">
      <c r="B79" s="126" t="s">
        <v>1779</v>
      </c>
      <c r="C79" s="717"/>
      <c r="D79" s="718">
        <f t="shared" si="6"/>
        <v>57</v>
      </c>
      <c r="E79" s="901" t="s">
        <v>533</v>
      </c>
      <c r="F79" s="949" t="s">
        <v>1798</v>
      </c>
      <c r="G79" s="719"/>
    </row>
    <row r="80" spans="1:7" x14ac:dyDescent="0.2">
      <c r="B80" s="126" t="s">
        <v>1792</v>
      </c>
      <c r="C80" s="717"/>
      <c r="D80" s="718">
        <f t="shared" si="6"/>
        <v>58</v>
      </c>
      <c r="E80" s="901" t="s">
        <v>470</v>
      </c>
      <c r="F80" s="949" t="s">
        <v>1798</v>
      </c>
      <c r="G80" s="719"/>
    </row>
    <row r="81" spans="1:7" ht="20.25" customHeight="1" x14ac:dyDescent="0.2">
      <c r="A81" s="716" t="s">
        <v>918</v>
      </c>
      <c r="B81" s="717"/>
      <c r="C81" s="717"/>
      <c r="E81" s="901"/>
      <c r="F81" s="717"/>
      <c r="G81" s="719"/>
    </row>
    <row r="82" spans="1:7" x14ac:dyDescent="0.2">
      <c r="B82" s="124" t="s">
        <v>1758</v>
      </c>
      <c r="D82" s="718">
        <f>D80+1</f>
        <v>59</v>
      </c>
      <c r="E82" s="900" t="s">
        <v>618</v>
      </c>
      <c r="F82" s="950" t="s">
        <v>1796</v>
      </c>
      <c r="G82" s="719"/>
    </row>
    <row r="83" spans="1:7" x14ac:dyDescent="0.2">
      <c r="B83" s="126" t="s">
        <v>1759</v>
      </c>
      <c r="C83" s="717"/>
      <c r="D83" s="718">
        <f t="shared" si="6"/>
        <v>60</v>
      </c>
      <c r="E83" s="901" t="s">
        <v>619</v>
      </c>
      <c r="F83" s="950" t="s">
        <v>1796</v>
      </c>
      <c r="G83" s="719"/>
    </row>
    <row r="84" spans="1:7" x14ac:dyDescent="0.2">
      <c r="B84" s="126" t="s">
        <v>1755</v>
      </c>
      <c r="C84" s="717"/>
      <c r="D84" s="718">
        <f>D83+4</f>
        <v>64</v>
      </c>
      <c r="E84" s="901" t="s">
        <v>471</v>
      </c>
      <c r="F84" s="916" t="s">
        <v>1785</v>
      </c>
      <c r="G84" s="719"/>
    </row>
    <row r="85" spans="1:7" x14ac:dyDescent="0.2">
      <c r="B85" s="126" t="s">
        <v>1784</v>
      </c>
      <c r="C85" s="717"/>
      <c r="D85" s="718">
        <f>D84</f>
        <v>64</v>
      </c>
      <c r="E85" s="901"/>
      <c r="F85" s="950" t="s">
        <v>1796</v>
      </c>
      <c r="G85" s="719"/>
    </row>
    <row r="86" spans="1:7" x14ac:dyDescent="0.2">
      <c r="B86" s="126" t="s">
        <v>1756</v>
      </c>
      <c r="C86" s="717"/>
      <c r="D86" s="718">
        <f>D85+1</f>
        <v>65</v>
      </c>
      <c r="E86" s="901"/>
      <c r="F86" s="916" t="s">
        <v>1785</v>
      </c>
      <c r="G86" s="719"/>
    </row>
    <row r="87" spans="1:7" x14ac:dyDescent="0.2">
      <c r="B87" s="126" t="s">
        <v>1757</v>
      </c>
      <c r="C87" s="717"/>
      <c r="D87" s="718">
        <f>D86</f>
        <v>65</v>
      </c>
      <c r="E87" s="901"/>
      <c r="F87" s="916" t="s">
        <v>1785</v>
      </c>
      <c r="G87" s="719"/>
    </row>
    <row r="88" spans="1:7" x14ac:dyDescent="0.2">
      <c r="B88" s="126" t="s">
        <v>1762</v>
      </c>
      <c r="C88" s="717"/>
      <c r="D88" s="718">
        <f>D87+1</f>
        <v>66</v>
      </c>
      <c r="E88" s="901" t="s">
        <v>472</v>
      </c>
      <c r="F88" s="509" t="s">
        <v>1737</v>
      </c>
      <c r="G88" s="719"/>
    </row>
    <row r="89" spans="1:7" s="723" customFormat="1" ht="20.100000000000001" customHeight="1" thickBot="1" x14ac:dyDescent="0.25">
      <c r="B89" s="730" t="s">
        <v>1790</v>
      </c>
      <c r="C89" s="721"/>
      <c r="D89" s="722">
        <f>D88+1</f>
        <v>67</v>
      </c>
      <c r="E89" s="952" t="s">
        <v>1086</v>
      </c>
      <c r="F89" s="953" t="s">
        <v>1738</v>
      </c>
      <c r="G89" s="719"/>
    </row>
    <row r="95" spans="1:7" x14ac:dyDescent="0.2">
      <c r="D95" s="713"/>
    </row>
    <row r="96" spans="1:7" x14ac:dyDescent="0.2">
      <c r="D96" s="713"/>
    </row>
    <row r="97" spans="3:4" x14ac:dyDescent="0.2">
      <c r="C97" s="725"/>
      <c r="D97" s="725"/>
    </row>
    <row r="98" spans="3:4" x14ac:dyDescent="0.2">
      <c r="C98" s="725"/>
      <c r="D98" s="725"/>
    </row>
  </sheetData>
  <phoneticPr fontId="6" type="noConversion"/>
  <hyperlinks>
    <hyperlink ref="E7" location="Mig!A1" display="Mig!A1" xr:uid="{00000000-0004-0000-0200-000000000000}"/>
    <hyperlink ref="E33" location="EmpInst!A1" display="EmpInst!A1" xr:uid="{00000000-0004-0000-0200-000001000000}"/>
    <hyperlink ref="E37" location="EmpInd!A1" display="EmpInd!A1" xr:uid="{00000000-0004-0000-0200-000002000000}"/>
    <hyperlink ref="E45" location="PayRoll!A1" display="[Payroll]" xr:uid="{00000000-0004-0000-0200-000003000000}"/>
    <hyperlink ref="E10" location="NApc!A1" display="NApc!A1" xr:uid="{00000000-0004-0000-0200-000005000000}"/>
    <hyperlink ref="E17" location="NAInst!A1" display="[NAInst]" xr:uid="{00000000-0004-0000-0200-000006000000}"/>
    <hyperlink ref="E56" location="'Real_Cp&amp;Fsh'!A1" display="'Real_Cp&amp;Fsh'!A1" xr:uid="{00000000-0004-0000-0200-000007000000}"/>
    <hyperlink ref="E61:E62" location="'Real_Cp&amp;Fsh'!A28" display="'Real_Cp&amp;Fsh'!A28" xr:uid="{00000000-0004-0000-0200-000008000000}"/>
    <hyperlink ref="E61" location="Real_trsm!A1" display="Real_trsm!A1" xr:uid="{00000000-0004-0000-0200-000009000000}"/>
    <hyperlink ref="E65" location="'M&amp;Ba'!A1" display="'M&amp;Ba'!A1" xr:uid="{00000000-0004-0000-0200-00000A000000}"/>
    <hyperlink ref="E68" location="'M&amp;Bbc'!A1" display="'M&amp;Bbc'!A1" xr:uid="{00000000-0004-0000-0200-00000B000000}"/>
    <hyperlink ref="E71:E72" location="'M&amp;B_ie'!A28" display="'M&amp;B_ie'!A28" xr:uid="{00000000-0004-0000-0200-00000C000000}"/>
    <hyperlink ref="E71" location="CpiMajOld!A1" display="CpiMajOld!A1" xr:uid="{00000000-0004-0000-0200-00000D000000}"/>
    <hyperlink ref="E72" location="CpiMaj!A1" display="CpiMaj!A1" xr:uid="{00000000-0004-0000-0200-00000E000000}"/>
    <hyperlink ref="E78" location="ExtD_out!B1" display="[ExtD_out]" xr:uid="{00000000-0004-0000-0200-00000F000000}"/>
    <hyperlink ref="E79" location="ExtD_Hist!A1" display="[ExtD_Hist]" xr:uid="{00000000-0004-0000-0200-000010000000}"/>
    <hyperlink ref="E80" location="ExtD_Prj!A1" display="ExtD_Prj!A1" xr:uid="{00000000-0004-0000-0200-000011000000}"/>
    <hyperlink ref="E82" location="GFSsum!A1" display="[GFSsum]" xr:uid="{00000000-0004-0000-0200-000012000000}"/>
    <hyperlink ref="E41" location="EmpPriv!A1" display="EmpPriv!A1" xr:uid="{00000000-0004-0000-0200-000013000000}"/>
    <hyperlink ref="E76" location="BOPdet!A1" display="[BOPdet]" xr:uid="{00000000-0004-0000-0200-000014000000}"/>
    <hyperlink ref="E73" location="CpiEbeye!A1" display="CpiEbeye!A1" xr:uid="{00000000-0004-0000-0200-000015000000}"/>
    <hyperlink ref="E84" location="FPse!A1" display="FPse!A1" xr:uid="{00000000-0004-0000-0200-000017000000}"/>
    <hyperlink ref="E9" location="GNI!A1" display="GNI!A1" xr:uid="{00000000-0004-0000-0200-000018000000}"/>
    <hyperlink ref="E88" location="CII!A1" display="CII!A1" xr:uid="{00000000-0004-0000-0200-000019000000}"/>
    <hyperlink ref="E5" location="Mig!A1" display="Mig!A1" xr:uid="{00000000-0004-0000-0200-00001A000000}"/>
    <hyperlink ref="E75" location="BOPsum!A1" display="[BOPsum]" xr:uid="{00000000-0004-0000-0200-00001B000000}"/>
    <hyperlink ref="E77" location="IIP!A1" display="[IIP]" xr:uid="{00000000-0004-0000-0200-00001C000000}"/>
    <hyperlink ref="E11" location="NAInd!A1" display="[NAInd]" xr:uid="{00000000-0004-0000-0200-00001D000000}"/>
    <hyperlink ref="E83" location="GFSdet!A1" display="[GFSdet]" xr:uid="{00000000-0004-0000-0200-00001E000000}"/>
    <hyperlink ref="E89" location="CTF!A1" display="CTF" xr:uid="{00000000-0004-0000-0200-00001F000000}"/>
    <hyperlink ref="E26" location="NAexp!A1" display="[NAexp]" xr:uid="{00000000-0004-0000-0200-000020000000}"/>
    <hyperlink ref="E3" location="SumInd!A1" display="[Summary Data]" xr:uid="{00000000-0004-0000-0200-000021000000}"/>
    <hyperlink ref="E23" location="NAInc!A1" display="[NAInc]" xr:uid="{0DBFC3FE-B9A5-4C96-8E7D-75A0A486AAF6}"/>
  </hyperlinks>
  <pageMargins left="0.74803149606299213" right="0.74803149606299213" top="0.98425196850393704" bottom="0.98425196850393704" header="0.51181102362204722" footer="0.51181102362204722"/>
  <pageSetup scale="82" orientation="portrait" r:id="rId1"/>
  <headerFooter alignWithMargins="0"/>
  <rowBreaks count="1" manualBreakCount="1">
    <brk id="53" max="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345"/>
  <sheetViews>
    <sheetView view="pageBreakPreview" zoomScale="80" zoomScaleNormal="80" zoomScaleSheetLayoutView="80" zoomScalePageLayoutView="80" workbookViewId="0">
      <pane xSplit="1" ySplit="2" topLeftCell="B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8.7109375" defaultRowHeight="12.75" x14ac:dyDescent="0.2"/>
  <cols>
    <col min="1" max="1" width="40.7109375" style="508" customWidth="1"/>
    <col min="2" max="15" width="8.7109375" style="508"/>
    <col min="16" max="16" width="8.7109375" style="496"/>
    <col min="17" max="18" width="8.85546875" style="496" customWidth="1"/>
    <col min="19" max="16384" width="8.7109375" style="496"/>
  </cols>
  <sheetData>
    <row r="1" spans="1:18" s="491" customFormat="1" ht="25.15" customHeight="1" x14ac:dyDescent="0.2">
      <c r="A1" s="488" t="str">
        <f>Index!B26</f>
        <v>Table 3q    RMI constant price GDP by expenditure, FY2004-FY2020 (experimental)</v>
      </c>
      <c r="B1" s="489"/>
      <c r="C1" s="489"/>
      <c r="D1" s="489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</row>
    <row r="2" spans="1:18" s="494" customFormat="1" ht="20.100000000000001" customHeight="1" x14ac:dyDescent="0.2">
      <c r="A2" s="492" t="s">
        <v>1087</v>
      </c>
      <c r="B2" s="493" t="str">
        <f>GNI!J2</f>
        <v>FY2004</v>
      </c>
      <c r="C2" s="493" t="str">
        <f>GNI!K2</f>
        <v>FY2005</v>
      </c>
      <c r="D2" s="493" t="str">
        <f>GNI!L2</f>
        <v>FY2006</v>
      </c>
      <c r="E2" s="493" t="str">
        <f>GNI!M2</f>
        <v>FY2007</v>
      </c>
      <c r="F2" s="493" t="str">
        <f>GNI!N2</f>
        <v>FY2008</v>
      </c>
      <c r="G2" s="493" t="str">
        <f>GNI!O2</f>
        <v>FY2009</v>
      </c>
      <c r="H2" s="493" t="str">
        <f>GNI!P2</f>
        <v>FY2010</v>
      </c>
      <c r="I2" s="493" t="str">
        <f>GNI!Q2</f>
        <v>FY2011</v>
      </c>
      <c r="J2" s="493" t="str">
        <f>GNI!R2</f>
        <v>FY2012</v>
      </c>
      <c r="K2" s="493" t="str">
        <f>GNI!S2</f>
        <v>FY2013</v>
      </c>
      <c r="L2" s="493" t="str">
        <f>GNI!T2</f>
        <v>FY2014</v>
      </c>
      <c r="M2" s="493" t="str">
        <f>GNI!U2</f>
        <v>FY2015</v>
      </c>
      <c r="N2" s="493" t="str">
        <f>GNI!V2</f>
        <v>FY2016</v>
      </c>
      <c r="O2" s="493" t="str">
        <f>GNI!W2</f>
        <v>FY2017</v>
      </c>
      <c r="P2" s="493" t="str">
        <f>GNI!X2</f>
        <v>FY2018</v>
      </c>
      <c r="Q2" s="493" t="str">
        <f>GNI!Y2</f>
        <v>FY2019</v>
      </c>
      <c r="R2" s="493" t="str">
        <f>GNI!Z2</f>
        <v>FY2020</v>
      </c>
    </row>
    <row r="3" spans="1:18" ht="20.100000000000001" customHeight="1" x14ac:dyDescent="0.2">
      <c r="A3" s="429" t="s">
        <v>722</v>
      </c>
      <c r="B3" s="495">
        <v>90.480377197265625</v>
      </c>
      <c r="C3" s="495">
        <v>92.139694213867188</v>
      </c>
      <c r="D3" s="495">
        <v>95.754112243652344</v>
      </c>
      <c r="E3" s="495">
        <v>100.98686981201172</v>
      </c>
      <c r="F3" s="495">
        <v>97.747901916503906</v>
      </c>
      <c r="G3" s="495">
        <v>97.275779724121094</v>
      </c>
      <c r="H3" s="495">
        <v>96.225936889648438</v>
      </c>
      <c r="I3" s="495">
        <v>96.555831909179688</v>
      </c>
      <c r="J3" s="495">
        <v>101.62392425537109</v>
      </c>
      <c r="K3" s="495">
        <v>102.2581787109375</v>
      </c>
      <c r="L3" s="495">
        <v>96.246589660644531</v>
      </c>
      <c r="M3" s="495">
        <v>100.35941314697266</v>
      </c>
      <c r="N3" s="495">
        <v>108.79203033447266</v>
      </c>
      <c r="O3" s="495">
        <v>110.345458984375</v>
      </c>
      <c r="P3" s="495">
        <v>116.73069000244141</v>
      </c>
      <c r="Q3" s="495">
        <v>124.24599456787109</v>
      </c>
      <c r="R3" s="495">
        <v>108.91948699951172</v>
      </c>
    </row>
    <row r="4" spans="1:18" ht="12" customHeight="1" x14ac:dyDescent="0.2">
      <c r="A4" s="444" t="s">
        <v>723</v>
      </c>
      <c r="B4" s="495">
        <v>57.825302124023438</v>
      </c>
      <c r="C4" s="495">
        <v>58.026668548583984</v>
      </c>
      <c r="D4" s="495">
        <v>63.848487854003906</v>
      </c>
      <c r="E4" s="495">
        <v>68.187484741210938</v>
      </c>
      <c r="F4" s="495">
        <v>66.165985107421875</v>
      </c>
      <c r="G4" s="495">
        <v>66.054801940917969</v>
      </c>
      <c r="H4" s="495">
        <v>67.150856018066406</v>
      </c>
      <c r="I4" s="495">
        <v>68.949905395507813</v>
      </c>
      <c r="J4" s="495">
        <v>70.264892578125</v>
      </c>
      <c r="K4" s="495">
        <v>71.809402465820313</v>
      </c>
      <c r="L4" s="495">
        <v>66.016365051269531</v>
      </c>
      <c r="M4" s="495">
        <v>66.5133056640625</v>
      </c>
      <c r="N4" s="495">
        <v>72.017990112304688</v>
      </c>
      <c r="O4" s="495">
        <v>73.361648559570313</v>
      </c>
      <c r="P4" s="495">
        <v>77.589126586914063</v>
      </c>
      <c r="Q4" s="495">
        <v>87.957504272460938</v>
      </c>
      <c r="R4" s="495">
        <v>76.0408935546875</v>
      </c>
    </row>
    <row r="5" spans="1:18" ht="12" customHeight="1" x14ac:dyDescent="0.2">
      <c r="A5" s="444" t="s">
        <v>34</v>
      </c>
      <c r="B5" s="495">
        <v>16.930660247802734</v>
      </c>
      <c r="C5" s="495">
        <v>17.31096076965332</v>
      </c>
      <c r="D5" s="495">
        <v>15.791047096252441</v>
      </c>
      <c r="E5" s="495">
        <v>16.887479782104492</v>
      </c>
      <c r="F5" s="495">
        <v>16.284627914428711</v>
      </c>
      <c r="G5" s="495">
        <v>16.822322845458984</v>
      </c>
      <c r="H5" s="495">
        <v>15.638814926147461</v>
      </c>
      <c r="I5" s="495">
        <v>14.736076354980469</v>
      </c>
      <c r="J5" s="495">
        <v>16.991367340087891</v>
      </c>
      <c r="K5" s="495">
        <v>16.413618087768555</v>
      </c>
      <c r="L5" s="495">
        <v>15.156339645385742</v>
      </c>
      <c r="M5" s="495">
        <v>18.580907821655273</v>
      </c>
      <c r="N5" s="495">
        <v>19.15056037902832</v>
      </c>
      <c r="O5" s="495">
        <v>19.031166076660156</v>
      </c>
      <c r="P5" s="495">
        <v>21.209842681884766</v>
      </c>
      <c r="Q5" s="495">
        <v>19.028474807739258</v>
      </c>
      <c r="R5" s="495">
        <v>15.581117630004883</v>
      </c>
    </row>
    <row r="6" spans="1:18" ht="12" customHeight="1" x14ac:dyDescent="0.2">
      <c r="A6" s="444" t="s">
        <v>35</v>
      </c>
      <c r="B6" s="495">
        <v>14.799153327941895</v>
      </c>
      <c r="C6" s="495">
        <v>15.891459465026855</v>
      </c>
      <c r="D6" s="495">
        <v>15.123083114624023</v>
      </c>
      <c r="E6" s="495">
        <v>14.797172546386719</v>
      </c>
      <c r="F6" s="495">
        <v>14.243025779724121</v>
      </c>
      <c r="G6" s="495">
        <v>13.387767791748047</v>
      </c>
      <c r="H6" s="495">
        <v>12.581295013427734</v>
      </c>
      <c r="I6" s="495">
        <v>12.06103515625</v>
      </c>
      <c r="J6" s="495">
        <v>13.563167572021484</v>
      </c>
      <c r="K6" s="495">
        <v>13.172780990600586</v>
      </c>
      <c r="L6" s="495">
        <v>14.169182777404785</v>
      </c>
      <c r="M6" s="495">
        <v>14.357486724853516</v>
      </c>
      <c r="N6" s="495">
        <v>16.768363952636719</v>
      </c>
      <c r="O6" s="495">
        <v>17.062372207641602</v>
      </c>
      <c r="P6" s="495">
        <v>17.023574829101563</v>
      </c>
      <c r="Q6" s="495">
        <v>16.371631622314453</v>
      </c>
      <c r="R6" s="495">
        <v>16.275749206542969</v>
      </c>
    </row>
    <row r="7" spans="1:18" ht="12" customHeight="1" x14ac:dyDescent="0.2">
      <c r="A7" s="444" t="s">
        <v>947</v>
      </c>
      <c r="B7" s="495">
        <v>0.92525798082351685</v>
      </c>
      <c r="C7" s="495">
        <v>0.9106060266494751</v>
      </c>
      <c r="D7" s="495">
        <v>0.99149584770202637</v>
      </c>
      <c r="E7" s="495">
        <v>1.1147339344024658</v>
      </c>
      <c r="F7" s="495">
        <v>1.0542658567428589</v>
      </c>
      <c r="G7" s="495">
        <v>1.0108894109725952</v>
      </c>
      <c r="H7" s="495">
        <v>0.85497796535491943</v>
      </c>
      <c r="I7" s="495">
        <v>0.80882072448730469</v>
      </c>
      <c r="J7" s="495">
        <v>0.8045000433921814</v>
      </c>
      <c r="K7" s="495">
        <v>0.86237770318984985</v>
      </c>
      <c r="L7" s="495">
        <v>0.90470600128173828</v>
      </c>
      <c r="M7" s="495">
        <v>0.90770900249481201</v>
      </c>
      <c r="N7" s="495">
        <v>0.85511291027069092</v>
      </c>
      <c r="O7" s="495">
        <v>0.89027690887451172</v>
      </c>
      <c r="P7" s="495">
        <v>0.90814363956451416</v>
      </c>
      <c r="Q7" s="495">
        <v>0.88837581872940063</v>
      </c>
      <c r="R7" s="495">
        <v>1.0217294692993164</v>
      </c>
    </row>
    <row r="8" spans="1:18" ht="12" customHeight="1" x14ac:dyDescent="0.2">
      <c r="A8" s="429" t="s">
        <v>724</v>
      </c>
      <c r="B8" s="495">
        <v>140.79142761230469</v>
      </c>
      <c r="C8" s="495">
        <v>146.13764953613281</v>
      </c>
      <c r="D8" s="495">
        <v>138.44340515136719</v>
      </c>
      <c r="E8" s="495">
        <v>143.06083679199219</v>
      </c>
      <c r="F8" s="495">
        <v>135.28997802734375</v>
      </c>
      <c r="G8" s="495">
        <v>127.20284271240234</v>
      </c>
      <c r="H8" s="495">
        <v>127.72579193115234</v>
      </c>
      <c r="I8" s="495">
        <v>132.74266052246094</v>
      </c>
      <c r="J8" s="495">
        <v>134.88685607910156</v>
      </c>
      <c r="K8" s="495">
        <v>145.16612243652344</v>
      </c>
      <c r="L8" s="495">
        <v>138.84454345703125</v>
      </c>
      <c r="M8" s="495">
        <v>138.21626281738281</v>
      </c>
      <c r="N8" s="495">
        <v>142.74148559570313</v>
      </c>
      <c r="O8" s="495">
        <v>157.07511901855469</v>
      </c>
      <c r="P8" s="495">
        <v>156.51271057128906</v>
      </c>
      <c r="Q8" s="495">
        <v>168.09303283691406</v>
      </c>
      <c r="R8" s="495">
        <v>135.40849304199219</v>
      </c>
    </row>
    <row r="9" spans="1:18" ht="12" customHeight="1" x14ac:dyDescent="0.2">
      <c r="A9" s="444" t="s">
        <v>725</v>
      </c>
      <c r="B9" s="495">
        <v>117.39431762695313</v>
      </c>
      <c r="C9" s="495">
        <v>122.67842102050781</v>
      </c>
      <c r="D9" s="495">
        <v>115.09101104736328</v>
      </c>
      <c r="E9" s="495">
        <v>119.45413208007813</v>
      </c>
      <c r="F9" s="495">
        <v>111.15987396240234</v>
      </c>
      <c r="G9" s="495">
        <v>102.41297149658203</v>
      </c>
      <c r="H9" s="495">
        <v>102.58365631103516</v>
      </c>
      <c r="I9" s="495">
        <v>107.65116882324219</v>
      </c>
      <c r="J9" s="495">
        <v>109.67586517333984</v>
      </c>
      <c r="K9" s="495">
        <v>119.96774291992188</v>
      </c>
      <c r="L9" s="495">
        <v>113.12272644042969</v>
      </c>
      <c r="M9" s="495">
        <v>111.73676300048828</v>
      </c>
      <c r="N9" s="495">
        <v>116.09001922607422</v>
      </c>
      <c r="O9" s="495">
        <v>130.34172058105469</v>
      </c>
      <c r="P9" s="495">
        <v>129.39126586914063</v>
      </c>
      <c r="Q9" s="495">
        <v>140.64497375488281</v>
      </c>
      <c r="R9" s="495">
        <v>108.05873107910156</v>
      </c>
    </row>
    <row r="10" spans="1:18" ht="12" customHeight="1" x14ac:dyDescent="0.2">
      <c r="A10" s="444" t="s">
        <v>726</v>
      </c>
      <c r="B10" s="495">
        <v>23.397115707397461</v>
      </c>
      <c r="C10" s="495">
        <v>23.459228515625</v>
      </c>
      <c r="D10" s="495">
        <v>23.352396011352539</v>
      </c>
      <c r="E10" s="495">
        <v>23.606695175170898</v>
      </c>
      <c r="F10" s="495">
        <v>24.130094528198242</v>
      </c>
      <c r="G10" s="495">
        <v>24.789873123168945</v>
      </c>
      <c r="H10" s="495">
        <v>25.142135620117188</v>
      </c>
      <c r="I10" s="495">
        <v>25.091482162475586</v>
      </c>
      <c r="J10" s="495">
        <v>25.210988998413086</v>
      </c>
      <c r="K10" s="495">
        <v>25.198383331298828</v>
      </c>
      <c r="L10" s="495">
        <v>25.721809387207031</v>
      </c>
      <c r="M10" s="495">
        <v>26.479494094848633</v>
      </c>
      <c r="N10" s="495">
        <v>26.651472091674805</v>
      </c>
      <c r="O10" s="495">
        <v>26.733396530151367</v>
      </c>
      <c r="P10" s="495">
        <v>27.121442794799805</v>
      </c>
      <c r="Q10" s="495">
        <v>27.448062896728516</v>
      </c>
      <c r="R10" s="495">
        <v>27.349769592285156</v>
      </c>
    </row>
    <row r="11" spans="1:18" ht="12" customHeight="1" x14ac:dyDescent="0.2">
      <c r="A11" s="886" t="s">
        <v>727</v>
      </c>
      <c r="B11" s="495">
        <v>12.241902351379395</v>
      </c>
      <c r="C11" s="495">
        <v>12.441356658935547</v>
      </c>
      <c r="D11" s="495">
        <v>12.333834648132324</v>
      </c>
      <c r="E11" s="495">
        <v>12.531450271606445</v>
      </c>
      <c r="F11" s="495">
        <v>12.814228057861328</v>
      </c>
      <c r="G11" s="495">
        <v>13.089698791503906</v>
      </c>
      <c r="H11" s="495">
        <v>13.373004913330078</v>
      </c>
      <c r="I11" s="495">
        <v>13.342869758605957</v>
      </c>
      <c r="J11" s="495">
        <v>13.295876502990723</v>
      </c>
      <c r="K11" s="495">
        <v>13.208680152893066</v>
      </c>
      <c r="L11" s="495">
        <v>13.682258605957031</v>
      </c>
      <c r="M11" s="495">
        <v>14.339705467224121</v>
      </c>
      <c r="N11" s="495">
        <v>14.613663673400879</v>
      </c>
      <c r="O11" s="495">
        <v>14.794408798217773</v>
      </c>
      <c r="P11" s="495">
        <v>15.212228775024414</v>
      </c>
      <c r="Q11" s="495">
        <v>15.66856575012207</v>
      </c>
      <c r="R11" s="495">
        <v>15.68389892578125</v>
      </c>
    </row>
    <row r="12" spans="1:18" ht="12" customHeight="1" x14ac:dyDescent="0.2">
      <c r="A12" s="886" t="s">
        <v>4</v>
      </c>
      <c r="B12" s="495">
        <v>11.155213356018066</v>
      </c>
      <c r="C12" s="495">
        <v>11.017870903015137</v>
      </c>
      <c r="D12" s="495">
        <v>11.018561363220215</v>
      </c>
      <c r="E12" s="495">
        <v>11.075244903564453</v>
      </c>
      <c r="F12" s="495">
        <v>11.315866470336914</v>
      </c>
      <c r="G12" s="495">
        <v>11.700173377990723</v>
      </c>
      <c r="H12" s="495">
        <v>11.769130706787109</v>
      </c>
      <c r="I12" s="495">
        <v>11.748611450195313</v>
      </c>
      <c r="J12" s="495">
        <v>11.915112495422363</v>
      </c>
      <c r="K12" s="495">
        <v>11.989703178405762</v>
      </c>
      <c r="L12" s="495">
        <v>12.039549827575684</v>
      </c>
      <c r="M12" s="495">
        <v>12.139787673950195</v>
      </c>
      <c r="N12" s="495">
        <v>12.037807464599609</v>
      </c>
      <c r="O12" s="495">
        <v>11.938987731933594</v>
      </c>
      <c r="P12" s="495">
        <v>11.909214019775391</v>
      </c>
      <c r="Q12" s="495">
        <v>11.779497146606445</v>
      </c>
      <c r="R12" s="495">
        <v>11.665870666503906</v>
      </c>
    </row>
    <row r="13" spans="1:18" ht="12" customHeight="1" x14ac:dyDescent="0.2">
      <c r="A13" s="887" t="s">
        <v>728</v>
      </c>
      <c r="B13" s="495">
        <v>2.8887016773223877</v>
      </c>
      <c r="C13" s="495">
        <v>3.0222434997558594</v>
      </c>
      <c r="D13" s="495">
        <v>2.9060354232788086</v>
      </c>
      <c r="E13" s="495">
        <v>3.0677895545959473</v>
      </c>
      <c r="F13" s="495">
        <v>3.1909089088439941</v>
      </c>
      <c r="G13" s="495">
        <v>3.2356488704681396</v>
      </c>
      <c r="H13" s="495">
        <v>3.0390791893005371</v>
      </c>
      <c r="I13" s="495">
        <v>2.9713964462280273</v>
      </c>
      <c r="J13" s="495">
        <v>3.1221866607666016</v>
      </c>
      <c r="K13" s="495">
        <v>3.1863925457000732</v>
      </c>
      <c r="L13" s="495">
        <v>3.5344569683074951</v>
      </c>
      <c r="M13" s="495">
        <v>3.4660463333129883</v>
      </c>
      <c r="N13" s="495">
        <v>4.390632152557373</v>
      </c>
      <c r="O13" s="495">
        <v>4.4220232963562012</v>
      </c>
      <c r="P13" s="495">
        <v>4.4305047988891602</v>
      </c>
      <c r="Q13" s="495">
        <v>3.976543664932251</v>
      </c>
      <c r="R13" s="495">
        <v>3.6838934421539307</v>
      </c>
    </row>
    <row r="14" spans="1:18" ht="12" customHeight="1" x14ac:dyDescent="0.2">
      <c r="A14" s="429" t="s">
        <v>729</v>
      </c>
      <c r="B14" s="495">
        <v>24.730480194091797</v>
      </c>
      <c r="C14" s="495">
        <v>29.118213653564453</v>
      </c>
      <c r="D14" s="495">
        <v>44.650493621826172</v>
      </c>
      <c r="E14" s="495">
        <v>40.89801025390625</v>
      </c>
      <c r="F14" s="495">
        <v>32.68548583984375</v>
      </c>
      <c r="G14" s="495">
        <v>55.645519256591797</v>
      </c>
      <c r="H14" s="495">
        <v>71.282066345214844</v>
      </c>
      <c r="I14" s="495">
        <v>33.837211608886719</v>
      </c>
      <c r="J14" s="495">
        <v>28.295278549194336</v>
      </c>
      <c r="K14" s="495">
        <v>44.128929138183594</v>
      </c>
      <c r="L14" s="495">
        <v>36.210323333740234</v>
      </c>
      <c r="M14" s="495">
        <v>30.688003540039063</v>
      </c>
      <c r="N14" s="495">
        <v>39.034019470214844</v>
      </c>
      <c r="O14" s="495">
        <v>49.239448547363281</v>
      </c>
      <c r="P14" s="495">
        <v>45.984622955322266</v>
      </c>
      <c r="Q14" s="495">
        <v>113.51261138916016</v>
      </c>
      <c r="R14" s="495">
        <v>42.093109130859375</v>
      </c>
    </row>
    <row r="15" spans="1:18" ht="12" customHeight="1" x14ac:dyDescent="0.2">
      <c r="A15" s="444" t="s">
        <v>1070</v>
      </c>
      <c r="B15" s="495">
        <v>14.903324127197266</v>
      </c>
      <c r="C15" s="495">
        <v>13.287858963012695</v>
      </c>
      <c r="D15" s="495">
        <v>27.593841552734375</v>
      </c>
      <c r="E15" s="495">
        <v>9.729644775390625</v>
      </c>
      <c r="F15" s="495">
        <v>12.459991455078125</v>
      </c>
      <c r="G15" s="495">
        <v>18.474872589111328</v>
      </c>
      <c r="H15" s="495">
        <v>13.126315116882324</v>
      </c>
      <c r="I15" s="495">
        <v>9.1792945861816406</v>
      </c>
      <c r="J15" s="495">
        <v>6.8563237190246582</v>
      </c>
      <c r="K15" s="495">
        <v>17.297142028808594</v>
      </c>
      <c r="L15" s="495">
        <v>14.663840293884277</v>
      </c>
      <c r="M15" s="495">
        <v>7.841217041015625</v>
      </c>
      <c r="N15" s="495">
        <v>15.137974739074707</v>
      </c>
      <c r="O15" s="495">
        <v>9.843052864074707</v>
      </c>
      <c r="P15" s="495">
        <v>8.7858819961547852</v>
      </c>
      <c r="Q15" s="495">
        <v>17.575054168701172</v>
      </c>
      <c r="R15" s="495">
        <v>6.101224422454834</v>
      </c>
    </row>
    <row r="16" spans="1:18" ht="12" customHeight="1" x14ac:dyDescent="0.2">
      <c r="A16" s="444" t="s">
        <v>1071</v>
      </c>
      <c r="B16" s="495">
        <v>0.81651723384857178</v>
      </c>
      <c r="C16" s="495">
        <v>5.9874835014343262</v>
      </c>
      <c r="D16" s="495">
        <v>7.6401057243347168</v>
      </c>
      <c r="E16" s="495">
        <v>18.941415786743164</v>
      </c>
      <c r="F16" s="495">
        <v>7.9083943367004395</v>
      </c>
      <c r="G16" s="495">
        <v>13.641365051269531</v>
      </c>
      <c r="H16" s="495">
        <v>13.270923614501953</v>
      </c>
      <c r="I16" s="495">
        <v>10.511898040771484</v>
      </c>
      <c r="J16" s="495">
        <v>5.6457095146179199</v>
      </c>
      <c r="K16" s="495">
        <v>3.6957736015319824</v>
      </c>
      <c r="L16" s="495">
        <v>1.428031325340271</v>
      </c>
      <c r="M16" s="495">
        <v>0.94506353139877319</v>
      </c>
      <c r="N16" s="495">
        <v>1.2962363958358765</v>
      </c>
      <c r="O16" s="495">
        <v>5.7847356796264648</v>
      </c>
      <c r="P16" s="495">
        <v>5.4338455200195313</v>
      </c>
      <c r="Q16" s="495">
        <v>1.5377455949783325</v>
      </c>
      <c r="R16" s="495">
        <v>9.070164680480957</v>
      </c>
    </row>
    <row r="17" spans="1:18" ht="12" customHeight="1" x14ac:dyDescent="0.2">
      <c r="A17" s="444" t="s">
        <v>1072</v>
      </c>
      <c r="B17" s="495">
        <v>5.0479536056518555</v>
      </c>
      <c r="C17" s="495">
        <v>4.6681108474731445</v>
      </c>
      <c r="D17" s="495">
        <v>6.6606993675231934</v>
      </c>
      <c r="E17" s="495">
        <v>8.8896169662475586</v>
      </c>
      <c r="F17" s="495">
        <v>6.6618437767028809</v>
      </c>
      <c r="G17" s="495">
        <v>9.1296348571777344</v>
      </c>
      <c r="H17" s="495">
        <v>9.1643238067626953</v>
      </c>
      <c r="I17" s="495">
        <v>12.04197883605957</v>
      </c>
      <c r="J17" s="495">
        <v>14.403165817260742</v>
      </c>
      <c r="K17" s="495">
        <v>21.367843627929688</v>
      </c>
      <c r="L17" s="495">
        <v>17.022062301635742</v>
      </c>
      <c r="M17" s="495">
        <v>15.389241218566895</v>
      </c>
      <c r="N17" s="495">
        <v>19.31800651550293</v>
      </c>
      <c r="O17" s="495">
        <v>30.269121170043945</v>
      </c>
      <c r="P17" s="495">
        <v>27.462282180786133</v>
      </c>
      <c r="Q17" s="495">
        <v>30.458457946777344</v>
      </c>
      <c r="R17" s="495">
        <v>17.709403991699219</v>
      </c>
    </row>
    <row r="18" spans="1:18" ht="12" customHeight="1" x14ac:dyDescent="0.2">
      <c r="A18" s="444" t="s">
        <v>1073</v>
      </c>
      <c r="B18" s="495">
        <v>3.9626843929290771</v>
      </c>
      <c r="C18" s="495">
        <v>5.1747608184814453</v>
      </c>
      <c r="D18" s="495">
        <v>2.7558469772338867</v>
      </c>
      <c r="E18" s="495">
        <v>1.6671206951141357</v>
      </c>
      <c r="F18" s="495">
        <v>5.6552577018737793</v>
      </c>
      <c r="G18" s="495">
        <v>3.5691230297088623</v>
      </c>
      <c r="H18" s="495">
        <v>3.147221565246582</v>
      </c>
      <c r="I18" s="495">
        <v>2.1040422916412354</v>
      </c>
      <c r="J18" s="495">
        <v>1.3900790214538574</v>
      </c>
      <c r="K18" s="495">
        <v>1.3727877140045166</v>
      </c>
      <c r="L18" s="495">
        <v>3.096388578414917</v>
      </c>
      <c r="M18" s="495">
        <v>4.4124817848205566</v>
      </c>
      <c r="N18" s="495">
        <v>3.2818005084991455</v>
      </c>
      <c r="O18" s="495">
        <v>3.3425390720367432</v>
      </c>
      <c r="P18" s="495">
        <v>2.3776206970214844</v>
      </c>
      <c r="Q18" s="495">
        <v>1.5294947624206543</v>
      </c>
      <c r="R18" s="495">
        <v>7.1899971961975098</v>
      </c>
    </row>
    <row r="19" spans="1:18" ht="12" customHeight="1" x14ac:dyDescent="0.2">
      <c r="A19" s="444" t="s">
        <v>1074</v>
      </c>
      <c r="B19" s="495">
        <v>0</v>
      </c>
      <c r="C19" s="495">
        <v>0</v>
      </c>
      <c r="D19" s="495">
        <v>0</v>
      </c>
      <c r="E19" s="495">
        <v>1.6702115535736084</v>
      </c>
      <c r="F19" s="495">
        <v>0</v>
      </c>
      <c r="G19" s="495">
        <v>10.830521583557129</v>
      </c>
      <c r="H19" s="495">
        <v>32.573284149169922</v>
      </c>
      <c r="I19" s="495">
        <v>0</v>
      </c>
      <c r="J19" s="495">
        <v>0</v>
      </c>
      <c r="K19" s="495">
        <v>0.39538124203681946</v>
      </c>
      <c r="L19" s="495">
        <v>0</v>
      </c>
      <c r="M19" s="495">
        <v>2.0999999046325684</v>
      </c>
      <c r="N19" s="495">
        <v>0</v>
      </c>
      <c r="O19" s="495">
        <v>0</v>
      </c>
      <c r="P19" s="495">
        <v>1.924993634223938</v>
      </c>
      <c r="Q19" s="495">
        <v>62.411857604980469</v>
      </c>
      <c r="R19" s="495">
        <v>2.0223207473754883</v>
      </c>
    </row>
    <row r="20" spans="1:18" ht="12" customHeight="1" x14ac:dyDescent="0.2">
      <c r="A20" s="429" t="s">
        <v>730</v>
      </c>
      <c r="B20" s="495">
        <v>1.3749359846115112</v>
      </c>
      <c r="C20" s="495">
        <v>-1.8192577362060547</v>
      </c>
      <c r="D20" s="495">
        <v>1.8203184604644775</v>
      </c>
      <c r="E20" s="495">
        <v>1.7110768556594849</v>
      </c>
      <c r="F20" s="495">
        <v>-1.5007952451705933</v>
      </c>
      <c r="G20" s="495">
        <v>2.7252259254455566</v>
      </c>
      <c r="H20" s="495">
        <v>-1.2411510944366455</v>
      </c>
      <c r="I20" s="495">
        <v>4.3546943664550781</v>
      </c>
      <c r="J20" s="495">
        <v>-4.4095263481140137</v>
      </c>
      <c r="K20" s="495">
        <v>0.53686439990997314</v>
      </c>
      <c r="L20" s="495">
        <v>-0.20355021953582764</v>
      </c>
      <c r="M20" s="495">
        <v>-1.4378886222839355</v>
      </c>
      <c r="N20" s="495">
        <v>1.1558929681777954</v>
      </c>
      <c r="O20" s="495">
        <v>-0.5481797456741333</v>
      </c>
      <c r="P20" s="495">
        <v>4.3263349533081055</v>
      </c>
      <c r="Q20" s="495">
        <v>7.7672410011291504</v>
      </c>
      <c r="R20" s="495">
        <v>2.5695464611053467</v>
      </c>
    </row>
    <row r="21" spans="1:18" s="504" customFormat="1" ht="19.5" customHeight="1" x14ac:dyDescent="0.2">
      <c r="A21" s="888" t="s">
        <v>731</v>
      </c>
      <c r="B21" s="544">
        <v>260.26593017578125</v>
      </c>
      <c r="C21" s="544">
        <v>268.59854125976563</v>
      </c>
      <c r="D21" s="544">
        <v>283.57437133789063</v>
      </c>
      <c r="E21" s="544">
        <v>289.72457885742188</v>
      </c>
      <c r="F21" s="544">
        <v>267.41348266601563</v>
      </c>
      <c r="G21" s="544">
        <v>286.08502197265625</v>
      </c>
      <c r="H21" s="544">
        <v>297.03173828125</v>
      </c>
      <c r="I21" s="544">
        <v>270.4617919921875</v>
      </c>
      <c r="J21" s="544">
        <v>263.51870727539063</v>
      </c>
      <c r="K21" s="544">
        <v>295.2764892578125</v>
      </c>
      <c r="L21" s="544">
        <v>274.63235473632813</v>
      </c>
      <c r="M21" s="544">
        <v>271.29183959960938</v>
      </c>
      <c r="N21" s="544">
        <v>296.11407470703125</v>
      </c>
      <c r="O21" s="544">
        <v>320.53387451171875</v>
      </c>
      <c r="P21" s="544">
        <v>327.98486328125</v>
      </c>
      <c r="Q21" s="544">
        <v>417.59542846679688</v>
      </c>
      <c r="R21" s="544">
        <v>292.67453002929688</v>
      </c>
    </row>
    <row r="22" spans="1:18" ht="12" customHeight="1" x14ac:dyDescent="0.2">
      <c r="A22" s="429" t="s">
        <v>555</v>
      </c>
      <c r="B22" s="495">
        <v>55.428409576416016</v>
      </c>
      <c r="C22" s="495">
        <v>50.405723571777344</v>
      </c>
      <c r="D22" s="495">
        <v>36.652500152587891</v>
      </c>
      <c r="E22" s="495">
        <v>40.631858825683594</v>
      </c>
      <c r="F22" s="495">
        <v>48.400779724121094</v>
      </c>
      <c r="G22" s="495">
        <v>52.444812774658203</v>
      </c>
      <c r="H22" s="495">
        <v>74.227996826171875</v>
      </c>
      <c r="I22" s="495">
        <v>77.880043029785156</v>
      </c>
      <c r="J22" s="495">
        <v>74.693931579589844</v>
      </c>
      <c r="K22" s="495">
        <v>74.4930419921875</v>
      </c>
      <c r="L22" s="495">
        <v>84.726715087890625</v>
      </c>
      <c r="M22" s="495">
        <v>81.543464660644531</v>
      </c>
      <c r="N22" s="495">
        <v>72.393783569335938</v>
      </c>
      <c r="O22" s="495">
        <v>70.183280944824219</v>
      </c>
      <c r="P22" s="495">
        <v>74.144737243652344</v>
      </c>
      <c r="Q22" s="495">
        <v>83.964523315429688</v>
      </c>
      <c r="R22" s="495">
        <v>81.213516235351563</v>
      </c>
    </row>
    <row r="23" spans="1:18" ht="12" customHeight="1" x14ac:dyDescent="0.2">
      <c r="A23" s="636" t="s">
        <v>1075</v>
      </c>
      <c r="B23" s="495">
        <v>24.552865982055664</v>
      </c>
      <c r="C23" s="495">
        <v>21.606718063354492</v>
      </c>
      <c r="D23" s="495">
        <v>12.11790657043457</v>
      </c>
      <c r="E23" s="495">
        <v>12.821643829345703</v>
      </c>
      <c r="F23" s="495">
        <v>21.403219223022461</v>
      </c>
      <c r="G23" s="495">
        <v>16.135688781738281</v>
      </c>
      <c r="H23" s="495">
        <v>19.082771301269531</v>
      </c>
      <c r="I23" s="495">
        <v>21.768980026245117</v>
      </c>
      <c r="J23" s="495">
        <v>21.901123046875</v>
      </c>
      <c r="K23" s="495">
        <v>21.844326019287109</v>
      </c>
      <c r="L23" s="495">
        <v>25.791065216064453</v>
      </c>
      <c r="M23" s="495">
        <v>24.294116973876953</v>
      </c>
      <c r="N23" s="495">
        <v>20.925031661987305</v>
      </c>
      <c r="O23" s="495">
        <v>15.811986923217773</v>
      </c>
      <c r="P23" s="495">
        <v>18.117254257202148</v>
      </c>
      <c r="Q23" s="495">
        <v>13.759767532348633</v>
      </c>
      <c r="R23" s="495">
        <v>10.599053382873535</v>
      </c>
    </row>
    <row r="24" spans="1:18" ht="12" customHeight="1" x14ac:dyDescent="0.2">
      <c r="A24" s="636" t="s">
        <v>732</v>
      </c>
      <c r="B24" s="495">
        <v>0</v>
      </c>
      <c r="C24" s="495">
        <v>0</v>
      </c>
      <c r="D24" s="495">
        <v>0</v>
      </c>
      <c r="E24" s="495">
        <v>0</v>
      </c>
      <c r="F24" s="495">
        <v>0.51443940401077271</v>
      </c>
      <c r="G24" s="495">
        <v>9.3526821136474609</v>
      </c>
      <c r="H24" s="495">
        <v>28.264759063720703</v>
      </c>
      <c r="I24" s="495">
        <v>30.354427337646484</v>
      </c>
      <c r="J24" s="495">
        <v>24.042089462280273</v>
      </c>
      <c r="K24" s="495">
        <v>22.927362442016602</v>
      </c>
      <c r="L24" s="495">
        <v>26.686588287353516</v>
      </c>
      <c r="M24" s="495">
        <v>25.011983871459961</v>
      </c>
      <c r="N24" s="495">
        <v>21.472785949707031</v>
      </c>
      <c r="O24" s="495">
        <v>23.901008605957031</v>
      </c>
      <c r="P24" s="495">
        <v>24.511936187744141</v>
      </c>
      <c r="Q24" s="495">
        <v>40.178672790527344</v>
      </c>
      <c r="R24" s="495">
        <v>47.860282897949219</v>
      </c>
    </row>
    <row r="25" spans="1:18" ht="12" customHeight="1" x14ac:dyDescent="0.2">
      <c r="A25" s="636" t="s">
        <v>733</v>
      </c>
      <c r="B25" s="495">
        <v>2.2044477462768555</v>
      </c>
      <c r="C25" s="495">
        <v>4.9453554153442383</v>
      </c>
      <c r="D25" s="495">
        <v>1.9310567378997803</v>
      </c>
      <c r="E25" s="495">
        <v>3.2580690383911133</v>
      </c>
      <c r="F25" s="495">
        <v>4.949676513671875</v>
      </c>
      <c r="G25" s="495">
        <v>4.634953498840332</v>
      </c>
      <c r="H25" s="495">
        <v>3.4452571868896484</v>
      </c>
      <c r="I25" s="495">
        <v>2.8348062038421631</v>
      </c>
      <c r="J25" s="495">
        <v>4.5219302177429199</v>
      </c>
      <c r="K25" s="495">
        <v>4.7852873802185059</v>
      </c>
      <c r="L25" s="495">
        <v>3.5757524967193604</v>
      </c>
      <c r="M25" s="495">
        <v>5.0055294036865234</v>
      </c>
      <c r="N25" s="495">
        <v>4.3940110206604004</v>
      </c>
      <c r="O25" s="495">
        <v>4.7978315353393555</v>
      </c>
      <c r="P25" s="495">
        <v>4.6395072937011719</v>
      </c>
      <c r="Q25" s="495">
        <v>4.4791522026062012</v>
      </c>
      <c r="R25" s="495">
        <v>4.665165901184082</v>
      </c>
    </row>
    <row r="26" spans="1:18" ht="12" customHeight="1" x14ac:dyDescent="0.2">
      <c r="A26" s="636" t="s">
        <v>734</v>
      </c>
      <c r="B26" s="495">
        <v>15.146533012390137</v>
      </c>
      <c r="C26" s="495">
        <v>10.249614715576172</v>
      </c>
      <c r="D26" s="495">
        <v>9.2152528762817383</v>
      </c>
      <c r="E26" s="495">
        <v>11.531231880187988</v>
      </c>
      <c r="F26" s="495">
        <v>8.5739040374755859</v>
      </c>
      <c r="G26" s="495">
        <v>9.1630792617797852</v>
      </c>
      <c r="H26" s="495">
        <v>9.3382740020751953</v>
      </c>
      <c r="I26" s="495">
        <v>8.7730178833007813</v>
      </c>
      <c r="J26" s="495">
        <v>9.9299840927124023</v>
      </c>
      <c r="K26" s="495">
        <v>10.149077415466309</v>
      </c>
      <c r="L26" s="495">
        <v>13.282322883605957</v>
      </c>
      <c r="M26" s="495">
        <v>12.124607086181641</v>
      </c>
      <c r="N26" s="495">
        <v>10.666330337524414</v>
      </c>
      <c r="O26" s="495">
        <v>10.075052261352539</v>
      </c>
      <c r="P26" s="495">
        <v>10.162731170654297</v>
      </c>
      <c r="Q26" s="495">
        <v>9.1956958770751953</v>
      </c>
      <c r="R26" s="495">
        <v>6.4092559814453125</v>
      </c>
    </row>
    <row r="27" spans="1:18" ht="12" customHeight="1" x14ac:dyDescent="0.2">
      <c r="A27" s="636" t="s">
        <v>1076</v>
      </c>
      <c r="B27" s="495">
        <v>3.819169282913208</v>
      </c>
      <c r="C27" s="495">
        <v>3.9749510288238525</v>
      </c>
      <c r="D27" s="495">
        <v>3.7783012390136719</v>
      </c>
      <c r="E27" s="495">
        <v>3.4361131191253662</v>
      </c>
      <c r="F27" s="495">
        <v>2.9425022602081299</v>
      </c>
      <c r="G27" s="495">
        <v>3.2315325736999512</v>
      </c>
      <c r="H27" s="495">
        <v>3.921816349029541</v>
      </c>
      <c r="I27" s="495">
        <v>4.1442084312438965</v>
      </c>
      <c r="J27" s="495">
        <v>3.8803374767303467</v>
      </c>
      <c r="K27" s="495">
        <v>4.1687455177307129</v>
      </c>
      <c r="L27" s="495">
        <v>4.8254671096801758</v>
      </c>
      <c r="M27" s="495">
        <v>4.8083481788635254</v>
      </c>
      <c r="N27" s="495">
        <v>5.1194672584533691</v>
      </c>
      <c r="O27" s="495">
        <v>5.8597111701965332</v>
      </c>
      <c r="P27" s="495">
        <v>6.8464546203613281</v>
      </c>
      <c r="Q27" s="495">
        <v>6.6095657348632813</v>
      </c>
      <c r="R27" s="495">
        <v>1.8489722013473511</v>
      </c>
    </row>
    <row r="28" spans="1:18" ht="12" customHeight="1" x14ac:dyDescent="0.2">
      <c r="A28" s="636" t="s">
        <v>1077</v>
      </c>
      <c r="B28" s="495">
        <v>8.3840579986572266</v>
      </c>
      <c r="C28" s="495">
        <v>8.3087711334228516</v>
      </c>
      <c r="D28" s="495">
        <v>8.2581825256347656</v>
      </c>
      <c r="E28" s="495">
        <v>8.2341728210449219</v>
      </c>
      <c r="F28" s="495">
        <v>8.5086822509765625</v>
      </c>
      <c r="G28" s="495">
        <v>8.4291172027587891</v>
      </c>
      <c r="H28" s="495">
        <v>8.6809587478637695</v>
      </c>
      <c r="I28" s="495">
        <v>8.5277347564697266</v>
      </c>
      <c r="J28" s="495">
        <v>8.9294319152832031</v>
      </c>
      <c r="K28" s="495">
        <v>9.1145191192626953</v>
      </c>
      <c r="L28" s="495">
        <v>9.0755958557128906</v>
      </c>
      <c r="M28" s="495">
        <v>8.7968301773071289</v>
      </c>
      <c r="N28" s="495">
        <v>8.2956466674804688</v>
      </c>
      <c r="O28" s="495">
        <v>8.2246055603027344</v>
      </c>
      <c r="P28" s="495">
        <v>8.3738155364990234</v>
      </c>
      <c r="Q28" s="495">
        <v>8.2650871276855469</v>
      </c>
      <c r="R28" s="495">
        <v>8.3276786804199219</v>
      </c>
    </row>
    <row r="29" spans="1:18" ht="12" customHeight="1" x14ac:dyDescent="0.2">
      <c r="A29" s="636" t="s">
        <v>735</v>
      </c>
      <c r="B29" s="495">
        <v>1.321336030960083</v>
      </c>
      <c r="C29" s="495">
        <v>1.3203127384185791</v>
      </c>
      <c r="D29" s="495">
        <v>1.3517997264862061</v>
      </c>
      <c r="E29" s="495">
        <v>1.3506263494491577</v>
      </c>
      <c r="F29" s="495">
        <v>1.5083547830581665</v>
      </c>
      <c r="G29" s="495">
        <v>1.4977570772171021</v>
      </c>
      <c r="H29" s="495">
        <v>1.4941561222076416</v>
      </c>
      <c r="I29" s="495">
        <v>1.4768663644790649</v>
      </c>
      <c r="J29" s="495">
        <v>1.4890310764312744</v>
      </c>
      <c r="K29" s="495">
        <v>1.5037230253219604</v>
      </c>
      <c r="L29" s="495">
        <v>1.4899193048477173</v>
      </c>
      <c r="M29" s="495">
        <v>1.5020487308502197</v>
      </c>
      <c r="N29" s="495">
        <v>1.5205091238021851</v>
      </c>
      <c r="O29" s="495">
        <v>1.5130873918533325</v>
      </c>
      <c r="P29" s="495">
        <v>1.493040919303894</v>
      </c>
      <c r="Q29" s="495">
        <v>1.4765851497650146</v>
      </c>
      <c r="R29" s="495">
        <v>1.5031068325042725</v>
      </c>
    </row>
    <row r="30" spans="1:18" ht="12" customHeight="1" x14ac:dyDescent="0.2">
      <c r="A30" s="429" t="s">
        <v>736</v>
      </c>
      <c r="B30" s="495">
        <v>142.32421875</v>
      </c>
      <c r="C30" s="495">
        <v>145.69984436035156</v>
      </c>
      <c r="D30" s="495">
        <v>134.14430236816406</v>
      </c>
      <c r="E30" s="495">
        <v>140.41554260253906</v>
      </c>
      <c r="F30" s="495">
        <v>152.40505981445313</v>
      </c>
      <c r="G30" s="495">
        <v>160.43997192382813</v>
      </c>
      <c r="H30" s="495">
        <v>176.15078735351563</v>
      </c>
      <c r="I30" s="495">
        <v>162.32914733886719</v>
      </c>
      <c r="J30" s="495">
        <v>163.89120483398438</v>
      </c>
      <c r="K30" s="495">
        <v>183.13468933105469</v>
      </c>
      <c r="L30" s="495">
        <v>171.04243469238281</v>
      </c>
      <c r="M30" s="495">
        <v>171.29872131347656</v>
      </c>
      <c r="N30" s="495">
        <v>170.15211486816406</v>
      </c>
      <c r="O30" s="495">
        <v>188.00938415527344</v>
      </c>
      <c r="P30" s="495">
        <v>192.87896728515625</v>
      </c>
      <c r="Q30" s="495">
        <v>265.97174072265625</v>
      </c>
      <c r="R30" s="495">
        <v>182.33425903320313</v>
      </c>
    </row>
    <row r="31" spans="1:18" ht="12" customHeight="1" x14ac:dyDescent="0.2">
      <c r="A31" s="444" t="s">
        <v>737</v>
      </c>
      <c r="B31" s="495">
        <v>48.511356353759766</v>
      </c>
      <c r="C31" s="495">
        <v>52.345375061035156</v>
      </c>
      <c r="D31" s="495">
        <v>48.106132507324219</v>
      </c>
      <c r="E31" s="495">
        <v>49.789775848388672</v>
      </c>
      <c r="F31" s="495">
        <v>47.224815368652344</v>
      </c>
      <c r="G31" s="495">
        <v>39.216602325439453</v>
      </c>
      <c r="H31" s="495">
        <v>39.261089324951172</v>
      </c>
      <c r="I31" s="495">
        <v>43.191383361816406</v>
      </c>
      <c r="J31" s="495">
        <v>43.397724151611328</v>
      </c>
      <c r="K31" s="495">
        <v>49.900558471679688</v>
      </c>
      <c r="L31" s="495">
        <v>44.718032836914063</v>
      </c>
      <c r="M31" s="495">
        <v>41.7606201171875</v>
      </c>
      <c r="N31" s="495">
        <v>42.313037872314453</v>
      </c>
      <c r="O31" s="495">
        <v>49.909427642822266</v>
      </c>
      <c r="P31" s="495">
        <v>49.115997314453125</v>
      </c>
      <c r="Q31" s="495">
        <v>54.762569427490234</v>
      </c>
      <c r="R31" s="495">
        <v>55.315235137939453</v>
      </c>
    </row>
    <row r="32" spans="1:18" ht="12" customHeight="1" x14ac:dyDescent="0.2">
      <c r="A32" s="636" t="s">
        <v>1078</v>
      </c>
      <c r="B32" s="495">
        <v>31.944326400756836</v>
      </c>
      <c r="C32" s="495">
        <v>31.140949249267578</v>
      </c>
      <c r="D32" s="495">
        <v>24.106327056884766</v>
      </c>
      <c r="E32" s="495">
        <v>25.499565124511719</v>
      </c>
      <c r="F32" s="495">
        <v>42.701129913330078</v>
      </c>
      <c r="G32" s="495">
        <v>31.499732971191406</v>
      </c>
      <c r="H32" s="495">
        <v>36.505279541015625</v>
      </c>
      <c r="I32" s="495">
        <v>44.167427062988281</v>
      </c>
      <c r="J32" s="495">
        <v>43.258224487304688</v>
      </c>
      <c r="K32" s="495">
        <v>44.106178283691406</v>
      </c>
      <c r="L32" s="495">
        <v>46.810604095458984</v>
      </c>
      <c r="M32" s="495">
        <v>40.150238037109375</v>
      </c>
      <c r="N32" s="495">
        <v>34.263210296630859</v>
      </c>
      <c r="O32" s="495">
        <v>32.9228515625</v>
      </c>
      <c r="P32" s="495">
        <v>43.326751708984375</v>
      </c>
      <c r="Q32" s="495">
        <v>43.241401672363281</v>
      </c>
      <c r="R32" s="495">
        <v>36.057044982910156</v>
      </c>
    </row>
    <row r="33" spans="1:18" ht="12" customHeight="1" x14ac:dyDescent="0.2">
      <c r="A33" s="636" t="s">
        <v>1079</v>
      </c>
      <c r="B33" s="495">
        <v>0</v>
      </c>
      <c r="C33" s="495">
        <v>0</v>
      </c>
      <c r="D33" s="495">
        <v>0</v>
      </c>
      <c r="E33" s="495">
        <v>1.6702115535736084</v>
      </c>
      <c r="F33" s="495">
        <v>0</v>
      </c>
      <c r="G33" s="495">
        <v>10.830521583557129</v>
      </c>
      <c r="H33" s="495">
        <v>32.573284149169922</v>
      </c>
      <c r="I33" s="495">
        <v>0</v>
      </c>
      <c r="J33" s="495">
        <v>0</v>
      </c>
      <c r="K33" s="495">
        <v>0.39538124203681946</v>
      </c>
      <c r="L33" s="495">
        <v>0</v>
      </c>
      <c r="M33" s="495">
        <v>2.0999999046325684</v>
      </c>
      <c r="N33" s="495">
        <v>0</v>
      </c>
      <c r="O33" s="495">
        <v>0</v>
      </c>
      <c r="P33" s="495">
        <v>1.924993634223938</v>
      </c>
      <c r="Q33" s="495">
        <v>62.411857604980469</v>
      </c>
      <c r="R33" s="495">
        <v>2.0223207473754883</v>
      </c>
    </row>
    <row r="34" spans="1:18" ht="12" customHeight="1" x14ac:dyDescent="0.2">
      <c r="A34" s="636" t="s">
        <v>738</v>
      </c>
      <c r="B34" s="495">
        <v>0</v>
      </c>
      <c r="C34" s="495">
        <v>0</v>
      </c>
      <c r="D34" s="495">
        <v>0</v>
      </c>
      <c r="E34" s="495">
        <v>0</v>
      </c>
      <c r="F34" s="495">
        <v>0</v>
      </c>
      <c r="G34" s="495">
        <v>0.74652218818664551</v>
      </c>
      <c r="H34" s="495">
        <v>4.1002960205078125</v>
      </c>
      <c r="I34" s="495">
        <v>10.346333503723145</v>
      </c>
      <c r="J34" s="495">
        <v>9.5640239715576172</v>
      </c>
      <c r="K34" s="495">
        <v>8.4044504165649414</v>
      </c>
      <c r="L34" s="495">
        <v>3.16560959815979</v>
      </c>
      <c r="M34" s="495">
        <v>7.5447878837585449</v>
      </c>
      <c r="N34" s="495">
        <v>5.0328559875488281</v>
      </c>
      <c r="O34" s="495">
        <v>7.3643069267272949</v>
      </c>
      <c r="P34" s="495">
        <v>6.0550737380981445</v>
      </c>
      <c r="Q34" s="495">
        <v>9.7484292984008789</v>
      </c>
      <c r="R34" s="495">
        <v>9.4296989440917969</v>
      </c>
    </row>
    <row r="35" spans="1:18" ht="12" customHeight="1" x14ac:dyDescent="0.2">
      <c r="A35" s="636" t="s">
        <v>739</v>
      </c>
      <c r="B35" s="495">
        <v>26.430019378662109</v>
      </c>
      <c r="C35" s="495">
        <v>27.641834259033203</v>
      </c>
      <c r="D35" s="495">
        <v>25.537265777587891</v>
      </c>
      <c r="E35" s="495">
        <v>26.636741638183594</v>
      </c>
      <c r="F35" s="495">
        <v>27.995170593261719</v>
      </c>
      <c r="G35" s="495">
        <v>26.560382843017578</v>
      </c>
      <c r="H35" s="495">
        <v>26.027286529541016</v>
      </c>
      <c r="I35" s="495">
        <v>28.800329208374023</v>
      </c>
      <c r="J35" s="495">
        <v>29.914760589599609</v>
      </c>
      <c r="K35" s="495">
        <v>43.535343170166016</v>
      </c>
      <c r="L35" s="495">
        <v>41.291275024414063</v>
      </c>
      <c r="M35" s="495">
        <v>39.269512176513672</v>
      </c>
      <c r="N35" s="495">
        <v>49.034992218017578</v>
      </c>
      <c r="O35" s="495">
        <v>51.801540374755859</v>
      </c>
      <c r="P35" s="495">
        <v>51.199634552001953</v>
      </c>
      <c r="Q35" s="495">
        <v>55.789608001708984</v>
      </c>
      <c r="R35" s="495">
        <v>57.036369323730469</v>
      </c>
    </row>
    <row r="36" spans="1:18" ht="12" customHeight="1" x14ac:dyDescent="0.2">
      <c r="A36" s="636" t="s">
        <v>47</v>
      </c>
      <c r="B36" s="495">
        <v>2.4296219348907471</v>
      </c>
      <c r="C36" s="495">
        <v>1.1428959369659424</v>
      </c>
      <c r="D36" s="495">
        <v>1.7412401437759399</v>
      </c>
      <c r="E36" s="495">
        <v>1.7699899673461914</v>
      </c>
      <c r="F36" s="495">
        <v>0</v>
      </c>
      <c r="G36" s="495">
        <v>14.764056205749512</v>
      </c>
      <c r="H36" s="495">
        <v>3.1533176898956299</v>
      </c>
      <c r="I36" s="495">
        <v>1.3621538877487183</v>
      </c>
      <c r="J36" s="495">
        <v>0</v>
      </c>
      <c r="K36" s="495">
        <v>0</v>
      </c>
      <c r="L36" s="495">
        <v>0</v>
      </c>
      <c r="M36" s="495">
        <v>0</v>
      </c>
      <c r="N36" s="495">
        <v>0</v>
      </c>
      <c r="O36" s="495">
        <v>0</v>
      </c>
      <c r="P36" s="495">
        <v>0</v>
      </c>
      <c r="Q36" s="495">
        <v>0</v>
      </c>
      <c r="R36" s="495">
        <v>0</v>
      </c>
    </row>
    <row r="37" spans="1:18" ht="12" customHeight="1" x14ac:dyDescent="0.2">
      <c r="A37" s="636" t="s">
        <v>1080</v>
      </c>
      <c r="B37" s="495">
        <v>24.379171371459961</v>
      </c>
      <c r="C37" s="495">
        <v>25.037952423095703</v>
      </c>
      <c r="D37" s="495">
        <v>25.655162811279297</v>
      </c>
      <c r="E37" s="495">
        <v>26.364662170410156</v>
      </c>
      <c r="F37" s="495">
        <v>24.591714859008789</v>
      </c>
      <c r="G37" s="495">
        <v>23.825752258300781</v>
      </c>
      <c r="H37" s="495">
        <v>22.000789642333984</v>
      </c>
      <c r="I37" s="495">
        <v>22.081499099731445</v>
      </c>
      <c r="J37" s="495">
        <v>23.775337219238281</v>
      </c>
      <c r="K37" s="495">
        <v>24.257612228393555</v>
      </c>
      <c r="L37" s="495">
        <v>24.001922607421875</v>
      </c>
      <c r="M37" s="495">
        <v>25.989412307739258</v>
      </c>
      <c r="N37" s="495">
        <v>27.220199584960938</v>
      </c>
      <c r="O37" s="495">
        <v>28.5567626953125</v>
      </c>
      <c r="P37" s="495">
        <v>28.427072525024414</v>
      </c>
      <c r="Q37" s="495">
        <v>28.350677490234375</v>
      </c>
      <c r="R37" s="495">
        <v>11.765623092651367</v>
      </c>
    </row>
    <row r="38" spans="1:18" ht="12" customHeight="1" x14ac:dyDescent="0.2">
      <c r="A38" s="636" t="s">
        <v>1081</v>
      </c>
      <c r="B38" s="495">
        <v>8.6297187805175781</v>
      </c>
      <c r="C38" s="495">
        <v>8.3908357620239258</v>
      </c>
      <c r="D38" s="495">
        <v>8.9981698989868164</v>
      </c>
      <c r="E38" s="495">
        <v>8.6846017837524414</v>
      </c>
      <c r="F38" s="495">
        <v>9.8922328948974609</v>
      </c>
      <c r="G38" s="495">
        <v>12.996397018432617</v>
      </c>
      <c r="H38" s="495">
        <v>12.529438972473145</v>
      </c>
      <c r="I38" s="495">
        <v>12.380022048950195</v>
      </c>
      <c r="J38" s="495">
        <v>13.981130599975586</v>
      </c>
      <c r="K38" s="495">
        <v>12.535165786743164</v>
      </c>
      <c r="L38" s="495">
        <v>11.054999351501465</v>
      </c>
      <c r="M38" s="495">
        <v>14.484148025512695</v>
      </c>
      <c r="N38" s="495">
        <v>12.287818908691406</v>
      </c>
      <c r="O38" s="495">
        <v>17.454494476318359</v>
      </c>
      <c r="P38" s="495">
        <v>12.829446792602539</v>
      </c>
      <c r="Q38" s="495">
        <v>11.667196273803711</v>
      </c>
      <c r="R38" s="495">
        <v>10.707975387573242</v>
      </c>
    </row>
    <row r="39" spans="1:18" s="491" customFormat="1" ht="20.25" customHeight="1" x14ac:dyDescent="0.2">
      <c r="A39" s="889" t="s">
        <v>740</v>
      </c>
      <c r="B39" s="892">
        <v>173.3701171875</v>
      </c>
      <c r="C39" s="892">
        <v>173.30442810058594</v>
      </c>
      <c r="D39" s="892">
        <v>186.08256530761719</v>
      </c>
      <c r="E39" s="892">
        <v>189.94088745117188</v>
      </c>
      <c r="F39" s="892">
        <v>163.40919494628906</v>
      </c>
      <c r="G39" s="892">
        <v>178.08985900878906</v>
      </c>
      <c r="H39" s="892">
        <v>195.10894775390625</v>
      </c>
      <c r="I39" s="892">
        <v>186.01268005371094</v>
      </c>
      <c r="J39" s="892">
        <v>174.32144165039063</v>
      </c>
      <c r="K39" s="892">
        <v>186.63484191894531</v>
      </c>
      <c r="L39" s="892">
        <v>188.31663513183594</v>
      </c>
      <c r="M39" s="892">
        <v>181.53657531738281</v>
      </c>
      <c r="N39" s="892">
        <v>198.35572814941406</v>
      </c>
      <c r="O39" s="892">
        <v>202.70777893066406</v>
      </c>
      <c r="P39" s="892">
        <v>209.25062561035156</v>
      </c>
      <c r="Q39" s="892">
        <v>235.58821105957031</v>
      </c>
      <c r="R39" s="892">
        <v>191.55378723144531</v>
      </c>
    </row>
    <row r="40" spans="1:18" x14ac:dyDescent="0.2">
      <c r="A40" s="890" t="s">
        <v>1082</v>
      </c>
      <c r="B40" s="513">
        <v>-6.8930211067199707</v>
      </c>
      <c r="C40" s="513">
        <v>-2.9772000312805176</v>
      </c>
      <c r="D40" s="513">
        <v>-16.352588653564453</v>
      </c>
      <c r="E40" s="513">
        <v>-15.048202514648438</v>
      </c>
      <c r="F40" s="513">
        <v>0.49354669451713562</v>
      </c>
      <c r="G40" s="513">
        <v>-8.3254880905151367</v>
      </c>
      <c r="H40" s="513">
        <v>-14.436261177062988</v>
      </c>
      <c r="I40" s="513">
        <v>-6.6989045143127441</v>
      </c>
      <c r="J40" s="513">
        <v>1.0135643482208252</v>
      </c>
      <c r="K40" s="513">
        <v>-4.2456068992614746</v>
      </c>
      <c r="L40" s="513">
        <v>-7.1614022254943848</v>
      </c>
      <c r="M40" s="513">
        <v>2.7109239101409912</v>
      </c>
      <c r="N40" s="513">
        <v>-12.127469062805176</v>
      </c>
      <c r="O40" s="513">
        <v>-10.426067352294922</v>
      </c>
      <c r="P40" s="513">
        <v>-10.095329284667969</v>
      </c>
      <c r="Q40" s="513">
        <v>-23.19965934753418</v>
      </c>
      <c r="R40" s="513">
        <v>16.146045684814453</v>
      </c>
    </row>
    <row r="41" spans="1:18" s="491" customFormat="1" ht="20.25" customHeight="1" x14ac:dyDescent="0.2">
      <c r="A41" s="898" t="s">
        <v>742</v>
      </c>
      <c r="B41" s="500">
        <v>166.47709655761719</v>
      </c>
      <c r="C41" s="500">
        <v>170.32722473144531</v>
      </c>
      <c r="D41" s="500">
        <v>169.72998046875</v>
      </c>
      <c r="E41" s="500">
        <v>174.89268493652344</v>
      </c>
      <c r="F41" s="500">
        <v>163.90274047851563</v>
      </c>
      <c r="G41" s="500">
        <v>169.76437377929688</v>
      </c>
      <c r="H41" s="500">
        <v>180.67268371582031</v>
      </c>
      <c r="I41" s="500">
        <v>179.31378173828125</v>
      </c>
      <c r="J41" s="500">
        <v>175.33500671386719</v>
      </c>
      <c r="K41" s="500">
        <v>182.38923645019531</v>
      </c>
      <c r="L41" s="500">
        <v>181.15522766113281</v>
      </c>
      <c r="M41" s="500">
        <v>184.24749755859375</v>
      </c>
      <c r="N41" s="500">
        <v>186.22825622558594</v>
      </c>
      <c r="O41" s="500">
        <v>192.28170776367188</v>
      </c>
      <c r="P41" s="500">
        <v>199.15530395507813</v>
      </c>
      <c r="Q41" s="500">
        <v>212.3885498046875</v>
      </c>
      <c r="R41" s="500">
        <v>207.6998291015625</v>
      </c>
    </row>
    <row r="42" spans="1:18" x14ac:dyDescent="0.2">
      <c r="A42" s="891" t="s">
        <v>743</v>
      </c>
      <c r="B42" s="512">
        <f>B40/B41</f>
        <v>-4.1405221794784959E-2</v>
      </c>
      <c r="C42" s="512">
        <f t="shared" ref="C42:Q42" si="0">C40/C41</f>
        <v>-1.7479296313168167E-2</v>
      </c>
      <c r="D42" s="512">
        <f t="shared" si="0"/>
        <v>-9.6344727127186738E-2</v>
      </c>
      <c r="E42" s="512">
        <f t="shared" si="0"/>
        <v>-8.6042492401040782E-2</v>
      </c>
      <c r="F42" s="512">
        <f t="shared" si="0"/>
        <v>3.0112168538257585E-3</v>
      </c>
      <c r="G42" s="512">
        <f t="shared" si="0"/>
        <v>-4.904143257606413E-2</v>
      </c>
      <c r="H42" s="512">
        <f t="shared" si="0"/>
        <v>-7.9902843529848444E-2</v>
      </c>
      <c r="I42" s="512">
        <f t="shared" si="0"/>
        <v>-3.7358559110030817E-2</v>
      </c>
      <c r="J42" s="512">
        <f t="shared" si="0"/>
        <v>5.7807300847507407E-3</v>
      </c>
      <c r="K42" s="512">
        <f t="shared" si="0"/>
        <v>-2.3277727249112173E-2</v>
      </c>
      <c r="L42" s="512">
        <f t="shared" si="0"/>
        <v>-3.9531855182729989E-2</v>
      </c>
      <c r="M42" s="512">
        <f t="shared" si="0"/>
        <v>1.4713491070774911E-2</v>
      </c>
      <c r="N42" s="512">
        <f t="shared" si="0"/>
        <v>-6.5121530473413625E-2</v>
      </c>
      <c r="O42" s="512">
        <f t="shared" si="0"/>
        <v>-5.4222876806925974E-2</v>
      </c>
      <c r="P42" s="512">
        <f t="shared" si="0"/>
        <v>-5.0690737751805451E-2</v>
      </c>
      <c r="Q42" s="512">
        <f t="shared" si="0"/>
        <v>-0.10923215667166891</v>
      </c>
      <c r="R42" s="512">
        <f t="shared" ref="R42" si="1">R40/R41</f>
        <v>7.7737404766564586E-2</v>
      </c>
    </row>
    <row r="43" spans="1:18" x14ac:dyDescent="0.2">
      <c r="A43" s="501" t="s">
        <v>746</v>
      </c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</row>
    <row r="44" spans="1:18" s="491" customFormat="1" ht="25.15" customHeight="1" x14ac:dyDescent="0.2">
      <c r="A44" s="488" t="str">
        <f>Index!B27</f>
        <v>Table 3r     RMI constant price GDP by expenditure, annual percent growth, FY2004-FY2020(experimental)</v>
      </c>
      <c r="B44" s="489"/>
      <c r="C44" s="489"/>
      <c r="D44" s="489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O44" s="490"/>
    </row>
    <row r="45" spans="1:18" s="494" customFormat="1" ht="20.100000000000001" customHeight="1" x14ac:dyDescent="0.2">
      <c r="A45" s="492"/>
      <c r="B45" s="493" t="str">
        <f>B$2</f>
        <v>FY2004</v>
      </c>
      <c r="C45" s="493" t="str">
        <f t="shared" ref="C45:R45" si="2">C$2</f>
        <v>FY2005</v>
      </c>
      <c r="D45" s="493" t="str">
        <f t="shared" si="2"/>
        <v>FY2006</v>
      </c>
      <c r="E45" s="493" t="str">
        <f t="shared" si="2"/>
        <v>FY2007</v>
      </c>
      <c r="F45" s="493" t="str">
        <f t="shared" si="2"/>
        <v>FY2008</v>
      </c>
      <c r="G45" s="493" t="str">
        <f t="shared" si="2"/>
        <v>FY2009</v>
      </c>
      <c r="H45" s="493" t="str">
        <f t="shared" si="2"/>
        <v>FY2010</v>
      </c>
      <c r="I45" s="493" t="str">
        <f t="shared" si="2"/>
        <v>FY2011</v>
      </c>
      <c r="J45" s="493" t="str">
        <f t="shared" si="2"/>
        <v>FY2012</v>
      </c>
      <c r="K45" s="493" t="str">
        <f t="shared" si="2"/>
        <v>FY2013</v>
      </c>
      <c r="L45" s="493" t="str">
        <f t="shared" si="2"/>
        <v>FY2014</v>
      </c>
      <c r="M45" s="493" t="str">
        <f t="shared" si="2"/>
        <v>FY2015</v>
      </c>
      <c r="N45" s="493" t="str">
        <f t="shared" si="2"/>
        <v>FY2016</v>
      </c>
      <c r="O45" s="493" t="str">
        <f t="shared" si="2"/>
        <v>FY2017</v>
      </c>
      <c r="P45" s="493" t="str">
        <f t="shared" si="2"/>
        <v>FY2018</v>
      </c>
      <c r="Q45" s="493" t="str">
        <f t="shared" si="2"/>
        <v>FY2019</v>
      </c>
      <c r="R45" s="493" t="str">
        <f t="shared" si="2"/>
        <v>FY2020</v>
      </c>
    </row>
    <row r="46" spans="1:18" ht="20.100000000000001" customHeight="1" x14ac:dyDescent="0.2">
      <c r="A46" s="429" t="s">
        <v>722</v>
      </c>
      <c r="B46" s="443"/>
      <c r="C46" s="443">
        <f>IF(B3&gt;0.1,C3/B3-1,"")</f>
        <v>1.8338971034392415E-2</v>
      </c>
      <c r="D46" s="443">
        <f t="shared" ref="D46:R61" si="3">IF(C3&gt;0.1,D3/C3-1,"")</f>
        <v>3.9227588724091822E-2</v>
      </c>
      <c r="E46" s="443">
        <f t="shared" si="3"/>
        <v>5.464786259042631E-2</v>
      </c>
      <c r="F46" s="443">
        <f t="shared" si="3"/>
        <v>-3.2073158634753129E-2</v>
      </c>
      <c r="G46" s="443">
        <f t="shared" si="3"/>
        <v>-4.8299982212006709E-3</v>
      </c>
      <c r="H46" s="443">
        <f t="shared" si="3"/>
        <v>-1.0792438132596449E-2</v>
      </c>
      <c r="I46" s="443">
        <f t="shared" si="3"/>
        <v>3.4283378285999699E-3</v>
      </c>
      <c r="J46" s="443">
        <f t="shared" si="3"/>
        <v>5.2488723321844066E-2</v>
      </c>
      <c r="K46" s="443">
        <f t="shared" si="3"/>
        <v>6.2411923197591701E-3</v>
      </c>
      <c r="L46" s="443">
        <f t="shared" si="3"/>
        <v>-5.8788344620203659E-2</v>
      </c>
      <c r="M46" s="443">
        <f t="shared" si="3"/>
        <v>4.2732147713799629E-2</v>
      </c>
      <c r="N46" s="443">
        <f t="shared" si="3"/>
        <v>8.4024177932873645E-2</v>
      </c>
      <c r="O46" s="443">
        <f t="shared" si="3"/>
        <v>1.427888279248446E-2</v>
      </c>
      <c r="P46" s="443">
        <f t="shared" si="3"/>
        <v>5.7865824990320336E-2</v>
      </c>
      <c r="Q46" s="443">
        <f t="shared" si="3"/>
        <v>6.438156551008567E-2</v>
      </c>
      <c r="R46" s="443">
        <f t="shared" si="3"/>
        <v>-0.12335615020560731</v>
      </c>
    </row>
    <row r="47" spans="1:18" ht="12" customHeight="1" x14ac:dyDescent="0.2">
      <c r="A47" s="444" t="s">
        <v>723</v>
      </c>
      <c r="B47" s="443"/>
      <c r="C47" s="443">
        <f t="shared" ref="C47:P81" si="4">IF(B4&gt;0.1,C4/B4-1,"")</f>
        <v>3.4823237780696736E-3</v>
      </c>
      <c r="D47" s="443">
        <f t="shared" si="4"/>
        <v>0.10033006290108637</v>
      </c>
      <c r="E47" s="443">
        <f t="shared" si="4"/>
        <v>6.7957707896365349E-2</v>
      </c>
      <c r="F47" s="443">
        <f t="shared" si="4"/>
        <v>-2.9646197413809472E-2</v>
      </c>
      <c r="G47" s="443">
        <f t="shared" si="4"/>
        <v>-1.6803674323505602E-3</v>
      </c>
      <c r="H47" s="443">
        <f t="shared" si="4"/>
        <v>1.6593102165816775E-2</v>
      </c>
      <c r="I47" s="443">
        <f t="shared" si="4"/>
        <v>2.6791160740488262E-2</v>
      </c>
      <c r="J47" s="443">
        <f t="shared" si="4"/>
        <v>1.9071631426819335E-2</v>
      </c>
      <c r="K47" s="443">
        <f t="shared" si="4"/>
        <v>2.1981245982522823E-2</v>
      </c>
      <c r="L47" s="443">
        <f t="shared" si="4"/>
        <v>-8.0672408008242935E-2</v>
      </c>
      <c r="M47" s="443">
        <f t="shared" si="4"/>
        <v>7.5275367313398789E-3</v>
      </c>
      <c r="N47" s="443">
        <f t="shared" si="4"/>
        <v>8.2760650568844074E-2</v>
      </c>
      <c r="O47" s="443">
        <f t="shared" si="4"/>
        <v>1.865726112559285E-2</v>
      </c>
      <c r="P47" s="443">
        <f t="shared" si="4"/>
        <v>5.7625177600950428E-2</v>
      </c>
      <c r="Q47" s="443">
        <f t="shared" si="3"/>
        <v>0.13363183917185073</v>
      </c>
      <c r="R47" s="443">
        <f t="shared" si="3"/>
        <v>-0.13548145569092129</v>
      </c>
    </row>
    <row r="48" spans="1:18" ht="12" customHeight="1" x14ac:dyDescent="0.2">
      <c r="A48" s="444" t="s">
        <v>34</v>
      </c>
      <c r="B48" s="443"/>
      <c r="C48" s="443">
        <f t="shared" si="4"/>
        <v>2.2462238110291244E-2</v>
      </c>
      <c r="D48" s="443">
        <f t="shared" si="4"/>
        <v>-8.780065379533053E-2</v>
      </c>
      <c r="E48" s="443">
        <f t="shared" si="4"/>
        <v>6.9433817730317537E-2</v>
      </c>
      <c r="F48" s="443">
        <f t="shared" si="4"/>
        <v>-3.5698154813758376E-2</v>
      </c>
      <c r="G48" s="443">
        <f t="shared" si="4"/>
        <v>3.3018557983376384E-2</v>
      </c>
      <c r="H48" s="443">
        <f t="shared" si="4"/>
        <v>-7.0353418501357567E-2</v>
      </c>
      <c r="I48" s="443">
        <f t="shared" si="4"/>
        <v>-5.7724231371115597E-2</v>
      </c>
      <c r="J48" s="443">
        <f t="shared" si="4"/>
        <v>0.15304555505680328</v>
      </c>
      <c r="K48" s="443">
        <f t="shared" si="4"/>
        <v>-3.4002516734262245E-2</v>
      </c>
      <c r="L48" s="443">
        <f t="shared" si="4"/>
        <v>-7.6599713461088625E-2</v>
      </c>
      <c r="M48" s="443">
        <f t="shared" si="4"/>
        <v>0.2259495535462035</v>
      </c>
      <c r="N48" s="443">
        <f t="shared" si="4"/>
        <v>3.0657950776180165E-2</v>
      </c>
      <c r="O48" s="443">
        <f t="shared" si="4"/>
        <v>-6.2345069807415721E-3</v>
      </c>
      <c r="P48" s="443">
        <f t="shared" si="4"/>
        <v>0.11447940690804748</v>
      </c>
      <c r="Q48" s="443">
        <f t="shared" si="3"/>
        <v>-0.10284696151983275</v>
      </c>
      <c r="R48" s="443">
        <f t="shared" si="3"/>
        <v>-0.18116833916359221</v>
      </c>
    </row>
    <row r="49" spans="1:18" ht="12" customHeight="1" x14ac:dyDescent="0.2">
      <c r="A49" s="444" t="s">
        <v>35</v>
      </c>
      <c r="B49" s="443"/>
      <c r="C49" s="443">
        <f t="shared" si="4"/>
        <v>7.380869113793187E-2</v>
      </c>
      <c r="D49" s="443">
        <f t="shared" si="4"/>
        <v>-4.8351528196251436E-2</v>
      </c>
      <c r="E49" s="443">
        <f t="shared" si="4"/>
        <v>-2.1550537398167813E-2</v>
      </c>
      <c r="F49" s="443">
        <f t="shared" si="4"/>
        <v>-3.7449503607897894E-2</v>
      </c>
      <c r="G49" s="443">
        <f t="shared" si="4"/>
        <v>-6.0047492801255098E-2</v>
      </c>
      <c r="H49" s="443">
        <f t="shared" si="4"/>
        <v>-6.0239525428384399E-2</v>
      </c>
      <c r="I49" s="443">
        <f t="shared" si="4"/>
        <v>-4.1351852621091312E-2</v>
      </c>
      <c r="J49" s="443">
        <f t="shared" si="4"/>
        <v>0.12454423656936964</v>
      </c>
      <c r="K49" s="443">
        <f t="shared" si="4"/>
        <v>-2.8782847321461968E-2</v>
      </c>
      <c r="L49" s="443">
        <f t="shared" si="4"/>
        <v>7.5640958998345109E-2</v>
      </c>
      <c r="M49" s="443">
        <f t="shared" si="4"/>
        <v>1.3289682997738916E-2</v>
      </c>
      <c r="N49" s="443">
        <f t="shared" si="4"/>
        <v>0.1679177751639398</v>
      </c>
      <c r="O49" s="443">
        <f t="shared" si="4"/>
        <v>1.7533508685482202E-2</v>
      </c>
      <c r="P49" s="443">
        <f t="shared" si="4"/>
        <v>-2.2738560657270535E-3</v>
      </c>
      <c r="Q49" s="443">
        <f t="shared" si="3"/>
        <v>-3.8296492559989348E-2</v>
      </c>
      <c r="R49" s="443">
        <f t="shared" si="3"/>
        <v>-5.8566194245903702E-3</v>
      </c>
    </row>
    <row r="50" spans="1:18" ht="12" customHeight="1" x14ac:dyDescent="0.2">
      <c r="A50" s="444" t="s">
        <v>947</v>
      </c>
      <c r="B50" s="443"/>
      <c r="C50" s="443">
        <f t="shared" si="4"/>
        <v>-1.5835533956703562E-2</v>
      </c>
      <c r="D50" s="443">
        <f t="shared" si="4"/>
        <v>8.8830755217139235E-2</v>
      </c>
      <c r="E50" s="443">
        <f t="shared" si="4"/>
        <v>0.12429511125645787</v>
      </c>
      <c r="F50" s="443">
        <f t="shared" si="4"/>
        <v>-5.4244403793107687E-2</v>
      </c>
      <c r="G50" s="443">
        <f t="shared" si="4"/>
        <v>-4.1143745188025549E-2</v>
      </c>
      <c r="H50" s="443">
        <f t="shared" si="4"/>
        <v>-0.15423195052332239</v>
      </c>
      <c r="I50" s="443">
        <f t="shared" si="4"/>
        <v>-5.3986468351209349E-2</v>
      </c>
      <c r="J50" s="443">
        <f t="shared" si="4"/>
        <v>-5.3419515157231423E-3</v>
      </c>
      <c r="K50" s="443">
        <f t="shared" si="4"/>
        <v>7.1942394873748983E-2</v>
      </c>
      <c r="L50" s="443">
        <f t="shared" si="4"/>
        <v>4.9083247323441048E-2</v>
      </c>
      <c r="M50" s="443">
        <f t="shared" si="4"/>
        <v>3.3193116977441317E-3</v>
      </c>
      <c r="N50" s="443">
        <f t="shared" si="4"/>
        <v>-5.7943781629974156E-2</v>
      </c>
      <c r="O50" s="443">
        <f t="shared" si="4"/>
        <v>4.1122053218316523E-2</v>
      </c>
      <c r="P50" s="443">
        <f t="shared" si="4"/>
        <v>2.0068734246504905E-2</v>
      </c>
      <c r="Q50" s="443">
        <f t="shared" si="3"/>
        <v>-2.1767284352278038E-2</v>
      </c>
      <c r="R50" s="443">
        <f t="shared" si="3"/>
        <v>0.15010950068479434</v>
      </c>
    </row>
    <row r="51" spans="1:18" ht="12" customHeight="1" x14ac:dyDescent="0.2">
      <c r="A51" s="429" t="s">
        <v>724</v>
      </c>
      <c r="B51" s="443"/>
      <c r="C51" s="443">
        <f t="shared" si="4"/>
        <v>3.7972638068206388E-2</v>
      </c>
      <c r="D51" s="443">
        <f t="shared" si="4"/>
        <v>-5.2650664693106419E-2</v>
      </c>
      <c r="E51" s="443">
        <f t="shared" si="4"/>
        <v>3.3352485339236848E-2</v>
      </c>
      <c r="F51" s="443">
        <f t="shared" si="4"/>
        <v>-5.4318560822813611E-2</v>
      </c>
      <c r="G51" s="443">
        <f t="shared" si="4"/>
        <v>-5.9776307401771422E-2</v>
      </c>
      <c r="H51" s="443">
        <f t="shared" si="4"/>
        <v>4.1111441191008513E-3</v>
      </c>
      <c r="I51" s="443">
        <f t="shared" si="4"/>
        <v>3.9278430107623219E-2</v>
      </c>
      <c r="J51" s="443">
        <f t="shared" si="4"/>
        <v>1.6153025321334447E-2</v>
      </c>
      <c r="K51" s="443">
        <f t="shared" si="4"/>
        <v>7.6206582733263639E-2</v>
      </c>
      <c r="L51" s="443">
        <f t="shared" si="4"/>
        <v>-4.3547205597204042E-2</v>
      </c>
      <c r="M51" s="443">
        <f t="shared" si="4"/>
        <v>-4.5250654005202229E-3</v>
      </c>
      <c r="N51" s="443">
        <f t="shared" si="4"/>
        <v>3.2740161585031569E-2</v>
      </c>
      <c r="O51" s="443">
        <f t="shared" si="4"/>
        <v>0.10041673142907959</v>
      </c>
      <c r="P51" s="443">
        <f t="shared" si="4"/>
        <v>-3.5805062620973827E-3</v>
      </c>
      <c r="Q51" s="443">
        <f t="shared" si="3"/>
        <v>7.3989660158306103E-2</v>
      </c>
      <c r="R51" s="443">
        <f t="shared" si="3"/>
        <v>-0.19444315593158945</v>
      </c>
    </row>
    <row r="52" spans="1:18" ht="12" customHeight="1" x14ac:dyDescent="0.2">
      <c r="A52" s="444" t="s">
        <v>725</v>
      </c>
      <c r="B52" s="443"/>
      <c r="C52" s="443">
        <f t="shared" si="4"/>
        <v>4.5011577224258081E-2</v>
      </c>
      <c r="D52" s="443">
        <f t="shared" si="4"/>
        <v>-6.1847959160447386E-2</v>
      </c>
      <c r="E52" s="443">
        <f t="shared" si="4"/>
        <v>3.7910180760505119E-2</v>
      </c>
      <c r="F52" s="443">
        <f t="shared" si="4"/>
        <v>-6.9434668966625424E-2</v>
      </c>
      <c r="G52" s="443">
        <f t="shared" si="4"/>
        <v>-7.8687588911613759E-2</v>
      </c>
      <c r="H52" s="443">
        <f t="shared" si="4"/>
        <v>1.6666327708187989E-3</v>
      </c>
      <c r="I52" s="443">
        <f t="shared" si="4"/>
        <v>4.9398829155028912E-2</v>
      </c>
      <c r="J52" s="443">
        <f t="shared" si="4"/>
        <v>1.8807936525260693E-2</v>
      </c>
      <c r="K52" s="443">
        <f t="shared" si="4"/>
        <v>9.3839038609962122E-2</v>
      </c>
      <c r="L52" s="443">
        <f t="shared" si="4"/>
        <v>-5.7057141468946471E-2</v>
      </c>
      <c r="M52" s="443">
        <f t="shared" si="4"/>
        <v>-1.2251856753746626E-2</v>
      </c>
      <c r="N52" s="443">
        <f t="shared" si="4"/>
        <v>3.8959927858004173E-2</v>
      </c>
      <c r="O52" s="443">
        <f t="shared" si="4"/>
        <v>0.12276422598592762</v>
      </c>
      <c r="P52" s="443">
        <f t="shared" si="4"/>
        <v>-7.2920221374782601E-3</v>
      </c>
      <c r="Q52" s="443">
        <f t="shared" si="3"/>
        <v>8.6974246755755491E-2</v>
      </c>
      <c r="R52" s="443">
        <f t="shared" si="3"/>
        <v>-0.23169148392442962</v>
      </c>
    </row>
    <row r="53" spans="1:18" ht="12" customHeight="1" x14ac:dyDescent="0.2">
      <c r="A53" s="444" t="s">
        <v>726</v>
      </c>
      <c r="B53" s="443"/>
      <c r="C53" s="443">
        <f t="shared" si="4"/>
        <v>2.6547207358511571E-3</v>
      </c>
      <c r="D53" s="443">
        <f t="shared" si="4"/>
        <v>-4.5539649439582108E-3</v>
      </c>
      <c r="E53" s="443">
        <f t="shared" si="4"/>
        <v>1.0889639062935386E-2</v>
      </c>
      <c r="F53" s="443">
        <f t="shared" si="4"/>
        <v>2.2171648726919013E-2</v>
      </c>
      <c r="G53" s="443">
        <f t="shared" si="4"/>
        <v>2.7342561555226963E-2</v>
      </c>
      <c r="H53" s="443">
        <f t="shared" si="4"/>
        <v>1.420993545219118E-2</v>
      </c>
      <c r="I53" s="443">
        <f t="shared" si="4"/>
        <v>-2.014683971439224E-3</v>
      </c>
      <c r="J53" s="443">
        <f t="shared" si="4"/>
        <v>4.7628448237395649E-3</v>
      </c>
      <c r="K53" s="443">
        <f t="shared" si="4"/>
        <v>-5.0000684681794638E-4</v>
      </c>
      <c r="L53" s="443">
        <f t="shared" si="4"/>
        <v>2.0772207844701684E-2</v>
      </c>
      <c r="M53" s="443">
        <f t="shared" si="4"/>
        <v>2.9456897694702722E-2</v>
      </c>
      <c r="N53" s="443">
        <f t="shared" si="4"/>
        <v>6.4947614259605047E-3</v>
      </c>
      <c r="O53" s="443">
        <f t="shared" si="4"/>
        <v>3.0739179507519587E-3</v>
      </c>
      <c r="P53" s="443">
        <f t="shared" si="4"/>
        <v>1.4515411994535654E-2</v>
      </c>
      <c r="Q53" s="443">
        <f t="shared" si="3"/>
        <v>1.2042873397256626E-2</v>
      </c>
      <c r="R53" s="443">
        <f t="shared" si="3"/>
        <v>-3.581065258163485E-3</v>
      </c>
    </row>
    <row r="54" spans="1:18" ht="12" customHeight="1" x14ac:dyDescent="0.2">
      <c r="A54" s="886" t="s">
        <v>727</v>
      </c>
      <c r="B54" s="443"/>
      <c r="C54" s="443">
        <f t="shared" si="4"/>
        <v>1.629275433108468E-2</v>
      </c>
      <c r="D54" s="443">
        <f t="shared" si="4"/>
        <v>-8.6423059599372021E-3</v>
      </c>
      <c r="E54" s="443">
        <f t="shared" si="4"/>
        <v>1.6022237131583905E-2</v>
      </c>
      <c r="F54" s="443">
        <f t="shared" si="4"/>
        <v>2.2565447743554179E-2</v>
      </c>
      <c r="G54" s="443">
        <f t="shared" si="4"/>
        <v>2.1497255425665829E-2</v>
      </c>
      <c r="H54" s="443">
        <f t="shared" si="4"/>
        <v>2.1643440871997432E-2</v>
      </c>
      <c r="I54" s="443">
        <f t="shared" si="4"/>
        <v>-2.2534318142725107E-3</v>
      </c>
      <c r="J54" s="443">
        <f t="shared" si="4"/>
        <v>-3.5219751421858847E-3</v>
      </c>
      <c r="K54" s="443">
        <f t="shared" si="4"/>
        <v>-6.5581498202125221E-3</v>
      </c>
      <c r="L54" s="443">
        <f t="shared" si="4"/>
        <v>3.5853578675704156E-2</v>
      </c>
      <c r="M54" s="443">
        <f t="shared" si="4"/>
        <v>4.8051047725471863E-2</v>
      </c>
      <c r="N54" s="443">
        <f t="shared" si="4"/>
        <v>1.9104869817789361E-2</v>
      </c>
      <c r="O54" s="443">
        <f t="shared" si="4"/>
        <v>1.2368228040301688E-2</v>
      </c>
      <c r="P54" s="443">
        <f t="shared" si="4"/>
        <v>2.8241748792082522E-2</v>
      </c>
      <c r="Q54" s="443">
        <f t="shared" si="3"/>
        <v>2.9998035254825695E-2</v>
      </c>
      <c r="R54" s="443">
        <f t="shared" si="3"/>
        <v>9.785947165623643E-4</v>
      </c>
    </row>
    <row r="55" spans="1:18" ht="12" customHeight="1" x14ac:dyDescent="0.2">
      <c r="A55" s="886" t="s">
        <v>4</v>
      </c>
      <c r="B55" s="443"/>
      <c r="C55" s="443">
        <f t="shared" si="4"/>
        <v>-1.2311952144674621E-2</v>
      </c>
      <c r="D55" s="443">
        <f t="shared" si="4"/>
        <v>6.2667298533103377E-5</v>
      </c>
      <c r="E55" s="443">
        <f t="shared" si="4"/>
        <v>5.144368531943444E-3</v>
      </c>
      <c r="F55" s="443">
        <f t="shared" si="4"/>
        <v>2.172607187178488E-2</v>
      </c>
      <c r="G55" s="443">
        <f t="shared" si="4"/>
        <v>3.3961774704678538E-2</v>
      </c>
      <c r="H55" s="443">
        <f t="shared" si="4"/>
        <v>5.8937014494249151E-3</v>
      </c>
      <c r="I55" s="443">
        <f t="shared" si="4"/>
        <v>-1.7434810695036163E-3</v>
      </c>
      <c r="J55" s="443">
        <f t="shared" si="4"/>
        <v>1.4171976486998528E-2</v>
      </c>
      <c r="K55" s="443">
        <f t="shared" si="4"/>
        <v>6.260174464324697E-3</v>
      </c>
      <c r="L55" s="443">
        <f t="shared" si="4"/>
        <v>4.1574548117002674E-3</v>
      </c>
      <c r="M55" s="443">
        <f t="shared" si="4"/>
        <v>8.3257138190435676E-3</v>
      </c>
      <c r="N55" s="443">
        <f t="shared" si="4"/>
        <v>-8.4004936568550237E-3</v>
      </c>
      <c r="O55" s="443">
        <f t="shared" si="4"/>
        <v>-8.2091139068822816E-3</v>
      </c>
      <c r="P55" s="443">
        <f t="shared" si="4"/>
        <v>-2.4938221586882081E-3</v>
      </c>
      <c r="Q55" s="443">
        <f t="shared" si="3"/>
        <v>-1.0892143927680564E-2</v>
      </c>
      <c r="R55" s="443">
        <f t="shared" si="3"/>
        <v>-9.646123148412511E-3</v>
      </c>
    </row>
    <row r="56" spans="1:18" ht="12" customHeight="1" x14ac:dyDescent="0.2">
      <c r="A56" s="887" t="s">
        <v>728</v>
      </c>
      <c r="B56" s="443"/>
      <c r="C56" s="443">
        <f t="shared" si="4"/>
        <v>4.6229011282762578E-2</v>
      </c>
      <c r="D56" s="443">
        <f t="shared" si="4"/>
        <v>-3.8450931067082528E-2</v>
      </c>
      <c r="E56" s="443">
        <f t="shared" si="4"/>
        <v>5.5661445150119837E-2</v>
      </c>
      <c r="F56" s="443">
        <f t="shared" si="4"/>
        <v>4.0132920481327661E-2</v>
      </c>
      <c r="G56" s="443">
        <f t="shared" si="4"/>
        <v>1.4021071394467954E-2</v>
      </c>
      <c r="H56" s="443">
        <f t="shared" si="4"/>
        <v>-6.0751240025362363E-2</v>
      </c>
      <c r="I56" s="443">
        <f t="shared" si="4"/>
        <v>-2.2270806009529243E-2</v>
      </c>
      <c r="J56" s="443">
        <f t="shared" si="4"/>
        <v>5.0747255462996632E-2</v>
      </c>
      <c r="K56" s="443">
        <f t="shared" si="4"/>
        <v>2.0564396658368622E-2</v>
      </c>
      <c r="L56" s="443">
        <f t="shared" si="4"/>
        <v>0.10923463371677888</v>
      </c>
      <c r="M56" s="443">
        <f t="shared" si="4"/>
        <v>-1.9355345278758818E-2</v>
      </c>
      <c r="N56" s="443">
        <f t="shared" si="4"/>
        <v>0.2667551816483158</v>
      </c>
      <c r="O56" s="443">
        <f t="shared" si="4"/>
        <v>7.149572705730689E-3</v>
      </c>
      <c r="P56" s="443">
        <f t="shared" si="4"/>
        <v>1.9180139869339197E-3</v>
      </c>
      <c r="Q56" s="443">
        <f t="shared" si="3"/>
        <v>-0.10246262097960679</v>
      </c>
      <c r="R56" s="443">
        <f t="shared" si="3"/>
        <v>-7.3594117765913292E-2</v>
      </c>
    </row>
    <row r="57" spans="1:18" ht="12" customHeight="1" x14ac:dyDescent="0.2">
      <c r="A57" s="429" t="s">
        <v>729</v>
      </c>
      <c r="B57" s="443"/>
      <c r="C57" s="443">
        <f t="shared" si="4"/>
        <v>0.17742208905918866</v>
      </c>
      <c r="D57" s="443">
        <f t="shared" si="4"/>
        <v>0.53342145754742631</v>
      </c>
      <c r="E57" s="443">
        <f t="shared" si="4"/>
        <v>-8.4041251586200238E-2</v>
      </c>
      <c r="F57" s="443">
        <f t="shared" si="4"/>
        <v>-0.20080498691933568</v>
      </c>
      <c r="G57" s="443">
        <f t="shared" si="4"/>
        <v>0.70245348437683819</v>
      </c>
      <c r="H57" s="443">
        <f t="shared" si="4"/>
        <v>0.28100280665043376</v>
      </c>
      <c r="I57" s="443">
        <f t="shared" si="4"/>
        <v>-0.52530540507881607</v>
      </c>
      <c r="J57" s="443">
        <f t="shared" si="4"/>
        <v>-0.16378220297079371</v>
      </c>
      <c r="K57" s="443">
        <f t="shared" si="4"/>
        <v>0.55958631265851588</v>
      </c>
      <c r="L57" s="443">
        <f t="shared" si="4"/>
        <v>-0.17944250991560096</v>
      </c>
      <c r="M57" s="443">
        <f t="shared" si="4"/>
        <v>-0.15250677942871493</v>
      </c>
      <c r="N57" s="443">
        <f t="shared" si="4"/>
        <v>0.27196347000177501</v>
      </c>
      <c r="O57" s="443">
        <f t="shared" si="4"/>
        <v>0.26144960769248371</v>
      </c>
      <c r="P57" s="443">
        <f t="shared" si="4"/>
        <v>-6.6101991148625694E-2</v>
      </c>
      <c r="Q57" s="443">
        <f t="shared" si="3"/>
        <v>1.4684906408702476</v>
      </c>
      <c r="R57" s="443">
        <f t="shared" si="3"/>
        <v>-0.6291768058568421</v>
      </c>
    </row>
    <row r="58" spans="1:18" ht="12" customHeight="1" x14ac:dyDescent="0.2">
      <c r="A58" s="444" t="s">
        <v>1070</v>
      </c>
      <c r="B58" s="443"/>
      <c r="C58" s="443">
        <f t="shared" si="4"/>
        <v>-0.10839629806054396</v>
      </c>
      <c r="D58" s="443">
        <f t="shared" si="4"/>
        <v>1.0766205924929646</v>
      </c>
      <c r="E58" s="443">
        <f t="shared" si="4"/>
        <v>-0.64739796172285846</v>
      </c>
      <c r="F58" s="443">
        <f t="shared" si="4"/>
        <v>0.28062141452413747</v>
      </c>
      <c r="G58" s="443">
        <f t="shared" si="4"/>
        <v>0.48273557455625804</v>
      </c>
      <c r="H58" s="443">
        <f t="shared" si="4"/>
        <v>-0.2895044307575535</v>
      </c>
      <c r="I58" s="443">
        <f t="shared" si="4"/>
        <v>-0.30069524429017014</v>
      </c>
      <c r="J58" s="443">
        <f t="shared" si="4"/>
        <v>-0.25306638166444129</v>
      </c>
      <c r="K58" s="443">
        <f t="shared" si="4"/>
        <v>1.5228012470900643</v>
      </c>
      <c r="L58" s="443">
        <f t="shared" si="4"/>
        <v>-0.15223912311863552</v>
      </c>
      <c r="M58" s="443">
        <f t="shared" si="4"/>
        <v>-0.46526851875999398</v>
      </c>
      <c r="N58" s="443">
        <f t="shared" si="4"/>
        <v>0.93056443405295375</v>
      </c>
      <c r="O58" s="443">
        <f t="shared" si="4"/>
        <v>-0.34977742837240633</v>
      </c>
      <c r="P58" s="443">
        <f t="shared" si="4"/>
        <v>-0.10740274206779854</v>
      </c>
      <c r="Q58" s="443">
        <f t="shared" si="3"/>
        <v>1.0003744844732769</v>
      </c>
      <c r="R58" s="443">
        <f t="shared" si="3"/>
        <v>-0.65284747552469558</v>
      </c>
    </row>
    <row r="59" spans="1:18" ht="12" customHeight="1" x14ac:dyDescent="0.2">
      <c r="A59" s="444" t="s">
        <v>1071</v>
      </c>
      <c r="B59" s="443"/>
      <c r="C59" s="443">
        <f t="shared" si="4"/>
        <v>6.3329542270809469</v>
      </c>
      <c r="D59" s="443">
        <f t="shared" si="4"/>
        <v>0.27601282283358253</v>
      </c>
      <c r="E59" s="443">
        <f t="shared" si="4"/>
        <v>1.4792085960816386</v>
      </c>
      <c r="F59" s="443">
        <f t="shared" si="4"/>
        <v>-0.58248135061607087</v>
      </c>
      <c r="G59" s="443">
        <f t="shared" si="4"/>
        <v>0.72492221182802274</v>
      </c>
      <c r="H59" s="443">
        <f t="shared" si="4"/>
        <v>-2.7155745438621093E-2</v>
      </c>
      <c r="I59" s="443">
        <f t="shared" si="4"/>
        <v>-0.2079000417661595</v>
      </c>
      <c r="J59" s="443">
        <f t="shared" si="4"/>
        <v>-0.46292196778160788</v>
      </c>
      <c r="K59" s="443">
        <f t="shared" si="4"/>
        <v>-0.34538367729284447</v>
      </c>
      <c r="L59" s="443">
        <f t="shared" si="4"/>
        <v>-0.61360421949322885</v>
      </c>
      <c r="M59" s="443">
        <f t="shared" si="4"/>
        <v>-0.3382053218100215</v>
      </c>
      <c r="N59" s="443">
        <f t="shared" si="4"/>
        <v>0.37158651537144594</v>
      </c>
      <c r="O59" s="443">
        <f t="shared" si="4"/>
        <v>3.462716598769922</v>
      </c>
      <c r="P59" s="443">
        <f t="shared" si="4"/>
        <v>-6.0657941700387519E-2</v>
      </c>
      <c r="Q59" s="443">
        <f t="shared" si="3"/>
        <v>-0.71700601547965881</v>
      </c>
      <c r="R59" s="443">
        <f t="shared" si="3"/>
        <v>4.8983519186141837</v>
      </c>
    </row>
    <row r="60" spans="1:18" ht="12" customHeight="1" x14ac:dyDescent="0.2">
      <c r="A60" s="444" t="s">
        <v>1072</v>
      </c>
      <c r="B60" s="443"/>
      <c r="C60" s="443">
        <f t="shared" si="4"/>
        <v>-7.5246879795691113E-2</v>
      </c>
      <c r="D60" s="443">
        <f t="shared" si="4"/>
        <v>0.42685115781443783</v>
      </c>
      <c r="E60" s="443">
        <f t="shared" si="4"/>
        <v>0.33463717182497565</v>
      </c>
      <c r="F60" s="443">
        <f t="shared" si="4"/>
        <v>-0.25060395717871453</v>
      </c>
      <c r="G60" s="443">
        <f t="shared" si="4"/>
        <v>0.37043664835026013</v>
      </c>
      <c r="H60" s="443">
        <f t="shared" si="4"/>
        <v>3.7995987931203068E-3</v>
      </c>
      <c r="I60" s="443">
        <f t="shared" si="4"/>
        <v>0.31400625839664742</v>
      </c>
      <c r="J60" s="443">
        <f t="shared" si="4"/>
        <v>0.19607964881408235</v>
      </c>
      <c r="K60" s="443">
        <f t="shared" si="4"/>
        <v>0.48355187318071979</v>
      </c>
      <c r="L60" s="443">
        <f t="shared" si="4"/>
        <v>-0.20337949874425421</v>
      </c>
      <c r="M60" s="443">
        <f t="shared" si="4"/>
        <v>-9.592381076598111E-2</v>
      </c>
      <c r="N60" s="443">
        <f t="shared" si="4"/>
        <v>0.25529298300919723</v>
      </c>
      <c r="O60" s="443">
        <f t="shared" si="4"/>
        <v>0.56688637338188164</v>
      </c>
      <c r="P60" s="443">
        <f t="shared" si="4"/>
        <v>-9.2729451029969767E-2</v>
      </c>
      <c r="Q60" s="443">
        <f t="shared" si="3"/>
        <v>0.10910148494823457</v>
      </c>
      <c r="R60" s="443">
        <f t="shared" si="3"/>
        <v>-0.41857187837137499</v>
      </c>
    </row>
    <row r="61" spans="1:18" ht="12" customHeight="1" x14ac:dyDescent="0.2">
      <c r="A61" s="444" t="s">
        <v>1073</v>
      </c>
      <c r="B61" s="443"/>
      <c r="C61" s="443">
        <f t="shared" si="4"/>
        <v>0.30587256146746622</v>
      </c>
      <c r="D61" s="443">
        <f t="shared" si="4"/>
        <v>-0.46744456914965182</v>
      </c>
      <c r="E61" s="443">
        <f t="shared" si="4"/>
        <v>-0.39506049904575369</v>
      </c>
      <c r="F61" s="443">
        <f t="shared" si="4"/>
        <v>2.3922305196304965</v>
      </c>
      <c r="G61" s="443">
        <f t="shared" si="4"/>
        <v>-0.36888410433952634</v>
      </c>
      <c r="H61" s="443">
        <f t="shared" si="4"/>
        <v>-0.11820871988733195</v>
      </c>
      <c r="I61" s="443">
        <f t="shared" si="4"/>
        <v>-0.33146038560637991</v>
      </c>
      <c r="J61" s="443">
        <f t="shared" si="4"/>
        <v>-0.3393293343122199</v>
      </c>
      <c r="K61" s="443">
        <f t="shared" si="4"/>
        <v>-1.2439082370480081E-2</v>
      </c>
      <c r="L61" s="443">
        <f t="shared" si="4"/>
        <v>1.2555479968439824</v>
      </c>
      <c r="M61" s="443">
        <f t="shared" si="4"/>
        <v>0.42504135804536691</v>
      </c>
      <c r="N61" s="443">
        <f t="shared" si="4"/>
        <v>-0.25624610626407218</v>
      </c>
      <c r="O61" s="443">
        <f t="shared" si="4"/>
        <v>1.8507695205816965E-2</v>
      </c>
      <c r="P61" s="443">
        <f t="shared" si="4"/>
        <v>-0.28867826350562154</v>
      </c>
      <c r="Q61" s="443">
        <f t="shared" si="3"/>
        <v>-0.35671204227962117</v>
      </c>
      <c r="R61" s="443">
        <f t="shared" si="3"/>
        <v>3.7008969058633872</v>
      </c>
    </row>
    <row r="62" spans="1:18" ht="12" customHeight="1" x14ac:dyDescent="0.2">
      <c r="A62" s="444" t="s">
        <v>1074</v>
      </c>
      <c r="B62" s="443"/>
      <c r="C62" s="443" t="str">
        <f t="shared" si="4"/>
        <v/>
      </c>
      <c r="D62" s="443" t="str">
        <f t="shared" si="4"/>
        <v/>
      </c>
      <c r="E62" s="443" t="str">
        <f t="shared" si="4"/>
        <v/>
      </c>
      <c r="F62" s="443">
        <f t="shared" si="4"/>
        <v>-1</v>
      </c>
      <c r="G62" s="443" t="str">
        <f t="shared" si="4"/>
        <v/>
      </c>
      <c r="H62" s="443">
        <f t="shared" si="4"/>
        <v>2.0075452874423521</v>
      </c>
      <c r="I62" s="443">
        <f t="shared" si="4"/>
        <v>-1</v>
      </c>
      <c r="J62" s="443" t="str">
        <f t="shared" si="4"/>
        <v/>
      </c>
      <c r="K62" s="443" t="str">
        <f t="shared" si="4"/>
        <v/>
      </c>
      <c r="L62" s="443">
        <f t="shared" si="4"/>
        <v>-1</v>
      </c>
      <c r="M62" s="443" t="str">
        <f t="shared" si="4"/>
        <v/>
      </c>
      <c r="N62" s="443">
        <f t="shared" si="4"/>
        <v>-1</v>
      </c>
      <c r="O62" s="443" t="str">
        <f t="shared" si="4"/>
        <v/>
      </c>
      <c r="P62" s="443" t="str">
        <f t="shared" si="4"/>
        <v/>
      </c>
      <c r="Q62" s="443">
        <f t="shared" ref="Q62:R62" si="5">IF(P19&gt;0.1,Q19/P19-1,"")</f>
        <v>31.421851426091514</v>
      </c>
      <c r="R62" s="443">
        <f t="shared" si="5"/>
        <v>-0.96759717103478571</v>
      </c>
    </row>
    <row r="63" spans="1:18" ht="12" customHeight="1" x14ac:dyDescent="0.2">
      <c r="A63" s="429" t="s">
        <v>730</v>
      </c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3"/>
      <c r="O63" s="443"/>
      <c r="P63" s="443"/>
      <c r="Q63" s="443"/>
      <c r="R63" s="443"/>
    </row>
    <row r="64" spans="1:18" s="504" customFormat="1" ht="19.5" customHeight="1" x14ac:dyDescent="0.2">
      <c r="A64" s="888" t="s">
        <v>731</v>
      </c>
      <c r="B64" s="893"/>
      <c r="C64" s="893">
        <f t="shared" si="4"/>
        <v>3.2015758183779885E-2</v>
      </c>
      <c r="D64" s="893">
        <f t="shared" ref="D64:R78" si="6">IF(C21&gt;0.1,D21/C21-1,"")</f>
        <v>5.5755440844489357E-2</v>
      </c>
      <c r="E64" s="893">
        <f t="shared" si="6"/>
        <v>2.1688164168415014E-2</v>
      </c>
      <c r="F64" s="893">
        <f t="shared" si="6"/>
        <v>-7.7007951066470959E-2</v>
      </c>
      <c r="G64" s="893">
        <f t="shared" si="6"/>
        <v>6.9822729656306537E-2</v>
      </c>
      <c r="H64" s="893">
        <f t="shared" si="6"/>
        <v>3.8263856783246952E-2</v>
      </c>
      <c r="I64" s="893">
        <f t="shared" si="6"/>
        <v>-8.9451539565459703E-2</v>
      </c>
      <c r="J64" s="893">
        <f t="shared" si="6"/>
        <v>-2.5671222044544528E-2</v>
      </c>
      <c r="K64" s="893">
        <f t="shared" si="6"/>
        <v>0.12051433581614135</v>
      </c>
      <c r="L64" s="893">
        <f t="shared" si="6"/>
        <v>-6.9914589452665599E-2</v>
      </c>
      <c r="M64" s="893">
        <f t="shared" si="6"/>
        <v>-1.2163589173336598E-2</v>
      </c>
      <c r="N64" s="893">
        <f t="shared" si="6"/>
        <v>9.1496431090799524E-2</v>
      </c>
      <c r="O64" s="893">
        <f t="shared" si="6"/>
        <v>8.2467541702797797E-2</v>
      </c>
      <c r="P64" s="893">
        <f t="shared" si="6"/>
        <v>2.3245557995645871E-2</v>
      </c>
      <c r="Q64" s="893">
        <f t="shared" si="6"/>
        <v>0.27321555113567841</v>
      </c>
      <c r="R64" s="893">
        <f t="shared" si="6"/>
        <v>-0.29914335723489005</v>
      </c>
    </row>
    <row r="65" spans="1:18" ht="12" customHeight="1" x14ac:dyDescent="0.2">
      <c r="A65" s="429" t="s">
        <v>555</v>
      </c>
      <c r="B65" s="443"/>
      <c r="C65" s="443">
        <f t="shared" si="4"/>
        <v>-9.0615733754983108E-2</v>
      </c>
      <c r="D65" s="443">
        <f t="shared" si="6"/>
        <v>-0.27285043135240339</v>
      </c>
      <c r="E65" s="443">
        <f t="shared" si="6"/>
        <v>0.10856991082543477</v>
      </c>
      <c r="F65" s="443">
        <f t="shared" si="6"/>
        <v>0.19120269470730511</v>
      </c>
      <c r="G65" s="443">
        <f t="shared" si="6"/>
        <v>8.355305583066297E-2</v>
      </c>
      <c r="H65" s="443">
        <f t="shared" si="6"/>
        <v>0.41535440588014638</v>
      </c>
      <c r="I65" s="443">
        <f t="shared" si="6"/>
        <v>4.9200387451727945E-2</v>
      </c>
      <c r="J65" s="443">
        <f t="shared" si="6"/>
        <v>-4.0910499355743646E-2</v>
      </c>
      <c r="K65" s="443">
        <f t="shared" si="6"/>
        <v>-2.6895034597058665E-3</v>
      </c>
      <c r="L65" s="443">
        <f t="shared" si="6"/>
        <v>0.13737757006589124</v>
      </c>
      <c r="M65" s="443">
        <f t="shared" si="6"/>
        <v>-3.7570799528153231E-2</v>
      </c>
      <c r="N65" s="443">
        <f t="shared" si="6"/>
        <v>-0.11220618512331282</v>
      </c>
      <c r="O65" s="443">
        <f t="shared" si="6"/>
        <v>-3.0534425962066014E-2</v>
      </c>
      <c r="P65" s="443">
        <f t="shared" si="6"/>
        <v>5.6444444396130278E-2</v>
      </c>
      <c r="Q65" s="443">
        <f t="shared" si="6"/>
        <v>0.1324407697272949</v>
      </c>
      <c r="R65" s="443">
        <f t="shared" si="6"/>
        <v>-3.2763921849986666E-2</v>
      </c>
    </row>
    <row r="66" spans="1:18" ht="12" customHeight="1" x14ac:dyDescent="0.2">
      <c r="A66" s="636" t="s">
        <v>1075</v>
      </c>
      <c r="B66" s="443"/>
      <c r="C66" s="443">
        <f t="shared" si="4"/>
        <v>-0.1199920172599952</v>
      </c>
      <c r="D66" s="443">
        <f t="shared" si="6"/>
        <v>-0.43916024012055643</v>
      </c>
      <c r="E66" s="443">
        <f t="shared" si="6"/>
        <v>5.8074161144971992E-2</v>
      </c>
      <c r="F66" s="443">
        <f t="shared" si="6"/>
        <v>0.66930383559989126</v>
      </c>
      <c r="G66" s="443">
        <f t="shared" si="6"/>
        <v>-0.2461092598452731</v>
      </c>
      <c r="H66" s="443">
        <f t="shared" si="6"/>
        <v>0.1826437383241204</v>
      </c>
      <c r="I66" s="443">
        <f t="shared" si="6"/>
        <v>0.14076617502599742</v>
      </c>
      <c r="J66" s="443">
        <f t="shared" si="6"/>
        <v>6.070244010999426E-3</v>
      </c>
      <c r="K66" s="443">
        <f t="shared" si="6"/>
        <v>-2.5933385911913742E-3</v>
      </c>
      <c r="L66" s="443">
        <f t="shared" si="6"/>
        <v>0.18067571383491665</v>
      </c>
      <c r="M66" s="443">
        <f t="shared" si="6"/>
        <v>-5.8041349965456179E-2</v>
      </c>
      <c r="N66" s="443">
        <f t="shared" si="6"/>
        <v>-0.13867906026435817</v>
      </c>
      <c r="O66" s="443">
        <f t="shared" si="6"/>
        <v>-0.24435063331626672</v>
      </c>
      <c r="P66" s="443">
        <f t="shared" si="6"/>
        <v>0.14579238809003825</v>
      </c>
      <c r="Q66" s="443">
        <f t="shared" si="6"/>
        <v>-0.24051584544723625</v>
      </c>
      <c r="R66" s="443">
        <f t="shared" si="6"/>
        <v>-0.2297069439613999</v>
      </c>
    </row>
    <row r="67" spans="1:18" ht="12" customHeight="1" x14ac:dyDescent="0.2">
      <c r="A67" s="636" t="s">
        <v>732</v>
      </c>
      <c r="B67" s="443"/>
      <c r="C67" s="443" t="str">
        <f t="shared" si="4"/>
        <v/>
      </c>
      <c r="D67" s="443" t="str">
        <f t="shared" si="6"/>
        <v/>
      </c>
      <c r="E67" s="443" t="str">
        <f t="shared" si="6"/>
        <v/>
      </c>
      <c r="F67" s="443" t="str">
        <f t="shared" si="6"/>
        <v/>
      </c>
      <c r="G67" s="443">
        <f t="shared" si="6"/>
        <v>17.180337743824168</v>
      </c>
      <c r="H67" s="443">
        <f t="shared" si="6"/>
        <v>2.0221019724894407</v>
      </c>
      <c r="I67" s="443">
        <f t="shared" si="6"/>
        <v>7.3931933020012108E-2</v>
      </c>
      <c r="J67" s="443">
        <f t="shared" si="6"/>
        <v>-0.20795443791942192</v>
      </c>
      <c r="K67" s="443">
        <f t="shared" si="6"/>
        <v>-4.6365646463988552E-2</v>
      </c>
      <c r="L67" s="443">
        <f t="shared" si="6"/>
        <v>0.16396242065976896</v>
      </c>
      <c r="M67" s="443">
        <f t="shared" si="6"/>
        <v>-6.2750786944434256E-2</v>
      </c>
      <c r="N67" s="443">
        <f t="shared" si="6"/>
        <v>-0.14150008811541526</v>
      </c>
      <c r="O67" s="443">
        <f t="shared" si="6"/>
        <v>0.11308372662668531</v>
      </c>
      <c r="P67" s="443">
        <f t="shared" si="6"/>
        <v>2.5560744814544956E-2</v>
      </c>
      <c r="Q67" s="443">
        <f t="shared" si="6"/>
        <v>0.63914724984542426</v>
      </c>
      <c r="R67" s="443">
        <f t="shared" si="6"/>
        <v>0.1911862581292858</v>
      </c>
    </row>
    <row r="68" spans="1:18" ht="12" customHeight="1" x14ac:dyDescent="0.2">
      <c r="A68" s="636" t="s">
        <v>733</v>
      </c>
      <c r="B68" s="443"/>
      <c r="C68" s="443">
        <f t="shared" si="4"/>
        <v>1.2433534311242203</v>
      </c>
      <c r="D68" s="443">
        <f t="shared" si="6"/>
        <v>-0.60952114141115521</v>
      </c>
      <c r="E68" s="443">
        <f t="shared" si="6"/>
        <v>0.68719487855887307</v>
      </c>
      <c r="F68" s="443">
        <f t="shared" si="6"/>
        <v>0.51920553412094206</v>
      </c>
      <c r="G68" s="443">
        <f t="shared" si="6"/>
        <v>-6.3584562336997719E-2</v>
      </c>
      <c r="H68" s="443">
        <f t="shared" si="6"/>
        <v>-0.25667923362086509</v>
      </c>
      <c r="I68" s="443">
        <f t="shared" si="6"/>
        <v>-0.17718589641738647</v>
      </c>
      <c r="J68" s="443">
        <f t="shared" si="6"/>
        <v>0.5951461555340567</v>
      </c>
      <c r="K68" s="443">
        <f t="shared" si="6"/>
        <v>5.8239988189609404E-2</v>
      </c>
      <c r="L68" s="443">
        <f t="shared" si="6"/>
        <v>-0.25276117971496115</v>
      </c>
      <c r="M68" s="443">
        <f t="shared" si="6"/>
        <v>0.39985343176826094</v>
      </c>
      <c r="N68" s="443">
        <f t="shared" si="6"/>
        <v>-0.12216857273393411</v>
      </c>
      <c r="O68" s="443">
        <f t="shared" si="6"/>
        <v>9.1902481077132725E-2</v>
      </c>
      <c r="P68" s="443">
        <f t="shared" si="6"/>
        <v>-3.2999124807116642E-2</v>
      </c>
      <c r="Q68" s="443">
        <f t="shared" si="6"/>
        <v>-3.4562957000342842E-2</v>
      </c>
      <c r="R68" s="443">
        <f t="shared" si="6"/>
        <v>4.1528773786621676E-2</v>
      </c>
    </row>
    <row r="69" spans="1:18" ht="12" customHeight="1" x14ac:dyDescent="0.2">
      <c r="A69" s="636" t="s">
        <v>734</v>
      </c>
      <c r="B69" s="443"/>
      <c r="C69" s="443">
        <f t="shared" si="4"/>
        <v>-0.32330291643692965</v>
      </c>
      <c r="D69" s="443">
        <f t="shared" si="6"/>
        <v>-0.1009171435217493</v>
      </c>
      <c r="E69" s="443">
        <f t="shared" si="6"/>
        <v>0.25132017916373495</v>
      </c>
      <c r="F69" s="443">
        <f t="shared" si="6"/>
        <v>-0.25646243813667813</v>
      </c>
      <c r="G69" s="443">
        <f t="shared" si="6"/>
        <v>6.8717263655970529E-2</v>
      </c>
      <c r="H69" s="443">
        <f t="shared" si="6"/>
        <v>1.9119636018665398E-2</v>
      </c>
      <c r="I69" s="443">
        <f t="shared" si="6"/>
        <v>-6.0531112992486591E-2</v>
      </c>
      <c r="J69" s="443">
        <f t="shared" si="6"/>
        <v>0.13187778992379307</v>
      </c>
      <c r="K69" s="443">
        <f t="shared" si="6"/>
        <v>2.2063814071434207E-2</v>
      </c>
      <c r="L69" s="443">
        <f t="shared" si="6"/>
        <v>0.30872219610472729</v>
      </c>
      <c r="M69" s="443">
        <f t="shared" si="6"/>
        <v>-8.7162148335759637E-2</v>
      </c>
      <c r="N69" s="443">
        <f t="shared" si="6"/>
        <v>-0.12027414482727594</v>
      </c>
      <c r="O69" s="443">
        <f t="shared" si="6"/>
        <v>-5.5434067524774089E-2</v>
      </c>
      <c r="P69" s="443">
        <f t="shared" si="6"/>
        <v>8.7025761283729963E-3</v>
      </c>
      <c r="Q69" s="443">
        <f t="shared" si="6"/>
        <v>-9.5155059928328511E-2</v>
      </c>
      <c r="R69" s="443">
        <f t="shared" si="6"/>
        <v>-0.30301566438016481</v>
      </c>
    </row>
    <row r="70" spans="1:18" ht="12" customHeight="1" x14ac:dyDescent="0.2">
      <c r="A70" s="636" t="s">
        <v>1076</v>
      </c>
      <c r="B70" s="443"/>
      <c r="C70" s="443">
        <f t="shared" si="4"/>
        <v>4.07894320389528E-2</v>
      </c>
      <c r="D70" s="443">
        <f t="shared" si="6"/>
        <v>-4.9472254723190168E-2</v>
      </c>
      <c r="E70" s="443">
        <f t="shared" si="6"/>
        <v>-9.0566658993456617E-2</v>
      </c>
      <c r="F70" s="443">
        <f t="shared" si="6"/>
        <v>-0.14365384427241468</v>
      </c>
      <c r="G70" s="443">
        <f t="shared" si="6"/>
        <v>9.8226029390161784E-2</v>
      </c>
      <c r="H70" s="443">
        <f t="shared" si="6"/>
        <v>0.21360879384212672</v>
      </c>
      <c r="I70" s="443">
        <f t="shared" si="6"/>
        <v>5.6706398878006326E-2</v>
      </c>
      <c r="J70" s="443">
        <f t="shared" si="6"/>
        <v>-6.3672220857469819E-2</v>
      </c>
      <c r="K70" s="443">
        <f t="shared" si="6"/>
        <v>7.4325504606208792E-2</v>
      </c>
      <c r="L70" s="443">
        <f t="shared" si="6"/>
        <v>0.1575345842427327</v>
      </c>
      <c r="M70" s="443">
        <f t="shared" si="6"/>
        <v>-3.5476214898053637E-3</v>
      </c>
      <c r="N70" s="443">
        <f t="shared" si="6"/>
        <v>6.4703941565100731E-2</v>
      </c>
      <c r="O70" s="443">
        <f t="shared" si="6"/>
        <v>0.14459393416782929</v>
      </c>
      <c r="P70" s="443">
        <f t="shared" si="6"/>
        <v>0.16839455418614091</v>
      </c>
      <c r="Q70" s="443">
        <f t="shared" si="6"/>
        <v>-3.4600227217389312E-2</v>
      </c>
      <c r="R70" s="443">
        <f t="shared" si="6"/>
        <v>-0.72025814168173985</v>
      </c>
    </row>
    <row r="71" spans="1:18" ht="12" customHeight="1" x14ac:dyDescent="0.2">
      <c r="A71" s="636" t="s">
        <v>1077</v>
      </c>
      <c r="B71" s="443"/>
      <c r="C71" s="443">
        <f t="shared" si="4"/>
        <v>-8.9797643630844526E-3</v>
      </c>
      <c r="D71" s="443">
        <f t="shared" si="6"/>
        <v>-6.0885788013329556E-3</v>
      </c>
      <c r="E71" s="443">
        <f t="shared" si="6"/>
        <v>-2.9073836180435464E-3</v>
      </c>
      <c r="F71" s="443">
        <f t="shared" si="6"/>
        <v>3.3337827113617102E-2</v>
      </c>
      <c r="G71" s="443">
        <f t="shared" si="6"/>
        <v>-9.3510423671822052E-3</v>
      </c>
      <c r="H71" s="443">
        <f t="shared" si="6"/>
        <v>2.9877570692996791E-2</v>
      </c>
      <c r="I71" s="443">
        <f t="shared" si="6"/>
        <v>-1.7650583978612855E-2</v>
      </c>
      <c r="J71" s="443">
        <f t="shared" si="6"/>
        <v>4.7104790461349744E-2</v>
      </c>
      <c r="K71" s="443">
        <f t="shared" si="6"/>
        <v>2.0727769217065761E-2</v>
      </c>
      <c r="L71" s="443">
        <f t="shared" si="6"/>
        <v>-4.2704681443417325E-3</v>
      </c>
      <c r="M71" s="443">
        <f t="shared" si="6"/>
        <v>-3.0715964311068822E-2</v>
      </c>
      <c r="N71" s="443">
        <f t="shared" si="6"/>
        <v>-5.6973193721477688E-2</v>
      </c>
      <c r="O71" s="443">
        <f t="shared" si="6"/>
        <v>-8.5636611617296854E-3</v>
      </c>
      <c r="P71" s="443">
        <f t="shared" si="6"/>
        <v>1.814190055708842E-2</v>
      </c>
      <c r="Q71" s="443">
        <f t="shared" si="6"/>
        <v>-1.2984332929183995E-2</v>
      </c>
      <c r="R71" s="443">
        <f t="shared" si="6"/>
        <v>7.573005797447907E-3</v>
      </c>
    </row>
    <row r="72" spans="1:18" ht="12" customHeight="1" x14ac:dyDescent="0.2">
      <c r="A72" s="636" t="s">
        <v>735</v>
      </c>
      <c r="B72" s="443"/>
      <c r="C72" s="443">
        <f t="shared" si="4"/>
        <v>-7.7443777928343227E-4</v>
      </c>
      <c r="D72" s="443">
        <f t="shared" si="6"/>
        <v>2.3848128667864676E-2</v>
      </c>
      <c r="E72" s="443">
        <f t="shared" si="6"/>
        <v>-8.6801100344824356E-4</v>
      </c>
      <c r="F72" s="443">
        <f t="shared" si="6"/>
        <v>0.11678169441410424</v>
      </c>
      <c r="G72" s="443">
        <f t="shared" si="6"/>
        <v>-7.0260034045689368E-3</v>
      </c>
      <c r="H72" s="443">
        <f t="shared" si="6"/>
        <v>-2.4042316769761207E-3</v>
      </c>
      <c r="I72" s="443">
        <f t="shared" si="6"/>
        <v>-1.1571587113019199E-2</v>
      </c>
      <c r="J72" s="443">
        <f t="shared" si="6"/>
        <v>8.2368400044783296E-3</v>
      </c>
      <c r="K72" s="443">
        <f t="shared" si="6"/>
        <v>9.8667845978728241E-3</v>
      </c>
      <c r="L72" s="443">
        <f t="shared" si="6"/>
        <v>-9.1796961553393119E-3</v>
      </c>
      <c r="M72" s="443">
        <f t="shared" si="6"/>
        <v>8.1409952626543269E-3</v>
      </c>
      <c r="N72" s="443">
        <f t="shared" si="6"/>
        <v>1.2290142505240853E-2</v>
      </c>
      <c r="O72" s="443">
        <f t="shared" si="6"/>
        <v>-4.8810834691301874E-3</v>
      </c>
      <c r="P72" s="443">
        <f t="shared" si="6"/>
        <v>-1.3248720898324406E-2</v>
      </c>
      <c r="Q72" s="443">
        <f t="shared" si="6"/>
        <v>-1.1021646711834032E-2</v>
      </c>
      <c r="R72" s="443">
        <f t="shared" si="6"/>
        <v>1.7961499032736805E-2</v>
      </c>
    </row>
    <row r="73" spans="1:18" ht="12" customHeight="1" x14ac:dyDescent="0.2">
      <c r="A73" s="429" t="s">
        <v>736</v>
      </c>
      <c r="B73" s="443"/>
      <c r="C73" s="443">
        <f t="shared" si="4"/>
        <v>2.3717858000548819E-2</v>
      </c>
      <c r="D73" s="443">
        <f t="shared" si="6"/>
        <v>-7.9310599423893735E-2</v>
      </c>
      <c r="E73" s="443">
        <f t="shared" si="6"/>
        <v>4.6749956007548832E-2</v>
      </c>
      <c r="F73" s="443">
        <f t="shared" si="6"/>
        <v>8.5385969314320409E-2</v>
      </c>
      <c r="G73" s="443">
        <f t="shared" si="6"/>
        <v>5.272077002664588E-2</v>
      </c>
      <c r="H73" s="443">
        <f t="shared" si="6"/>
        <v>9.7923324476437257E-2</v>
      </c>
      <c r="I73" s="443">
        <f t="shared" si="6"/>
        <v>-7.846482109052344E-2</v>
      </c>
      <c r="J73" s="443">
        <f t="shared" si="6"/>
        <v>9.6227789076988035E-3</v>
      </c>
      <c r="K73" s="443">
        <f t="shared" si="6"/>
        <v>0.11741621227669441</v>
      </c>
      <c r="L73" s="443">
        <f t="shared" si="6"/>
        <v>-6.6029296158154782E-2</v>
      </c>
      <c r="M73" s="443">
        <f t="shared" si="6"/>
        <v>1.4983803379242655E-3</v>
      </c>
      <c r="N73" s="443">
        <f t="shared" si="6"/>
        <v>-6.6936077311062769E-3</v>
      </c>
      <c r="O73" s="443">
        <f t="shared" si="6"/>
        <v>0.10494885297749845</v>
      </c>
      <c r="P73" s="443">
        <f t="shared" si="6"/>
        <v>2.590074507058171E-2</v>
      </c>
      <c r="Q73" s="443">
        <f t="shared" si="6"/>
        <v>0.37895668183165943</v>
      </c>
      <c r="R73" s="443">
        <f t="shared" si="6"/>
        <v>-0.31446003046115578</v>
      </c>
    </row>
    <row r="74" spans="1:18" ht="12" customHeight="1" x14ac:dyDescent="0.2">
      <c r="A74" s="444" t="s">
        <v>737</v>
      </c>
      <c r="B74" s="443"/>
      <c r="C74" s="443">
        <f t="shared" si="4"/>
        <v>7.9033426303658505E-2</v>
      </c>
      <c r="D74" s="443">
        <f t="shared" si="6"/>
        <v>-8.098600017227775E-2</v>
      </c>
      <c r="E74" s="443">
        <f t="shared" si="6"/>
        <v>3.4998517929249795E-2</v>
      </c>
      <c r="F74" s="443">
        <f t="shared" si="6"/>
        <v>-5.1515806930858776E-2</v>
      </c>
      <c r="G74" s="443">
        <f t="shared" si="6"/>
        <v>-0.16957637590953323</v>
      </c>
      <c r="H74" s="443">
        <f t="shared" si="6"/>
        <v>1.1343919889474918E-3</v>
      </c>
      <c r="I74" s="443">
        <f t="shared" si="6"/>
        <v>0.10010659674609323</v>
      </c>
      <c r="J74" s="443">
        <f t="shared" si="6"/>
        <v>4.7773600596765498E-3</v>
      </c>
      <c r="K74" s="443">
        <f t="shared" si="6"/>
        <v>0.14984274975688816</v>
      </c>
      <c r="L74" s="443">
        <f t="shared" si="6"/>
        <v>-0.10385706680431017</v>
      </c>
      <c r="M74" s="443">
        <f t="shared" si="6"/>
        <v>-6.6134678386059575E-2</v>
      </c>
      <c r="N74" s="443">
        <f t="shared" si="6"/>
        <v>1.3228198086541187E-2</v>
      </c>
      <c r="O74" s="443">
        <f t="shared" si="6"/>
        <v>0.179528347584756</v>
      </c>
      <c r="P74" s="443">
        <f t="shared" si="6"/>
        <v>-1.5897403874220672E-2</v>
      </c>
      <c r="Q74" s="443">
        <f t="shared" si="6"/>
        <v>0.11496401217074581</v>
      </c>
      <c r="R74" s="443">
        <f t="shared" si="6"/>
        <v>1.0092033960915403E-2</v>
      </c>
    </row>
    <row r="75" spans="1:18" ht="12" customHeight="1" x14ac:dyDescent="0.2">
      <c r="A75" s="636" t="s">
        <v>1078</v>
      </c>
      <c r="B75" s="443"/>
      <c r="C75" s="443">
        <f t="shared" si="4"/>
        <v>-2.5149290719438167E-2</v>
      </c>
      <c r="D75" s="443">
        <f t="shared" si="6"/>
        <v>-0.22589620297294766</v>
      </c>
      <c r="E75" s="443">
        <f t="shared" si="6"/>
        <v>5.7795534937332693E-2</v>
      </c>
      <c r="F75" s="443">
        <f t="shared" si="6"/>
        <v>0.67458267248186043</v>
      </c>
      <c r="G75" s="443">
        <f t="shared" si="6"/>
        <v>-0.26232085579173192</v>
      </c>
      <c r="H75" s="443">
        <f t="shared" si="6"/>
        <v>0.15890758738818911</v>
      </c>
      <c r="I75" s="443">
        <f t="shared" si="6"/>
        <v>0.20989149017099917</v>
      </c>
      <c r="J75" s="443">
        <f t="shared" si="6"/>
        <v>-2.0585364286376806E-2</v>
      </c>
      <c r="K75" s="443">
        <f t="shared" si="6"/>
        <v>1.9602140550996738E-2</v>
      </c>
      <c r="L75" s="443">
        <f t="shared" si="6"/>
        <v>6.1316258107258381E-2</v>
      </c>
      <c r="M75" s="443">
        <f t="shared" si="6"/>
        <v>-0.14228327506236393</v>
      </c>
      <c r="N75" s="443">
        <f t="shared" si="6"/>
        <v>-0.14662497729247215</v>
      </c>
      <c r="O75" s="443">
        <f t="shared" si="6"/>
        <v>-3.9119473117866566E-2</v>
      </c>
      <c r="P75" s="443">
        <f t="shared" si="6"/>
        <v>0.31600847595882886</v>
      </c>
      <c r="Q75" s="443">
        <f t="shared" si="6"/>
        <v>-1.9699154276409114E-3</v>
      </c>
      <c r="R75" s="443">
        <f t="shared" si="6"/>
        <v>-0.16614532396263271</v>
      </c>
    </row>
    <row r="76" spans="1:18" ht="12" customHeight="1" x14ac:dyDescent="0.2">
      <c r="A76" s="636" t="s">
        <v>1079</v>
      </c>
      <c r="B76" s="443"/>
      <c r="C76" s="443" t="str">
        <f t="shared" si="4"/>
        <v/>
      </c>
      <c r="D76" s="443" t="str">
        <f t="shared" si="6"/>
        <v/>
      </c>
      <c r="E76" s="443" t="str">
        <f t="shared" si="6"/>
        <v/>
      </c>
      <c r="F76" s="443">
        <f t="shared" si="6"/>
        <v>-1</v>
      </c>
      <c r="G76" s="443" t="str">
        <f t="shared" si="6"/>
        <v/>
      </c>
      <c r="H76" s="443">
        <f t="shared" si="6"/>
        <v>2.0075452874423521</v>
      </c>
      <c r="I76" s="443">
        <f t="shared" si="6"/>
        <v>-1</v>
      </c>
      <c r="J76" s="443" t="str">
        <f t="shared" si="6"/>
        <v/>
      </c>
      <c r="K76" s="443" t="str">
        <f t="shared" si="6"/>
        <v/>
      </c>
      <c r="L76" s="443">
        <f t="shared" si="6"/>
        <v>-1</v>
      </c>
      <c r="M76" s="443" t="str">
        <f t="shared" si="6"/>
        <v/>
      </c>
      <c r="N76" s="443">
        <f t="shared" si="6"/>
        <v>-1</v>
      </c>
      <c r="O76" s="443" t="str">
        <f t="shared" si="6"/>
        <v/>
      </c>
      <c r="P76" s="443" t="str">
        <f t="shared" si="6"/>
        <v/>
      </c>
      <c r="Q76" s="443">
        <f t="shared" si="6"/>
        <v>31.421851426091514</v>
      </c>
      <c r="R76" s="443">
        <f t="shared" si="6"/>
        <v>-0.96759717103478571</v>
      </c>
    </row>
    <row r="77" spans="1:18" ht="12" customHeight="1" x14ac:dyDescent="0.2">
      <c r="A77" s="636" t="s">
        <v>738</v>
      </c>
      <c r="B77" s="443"/>
      <c r="C77" s="443" t="str">
        <f t="shared" si="4"/>
        <v/>
      </c>
      <c r="D77" s="443" t="str">
        <f t="shared" si="6"/>
        <v/>
      </c>
      <c r="E77" s="443" t="str">
        <f t="shared" si="6"/>
        <v/>
      </c>
      <c r="F77" s="443" t="str">
        <f t="shared" si="6"/>
        <v/>
      </c>
      <c r="G77" s="443" t="str">
        <f t="shared" si="6"/>
        <v/>
      </c>
      <c r="H77" s="443">
        <f t="shared" si="6"/>
        <v>4.492530678113825</v>
      </c>
      <c r="I77" s="443">
        <f t="shared" si="6"/>
        <v>1.5233137929494598</v>
      </c>
      <c r="J77" s="443">
        <f t="shared" si="6"/>
        <v>-7.5612247747862793E-2</v>
      </c>
      <c r="K77" s="443">
        <f t="shared" si="6"/>
        <v>-0.12124327149755409</v>
      </c>
      <c r="L77" s="443">
        <f t="shared" si="6"/>
        <v>-0.62334127262855166</v>
      </c>
      <c r="M77" s="443">
        <f t="shared" si="6"/>
        <v>1.3833601869745493</v>
      </c>
      <c r="N77" s="443">
        <f t="shared" si="6"/>
        <v>-0.33293605266452653</v>
      </c>
      <c r="O77" s="443">
        <f t="shared" si="6"/>
        <v>0.46324610617637862</v>
      </c>
      <c r="P77" s="443">
        <f t="shared" si="6"/>
        <v>-0.17778091022762066</v>
      </c>
      <c r="Q77" s="443">
        <f t="shared" si="6"/>
        <v>0.60996045961659773</v>
      </c>
      <c r="R77" s="443">
        <f t="shared" si="6"/>
        <v>-3.2695559925881246E-2</v>
      </c>
    </row>
    <row r="78" spans="1:18" ht="12" customHeight="1" x14ac:dyDescent="0.2">
      <c r="A78" s="636" t="s">
        <v>739</v>
      </c>
      <c r="B78" s="443"/>
      <c r="C78" s="443">
        <f t="shared" si="4"/>
        <v>4.5849942938348098E-2</v>
      </c>
      <c r="D78" s="443">
        <f t="shared" si="6"/>
        <v>-7.6137077652780993E-2</v>
      </c>
      <c r="E78" s="443">
        <f t="shared" si="6"/>
        <v>4.3053781488252785E-2</v>
      </c>
      <c r="F78" s="443">
        <f t="shared" si="6"/>
        <v>5.0998315542124084E-2</v>
      </c>
      <c r="G78" s="443">
        <f t="shared" si="6"/>
        <v>-5.125125940791686E-2</v>
      </c>
      <c r="H78" s="443">
        <f t="shared" si="6"/>
        <v>-2.007110803437484E-2</v>
      </c>
      <c r="I78" s="443">
        <f t="shared" si="6"/>
        <v>0.10654367199153092</v>
      </c>
      <c r="J78" s="443">
        <f t="shared" si="6"/>
        <v>3.8695091752685595E-2</v>
      </c>
      <c r="K78" s="443">
        <f t="shared" si="6"/>
        <v>0.45531310671100078</v>
      </c>
      <c r="L78" s="443">
        <f t="shared" si="6"/>
        <v>-5.1545893114488428E-2</v>
      </c>
      <c r="M78" s="443">
        <f t="shared" si="6"/>
        <v>-4.8963439533048936E-2</v>
      </c>
      <c r="N78" s="443">
        <f t="shared" si="6"/>
        <v>0.24867841488859765</v>
      </c>
      <c r="O78" s="443">
        <f t="shared" si="6"/>
        <v>5.641987551334271E-2</v>
      </c>
      <c r="P78" s="443">
        <f t="shared" si="6"/>
        <v>-1.1619458000658778E-2</v>
      </c>
      <c r="Q78" s="443">
        <f t="shared" si="6"/>
        <v>8.9648558820183188E-2</v>
      </c>
      <c r="R78" s="443">
        <f t="shared" si="6"/>
        <v>2.2347554798795022E-2</v>
      </c>
    </row>
    <row r="79" spans="1:18" ht="12" customHeight="1" x14ac:dyDescent="0.2">
      <c r="A79" s="636" t="s">
        <v>47</v>
      </c>
      <c r="B79" s="443"/>
      <c r="C79" s="443">
        <f t="shared" si="4"/>
        <v>-0.52959926787237577</v>
      </c>
      <c r="D79" s="443">
        <f t="shared" ref="D79:R81" si="7">IF(C36&gt;0.1,D36/C36-1,"")</f>
        <v>0.52353340969819895</v>
      </c>
      <c r="E79" s="443">
        <f t="shared" si="7"/>
        <v>1.651111920031112E-2</v>
      </c>
      <c r="F79" s="443">
        <f t="shared" si="7"/>
        <v>-1</v>
      </c>
      <c r="G79" s="443" t="str">
        <f t="shared" si="7"/>
        <v/>
      </c>
      <c r="H79" s="443">
        <f t="shared" si="7"/>
        <v>-0.78641928437879793</v>
      </c>
      <c r="I79" s="443">
        <f t="shared" si="7"/>
        <v>-0.56802516533188152</v>
      </c>
      <c r="J79" s="443">
        <f t="shared" si="7"/>
        <v>-1</v>
      </c>
      <c r="K79" s="443" t="str">
        <f t="shared" si="7"/>
        <v/>
      </c>
      <c r="L79" s="443" t="str">
        <f t="shared" si="7"/>
        <v/>
      </c>
      <c r="M79" s="443" t="str">
        <f t="shared" si="7"/>
        <v/>
      </c>
      <c r="N79" s="443" t="str">
        <f t="shared" si="7"/>
        <v/>
      </c>
      <c r="O79" s="443" t="str">
        <f t="shared" si="7"/>
        <v/>
      </c>
      <c r="P79" s="443" t="str">
        <f t="shared" si="7"/>
        <v/>
      </c>
      <c r="Q79" s="443" t="str">
        <f t="shared" si="7"/>
        <v/>
      </c>
      <c r="R79" s="443" t="str">
        <f t="shared" si="7"/>
        <v/>
      </c>
    </row>
    <row r="80" spans="1:18" ht="12" customHeight="1" x14ac:dyDescent="0.2">
      <c r="A80" s="636" t="s">
        <v>1080</v>
      </c>
      <c r="B80" s="443"/>
      <c r="C80" s="443">
        <f t="shared" si="4"/>
        <v>2.7022290528174286E-2</v>
      </c>
      <c r="D80" s="443">
        <f t="shared" si="7"/>
        <v>2.4650992930806082E-2</v>
      </c>
      <c r="E80" s="443">
        <f t="shared" si="7"/>
        <v>2.7655227306486951E-2</v>
      </c>
      <c r="F80" s="443">
        <f t="shared" si="7"/>
        <v>-6.7247109025777685E-2</v>
      </c>
      <c r="G80" s="443">
        <f t="shared" si="7"/>
        <v>-3.1147181280341218E-2</v>
      </c>
      <c r="H80" s="443">
        <f t="shared" si="7"/>
        <v>-7.6596222280074677E-2</v>
      </c>
      <c r="I80" s="443">
        <f t="shared" si="7"/>
        <v>3.6684800277422269E-3</v>
      </c>
      <c r="J80" s="443">
        <f t="shared" si="7"/>
        <v>7.6708474902749568E-2</v>
      </c>
      <c r="K80" s="443">
        <f t="shared" si="7"/>
        <v>2.0284675868446955E-2</v>
      </c>
      <c r="L80" s="443">
        <f t="shared" si="7"/>
        <v>-1.0540593136879051E-2</v>
      </c>
      <c r="M80" s="443">
        <f t="shared" si="7"/>
        <v>8.2805437415368166E-2</v>
      </c>
      <c r="N80" s="443">
        <f t="shared" si="7"/>
        <v>4.7357256972492934E-2</v>
      </c>
      <c r="O80" s="443">
        <f t="shared" si="7"/>
        <v>4.9101885024017466E-2</v>
      </c>
      <c r="P80" s="443">
        <f t="shared" si="7"/>
        <v>-4.5414871311506566E-3</v>
      </c>
      <c r="Q80" s="443">
        <f t="shared" si="7"/>
        <v>-2.6874042243635321E-3</v>
      </c>
      <c r="R80" s="443">
        <f t="shared" si="7"/>
        <v>-0.58499675724842437</v>
      </c>
    </row>
    <row r="81" spans="1:18" ht="12" customHeight="1" x14ac:dyDescent="0.2">
      <c r="A81" s="636" t="s">
        <v>1081</v>
      </c>
      <c r="B81" s="443"/>
      <c r="C81" s="443">
        <f t="shared" si="4"/>
        <v>-2.7681437201980907E-2</v>
      </c>
      <c r="D81" s="443">
        <f t="shared" si="7"/>
        <v>7.2380648863564101E-2</v>
      </c>
      <c r="E81" s="443">
        <f t="shared" si="7"/>
        <v>-3.4847987841359007E-2</v>
      </c>
      <c r="F81" s="443">
        <f t="shared" si="7"/>
        <v>0.13905428725636138</v>
      </c>
      <c r="G81" s="443">
        <f t="shared" si="7"/>
        <v>0.31379812389337536</v>
      </c>
      <c r="H81" s="443">
        <f t="shared" si="7"/>
        <v>-3.5929807722647422E-2</v>
      </c>
      <c r="I81" s="443">
        <f t="shared" si="7"/>
        <v>-1.1925268469818562E-2</v>
      </c>
      <c r="J81" s="443">
        <f t="shared" si="7"/>
        <v>0.12933002418692485</v>
      </c>
      <c r="K81" s="443">
        <f t="shared" si="7"/>
        <v>-0.10342259539689491</v>
      </c>
      <c r="L81" s="443">
        <f t="shared" si="7"/>
        <v>-0.11808112157615669</v>
      </c>
      <c r="M81" s="443">
        <f t="shared" si="7"/>
        <v>0.3101898575458073</v>
      </c>
      <c r="N81" s="443">
        <f t="shared" si="7"/>
        <v>-0.15163674887557255</v>
      </c>
      <c r="O81" s="443">
        <f t="shared" si="7"/>
        <v>0.42047133067467857</v>
      </c>
      <c r="P81" s="443">
        <f t="shared" si="7"/>
        <v>-0.26497746411337897</v>
      </c>
      <c r="Q81" s="443">
        <f t="shared" si="7"/>
        <v>-9.0592411160626329E-2</v>
      </c>
      <c r="R81" s="443">
        <f t="shared" si="7"/>
        <v>-8.2215200954851686E-2</v>
      </c>
    </row>
    <row r="82" spans="1:18" s="491" customFormat="1" ht="20.25" customHeight="1" x14ac:dyDescent="0.2">
      <c r="A82" s="889" t="s">
        <v>740</v>
      </c>
      <c r="B82" s="896"/>
      <c r="C82" s="896">
        <f t="shared" ref="C82:R82" si="8">IF(B39&gt;0.1,C39/B39-1,"")</f>
        <v>-3.7889509437782909E-4</v>
      </c>
      <c r="D82" s="896">
        <f t="shared" si="8"/>
        <v>7.3732318020257592E-2</v>
      </c>
      <c r="E82" s="896">
        <f t="shared" si="8"/>
        <v>2.0734463420452043E-2</v>
      </c>
      <c r="F82" s="896">
        <f t="shared" si="8"/>
        <v>-0.13968394515216387</v>
      </c>
      <c r="G82" s="896">
        <f t="shared" si="8"/>
        <v>8.9839889776859749E-2</v>
      </c>
      <c r="H82" s="896">
        <f t="shared" si="8"/>
        <v>9.5564614626806321E-2</v>
      </c>
      <c r="I82" s="896">
        <f t="shared" si="8"/>
        <v>-4.6621478947590722E-2</v>
      </c>
      <c r="J82" s="896">
        <f t="shared" si="8"/>
        <v>-6.2851835691763003E-2</v>
      </c>
      <c r="K82" s="896">
        <f t="shared" si="8"/>
        <v>7.0636177351319551E-2</v>
      </c>
      <c r="L82" s="896">
        <f t="shared" si="8"/>
        <v>9.0111428048413877E-3</v>
      </c>
      <c r="M82" s="896">
        <f t="shared" si="8"/>
        <v>-3.6003509778658516E-2</v>
      </c>
      <c r="N82" s="896">
        <f t="shared" si="8"/>
        <v>9.2648838409703949E-2</v>
      </c>
      <c r="O82" s="896">
        <f t="shared" si="8"/>
        <v>2.1940635755029803E-2</v>
      </c>
      <c r="P82" s="896">
        <f t="shared" si="8"/>
        <v>3.2277235309876584E-2</v>
      </c>
      <c r="Q82" s="896">
        <f t="shared" si="8"/>
        <v>0.12586622081724297</v>
      </c>
      <c r="R82" s="896">
        <f t="shared" si="8"/>
        <v>-0.18691267967135483</v>
      </c>
    </row>
    <row r="83" spans="1:18" s="491" customFormat="1" ht="20.25" customHeight="1" x14ac:dyDescent="0.2">
      <c r="A83" s="499" t="s">
        <v>742</v>
      </c>
      <c r="B83" s="503"/>
      <c r="C83" s="503">
        <f t="shared" ref="C83:K83" si="9">IF(B41&gt;0.1,C41/B41-1,"")</f>
        <v>2.3127074254899682E-2</v>
      </c>
      <c r="D83" s="503">
        <f t="shared" si="9"/>
        <v>-3.5064521460793641E-3</v>
      </c>
      <c r="E83" s="503">
        <f t="shared" si="9"/>
        <v>3.0417162916742235E-2</v>
      </c>
      <c r="F83" s="503">
        <f t="shared" si="9"/>
        <v>-6.2838216829918081E-2</v>
      </c>
      <c r="G83" s="503">
        <f t="shared" si="9"/>
        <v>3.5762875493528412E-2</v>
      </c>
      <c r="H83" s="503">
        <f t="shared" si="9"/>
        <v>6.4255589636874166E-2</v>
      </c>
      <c r="I83" s="503">
        <f t="shared" si="9"/>
        <v>-7.5213471654435038E-3</v>
      </c>
      <c r="J83" s="503">
        <f t="shared" si="9"/>
        <v>-2.218889694837467E-2</v>
      </c>
      <c r="K83" s="503">
        <f t="shared" si="9"/>
        <v>4.0232865464453704E-2</v>
      </c>
      <c r="L83" s="503">
        <f t="shared" ref="L83" si="10">IF(K41&gt;0.1,L41/K41-1,"")</f>
        <v>-6.7657983172678682E-3</v>
      </c>
      <c r="M83" s="503">
        <f t="shared" ref="M83:R83" si="11">IF(L41&gt;0.1,M41/L41-1,"")</f>
        <v>1.7069724883928217E-2</v>
      </c>
      <c r="N83" s="503">
        <f t="shared" si="11"/>
        <v>1.0750532263605228E-2</v>
      </c>
      <c r="O83" s="503">
        <f t="shared" si="11"/>
        <v>3.2505548088004099E-2</v>
      </c>
      <c r="P83" s="503">
        <f t="shared" si="11"/>
        <v>3.5747530388352988E-2</v>
      </c>
      <c r="Q83" s="503">
        <f t="shared" si="11"/>
        <v>6.644686627374119E-2</v>
      </c>
      <c r="R83" s="503">
        <f t="shared" si="11"/>
        <v>-2.2076146324445212E-2</v>
      </c>
    </row>
    <row r="84" spans="1:18" x14ac:dyDescent="0.2">
      <c r="A84" s="501" t="s">
        <v>746</v>
      </c>
      <c r="B84" s="502"/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</row>
    <row r="85" spans="1:18" s="491" customFormat="1" ht="25.15" customHeight="1" x14ac:dyDescent="0.2">
      <c r="A85" s="488" t="str">
        <f>Index!B28</f>
        <v>Table 3s    RMI constant price GDP by expenditure, contribution to change, FY2004-FY2020, (experimental)</v>
      </c>
      <c r="B85" s="489"/>
      <c r="C85" s="489"/>
      <c r="D85" s="489"/>
      <c r="E85" s="490"/>
      <c r="F85" s="490"/>
      <c r="G85" s="490"/>
      <c r="H85" s="490"/>
      <c r="I85" s="490"/>
      <c r="J85" s="490"/>
      <c r="K85" s="490"/>
      <c r="L85" s="490"/>
      <c r="M85" s="490"/>
      <c r="N85" s="490"/>
      <c r="O85" s="490"/>
    </row>
    <row r="86" spans="1:18" s="494" customFormat="1" ht="20.100000000000001" customHeight="1" x14ac:dyDescent="0.2">
      <c r="A86" s="492"/>
      <c r="B86" s="493" t="str">
        <f>B$2</f>
        <v>FY2004</v>
      </c>
      <c r="C86" s="493" t="str">
        <f t="shared" ref="C86:R86" si="12">C$2</f>
        <v>FY2005</v>
      </c>
      <c r="D86" s="493" t="str">
        <f t="shared" si="12"/>
        <v>FY2006</v>
      </c>
      <c r="E86" s="493" t="str">
        <f t="shared" si="12"/>
        <v>FY2007</v>
      </c>
      <c r="F86" s="493" t="str">
        <f t="shared" si="12"/>
        <v>FY2008</v>
      </c>
      <c r="G86" s="493" t="str">
        <f t="shared" si="12"/>
        <v>FY2009</v>
      </c>
      <c r="H86" s="493" t="str">
        <f t="shared" si="12"/>
        <v>FY2010</v>
      </c>
      <c r="I86" s="493" t="str">
        <f t="shared" si="12"/>
        <v>FY2011</v>
      </c>
      <c r="J86" s="493" t="str">
        <f t="shared" si="12"/>
        <v>FY2012</v>
      </c>
      <c r="K86" s="493" t="str">
        <f t="shared" si="12"/>
        <v>FY2013</v>
      </c>
      <c r="L86" s="493" t="str">
        <f t="shared" si="12"/>
        <v>FY2014</v>
      </c>
      <c r="M86" s="493" t="str">
        <f t="shared" si="12"/>
        <v>FY2015</v>
      </c>
      <c r="N86" s="493" t="str">
        <f t="shared" si="12"/>
        <v>FY2016</v>
      </c>
      <c r="O86" s="493" t="str">
        <f t="shared" si="12"/>
        <v>FY2017</v>
      </c>
      <c r="P86" s="493" t="str">
        <f t="shared" si="12"/>
        <v>FY2018</v>
      </c>
      <c r="Q86" s="493" t="str">
        <f t="shared" si="12"/>
        <v>FY2019</v>
      </c>
      <c r="R86" s="493" t="str">
        <f t="shared" si="12"/>
        <v>FY2020</v>
      </c>
    </row>
    <row r="87" spans="1:18" ht="20.100000000000001" customHeight="1" x14ac:dyDescent="0.2">
      <c r="A87" s="429" t="s">
        <v>722</v>
      </c>
      <c r="B87" s="443"/>
      <c r="C87" s="443">
        <f>(C3-B3)/(C$39-B$39)*C$82</f>
        <v>9.5709516929423991E-3</v>
      </c>
      <c r="D87" s="443">
        <f t="shared" ref="D87:O87" si="13">(D3-C3)/(D$39-C$39)*D$82</f>
        <v>2.0855889658441689E-2</v>
      </c>
      <c r="E87" s="443">
        <f t="shared" si="13"/>
        <v>2.8120622475883005E-2</v>
      </c>
      <c r="F87" s="443">
        <f t="shared" si="13"/>
        <v>-1.7052504802792686E-2</v>
      </c>
      <c r="G87" s="443">
        <f t="shared" si="13"/>
        <v>-2.8892021194890176E-3</v>
      </c>
      <c r="H87" s="443">
        <f t="shared" si="13"/>
        <v>-5.8950174946280649E-3</v>
      </c>
      <c r="I87" s="443">
        <f t="shared" si="13"/>
        <v>1.6908246563215111E-3</v>
      </c>
      <c r="J87" s="443">
        <f t="shared" si="13"/>
        <v>2.7245950892853137E-2</v>
      </c>
      <c r="K87" s="443">
        <f t="shared" si="13"/>
        <v>3.638419058273004E-3</v>
      </c>
      <c r="L87" s="443">
        <f t="shared" si="13"/>
        <v>-3.2210432888537151E-2</v>
      </c>
      <c r="M87" s="443">
        <f t="shared" si="13"/>
        <v>2.1839937207081227E-2</v>
      </c>
      <c r="N87" s="443">
        <f t="shared" si="13"/>
        <v>4.6451340027524171E-2</v>
      </c>
      <c r="O87" s="443">
        <f t="shared" si="13"/>
        <v>7.831529063442047E-3</v>
      </c>
      <c r="P87" s="443">
        <f t="shared" ref="P87:R105" si="14">(P3-O3)/(P$39-O$39)*P$82</f>
        <v>3.149968418454456E-2</v>
      </c>
      <c r="Q87" s="443">
        <f t="shared" si="14"/>
        <v>3.5915326625708816E-2</v>
      </c>
      <c r="R87" s="443">
        <f t="shared" si="14"/>
        <v>-6.5056343436828201E-2</v>
      </c>
    </row>
    <row r="88" spans="1:18" ht="12" customHeight="1" x14ac:dyDescent="0.2">
      <c r="A88" s="444" t="s">
        <v>723</v>
      </c>
      <c r="B88" s="443"/>
      <c r="C88" s="443">
        <f t="shared" ref="C88:O122" si="15">(C4-B4)/(C$39-B$39)*C$82</f>
        <v>1.1614828889037435E-3</v>
      </c>
      <c r="D88" s="443">
        <f t="shared" si="15"/>
        <v>3.3593021074112113E-2</v>
      </c>
      <c r="E88" s="443">
        <f t="shared" si="15"/>
        <v>2.3317589587364712E-2</v>
      </c>
      <c r="F88" s="443">
        <f t="shared" si="15"/>
        <v>-1.064278292533897E-2</v>
      </c>
      <c r="G88" s="443">
        <f t="shared" si="15"/>
        <v>-6.803972477830944E-4</v>
      </c>
      <c r="H88" s="443">
        <f t="shared" si="15"/>
        <v>6.1545002239254167E-3</v>
      </c>
      <c r="I88" s="443">
        <f t="shared" si="15"/>
        <v>9.2207425551316825E-3</v>
      </c>
      <c r="J88" s="443">
        <f t="shared" si="15"/>
        <v>7.069341628955012E-3</v>
      </c>
      <c r="K88" s="443">
        <f t="shared" si="15"/>
        <v>8.860125714155672E-3</v>
      </c>
      <c r="L88" s="443">
        <f t="shared" si="15"/>
        <v>-3.103942090869953E-2</v>
      </c>
      <c r="M88" s="443">
        <f t="shared" si="15"/>
        <v>2.6388566917897212E-3</v>
      </c>
      <c r="N88" s="443">
        <f t="shared" si="15"/>
        <v>3.0322729392786411E-2</v>
      </c>
      <c r="O88" s="443">
        <f t="shared" si="15"/>
        <v>6.7739835889866424E-3</v>
      </c>
      <c r="P88" s="443">
        <f t="shared" si="14"/>
        <v>2.0855036001305824E-2</v>
      </c>
      <c r="Q88" s="443">
        <f t="shared" si="14"/>
        <v>4.9550043902157649E-2</v>
      </c>
      <c r="R88" s="443">
        <f t="shared" si="14"/>
        <v>-5.0582372794368009E-2</v>
      </c>
    </row>
    <row r="89" spans="1:18" ht="12" customHeight="1" x14ac:dyDescent="0.2">
      <c r="A89" s="444" t="s">
        <v>34</v>
      </c>
      <c r="B89" s="443"/>
      <c r="C89" s="443">
        <f t="shared" si="15"/>
        <v>2.1935759634933859E-3</v>
      </c>
      <c r="D89" s="443">
        <f t="shared" si="15"/>
        <v>-8.7701952573232735E-3</v>
      </c>
      <c r="E89" s="443">
        <f t="shared" si="15"/>
        <v>5.8921838488173667E-3</v>
      </c>
      <c r="F89" s="443">
        <f t="shared" si="15"/>
        <v>-3.1738920238053364E-3</v>
      </c>
      <c r="G89" s="443">
        <f t="shared" si="15"/>
        <v>3.2904814885539833E-3</v>
      </c>
      <c r="H89" s="443">
        <f t="shared" si="15"/>
        <v>-6.6455660412034802E-3</v>
      </c>
      <c r="I89" s="443">
        <f t="shared" si="15"/>
        <v>-4.6268435228589829E-3</v>
      </c>
      <c r="J89" s="443">
        <f t="shared" si="15"/>
        <v>1.212439380184303E-2</v>
      </c>
      <c r="K89" s="443">
        <f t="shared" si="15"/>
        <v>-3.3142753229292244E-3</v>
      </c>
      <c r="L89" s="443">
        <f t="shared" si="15"/>
        <v>-6.73656874276902E-3</v>
      </c>
      <c r="M89" s="443">
        <f t="shared" si="15"/>
        <v>1.8185160189762697E-2</v>
      </c>
      <c r="N89" s="443">
        <f t="shared" si="15"/>
        <v>3.1379492335201088E-3</v>
      </c>
      <c r="O89" s="443">
        <f t="shared" si="15"/>
        <v>-6.0192011333410483E-4</v>
      </c>
      <c r="P89" s="443">
        <f t="shared" si="14"/>
        <v>1.0747868763190477E-2</v>
      </c>
      <c r="Q89" s="443">
        <f t="shared" si="14"/>
        <v>-1.0424665961130565E-2</v>
      </c>
      <c r="R89" s="443">
        <f t="shared" si="14"/>
        <v>-1.4632978289659341E-2</v>
      </c>
    </row>
    <row r="90" spans="1:18" ht="12" customHeight="1" x14ac:dyDescent="0.2">
      <c r="A90" s="444" t="s">
        <v>35</v>
      </c>
      <c r="B90" s="443"/>
      <c r="C90" s="443">
        <f t="shared" si="15"/>
        <v>6.3004291327984404E-3</v>
      </c>
      <c r="D90" s="443">
        <f t="shared" si="15"/>
        <v>-4.4336798477928527E-3</v>
      </c>
      <c r="E90" s="443">
        <f t="shared" si="15"/>
        <v>-1.7514298972530447E-3</v>
      </c>
      <c r="F90" s="443">
        <f t="shared" si="15"/>
        <v>-2.9174696090911571E-3</v>
      </c>
      <c r="G90" s="443">
        <f t="shared" si="15"/>
        <v>-5.2338424912820149E-3</v>
      </c>
      <c r="H90" s="443">
        <f t="shared" si="15"/>
        <v>-4.5284598618302698E-3</v>
      </c>
      <c r="I90" s="443">
        <f t="shared" si="15"/>
        <v>-2.6665094715899243E-3</v>
      </c>
      <c r="J90" s="443">
        <f t="shared" si="15"/>
        <v>8.0754302090467519E-3</v>
      </c>
      <c r="K90" s="443">
        <f t="shared" si="15"/>
        <v>-2.239463933552341E-3</v>
      </c>
      <c r="L90" s="443">
        <f t="shared" si="15"/>
        <v>5.338776921604625E-3</v>
      </c>
      <c r="M90" s="443">
        <f t="shared" si="15"/>
        <v>9.9993262579752104E-4</v>
      </c>
      <c r="N90" s="443">
        <f t="shared" si="15"/>
        <v>1.3280393901715036E-2</v>
      </c>
      <c r="O90" s="443">
        <f t="shared" si="15"/>
        <v>1.4822271973079476E-3</v>
      </c>
      <c r="P90" s="443">
        <f t="shared" si="14"/>
        <v>-1.9139560773002984E-4</v>
      </c>
      <c r="Q90" s="443">
        <f t="shared" si="14"/>
        <v>-3.1156093554582801E-3</v>
      </c>
      <c r="R90" s="443">
        <f t="shared" si="14"/>
        <v>-4.0699156948579125E-4</v>
      </c>
    </row>
    <row r="91" spans="1:18" ht="12" customHeight="1" x14ac:dyDescent="0.2">
      <c r="A91" s="444" t="s">
        <v>947</v>
      </c>
      <c r="B91" s="443"/>
      <c r="C91" s="443">
        <f t="shared" si="15"/>
        <v>-8.4512570053774292E-5</v>
      </c>
      <c r="D91" s="443">
        <f t="shared" si="15"/>
        <v>4.6674988019119117E-4</v>
      </c>
      <c r="E91" s="443">
        <f t="shared" si="15"/>
        <v>6.6227637445083162E-4</v>
      </c>
      <c r="F91" s="443">
        <f t="shared" si="15"/>
        <v>-3.1835208559374286E-4</v>
      </c>
      <c r="G91" s="443">
        <f t="shared" si="15"/>
        <v>-2.6544678703374717E-4</v>
      </c>
      <c r="H91" s="443">
        <f t="shared" si="15"/>
        <v>-8.7546504043209655E-4</v>
      </c>
      <c r="I91" s="443">
        <f t="shared" si="15"/>
        <v>-2.3657162523286001E-4</v>
      </c>
      <c r="J91" s="443">
        <f t="shared" si="15"/>
        <v>-2.3227884754285046E-5</v>
      </c>
      <c r="K91" s="443">
        <f t="shared" si="15"/>
        <v>3.3201687210541032E-4</v>
      </c>
      <c r="L91" s="443">
        <f t="shared" si="15"/>
        <v>2.2679740640427226E-4</v>
      </c>
      <c r="M91" s="443">
        <f t="shared" si="15"/>
        <v>1.5946553053963611E-5</v>
      </c>
      <c r="N91" s="443">
        <f t="shared" si="15"/>
        <v>-2.8972724715207749E-4</v>
      </c>
      <c r="O91" s="443">
        <f t="shared" si="15"/>
        <v>1.772774546613199E-4</v>
      </c>
      <c r="P91" s="443">
        <f t="shared" si="14"/>
        <v>8.8140330796647405E-5</v>
      </c>
      <c r="Q91" s="443">
        <f t="shared" si="14"/>
        <v>-9.4469590126451767E-5</v>
      </c>
      <c r="R91" s="443">
        <f t="shared" si="14"/>
        <v>5.6604551632762415E-4</v>
      </c>
    </row>
    <row r="92" spans="1:18" ht="12" customHeight="1" x14ac:dyDescent="0.2">
      <c r="A92" s="429" t="s">
        <v>724</v>
      </c>
      <c r="B92" s="443"/>
      <c r="C92" s="443">
        <f t="shared" si="15"/>
        <v>3.0837043952882691E-2</v>
      </c>
      <c r="D92" s="443">
        <f t="shared" si="15"/>
        <v>-4.4397275182720054E-2</v>
      </c>
      <c r="E92" s="443">
        <f t="shared" si="15"/>
        <v>2.4813886421824621E-2</v>
      </c>
      <c r="F92" s="443">
        <f t="shared" si="15"/>
        <v>-4.0911985138776905E-2</v>
      </c>
      <c r="G92" s="443">
        <f t="shared" si="15"/>
        <v>-4.9490087247535633E-2</v>
      </c>
      <c r="H92" s="443">
        <f t="shared" si="15"/>
        <v>2.9364345710678106E-3</v>
      </c>
      <c r="I92" s="443">
        <f t="shared" si="15"/>
        <v>2.5713165126780586E-2</v>
      </c>
      <c r="J92" s="443">
        <f t="shared" si="15"/>
        <v>1.1527147267710421E-2</v>
      </c>
      <c r="K92" s="443">
        <f t="shared" si="15"/>
        <v>5.8967309242642714E-2</v>
      </c>
      <c r="L92" s="443">
        <f t="shared" si="15"/>
        <v>-3.3871376397326604E-2</v>
      </c>
      <c r="M92" s="443">
        <f t="shared" si="15"/>
        <v>-3.3362992027156451E-3</v>
      </c>
      <c r="N92" s="443">
        <f t="shared" si="15"/>
        <v>2.4927333626343921E-2</v>
      </c>
      <c r="O92" s="443">
        <f t="shared" si="15"/>
        <v>7.2262261123382243E-2</v>
      </c>
      <c r="P92" s="443">
        <f t="shared" si="14"/>
        <v>-2.7744788593337352E-3</v>
      </c>
      <c r="Q92" s="443">
        <f t="shared" si="14"/>
        <v>5.5341876430940157E-2</v>
      </c>
      <c r="R92" s="443">
        <f t="shared" si="14"/>
        <v>-0.13873588855707783</v>
      </c>
    </row>
    <row r="93" spans="1:18" ht="12" customHeight="1" x14ac:dyDescent="0.2">
      <c r="A93" s="444" t="s">
        <v>725</v>
      </c>
      <c r="B93" s="443"/>
      <c r="C93" s="443">
        <f t="shared" si="15"/>
        <v>3.0478743853181844E-2</v>
      </c>
      <c r="D93" s="443">
        <f t="shared" si="15"/>
        <v>-4.3780820007327269E-2</v>
      </c>
      <c r="E93" s="443">
        <f t="shared" si="15"/>
        <v>2.3447231746305995E-2</v>
      </c>
      <c r="F93" s="443">
        <f t="shared" si="15"/>
        <v>-4.3667575891515147E-2</v>
      </c>
      <c r="G93" s="443">
        <f t="shared" si="15"/>
        <v>-5.3527602707395552E-2</v>
      </c>
      <c r="H93" s="443">
        <f t="shared" si="15"/>
        <v>9.5841961694574369E-4</v>
      </c>
      <c r="I93" s="443">
        <f t="shared" si="15"/>
        <v>2.5972732519672862E-2</v>
      </c>
      <c r="J93" s="443">
        <f t="shared" si="15"/>
        <v>1.088472221094298E-2</v>
      </c>
      <c r="K93" s="443">
        <f t="shared" si="15"/>
        <v>5.9039654841903239E-2</v>
      </c>
      <c r="L93" s="443">
        <f t="shared" si="15"/>
        <v>-3.6675984018380146E-2</v>
      </c>
      <c r="M93" s="443">
        <f t="shared" si="15"/>
        <v>-7.3597504488709994E-3</v>
      </c>
      <c r="N93" s="443">
        <f t="shared" si="15"/>
        <v>2.3980050400174632E-2</v>
      </c>
      <c r="O93" s="443">
        <f t="shared" si="15"/>
        <v>7.1849204900426192E-2</v>
      </c>
      <c r="P93" s="443">
        <f t="shared" si="14"/>
        <v>-4.6887924919702386E-3</v>
      </c>
      <c r="Q93" s="443">
        <f t="shared" si="14"/>
        <v>5.3780999951215762E-2</v>
      </c>
      <c r="R93" s="443">
        <f t="shared" si="14"/>
        <v>-0.13831864730931534</v>
      </c>
    </row>
    <row r="94" spans="1:18" ht="12" customHeight="1" x14ac:dyDescent="0.2">
      <c r="A94" s="444" t="s">
        <v>726</v>
      </c>
      <c r="B94" s="443"/>
      <c r="C94" s="443">
        <f t="shared" si="15"/>
        <v>3.5826709490168423E-4</v>
      </c>
      <c r="D94" s="443">
        <f t="shared" si="15"/>
        <v>-6.1644416962303747E-4</v>
      </c>
      <c r="E94" s="443">
        <f t="shared" si="15"/>
        <v>1.3665931754432259E-3</v>
      </c>
      <c r="F94" s="443">
        <f t="shared" si="15"/>
        <v>2.7555907527382398E-3</v>
      </c>
      <c r="G94" s="443">
        <f t="shared" si="15"/>
        <v>4.037585493200462E-3</v>
      </c>
      <c r="H94" s="443">
        <f t="shared" si="15"/>
        <v>1.9780042440870125E-3</v>
      </c>
      <c r="I94" s="443">
        <f t="shared" si="15"/>
        <v>-2.5961627195843185E-4</v>
      </c>
      <c r="J94" s="443">
        <f t="shared" si="15"/>
        <v>6.4246607222148851E-4</v>
      </c>
      <c r="K94" s="443">
        <f t="shared" si="15"/>
        <v>-7.231277457846549E-5</v>
      </c>
      <c r="L94" s="443">
        <f t="shared" si="15"/>
        <v>2.8045463029648093E-3</v>
      </c>
      <c r="M94" s="443">
        <f t="shared" si="15"/>
        <v>4.0234613745682348E-3</v>
      </c>
      <c r="N94" s="443">
        <f t="shared" si="15"/>
        <v>9.4734626631300307E-4</v>
      </c>
      <c r="O94" s="443">
        <f t="shared" si="15"/>
        <v>4.1301775976367039E-4</v>
      </c>
      <c r="P94" s="443">
        <f t="shared" si="14"/>
        <v>1.914313632636503E-3</v>
      </c>
      <c r="Q94" s="443">
        <f t="shared" si="14"/>
        <v>1.5609038251427484E-3</v>
      </c>
      <c r="R94" s="443">
        <f t="shared" si="14"/>
        <v>-4.1722505553771171E-4</v>
      </c>
    </row>
    <row r="95" spans="1:18" ht="12" customHeight="1" x14ac:dyDescent="0.2">
      <c r="A95" s="886" t="s">
        <v>727</v>
      </c>
      <c r="B95" s="443"/>
      <c r="C95" s="443">
        <f t="shared" si="15"/>
        <v>1.1504537851838314E-3</v>
      </c>
      <c r="D95" s="443">
        <f t="shared" si="15"/>
        <v>-6.2042275538866788E-4</v>
      </c>
      <c r="E95" s="443">
        <f t="shared" si="15"/>
        <v>1.0619781769852393E-3</v>
      </c>
      <c r="F95" s="443">
        <f t="shared" si="15"/>
        <v>1.4887673215045743E-3</v>
      </c>
      <c r="G95" s="443">
        <f t="shared" si="15"/>
        <v>1.6857725401139298E-3</v>
      </c>
      <c r="H95" s="443">
        <f t="shared" si="15"/>
        <v>1.5908043467662604E-3</v>
      </c>
      <c r="I95" s="443">
        <f t="shared" si="15"/>
        <v>-1.5445296113293083E-4</v>
      </c>
      <c r="J95" s="443">
        <f t="shared" si="15"/>
        <v>-2.5263468921401036E-4</v>
      </c>
      <c r="K95" s="443">
        <f t="shared" si="15"/>
        <v>-5.0020438835362798E-4</v>
      </c>
      <c r="L95" s="443">
        <f t="shared" si="15"/>
        <v>2.53746003797959E-3</v>
      </c>
      <c r="M95" s="443">
        <f t="shared" si="15"/>
        <v>3.4911778282721915E-3</v>
      </c>
      <c r="N95" s="443">
        <f t="shared" si="15"/>
        <v>1.5091074936155044E-3</v>
      </c>
      <c r="O95" s="443">
        <f t="shared" si="15"/>
        <v>9.1121706694926457E-4</v>
      </c>
      <c r="P95" s="443">
        <f t="shared" si="14"/>
        <v>2.0611936010090396E-3</v>
      </c>
      <c r="Q95" s="443">
        <f t="shared" si="14"/>
        <v>2.1808153441194842E-3</v>
      </c>
      <c r="R95" s="443">
        <f t="shared" si="14"/>
        <v>6.5084647445718636E-5</v>
      </c>
    </row>
    <row r="96" spans="1:18" ht="12" customHeight="1" x14ac:dyDescent="0.2">
      <c r="A96" s="886" t="s">
        <v>4</v>
      </c>
      <c r="B96" s="443"/>
      <c r="C96" s="443">
        <f t="shared" si="15"/>
        <v>-7.9219219108200747E-4</v>
      </c>
      <c r="D96" s="443">
        <f t="shared" si="15"/>
        <v>3.9840886505068567E-6</v>
      </c>
      <c r="E96" s="443">
        <f t="shared" si="15"/>
        <v>3.0461499845798652E-4</v>
      </c>
      <c r="F96" s="443">
        <f t="shared" si="15"/>
        <v>1.2668234312336656E-3</v>
      </c>
      <c r="G96" s="443">
        <f t="shared" si="15"/>
        <v>2.3518071169748205E-3</v>
      </c>
      <c r="H96" s="443">
        <f t="shared" si="15"/>
        <v>3.872052523382794E-4</v>
      </c>
      <c r="I96" s="443">
        <f t="shared" si="15"/>
        <v>-1.0516819873211619E-4</v>
      </c>
      <c r="J96" s="443">
        <f t="shared" si="15"/>
        <v>8.9510588836725496E-4</v>
      </c>
      <c r="K96" s="443">
        <f t="shared" si="15"/>
        <v>4.278916137751626E-4</v>
      </c>
      <c r="L96" s="443">
        <f t="shared" si="15"/>
        <v>2.6708115514449183E-4</v>
      </c>
      <c r="M96" s="443">
        <f t="shared" si="15"/>
        <v>5.3228354629604327E-4</v>
      </c>
      <c r="N96" s="443">
        <f t="shared" si="15"/>
        <v>-5.617612273025014E-4</v>
      </c>
      <c r="O96" s="443">
        <f t="shared" si="15"/>
        <v>-4.9819449928654687E-4</v>
      </c>
      <c r="P96" s="443">
        <f t="shared" si="14"/>
        <v>-1.4687996837253652E-4</v>
      </c>
      <c r="Q96" s="443">
        <f t="shared" si="14"/>
        <v>-6.1991151897673583E-4</v>
      </c>
      <c r="R96" s="443">
        <f t="shared" si="14"/>
        <v>-4.823097029834303E-4</v>
      </c>
    </row>
    <row r="97" spans="1:18" ht="12" customHeight="1" x14ac:dyDescent="0.2">
      <c r="A97" s="887" t="s">
        <v>728</v>
      </c>
      <c r="B97" s="443"/>
      <c r="C97" s="443">
        <f t="shared" si="15"/>
        <v>7.7027012843872589E-4</v>
      </c>
      <c r="D97" s="443">
        <f t="shared" si="15"/>
        <v>-6.7054303084283426E-4</v>
      </c>
      <c r="E97" s="443">
        <f t="shared" si="15"/>
        <v>8.6926000321275933E-4</v>
      </c>
      <c r="F97" s="443">
        <f t="shared" si="15"/>
        <v>6.4819826789372684E-4</v>
      </c>
      <c r="G97" s="443">
        <f t="shared" si="15"/>
        <v>2.7379096775338176E-4</v>
      </c>
      <c r="H97" s="443">
        <f t="shared" si="15"/>
        <v>-1.1037668414230234E-3</v>
      </c>
      <c r="I97" s="443">
        <f t="shared" si="15"/>
        <v>-3.4689717643231329E-4</v>
      </c>
      <c r="J97" s="443">
        <f t="shared" si="15"/>
        <v>8.1064481461712095E-4</v>
      </c>
      <c r="K97" s="443">
        <f t="shared" si="15"/>
        <v>3.6831891892128484E-4</v>
      </c>
      <c r="L97" s="443">
        <f t="shared" si="15"/>
        <v>1.8649487899937913E-3</v>
      </c>
      <c r="M97" s="443">
        <f t="shared" si="15"/>
        <v>-3.6327451872010232E-4</v>
      </c>
      <c r="N97" s="443">
        <f t="shared" si="15"/>
        <v>5.0931103973285777E-3</v>
      </c>
      <c r="O97" s="443">
        <f t="shared" si="15"/>
        <v>1.5825680504261703E-4</v>
      </c>
      <c r="P97" s="443">
        <f t="shared" si="14"/>
        <v>4.1841031349172127E-5</v>
      </c>
      <c r="Q97" s="443">
        <f t="shared" si="14"/>
        <v>-2.1694612985398492E-3</v>
      </c>
      <c r="R97" s="443">
        <f t="shared" si="14"/>
        <v>-1.2422108112375852E-3</v>
      </c>
    </row>
    <row r="98" spans="1:18" ht="12" customHeight="1" x14ac:dyDescent="0.2">
      <c r="A98" s="429" t="s">
        <v>729</v>
      </c>
      <c r="B98" s="443"/>
      <c r="C98" s="443">
        <f t="shared" si="15"/>
        <v>2.5308476054882567E-2</v>
      </c>
      <c r="D98" s="443">
        <f t="shared" si="15"/>
        <v>8.9624253335562787E-2</v>
      </c>
      <c r="E98" s="443">
        <f t="shared" si="15"/>
        <v>-2.0165690223136107E-2</v>
      </c>
      <c r="F98" s="443">
        <f t="shared" si="15"/>
        <v>-4.3237264626204808E-2</v>
      </c>
      <c r="G98" s="443">
        <f t="shared" si="15"/>
        <v>0.14050637373432243</v>
      </c>
      <c r="H98" s="443">
        <f t="shared" si="15"/>
        <v>8.780144571764395E-2</v>
      </c>
      <c r="I98" s="443">
        <f t="shared" si="15"/>
        <v>-0.19191767044716926</v>
      </c>
      <c r="J98" s="443">
        <f t="shared" si="15"/>
        <v>-2.979330795132977E-2</v>
      </c>
      <c r="K98" s="443">
        <f t="shared" si="15"/>
        <v>9.0830195293728447E-2</v>
      </c>
      <c r="L98" s="443">
        <f t="shared" si="15"/>
        <v>-4.2428336118945698E-2</v>
      </c>
      <c r="M98" s="443">
        <f t="shared" si="15"/>
        <v>-2.9324652014067306E-2</v>
      </c>
      <c r="N98" s="443">
        <f t="shared" si="15"/>
        <v>4.5974294246679107E-2</v>
      </c>
      <c r="O98" s="443">
        <f t="shared" si="15"/>
        <v>5.1450135432746749E-2</v>
      </c>
      <c r="P98" s="443">
        <f t="shared" si="14"/>
        <v>-1.6056737482947402E-2</v>
      </c>
      <c r="Q98" s="443">
        <f t="shared" si="14"/>
        <v>0.32271343627704446</v>
      </c>
      <c r="R98" s="443">
        <f t="shared" si="14"/>
        <v>-0.30315397335498168</v>
      </c>
    </row>
    <row r="99" spans="1:18" ht="12" customHeight="1" x14ac:dyDescent="0.2">
      <c r="A99" s="444" t="s">
        <v>1070</v>
      </c>
      <c r="B99" s="443"/>
      <c r="C99" s="443">
        <f t="shared" si="15"/>
        <v>-9.318013913765839E-3</v>
      </c>
      <c r="D99" s="443">
        <f t="shared" si="15"/>
        <v>8.2548280771097798E-2</v>
      </c>
      <c r="E99" s="443">
        <f t="shared" si="15"/>
        <v>-9.6001453697781722E-2</v>
      </c>
      <c r="F99" s="443">
        <f t="shared" si="15"/>
        <v>1.4374717925804109E-2</v>
      </c>
      <c r="G99" s="443">
        <f t="shared" si="15"/>
        <v>3.6808706731651375E-2</v>
      </c>
      <c r="H99" s="443">
        <f t="shared" si="15"/>
        <v>-3.0032914293929822E-2</v>
      </c>
      <c r="I99" s="443">
        <f t="shared" si="15"/>
        <v>-2.0229828391464241E-2</v>
      </c>
      <c r="J99" s="443">
        <f t="shared" si="15"/>
        <v>-1.2488239331244672E-2</v>
      </c>
      <c r="K99" s="443">
        <f t="shared" si="15"/>
        <v>5.9894056697416868E-2</v>
      </c>
      <c r="L99" s="443">
        <f t="shared" si="15"/>
        <v>-1.4109379084040108E-2</v>
      </c>
      <c r="M99" s="443">
        <f t="shared" si="15"/>
        <v>-3.6229530376285117E-2</v>
      </c>
      <c r="N99" s="443">
        <f t="shared" si="15"/>
        <v>4.0194421897086378E-2</v>
      </c>
      <c r="O99" s="443">
        <f t="shared" si="15"/>
        <v>-2.6694070921972755E-2</v>
      </c>
      <c r="P99" s="443">
        <f t="shared" si="14"/>
        <v>-5.2152456777769911E-3</v>
      </c>
      <c r="Q99" s="443">
        <f t="shared" si="14"/>
        <v>4.200308671436339E-2</v>
      </c>
      <c r="R99" s="443">
        <f t="shared" si="14"/>
        <v>-4.8702902809279747E-2</v>
      </c>
    </row>
    <row r="100" spans="1:18" ht="12" customHeight="1" x14ac:dyDescent="0.2">
      <c r="A100" s="444" t="s">
        <v>1071</v>
      </c>
      <c r="B100" s="443"/>
      <c r="C100" s="443">
        <f t="shared" si="15"/>
        <v>2.9826168150954228E-2</v>
      </c>
      <c r="D100" s="443">
        <f t="shared" si="15"/>
        <v>9.5359492022974203E-3</v>
      </c>
      <c r="E100" s="443">
        <f t="shared" si="15"/>
        <v>6.0732772270878477E-2</v>
      </c>
      <c r="F100" s="443">
        <f t="shared" si="15"/>
        <v>-5.8086605775594206E-2</v>
      </c>
      <c r="G100" s="443">
        <f t="shared" si="15"/>
        <v>3.5083525847204984E-2</v>
      </c>
      <c r="H100" s="443">
        <f t="shared" si="15"/>
        <v>-2.0800815881902427E-3</v>
      </c>
      <c r="I100" s="443">
        <f t="shared" si="15"/>
        <v>-1.4140948457220269E-2</v>
      </c>
      <c r="J100" s="443">
        <f t="shared" si="15"/>
        <v>-2.6160520480369737E-2</v>
      </c>
      <c r="K100" s="443">
        <f t="shared" si="15"/>
        <v>-1.118586385372272E-2</v>
      </c>
      <c r="L100" s="443">
        <f t="shared" si="15"/>
        <v>-1.2150690904630588E-2</v>
      </c>
      <c r="M100" s="443">
        <f t="shared" si="15"/>
        <v>-2.5646581546201882E-3</v>
      </c>
      <c r="N100" s="443">
        <f t="shared" si="15"/>
        <v>1.9344468949198976E-3</v>
      </c>
      <c r="O100" s="443">
        <f t="shared" si="15"/>
        <v>2.262853372406555E-2</v>
      </c>
      <c r="P100" s="443">
        <f t="shared" si="14"/>
        <v>-1.7310147714013205E-3</v>
      </c>
      <c r="Q100" s="443">
        <f t="shared" si="14"/>
        <v>-1.8619298812975495E-2</v>
      </c>
      <c r="R100" s="443">
        <f t="shared" si="14"/>
        <v>3.1972818383505588E-2</v>
      </c>
    </row>
    <row r="101" spans="1:18" ht="12" customHeight="1" x14ac:dyDescent="0.2">
      <c r="A101" s="444" t="s">
        <v>1072</v>
      </c>
      <c r="B101" s="443"/>
      <c r="C101" s="443">
        <f t="shared" si="15"/>
        <v>-2.1909355795604393E-3</v>
      </c>
      <c r="D101" s="443">
        <f t="shared" si="15"/>
        <v>1.149762035447561E-2</v>
      </c>
      <c r="E101" s="443">
        <f t="shared" si="15"/>
        <v>1.1978110872663867E-2</v>
      </c>
      <c r="F101" s="443">
        <f t="shared" si="15"/>
        <v>-1.1728771089991735E-2</v>
      </c>
      <c r="G101" s="443">
        <f t="shared" si="15"/>
        <v>1.5101910766318815E-2</v>
      </c>
      <c r="H101" s="443">
        <f t="shared" si="15"/>
        <v>1.9478340753388432E-4</v>
      </c>
      <c r="I101" s="443">
        <f t="shared" si="15"/>
        <v>1.4748964936895181E-2</v>
      </c>
      <c r="J101" s="443">
        <f t="shared" si="15"/>
        <v>1.2693688304041335E-2</v>
      </c>
      <c r="K101" s="443">
        <f t="shared" si="15"/>
        <v>3.9953076022838999E-2</v>
      </c>
      <c r="L101" s="443">
        <f t="shared" si="15"/>
        <v>-2.3284941233969968E-2</v>
      </c>
      <c r="M101" s="443">
        <f t="shared" si="15"/>
        <v>-8.6706152216757086E-3</v>
      </c>
      <c r="N101" s="443">
        <f t="shared" si="15"/>
        <v>2.1641728616215893E-2</v>
      </c>
      <c r="O101" s="443">
        <f t="shared" si="15"/>
        <v>5.5209470161063152E-2</v>
      </c>
      <c r="P101" s="443">
        <f t="shared" si="14"/>
        <v>-1.3846725587269558E-2</v>
      </c>
      <c r="Q101" s="443">
        <f t="shared" si="14"/>
        <v>1.4318598844098225E-2</v>
      </c>
      <c r="R101" s="443">
        <f t="shared" si="14"/>
        <v>-5.4115840082738384E-2</v>
      </c>
    </row>
    <row r="102" spans="1:18" ht="12" customHeight="1" x14ac:dyDescent="0.2">
      <c r="A102" s="444" t="s">
        <v>1073</v>
      </c>
      <c r="B102" s="443"/>
      <c r="C102" s="443">
        <f t="shared" si="15"/>
        <v>6.9912649608544269E-3</v>
      </c>
      <c r="D102" s="443">
        <f t="shared" si="15"/>
        <v>-1.3957599743750482E-2</v>
      </c>
      <c r="E102" s="443">
        <f t="shared" si="15"/>
        <v>-5.8507699542939325E-3</v>
      </c>
      <c r="F102" s="443">
        <f t="shared" si="15"/>
        <v>2.099672724644332E-2</v>
      </c>
      <c r="G102" s="443">
        <f t="shared" si="15"/>
        <v>-1.2766323662818409E-2</v>
      </c>
      <c r="H102" s="443">
        <f t="shared" si="15"/>
        <v>-2.3690369952028482E-3</v>
      </c>
      <c r="I102" s="443">
        <f t="shared" si="15"/>
        <v>-5.3466500927529196E-3</v>
      </c>
      <c r="J102" s="443">
        <f t="shared" si="15"/>
        <v>-3.8382505428190294E-3</v>
      </c>
      <c r="K102" s="443">
        <f t="shared" si="15"/>
        <v>-9.9192086100454086E-5</v>
      </c>
      <c r="L102" s="443">
        <f t="shared" si="15"/>
        <v>9.2351505575734953E-3</v>
      </c>
      <c r="M102" s="443">
        <f t="shared" si="15"/>
        <v>6.9887251621943763E-3</v>
      </c>
      <c r="N102" s="443">
        <f t="shared" si="15"/>
        <v>-6.2283937787447298E-3</v>
      </c>
      <c r="O102" s="443">
        <f t="shared" si="15"/>
        <v>3.0621028242676016E-4</v>
      </c>
      <c r="P102" s="443">
        <f t="shared" si="14"/>
        <v>-4.7601447764138638E-3</v>
      </c>
      <c r="Q102" s="443">
        <f t="shared" si="14"/>
        <v>-4.0531584176963795E-3</v>
      </c>
      <c r="R102" s="443">
        <f t="shared" si="14"/>
        <v>2.4027103938344153E-2</v>
      </c>
    </row>
    <row r="103" spans="1:18" ht="12" customHeight="1" x14ac:dyDescent="0.2">
      <c r="A103" s="444" t="s">
        <v>1074</v>
      </c>
      <c r="B103" s="443"/>
      <c r="C103" s="443">
        <f t="shared" si="15"/>
        <v>0</v>
      </c>
      <c r="D103" s="443">
        <f t="shared" si="15"/>
        <v>0</v>
      </c>
      <c r="E103" s="443">
        <f t="shared" si="15"/>
        <v>8.9756477228940604E-3</v>
      </c>
      <c r="F103" s="443">
        <f t="shared" si="15"/>
        <v>-8.7933228910650977E-3</v>
      </c>
      <c r="G103" s="443">
        <f t="shared" si="15"/>
        <v>6.6278532166546736E-2</v>
      </c>
      <c r="H103" s="443">
        <f t="shared" si="15"/>
        <v>0.12208871794625746</v>
      </c>
      <c r="I103" s="443">
        <f t="shared" si="15"/>
        <v>-0.16694920722065038</v>
      </c>
      <c r="J103" s="443">
        <f t="shared" si="15"/>
        <v>0</v>
      </c>
      <c r="K103" s="443">
        <f t="shared" si="15"/>
        <v>2.2681159488674623E-3</v>
      </c>
      <c r="L103" s="443">
        <f t="shared" si="15"/>
        <v>-2.1184749748309546E-3</v>
      </c>
      <c r="M103" s="443">
        <f t="shared" si="15"/>
        <v>1.1151430690987061E-2</v>
      </c>
      <c r="N103" s="443">
        <f t="shared" si="15"/>
        <v>-1.1567916277814047E-2</v>
      </c>
      <c r="O103" s="443">
        <f t="shared" si="15"/>
        <v>0</v>
      </c>
      <c r="P103" s="443">
        <f t="shared" si="14"/>
        <v>9.4963974465053745E-3</v>
      </c>
      <c r="Q103" s="443">
        <f t="shared" si="14"/>
        <v>0.28906419655533044</v>
      </c>
      <c r="R103" s="443">
        <f t="shared" si="14"/>
        <v>-0.25633513912262362</v>
      </c>
    </row>
    <row r="104" spans="1:18" ht="12" customHeight="1" x14ac:dyDescent="0.2">
      <c r="A104" s="429" t="s">
        <v>730</v>
      </c>
      <c r="B104" s="443"/>
      <c r="C104" s="443">
        <f t="shared" si="15"/>
        <v>-1.8424130828512877E-2</v>
      </c>
      <c r="D104" s="443">
        <f t="shared" si="15"/>
        <v>2.1001057137202093E-2</v>
      </c>
      <c r="E104" s="443">
        <f t="shared" si="15"/>
        <v>-5.8705986036038571E-4</v>
      </c>
      <c r="F104" s="443">
        <f t="shared" si="15"/>
        <v>-1.6909850974850035E-2</v>
      </c>
      <c r="G104" s="443">
        <f t="shared" si="15"/>
        <v>2.5861587360522759E-2</v>
      </c>
      <c r="H104" s="443">
        <f t="shared" si="15"/>
        <v>-2.2271773597655871E-2</v>
      </c>
      <c r="I104" s="443">
        <f t="shared" si="15"/>
        <v>2.8680619342736902E-2</v>
      </c>
      <c r="J104" s="443">
        <f t="shared" si="15"/>
        <v>-4.7116254182448421E-2</v>
      </c>
      <c r="K104" s="443">
        <f t="shared" si="15"/>
        <v>2.837511381958506E-2</v>
      </c>
      <c r="L104" s="443">
        <f t="shared" si="15"/>
        <v>-3.9671832538500755E-3</v>
      </c>
      <c r="M104" s="443">
        <f t="shared" si="15"/>
        <v>-6.5545903678874522E-3</v>
      </c>
      <c r="N104" s="443">
        <f t="shared" si="15"/>
        <v>1.4287928401904619E-2</v>
      </c>
      <c r="O104" s="443">
        <f t="shared" si="15"/>
        <v>-8.5909932107849987E-3</v>
      </c>
      <c r="P104" s="443">
        <f t="shared" si="14"/>
        <v>2.4047003645822348E-2</v>
      </c>
      <c r="Q104" s="443">
        <f t="shared" si="14"/>
        <v>1.6443946285868708E-2</v>
      </c>
      <c r="R104" s="443">
        <f t="shared" si="14"/>
        <v>-2.2062625785250038E-2</v>
      </c>
    </row>
    <row r="105" spans="1:18" s="504" customFormat="1" ht="19.5" customHeight="1" x14ac:dyDescent="0.2">
      <c r="A105" s="888" t="s">
        <v>731</v>
      </c>
      <c r="B105" s="893"/>
      <c r="C105" s="893">
        <f t="shared" si="15"/>
        <v>4.8062556680234882E-2</v>
      </c>
      <c r="D105" s="893">
        <f t="shared" si="15"/>
        <v>8.6413430067886349E-2</v>
      </c>
      <c r="E105" s="893">
        <f t="shared" si="15"/>
        <v>3.3050960520477422E-2</v>
      </c>
      <c r="F105" s="893">
        <f t="shared" si="15"/>
        <v>-0.11746336710752589</v>
      </c>
      <c r="G105" s="893">
        <f t="shared" si="15"/>
        <v>0.11426247655633923</v>
      </c>
      <c r="H105" s="893">
        <f t="shared" si="15"/>
        <v>6.1467375905180081E-2</v>
      </c>
      <c r="I105" s="893">
        <f t="shared" si="15"/>
        <v>-0.13618005014601164</v>
      </c>
      <c r="J105" s="893">
        <f t="shared" si="15"/>
        <v>-3.7325867864449205E-2</v>
      </c>
      <c r="K105" s="893">
        <f t="shared" si="15"/>
        <v>0.18217943634331302</v>
      </c>
      <c r="L105" s="893">
        <f t="shared" si="15"/>
        <v>-0.11061243607691375</v>
      </c>
      <c r="M105" s="893">
        <f t="shared" si="15"/>
        <v>-1.7738821290961018E-2</v>
      </c>
      <c r="N105" s="893">
        <f t="shared" si="15"/>
        <v>0.1367340717099286</v>
      </c>
      <c r="O105" s="893">
        <f t="shared" si="15"/>
        <v>0.12311113993286342</v>
      </c>
      <c r="P105" s="893">
        <f t="shared" si="14"/>
        <v>3.6757290760310861E-2</v>
      </c>
      <c r="Q105" s="893">
        <f t="shared" si="14"/>
        <v>0.42824514824826337</v>
      </c>
      <c r="R105" s="893">
        <f t="shared" si="14"/>
        <v>-0.53025105914961412</v>
      </c>
    </row>
    <row r="106" spans="1:18" ht="12" customHeight="1" x14ac:dyDescent="0.2">
      <c r="A106" s="429" t="s">
        <v>555</v>
      </c>
      <c r="B106" s="443"/>
      <c r="C106" s="443">
        <f t="shared" si="15"/>
        <v>-2.8970886598674396E-2</v>
      </c>
      <c r="D106" s="443">
        <f t="shared" si="15"/>
        <v>-7.9358753667892995E-2</v>
      </c>
      <c r="E106" s="443">
        <f t="shared" si="15"/>
        <v>2.1384908717897975E-2</v>
      </c>
      <c r="F106" s="443">
        <f t="shared" si="15"/>
        <v>4.0901782668750879E-2</v>
      </c>
      <c r="G106" s="443">
        <f t="shared" si="15"/>
        <v>2.4747891646283066E-2</v>
      </c>
      <c r="H106" s="443">
        <f t="shared" ref="D106:O121" si="16">(H22-G22)/(H$39-G$39)*H$82</f>
        <v>0.12231569036414727</v>
      </c>
      <c r="I106" s="443">
        <f t="shared" si="16"/>
        <v>1.8717984211670612E-2</v>
      </c>
      <c r="J106" s="443">
        <f t="shared" si="16"/>
        <v>-1.7128463765348302E-2</v>
      </c>
      <c r="K106" s="443">
        <f t="shared" si="16"/>
        <v>-1.1524089377670293E-3</v>
      </c>
      <c r="L106" s="443">
        <f t="shared" si="16"/>
        <v>5.4832597121107197E-2</v>
      </c>
      <c r="M106" s="443">
        <f t="shared" si="16"/>
        <v>-1.6903713392168333E-2</v>
      </c>
      <c r="N106" s="443">
        <f t="shared" si="16"/>
        <v>-5.0401309352190241E-2</v>
      </c>
      <c r="O106" s="443">
        <f t="shared" si="16"/>
        <v>-1.1144133043874748E-2</v>
      </c>
      <c r="P106" s="443">
        <f t="shared" ref="P106:R106" si="17">(P22-O22)/(P$39-O$39)*P$82</f>
        <v>1.9542695005222904E-2</v>
      </c>
      <c r="Q106" s="443">
        <f t="shared" si="17"/>
        <v>4.6928347493034026E-2</v>
      </c>
      <c r="R106" s="443">
        <f t="shared" si="17"/>
        <v>-1.1677184812029968E-2</v>
      </c>
    </row>
    <row r="107" spans="1:18" ht="12" customHeight="1" x14ac:dyDescent="0.2">
      <c r="A107" s="636" t="s">
        <v>1075</v>
      </c>
      <c r="B107" s="443"/>
      <c r="C107" s="443">
        <f t="shared" si="15"/>
        <v>-1.6993400976446752E-2</v>
      </c>
      <c r="D107" s="443">
        <f t="shared" si="16"/>
        <v>-5.4752273770019469E-2</v>
      </c>
      <c r="E107" s="443">
        <f t="shared" si="16"/>
        <v>3.7818548865540705E-3</v>
      </c>
      <c r="F107" s="443">
        <f t="shared" si="16"/>
        <v>4.5180242699891709E-2</v>
      </c>
      <c r="G107" s="443">
        <f t="shared" si="16"/>
        <v>-3.223521444442317E-2</v>
      </c>
      <c r="H107" s="443">
        <f t="shared" si="16"/>
        <v>1.654828936321303E-2</v>
      </c>
      <c r="I107" s="443">
        <f t="shared" si="16"/>
        <v>1.3767737235525157E-2</v>
      </c>
      <c r="J107" s="443">
        <f t="shared" si="16"/>
        <v>7.103979179899282E-4</v>
      </c>
      <c r="K107" s="443">
        <f t="shared" si="16"/>
        <v>-3.2581779412884629E-4</v>
      </c>
      <c r="L107" s="443">
        <f t="shared" si="16"/>
        <v>2.1146851017728882E-2</v>
      </c>
      <c r="M107" s="443">
        <f t="shared" si="16"/>
        <v>-7.9491025375401491E-3</v>
      </c>
      <c r="N107" s="443">
        <f t="shared" si="16"/>
        <v>-1.8558713614594921E-2</v>
      </c>
      <c r="O107" s="443">
        <f t="shared" si="16"/>
        <v>-2.5777146878854285E-2</v>
      </c>
      <c r="P107" s="443">
        <f t="shared" ref="P107:R107" si="18">(P23-O23)/(P$39-O$39)*P$82</f>
        <v>1.1372367385924958E-2</v>
      </c>
      <c r="Q107" s="443">
        <f t="shared" si="18"/>
        <v>-2.0824247058489807E-2</v>
      </c>
      <c r="R107" s="443">
        <f t="shared" si="18"/>
        <v>-1.3416266184371535E-2</v>
      </c>
    </row>
    <row r="108" spans="1:18" ht="12" customHeight="1" x14ac:dyDescent="0.2">
      <c r="A108" s="636" t="s">
        <v>732</v>
      </c>
      <c r="B108" s="443"/>
      <c r="C108" s="443">
        <f t="shared" si="15"/>
        <v>0</v>
      </c>
      <c r="D108" s="443">
        <f t="shared" si="16"/>
        <v>0</v>
      </c>
      <c r="E108" s="443">
        <f t="shared" si="16"/>
        <v>0</v>
      </c>
      <c r="F108" s="443">
        <f t="shared" si="16"/>
        <v>2.7084184501508131E-3</v>
      </c>
      <c r="G108" s="443">
        <f t="shared" si="16"/>
        <v>5.4086569073066706E-2</v>
      </c>
      <c r="H108" s="443">
        <f t="shared" si="16"/>
        <v>0.10619401382725509</v>
      </c>
      <c r="I108" s="443">
        <f t="shared" si="16"/>
        <v>1.0710263665413805E-2</v>
      </c>
      <c r="J108" s="443">
        <f t="shared" si="16"/>
        <v>-3.3934986978003519E-2</v>
      </c>
      <c r="K108" s="443">
        <f t="shared" si="16"/>
        <v>-6.3946638446193381E-3</v>
      </c>
      <c r="L108" s="443">
        <f t="shared" si="16"/>
        <v>2.0142143914208176E-2</v>
      </c>
      <c r="M108" s="443">
        <f t="shared" si="16"/>
        <v>-8.8924932984343306E-3</v>
      </c>
      <c r="N108" s="443">
        <f t="shared" si="16"/>
        <v>-1.9495784337482971E-2</v>
      </c>
      <c r="O108" s="443">
        <f t="shared" si="16"/>
        <v>1.2241757164788871E-2</v>
      </c>
      <c r="P108" s="443">
        <f t="shared" ref="P108:R108" si="19">(P24-O24)/(P$39-O$39)*P$82</f>
        <v>3.013833928869968E-3</v>
      </c>
      <c r="Q108" s="443">
        <f t="shared" si="19"/>
        <v>7.4870679870541676E-2</v>
      </c>
      <c r="R108" s="443">
        <f t="shared" si="19"/>
        <v>3.2606088703986638E-2</v>
      </c>
    </row>
    <row r="109" spans="1:18" ht="12" customHeight="1" x14ac:dyDescent="0.2">
      <c r="A109" s="636" t="s">
        <v>733</v>
      </c>
      <c r="B109" s="443"/>
      <c r="C109" s="443">
        <f t="shared" si="15"/>
        <v>1.5809573838510449E-2</v>
      </c>
      <c r="D109" s="443">
        <f t="shared" si="16"/>
        <v>-1.7393085165111663E-2</v>
      </c>
      <c r="E109" s="443">
        <f t="shared" si="16"/>
        <v>7.1313091492349791E-3</v>
      </c>
      <c r="F109" s="443">
        <f t="shared" si="16"/>
        <v>8.905968051326622E-3</v>
      </c>
      <c r="G109" s="443">
        <f t="shared" si="16"/>
        <v>-1.9259810620509399E-3</v>
      </c>
      <c r="H109" s="443">
        <f t="shared" si="16"/>
        <v>-6.680314749937394E-3</v>
      </c>
      <c r="I109" s="443">
        <f t="shared" si="16"/>
        <v>-3.1287697979769566E-3</v>
      </c>
      <c r="J109" s="443">
        <f t="shared" si="16"/>
        <v>9.0699408955002576E-3</v>
      </c>
      <c r="K109" s="443">
        <f t="shared" si="16"/>
        <v>1.5107559918174642E-3</v>
      </c>
      <c r="L109" s="443">
        <f t="shared" si="16"/>
        <v>-6.4807560638888264E-3</v>
      </c>
      <c r="M109" s="443">
        <f t="shared" si="16"/>
        <v>7.5924089550889135E-3</v>
      </c>
      <c r="N109" s="443">
        <f t="shared" si="16"/>
        <v>-3.3685684659248271E-3</v>
      </c>
      <c r="O109" s="443">
        <f t="shared" si="16"/>
        <v>2.0358399449637897E-3</v>
      </c>
      <c r="P109" s="443">
        <f t="shared" ref="P109:R109" si="20">(P25-O25)/(P$39-O$39)*P$82</f>
        <v>-7.8104669921097544E-4</v>
      </c>
      <c r="Q109" s="443">
        <f t="shared" si="20"/>
        <v>-7.6633028277568965E-4</v>
      </c>
      <c r="R109" s="443">
        <f t="shared" si="20"/>
        <v>7.8957133610919883E-4</v>
      </c>
    </row>
    <row r="110" spans="1:18" ht="12" customHeight="1" x14ac:dyDescent="0.2">
      <c r="A110" s="636" t="s">
        <v>734</v>
      </c>
      <c r="B110" s="443"/>
      <c r="C110" s="443">
        <f t="shared" si="15"/>
        <v>-2.8245457615496915E-2</v>
      </c>
      <c r="D110" s="443">
        <f t="shared" si="16"/>
        <v>-5.968467457127472E-3</v>
      </c>
      <c r="E110" s="443">
        <f t="shared" si="16"/>
        <v>1.2445975258765601E-2</v>
      </c>
      <c r="F110" s="443">
        <f t="shared" si="16"/>
        <v>-1.5569727415707923E-2</v>
      </c>
      <c r="G110" s="443">
        <f t="shared" si="16"/>
        <v>3.6055206348568998E-3</v>
      </c>
      <c r="H110" s="443">
        <f t="shared" si="16"/>
        <v>9.8374349483180902E-4</v>
      </c>
      <c r="I110" s="443">
        <f t="shared" si="16"/>
        <v>-2.8971306815071349E-3</v>
      </c>
      <c r="J110" s="443">
        <f t="shared" si="16"/>
        <v>6.2198244177630755E-3</v>
      </c>
      <c r="K110" s="443">
        <f t="shared" si="16"/>
        <v>1.2568351929609883E-3</v>
      </c>
      <c r="L110" s="443">
        <f t="shared" si="16"/>
        <v>1.6788105778771909E-2</v>
      </c>
      <c r="M110" s="443">
        <f t="shared" si="16"/>
        <v>-6.1477086005377445E-3</v>
      </c>
      <c r="N110" s="443">
        <f t="shared" si="16"/>
        <v>-8.0329638592537174E-3</v>
      </c>
      <c r="O110" s="443">
        <f t="shared" si="16"/>
        <v>-2.9808974093578373E-3</v>
      </c>
      <c r="P110" s="443">
        <f t="shared" ref="P110:R110" si="21">(P26-O26)/(P$39-O$39)*P$82</f>
        <v>4.3253845394728585E-4</v>
      </c>
      <c r="Q110" s="443">
        <f t="shared" si="21"/>
        <v>-4.6214212777544146E-3</v>
      </c>
      <c r="R110" s="443">
        <f t="shared" si="21"/>
        <v>-1.1827586291766144E-2</v>
      </c>
    </row>
    <row r="111" spans="1:18" ht="12" customHeight="1" x14ac:dyDescent="0.2">
      <c r="A111" s="636" t="s">
        <v>1076</v>
      </c>
      <c r="B111" s="443"/>
      <c r="C111" s="443">
        <f t="shared" si="15"/>
        <v>8.9855015638101059E-4</v>
      </c>
      <c r="D111" s="443">
        <f t="shared" si="16"/>
        <v>-1.1347072430027314E-3</v>
      </c>
      <c r="E111" s="443">
        <f t="shared" si="16"/>
        <v>-1.8389047857472573E-3</v>
      </c>
      <c r="F111" s="443">
        <f t="shared" si="16"/>
        <v>-2.5987604119420003E-3</v>
      </c>
      <c r="G111" s="443">
        <f t="shared" si="16"/>
        <v>1.768751835457133E-3</v>
      </c>
      <c r="H111" s="443">
        <f t="shared" si="16"/>
        <v>3.8760420114405474E-3</v>
      </c>
      <c r="I111" s="443">
        <f t="shared" si="16"/>
        <v>1.1398353831258523E-3</v>
      </c>
      <c r="J111" s="443">
        <f t="shared" si="16"/>
        <v>-1.4185643389330103E-3</v>
      </c>
      <c r="K111" s="443">
        <f t="shared" si="16"/>
        <v>1.6544610821816255E-3</v>
      </c>
      <c r="L111" s="443">
        <f t="shared" si="16"/>
        <v>3.518751296366569E-3</v>
      </c>
      <c r="M111" s="443">
        <f t="shared" si="16"/>
        <v>-9.0905037702409226E-5</v>
      </c>
      <c r="N111" s="443">
        <f t="shared" si="16"/>
        <v>1.7138093469368921E-3</v>
      </c>
      <c r="O111" s="443">
        <f t="shared" si="16"/>
        <v>3.7319008563522129E-3</v>
      </c>
      <c r="P111" s="443">
        <f t="shared" ref="P111:R111" si="22">(P27-O27)/(P$39-O$39)*P$82</f>
        <v>4.8678124508596552E-3</v>
      </c>
      <c r="Q111" s="443">
        <f t="shared" si="22"/>
        <v>-1.1320820896333226E-3</v>
      </c>
      <c r="R111" s="443">
        <f t="shared" si="22"/>
        <v>-2.0207265516830879E-2</v>
      </c>
    </row>
    <row r="112" spans="1:18" ht="12" customHeight="1" x14ac:dyDescent="0.2">
      <c r="A112" s="636" t="s">
        <v>1077</v>
      </c>
      <c r="B112" s="443"/>
      <c r="C112" s="443">
        <f t="shared" si="15"/>
        <v>-4.3425514417194167E-4</v>
      </c>
      <c r="D112" s="443">
        <f t="shared" si="16"/>
        <v>-2.9190603115302036E-4</v>
      </c>
      <c r="E112" s="443">
        <f t="shared" si="16"/>
        <v>-1.2902715818729525E-4</v>
      </c>
      <c r="F112" s="443">
        <f t="shared" si="16"/>
        <v>1.4452361132734461E-3</v>
      </c>
      <c r="G112" s="443">
        <f t="shared" si="16"/>
        <v>-4.8690680009729956E-4</v>
      </c>
      <c r="H112" s="443">
        <f t="shared" si="16"/>
        <v>1.4141262534917937E-3</v>
      </c>
      <c r="I112" s="443">
        <f t="shared" si="16"/>
        <v>-7.8532529214040314E-4</v>
      </c>
      <c r="J112" s="443">
        <f t="shared" si="16"/>
        <v>2.159514924990529E-3</v>
      </c>
      <c r="K112" s="443">
        <f t="shared" si="16"/>
        <v>1.0617581074776382E-3</v>
      </c>
      <c r="L112" s="443">
        <f t="shared" si="16"/>
        <v>-2.0855303945181163E-4</v>
      </c>
      <c r="M112" s="443">
        <f t="shared" si="16"/>
        <v>-1.4803029918764453E-3</v>
      </c>
      <c r="N112" s="443">
        <f t="shared" si="16"/>
        <v>-2.7607853070403822E-3</v>
      </c>
      <c r="O112" s="443">
        <f t="shared" si="16"/>
        <v>-3.5815001583529678E-4</v>
      </c>
      <c r="P112" s="443">
        <f t="shared" ref="P112:R112" si="23">(P28-O28)/(P$39-O$39)*P$82</f>
        <v>7.3608411568322615E-4</v>
      </c>
      <c r="Q112" s="443">
        <f t="shared" si="23"/>
        <v>-5.196085244492468E-4</v>
      </c>
      <c r="R112" s="443">
        <f t="shared" si="23"/>
        <v>2.6568202395555455E-4</v>
      </c>
    </row>
    <row r="113" spans="1:18" ht="12" customHeight="1" x14ac:dyDescent="0.2">
      <c r="A113" s="636" t="s">
        <v>735</v>
      </c>
      <c r="B113" s="443"/>
      <c r="C113" s="443">
        <f t="shared" si="15"/>
        <v>-5.9023582501075871E-6</v>
      </c>
      <c r="D113" s="443">
        <f t="shared" si="16"/>
        <v>1.8168599852135309E-4</v>
      </c>
      <c r="E113" s="443">
        <f t="shared" si="16"/>
        <v>-6.3056796057631632E-6</v>
      </c>
      <c r="F113" s="443">
        <f t="shared" si="16"/>
        <v>8.3040800601479829E-4</v>
      </c>
      <c r="G113" s="443">
        <f t="shared" si="16"/>
        <v>-6.485379139495674E-5</v>
      </c>
      <c r="H113" s="443">
        <f t="shared" si="16"/>
        <v>-2.0219876805465592E-5</v>
      </c>
      <c r="I113" s="443">
        <f t="shared" si="16"/>
        <v>-8.8615913968151234E-5</v>
      </c>
      <c r="J113" s="443">
        <f t="shared" si="16"/>
        <v>6.5397218881513538E-5</v>
      </c>
      <c r="K113" s="443">
        <f t="shared" si="16"/>
        <v>8.4280790427097309E-5</v>
      </c>
      <c r="L113" s="443">
        <f t="shared" si="16"/>
        <v>-7.3961112149884464E-5</v>
      </c>
      <c r="M113" s="443">
        <f t="shared" si="16"/>
        <v>6.4409742633787608E-5</v>
      </c>
      <c r="N113" s="443">
        <f t="shared" si="16"/>
        <v>1.0168966181988826E-4</v>
      </c>
      <c r="O113" s="443">
        <f t="shared" si="16"/>
        <v>-3.7416272361250045E-5</v>
      </c>
      <c r="P113" s="443">
        <f t="shared" ref="P113:R113" si="24">(P29-O29)/(P$39-O$39)*P$82</f>
        <v>-9.8893454682345001E-5</v>
      </c>
      <c r="Q113" s="443">
        <f t="shared" si="24"/>
        <v>-7.8641435316527584E-5</v>
      </c>
      <c r="R113" s="443">
        <f t="shared" si="24"/>
        <v>1.1257644268350762E-4</v>
      </c>
    </row>
    <row r="114" spans="1:18" ht="12" customHeight="1" x14ac:dyDescent="0.2">
      <c r="A114" s="429" t="s">
        <v>736</v>
      </c>
      <c r="B114" s="443"/>
      <c r="C114" s="443">
        <f t="shared" si="15"/>
        <v>1.9470631185536644E-2</v>
      </c>
      <c r="D114" s="443">
        <f t="shared" si="16"/>
        <v>-6.6677707654882762E-2</v>
      </c>
      <c r="E114" s="443">
        <f t="shared" si="16"/>
        <v>3.3701385317898222E-2</v>
      </c>
      <c r="F114" s="443">
        <f t="shared" si="16"/>
        <v>6.3122360713388864E-2</v>
      </c>
      <c r="G114" s="443">
        <f t="shared" si="16"/>
        <v>4.9170501770209395E-2</v>
      </c>
      <c r="H114" s="443">
        <f t="shared" si="16"/>
        <v>8.8218473062591132E-2</v>
      </c>
      <c r="I114" s="443">
        <f t="shared" si="16"/>
        <v>-7.0840626090003217E-2</v>
      </c>
      <c r="J114" s="443">
        <f t="shared" si="16"/>
        <v>8.3975860928735945E-3</v>
      </c>
      <c r="K114" s="443">
        <f t="shared" si="16"/>
        <v>0.1103908062879837</v>
      </c>
      <c r="L114" s="443">
        <f t="shared" si="16"/>
        <v>-6.4790981760647917E-2</v>
      </c>
      <c r="M114" s="443">
        <f t="shared" si="16"/>
        <v>1.3609345818776438E-3</v>
      </c>
      <c r="N114" s="443">
        <f t="shared" si="16"/>
        <v>-6.3161180787280613E-3</v>
      </c>
      <c r="O114" s="443">
        <f t="shared" si="16"/>
        <v>9.0026486523536009E-2</v>
      </c>
      <c r="P114" s="443">
        <f t="shared" ref="P114:R114" si="25">(P30-O30)/(P$39-O$39)*P$82</f>
        <v>2.4022675180849558E-2</v>
      </c>
      <c r="Q114" s="443">
        <f t="shared" si="25"/>
        <v>0.34930731138461224</v>
      </c>
      <c r="R114" s="443">
        <f t="shared" si="25"/>
        <v>-0.3550155642902893</v>
      </c>
    </row>
    <row r="115" spans="1:18" ht="12" customHeight="1" x14ac:dyDescent="0.2">
      <c r="A115" s="444" t="s">
        <v>737</v>
      </c>
      <c r="B115" s="443"/>
      <c r="C115" s="443">
        <f t="shared" si="15"/>
        <v>2.2114645646390988E-2</v>
      </c>
      <c r="D115" s="443">
        <f t="shared" si="16"/>
        <v>-2.4461247760215833E-2</v>
      </c>
      <c r="E115" s="443">
        <f t="shared" si="16"/>
        <v>9.0478295926390319E-3</v>
      </c>
      <c r="F115" s="443">
        <f t="shared" si="16"/>
        <v>-1.3503993343169483E-2</v>
      </c>
      <c r="G115" s="443">
        <f t="shared" si="16"/>
        <v>-4.9007113986731944E-2</v>
      </c>
      <c r="H115" s="443">
        <f t="shared" si="16"/>
        <v>2.4980085760819914E-4</v>
      </c>
      <c r="I115" s="443">
        <f t="shared" si="16"/>
        <v>2.0144099397340676E-2</v>
      </c>
      <c r="J115" s="443">
        <f t="shared" si="16"/>
        <v>1.1092834624786944E-3</v>
      </c>
      <c r="K115" s="443">
        <f t="shared" si="16"/>
        <v>3.7303697459719759E-2</v>
      </c>
      <c r="L115" s="443">
        <f t="shared" si="16"/>
        <v>-2.7768264389863167E-2</v>
      </c>
      <c r="M115" s="443">
        <f t="shared" si="16"/>
        <v>-1.5704468793509126E-2</v>
      </c>
      <c r="N115" s="443">
        <f t="shared" si="16"/>
        <v>3.043010777090808E-3</v>
      </c>
      <c r="O115" s="443">
        <f t="shared" si="16"/>
        <v>3.8296800608580067E-2</v>
      </c>
      <c r="P115" s="443">
        <f t="shared" ref="P115:R115" si="26">(P31-O31)/(P$39-O$39)*P$82</f>
        <v>-3.9141582654335667E-3</v>
      </c>
      <c r="Q115" s="443">
        <f t="shared" si="26"/>
        <v>2.698473228726048E-2</v>
      </c>
      <c r="R115" s="443">
        <f t="shared" si="26"/>
        <v>2.3458971396046338E-3</v>
      </c>
    </row>
    <row r="116" spans="1:18" ht="12" customHeight="1" x14ac:dyDescent="0.2">
      <c r="A116" s="636" t="s">
        <v>1078</v>
      </c>
      <c r="B116" s="443"/>
      <c r="C116" s="443">
        <f t="shared" si="15"/>
        <v>-4.6338848039209051E-3</v>
      </c>
      <c r="D116" s="443">
        <f t="shared" si="16"/>
        <v>-4.0591127817576164E-2</v>
      </c>
      <c r="E116" s="443">
        <f t="shared" si="16"/>
        <v>7.4872036793116707E-3</v>
      </c>
      <c r="F116" s="443">
        <f t="shared" si="16"/>
        <v>9.0562727276086746E-2</v>
      </c>
      <c r="G116" s="443">
        <f t="shared" si="16"/>
        <v>-6.8548143486175633E-2</v>
      </c>
      <c r="H116" s="443">
        <f t="shared" si="16"/>
        <v>2.8106859074874042E-2</v>
      </c>
      <c r="I116" s="443">
        <f t="shared" si="16"/>
        <v>3.927112318619564E-2</v>
      </c>
      <c r="J116" s="443">
        <f t="shared" si="16"/>
        <v>-4.8878526744578019E-3</v>
      </c>
      <c r="K116" s="443">
        <f t="shared" si="16"/>
        <v>4.8643115176119764E-3</v>
      </c>
      <c r="L116" s="443">
        <f t="shared" si="16"/>
        <v>1.4490465895655648E-2</v>
      </c>
      <c r="M116" s="443">
        <f t="shared" si="16"/>
        <v>-3.5367911356778685E-2</v>
      </c>
      <c r="N116" s="443">
        <f t="shared" si="16"/>
        <v>-3.242887958080154E-2</v>
      </c>
      <c r="O116" s="443">
        <f t="shared" si="16"/>
        <v>-6.7573482582828073E-3</v>
      </c>
      <c r="P116" s="443">
        <f t="shared" ref="P116:R116" si="27">(P32-O32)/(P$39-O$39)*P$82</f>
        <v>5.1324622080946361E-2</v>
      </c>
      <c r="Q116" s="443">
        <f t="shared" si="27"/>
        <v>-4.0788426018866582E-4</v>
      </c>
      <c r="R116" s="443">
        <f t="shared" si="27"/>
        <v>-3.0495399821328515E-2</v>
      </c>
    </row>
    <row r="117" spans="1:18" ht="12" customHeight="1" x14ac:dyDescent="0.2">
      <c r="A117" s="636" t="s">
        <v>1079</v>
      </c>
      <c r="B117" s="443"/>
      <c r="C117" s="443">
        <f t="shared" si="15"/>
        <v>0</v>
      </c>
      <c r="D117" s="443">
        <f t="shared" si="16"/>
        <v>0</v>
      </c>
      <c r="E117" s="443">
        <f t="shared" si="16"/>
        <v>8.9756477228940604E-3</v>
      </c>
      <c r="F117" s="443">
        <f t="shared" si="16"/>
        <v>-8.7933228910650977E-3</v>
      </c>
      <c r="G117" s="443">
        <f t="shared" si="16"/>
        <v>6.6278532166546736E-2</v>
      </c>
      <c r="H117" s="443">
        <f t="shared" si="16"/>
        <v>0.12208871794625746</v>
      </c>
      <c r="I117" s="443">
        <f t="shared" si="16"/>
        <v>-0.16694920722065038</v>
      </c>
      <c r="J117" s="443">
        <f t="shared" si="16"/>
        <v>0</v>
      </c>
      <c r="K117" s="443">
        <f t="shared" si="16"/>
        <v>2.2681159488674623E-3</v>
      </c>
      <c r="L117" s="443">
        <f t="shared" si="16"/>
        <v>-2.1184749748309546E-3</v>
      </c>
      <c r="M117" s="443">
        <f t="shared" si="16"/>
        <v>1.1151430690987061E-2</v>
      </c>
      <c r="N117" s="443">
        <f t="shared" si="16"/>
        <v>-1.1567916277814047E-2</v>
      </c>
      <c r="O117" s="443">
        <f t="shared" si="16"/>
        <v>0</v>
      </c>
      <c r="P117" s="443">
        <f t="shared" ref="P117:R117" si="28">(P33-O33)/(P$39-O$39)*P$82</f>
        <v>9.4963974465053745E-3</v>
      </c>
      <c r="Q117" s="443">
        <f t="shared" si="28"/>
        <v>0.28906419655533044</v>
      </c>
      <c r="R117" s="443">
        <f t="shared" si="28"/>
        <v>-0.25633513912262362</v>
      </c>
    </row>
    <row r="118" spans="1:18" ht="12" customHeight="1" x14ac:dyDescent="0.2">
      <c r="A118" s="636" t="s">
        <v>738</v>
      </c>
      <c r="B118" s="443"/>
      <c r="C118" s="443">
        <f t="shared" si="15"/>
        <v>0</v>
      </c>
      <c r="D118" s="443">
        <f t="shared" si="16"/>
        <v>0</v>
      </c>
      <c r="E118" s="443">
        <f t="shared" si="16"/>
        <v>0</v>
      </c>
      <c r="F118" s="443">
        <f t="shared" si="16"/>
        <v>0</v>
      </c>
      <c r="G118" s="443">
        <f t="shared" si="16"/>
        <v>4.5684221651787682E-3</v>
      </c>
      <c r="H118" s="443">
        <f t="shared" si="16"/>
        <v>1.8831919183874779E-2</v>
      </c>
      <c r="I118" s="443">
        <f t="shared" si="16"/>
        <v>3.2013075541228141E-2</v>
      </c>
      <c r="J118" s="443">
        <f t="shared" si="16"/>
        <v>-4.2056785157852522E-3</v>
      </c>
      <c r="K118" s="443">
        <f t="shared" si="16"/>
        <v>-6.6519272902656043E-3</v>
      </c>
      <c r="L118" s="443">
        <f t="shared" si="16"/>
        <v>-2.8070004317202048E-2</v>
      </c>
      <c r="M118" s="443">
        <f t="shared" si="16"/>
        <v>2.325433588239826E-2</v>
      </c>
      <c r="N118" s="443">
        <f t="shared" si="16"/>
        <v>-1.3837056757394883E-2</v>
      </c>
      <c r="O118" s="443">
        <f t="shared" si="16"/>
        <v>1.1753887628706512E-2</v>
      </c>
      <c r="P118" s="443">
        <f t="shared" ref="P118:R118" si="29">(P34-O34)/(P$39-O$39)*P$82</f>
        <v>-6.4587219865744235E-3</v>
      </c>
      <c r="Q118" s="443">
        <f t="shared" si="29"/>
        <v>1.7650391961934592E-2</v>
      </c>
      <c r="R118" s="443">
        <f t="shared" si="29"/>
        <v>-1.3529130039044636E-3</v>
      </c>
    </row>
    <row r="119" spans="1:18" ht="12" customHeight="1" x14ac:dyDescent="0.2">
      <c r="A119" s="636" t="s">
        <v>739</v>
      </c>
      <c r="B119" s="443"/>
      <c r="C119" s="443">
        <f t="shared" si="15"/>
        <v>6.9897563664927387E-3</v>
      </c>
      <c r="D119" s="443">
        <f t="shared" si="16"/>
        <v>-1.2143766345218967E-2</v>
      </c>
      <c r="E119" s="443">
        <f t="shared" si="16"/>
        <v>5.9085377438672423E-3</v>
      </c>
      <c r="F119" s="443">
        <f t="shared" si="16"/>
        <v>7.1518511538350947E-3</v>
      </c>
      <c r="G119" s="443">
        <f t="shared" si="16"/>
        <v>-8.7803366922879732E-3</v>
      </c>
      <c r="H119" s="443">
        <f t="shared" si="16"/>
        <v>-2.9934119575570754E-3</v>
      </c>
      <c r="I119" s="443">
        <f t="shared" si="16"/>
        <v>1.4212790908650118E-2</v>
      </c>
      <c r="J119" s="443">
        <f t="shared" si="16"/>
        <v>5.9911581345088736E-3</v>
      </c>
      <c r="K119" s="443">
        <f t="shared" si="16"/>
        <v>7.8134866552349289E-2</v>
      </c>
      <c r="L119" s="443">
        <f t="shared" si="16"/>
        <v>-1.2023843579681264E-2</v>
      </c>
      <c r="M119" s="443">
        <f t="shared" si="16"/>
        <v>-1.0735975855160127E-2</v>
      </c>
      <c r="N119" s="443">
        <f t="shared" si="16"/>
        <v>5.3793457458535775E-2</v>
      </c>
      <c r="O119" s="443">
        <f t="shared" si="16"/>
        <v>1.3947407430827235E-2</v>
      </c>
      <c r="P119" s="443">
        <f t="shared" ref="P119:R119" si="30">(P35-O35)/(P$39-O$39)*P$82</f>
        <v>-2.9693276988634271E-3</v>
      </c>
      <c r="Q119" s="443">
        <f t="shared" si="30"/>
        <v>2.19352914062684E-2</v>
      </c>
      <c r="R119" s="443">
        <f t="shared" si="30"/>
        <v>5.2921210123974792E-3</v>
      </c>
    </row>
    <row r="120" spans="1:18" ht="12" customHeight="1" x14ac:dyDescent="0.2">
      <c r="A120" s="636" t="s">
        <v>47</v>
      </c>
      <c r="B120" s="443"/>
      <c r="C120" s="443">
        <f t="shared" si="15"/>
        <v>-7.4218441955197197E-3</v>
      </c>
      <c r="D120" s="443">
        <f t="shared" si="16"/>
        <v>3.4525615609932326E-3</v>
      </c>
      <c r="E120" s="443">
        <f t="shared" si="16"/>
        <v>1.5450036129244213E-4</v>
      </c>
      <c r="F120" s="443">
        <f t="shared" si="16"/>
        <v>-9.3186358719167493E-3</v>
      </c>
      <c r="G120" s="443">
        <f t="shared" si="16"/>
        <v>9.0350216893255633E-2</v>
      </c>
      <c r="H120" s="443">
        <f t="shared" si="16"/>
        <v>-6.5195955460220098E-2</v>
      </c>
      <c r="I120" s="443">
        <f t="shared" si="16"/>
        <v>-9.1803262882957769E-3</v>
      </c>
      <c r="J120" s="443">
        <f t="shared" si="16"/>
        <v>-7.3229087788821649E-3</v>
      </c>
      <c r="K120" s="443">
        <f t="shared" si="16"/>
        <v>0</v>
      </c>
      <c r="L120" s="443">
        <f t="shared" si="16"/>
        <v>0</v>
      </c>
      <c r="M120" s="443">
        <f t="shared" si="16"/>
        <v>0</v>
      </c>
      <c r="N120" s="443">
        <f t="shared" si="16"/>
        <v>0</v>
      </c>
      <c r="O120" s="443">
        <f t="shared" si="16"/>
        <v>0</v>
      </c>
      <c r="P120" s="443">
        <f t="shared" ref="P120:R120" si="31">(P36-O36)/(P$39-O$39)*P$82</f>
        <v>0</v>
      </c>
      <c r="Q120" s="443">
        <f t="shared" si="31"/>
        <v>0</v>
      </c>
      <c r="R120" s="443">
        <f t="shared" si="31"/>
        <v>0</v>
      </c>
    </row>
    <row r="121" spans="1:18" ht="12" customHeight="1" x14ac:dyDescent="0.2">
      <c r="A121" s="636" t="s">
        <v>1080</v>
      </c>
      <c r="B121" s="443"/>
      <c r="C121" s="443">
        <f t="shared" si="15"/>
        <v>3.7998535291014161E-3</v>
      </c>
      <c r="D121" s="443">
        <f t="shared" si="16"/>
        <v>3.5614230689210409E-3</v>
      </c>
      <c r="E121" s="443">
        <f t="shared" si="16"/>
        <v>3.8128201745175135E-3</v>
      </c>
      <c r="F121" s="443">
        <f t="shared" si="16"/>
        <v>-9.3342056846877682E-3</v>
      </c>
      <c r="G121" s="443">
        <f t="shared" si="16"/>
        <v>-4.6873898433914428E-3</v>
      </c>
      <c r="H121" s="443">
        <f t="shared" si="16"/>
        <v>-1.0247425800234548E-2</v>
      </c>
      <c r="I121" s="443">
        <f t="shared" si="16"/>
        <v>4.1366353684230313E-4</v>
      </c>
      <c r="J121" s="443">
        <f t="shared" si="16"/>
        <v>9.1060357767962039E-3</v>
      </c>
      <c r="K121" s="443">
        <f t="shared" si="16"/>
        <v>2.766584561195275E-3</v>
      </c>
      <c r="L121" s="443">
        <f t="shared" si="16"/>
        <v>-1.3699993974475722E-3</v>
      </c>
      <c r="M121" s="443">
        <f t="shared" si="16"/>
        <v>1.0553978404117027E-2</v>
      </c>
      <c r="N121" s="443">
        <f t="shared" si="16"/>
        <v>6.7798308691781693E-3</v>
      </c>
      <c r="O121" s="443">
        <f t="shared" si="16"/>
        <v>6.7382128200743482E-3</v>
      </c>
      <c r="P121" s="443">
        <f t="shared" ref="P121:R121" si="32">(P37-O37)/(P$39-O$39)*P$82</f>
        <v>-6.397888180327112E-4</v>
      </c>
      <c r="Q121" s="443">
        <f t="shared" si="32"/>
        <v>-3.6508868046251523E-4</v>
      </c>
      <c r="R121" s="443">
        <f t="shared" si="32"/>
        <v>-7.0398490327639313E-2</v>
      </c>
    </row>
    <row r="122" spans="1:18" ht="12" customHeight="1" x14ac:dyDescent="0.2">
      <c r="A122" s="636" t="s">
        <v>1081</v>
      </c>
      <c r="B122" s="443"/>
      <c r="C122" s="443">
        <f t="shared" si="15"/>
        <v>-1.3778788546082938E-3</v>
      </c>
      <c r="D122" s="443">
        <f t="shared" ref="D122:O122" si="33">(D38-C38)/(D$39-C$39)*D$82</f>
        <v>3.5044351931411387E-3</v>
      </c>
      <c r="E122" s="443">
        <f t="shared" si="33"/>
        <v>-1.6851020659351241E-3</v>
      </c>
      <c r="F122" s="443">
        <f t="shared" si="33"/>
        <v>6.3579312877300618E-3</v>
      </c>
      <c r="G122" s="443">
        <f t="shared" si="33"/>
        <v>1.8996263487837773E-2</v>
      </c>
      <c r="H122" s="443">
        <f t="shared" si="33"/>
        <v>-2.6220361370291596E-3</v>
      </c>
      <c r="I122" s="443">
        <f t="shared" si="33"/>
        <v>-7.6581276893262248E-4</v>
      </c>
      <c r="J122" s="443">
        <f t="shared" si="33"/>
        <v>8.6075236944227335E-3</v>
      </c>
      <c r="K122" s="443">
        <f t="shared" si="33"/>
        <v>-8.2948190397161194E-3</v>
      </c>
      <c r="L122" s="443">
        <f t="shared" si="33"/>
        <v>-7.9308151683945439E-3</v>
      </c>
      <c r="M122" s="443">
        <f t="shared" si="33"/>
        <v>1.8209483573294334E-2</v>
      </c>
      <c r="N122" s="443">
        <f t="shared" si="33"/>
        <v>-1.2098548807486412E-2</v>
      </c>
      <c r="O122" s="443">
        <f t="shared" si="33"/>
        <v>2.6047523889681137E-2</v>
      </c>
      <c r="P122" s="443">
        <f t="shared" ref="P122:R122" si="34">(P38-O38)/(P$39-O$39)*P$82</f>
        <v>-2.2816330523249443E-2</v>
      </c>
      <c r="Q122" s="443">
        <f t="shared" si="34"/>
        <v>-5.5543466855055923E-3</v>
      </c>
      <c r="R122" s="443">
        <f t="shared" si="34"/>
        <v>-4.0715996862335452E-3</v>
      </c>
    </row>
    <row r="123" spans="1:18" s="491" customFormat="1" ht="20.25" customHeight="1" x14ac:dyDescent="0.2">
      <c r="A123" s="889" t="s">
        <v>740</v>
      </c>
      <c r="B123" s="896"/>
      <c r="C123" s="896">
        <f t="shared" ref="C123:R123" si="35">(C39-B39)/(C$39-B$39)*C$82</f>
        <v>-3.7889509437782909E-4</v>
      </c>
      <c r="D123" s="896">
        <f t="shared" si="35"/>
        <v>7.3732318020257592E-2</v>
      </c>
      <c r="E123" s="896">
        <f t="shared" si="35"/>
        <v>2.0734463420452043E-2</v>
      </c>
      <c r="F123" s="896">
        <f t="shared" si="35"/>
        <v>-0.13968394515216387</v>
      </c>
      <c r="G123" s="896">
        <f t="shared" si="35"/>
        <v>8.9839889776859749E-2</v>
      </c>
      <c r="H123" s="896">
        <f t="shared" si="35"/>
        <v>9.5564614626806321E-2</v>
      </c>
      <c r="I123" s="896">
        <f t="shared" si="35"/>
        <v>-4.6621478947590722E-2</v>
      </c>
      <c r="J123" s="896">
        <f t="shared" si="35"/>
        <v>-6.2851835691763003E-2</v>
      </c>
      <c r="K123" s="896">
        <f t="shared" si="35"/>
        <v>7.0636177351319551E-2</v>
      </c>
      <c r="L123" s="896">
        <f t="shared" si="35"/>
        <v>9.0111428048413877E-3</v>
      </c>
      <c r="M123" s="896">
        <f t="shared" si="35"/>
        <v>-3.6003509778658516E-2</v>
      </c>
      <c r="N123" s="896">
        <f t="shared" si="35"/>
        <v>9.2648838409703949E-2</v>
      </c>
      <c r="O123" s="896">
        <f t="shared" si="35"/>
        <v>2.1940635755029803E-2</v>
      </c>
      <c r="P123" s="896">
        <f t="shared" si="35"/>
        <v>3.2277235309876584E-2</v>
      </c>
      <c r="Q123" s="896">
        <f t="shared" si="35"/>
        <v>0.12586622081724297</v>
      </c>
      <c r="R123" s="896">
        <f t="shared" si="35"/>
        <v>-0.18691267967135483</v>
      </c>
    </row>
    <row r="124" spans="1:18" x14ac:dyDescent="0.2">
      <c r="A124" s="501" t="s">
        <v>746</v>
      </c>
      <c r="B124" s="502"/>
      <c r="C124" s="502"/>
      <c r="D124" s="502"/>
      <c r="E124" s="502"/>
      <c r="F124" s="502"/>
      <c r="G124" s="502"/>
      <c r="H124" s="502"/>
      <c r="I124" s="502"/>
      <c r="J124" s="502"/>
      <c r="K124" s="502"/>
      <c r="L124" s="502"/>
      <c r="M124" s="502"/>
      <c r="N124" s="502"/>
      <c r="O124" s="502"/>
    </row>
    <row r="125" spans="1:18" s="491" customFormat="1" ht="25.15" customHeight="1" x14ac:dyDescent="0.2">
      <c r="A125" s="488" t="str">
        <f>Index!B29</f>
        <v>Table 3t     RMI current price GDP by expenditure, FY2004-FY2020 (experimental)</v>
      </c>
      <c r="B125" s="489"/>
      <c r="C125" s="489"/>
      <c r="D125" s="489"/>
      <c r="E125" s="490"/>
      <c r="F125" s="490"/>
      <c r="G125" s="490"/>
      <c r="H125" s="490"/>
      <c r="I125" s="490"/>
      <c r="J125" s="490"/>
      <c r="K125" s="490"/>
      <c r="L125" s="490"/>
      <c r="M125" s="490"/>
      <c r="N125" s="490"/>
      <c r="O125" s="490"/>
      <c r="P125" s="490"/>
      <c r="Q125" s="490"/>
      <c r="R125" s="490"/>
    </row>
    <row r="126" spans="1:18" s="494" customFormat="1" ht="20.100000000000001" customHeight="1" x14ac:dyDescent="0.2">
      <c r="A126" s="492" t="s">
        <v>744</v>
      </c>
      <c r="B126" s="493" t="str">
        <f t="shared" ref="B126:R126" si="36">B$2</f>
        <v>FY2004</v>
      </c>
      <c r="C126" s="493" t="str">
        <f t="shared" si="36"/>
        <v>FY2005</v>
      </c>
      <c r="D126" s="493" t="str">
        <f t="shared" si="36"/>
        <v>FY2006</v>
      </c>
      <c r="E126" s="493" t="str">
        <f t="shared" si="36"/>
        <v>FY2007</v>
      </c>
      <c r="F126" s="493" t="str">
        <f t="shared" si="36"/>
        <v>FY2008</v>
      </c>
      <c r="G126" s="493" t="str">
        <f t="shared" si="36"/>
        <v>FY2009</v>
      </c>
      <c r="H126" s="493" t="str">
        <f t="shared" si="36"/>
        <v>FY2010</v>
      </c>
      <c r="I126" s="493" t="str">
        <f t="shared" si="36"/>
        <v>FY2011</v>
      </c>
      <c r="J126" s="493" t="str">
        <f t="shared" si="36"/>
        <v>FY2012</v>
      </c>
      <c r="K126" s="493" t="str">
        <f t="shared" si="36"/>
        <v>FY2013</v>
      </c>
      <c r="L126" s="493" t="str">
        <f t="shared" si="36"/>
        <v>FY2014</v>
      </c>
      <c r="M126" s="493" t="str">
        <f t="shared" si="36"/>
        <v>FY2015</v>
      </c>
      <c r="N126" s="493" t="str">
        <f t="shared" si="36"/>
        <v>FY2016</v>
      </c>
      <c r="O126" s="493" t="str">
        <f t="shared" si="36"/>
        <v>FY2017</v>
      </c>
      <c r="P126" s="493" t="str">
        <f t="shared" si="36"/>
        <v>FY2018</v>
      </c>
      <c r="Q126" s="493" t="str">
        <f t="shared" si="36"/>
        <v>FY2019</v>
      </c>
      <c r="R126" s="493" t="str">
        <f t="shared" si="36"/>
        <v>FY2020</v>
      </c>
    </row>
    <row r="127" spans="1:18" ht="20.100000000000001" customHeight="1" x14ac:dyDescent="0.2">
      <c r="A127" s="429" t="s">
        <v>722</v>
      </c>
      <c r="B127" s="495">
        <v>78.894515991210938</v>
      </c>
      <c r="C127" s="495">
        <v>82.744140625</v>
      </c>
      <c r="D127" s="495">
        <v>85.558753967285156</v>
      </c>
      <c r="E127" s="495">
        <v>91.158744812011719</v>
      </c>
      <c r="F127" s="495">
        <v>92.714126586914063</v>
      </c>
      <c r="G127" s="495">
        <v>91.778907775878906</v>
      </c>
      <c r="H127" s="495">
        <v>89.538177490234375</v>
      </c>
      <c r="I127" s="495">
        <v>91.5283203125</v>
      </c>
      <c r="J127" s="495">
        <v>97.041213989257813</v>
      </c>
      <c r="K127" s="495">
        <v>98.586524963378906</v>
      </c>
      <c r="L127" s="495">
        <v>94.79425048828125</v>
      </c>
      <c r="M127" s="495">
        <v>100.35941314697266</v>
      </c>
      <c r="N127" s="495">
        <v>110.48928833007813</v>
      </c>
      <c r="O127" s="495">
        <v>115.12108612060547</v>
      </c>
      <c r="P127" s="495">
        <v>124.31946563720703</v>
      </c>
      <c r="Q127" s="495">
        <v>137.21556091308594</v>
      </c>
      <c r="R127" s="495">
        <v>121.86217498779297</v>
      </c>
    </row>
    <row r="128" spans="1:18" ht="12" customHeight="1" x14ac:dyDescent="0.2">
      <c r="A128" s="444" t="s">
        <v>723</v>
      </c>
      <c r="B128" s="495">
        <v>50.848224639892578</v>
      </c>
      <c r="C128" s="495">
        <v>52.263347625732422</v>
      </c>
      <c r="D128" s="495">
        <v>56.065650939941406</v>
      </c>
      <c r="E128" s="495">
        <v>59.930438995361328</v>
      </c>
      <c r="F128" s="495">
        <v>60.514404296875</v>
      </c>
      <c r="G128" s="495">
        <v>60.449642181396484</v>
      </c>
      <c r="H128" s="495">
        <v>60.915149688720703</v>
      </c>
      <c r="I128" s="495">
        <v>63.434967041015625</v>
      </c>
      <c r="J128" s="495">
        <v>65.659027099609375</v>
      </c>
      <c r="K128" s="495">
        <v>67.895889282226563</v>
      </c>
      <c r="L128" s="495">
        <v>64.371978759765625</v>
      </c>
      <c r="M128" s="495">
        <v>66.5133056640625</v>
      </c>
      <c r="N128" s="495">
        <v>73.097579956054688</v>
      </c>
      <c r="O128" s="495">
        <v>76.557838439941406</v>
      </c>
      <c r="P128" s="495">
        <v>83.023048400878906</v>
      </c>
      <c r="Q128" s="495">
        <v>97.765274047851563</v>
      </c>
      <c r="R128" s="495">
        <v>85.321998596191406</v>
      </c>
    </row>
    <row r="129" spans="1:18" ht="12" customHeight="1" x14ac:dyDescent="0.2">
      <c r="A129" s="444" t="s">
        <v>34</v>
      </c>
      <c r="B129" s="495">
        <v>13.390357971191406</v>
      </c>
      <c r="C129" s="495">
        <v>14.52128791809082</v>
      </c>
      <c r="D129" s="495">
        <v>13.920304298400879</v>
      </c>
      <c r="E129" s="495">
        <v>14.650925636291504</v>
      </c>
      <c r="F129" s="495">
        <v>15.262741088867188</v>
      </c>
      <c r="G129" s="495">
        <v>16.136865615844727</v>
      </c>
      <c r="H129" s="495">
        <v>14.915532112121582</v>
      </c>
      <c r="I129" s="495">
        <v>14.523712158203125</v>
      </c>
      <c r="J129" s="495">
        <v>16.645719528198242</v>
      </c>
      <c r="K129" s="495">
        <v>16.306724548339844</v>
      </c>
      <c r="L129" s="495">
        <v>15.240684509277344</v>
      </c>
      <c r="M129" s="495">
        <v>18.580907821655273</v>
      </c>
      <c r="N129" s="495">
        <v>19.474990844726563</v>
      </c>
      <c r="O129" s="495">
        <v>19.754709243774414</v>
      </c>
      <c r="P129" s="495">
        <v>22.47245979309082</v>
      </c>
      <c r="Q129" s="495">
        <v>20.570045471191406</v>
      </c>
      <c r="R129" s="495">
        <v>17.207948684692383</v>
      </c>
    </row>
    <row r="130" spans="1:18" ht="12" customHeight="1" x14ac:dyDescent="0.2">
      <c r="A130" s="444" t="s">
        <v>35</v>
      </c>
      <c r="B130" s="495">
        <v>13.851590156555176</v>
      </c>
      <c r="C130" s="495">
        <v>15.171281814575195</v>
      </c>
      <c r="D130" s="495">
        <v>14.70120906829834</v>
      </c>
      <c r="E130" s="495">
        <v>15.602094650268555</v>
      </c>
      <c r="F130" s="495">
        <v>15.939410209655762</v>
      </c>
      <c r="G130" s="495">
        <v>14.254918098449707</v>
      </c>
      <c r="H130" s="495">
        <v>12.895418167114258</v>
      </c>
      <c r="I130" s="495">
        <v>12.793087959289551</v>
      </c>
      <c r="J130" s="495">
        <v>13.996397018432617</v>
      </c>
      <c r="K130" s="495">
        <v>13.579517364501953</v>
      </c>
      <c r="L130" s="495">
        <v>14.36034107208252</v>
      </c>
      <c r="M130" s="495">
        <v>14.357486724853516</v>
      </c>
      <c r="N130" s="495">
        <v>16.996253967285156</v>
      </c>
      <c r="O130" s="495">
        <v>17.902866363525391</v>
      </c>
      <c r="P130" s="495">
        <v>17.807373046875</v>
      </c>
      <c r="Q130" s="495">
        <v>17.823562622070313</v>
      </c>
      <c r="R130" s="495">
        <v>18.275547027587891</v>
      </c>
    </row>
    <row r="131" spans="1:18" ht="12" customHeight="1" x14ac:dyDescent="0.2">
      <c r="A131" s="444" t="s">
        <v>947</v>
      </c>
      <c r="B131" s="495">
        <v>0.80434399843215942</v>
      </c>
      <c r="C131" s="495">
        <v>0.78822797536849976</v>
      </c>
      <c r="D131" s="495">
        <v>0.8715900182723999</v>
      </c>
      <c r="E131" s="495">
        <v>0.97528499364852905</v>
      </c>
      <c r="F131" s="495">
        <v>0.99756801128387451</v>
      </c>
      <c r="G131" s="495">
        <v>0.93747800588607788</v>
      </c>
      <c r="H131" s="495">
        <v>0.81207698583602905</v>
      </c>
      <c r="I131" s="495">
        <v>0.77654999494552612</v>
      </c>
      <c r="J131" s="495">
        <v>0.74007201194763184</v>
      </c>
      <c r="K131" s="495">
        <v>0.80439907312393188</v>
      </c>
      <c r="L131" s="495">
        <v>0.82124751806259155</v>
      </c>
      <c r="M131" s="495">
        <v>0.90770900249481201</v>
      </c>
      <c r="N131" s="495">
        <v>0.92046797275543213</v>
      </c>
      <c r="O131" s="495">
        <v>0.90567398071289063</v>
      </c>
      <c r="P131" s="495">
        <v>1.0165899991989136</v>
      </c>
      <c r="Q131" s="495">
        <v>1.0566810369491577</v>
      </c>
      <c r="R131" s="495">
        <v>1.0566810369491577</v>
      </c>
    </row>
    <row r="132" spans="1:18" ht="12" customHeight="1" x14ac:dyDescent="0.2">
      <c r="A132" s="429" t="s">
        <v>724</v>
      </c>
      <c r="B132" s="495">
        <v>101.93522644042969</v>
      </c>
      <c r="C132" s="495">
        <v>109.62593841552734</v>
      </c>
      <c r="D132" s="495">
        <v>109.49741363525391</v>
      </c>
      <c r="E132" s="495">
        <v>118.50495910644531</v>
      </c>
      <c r="F132" s="495">
        <v>124.08018493652344</v>
      </c>
      <c r="G132" s="495">
        <v>118.00505828857422</v>
      </c>
      <c r="H132" s="495">
        <v>121.00118255615234</v>
      </c>
      <c r="I132" s="495">
        <v>129.31130981445313</v>
      </c>
      <c r="J132" s="495">
        <v>134.23104858398438</v>
      </c>
      <c r="K132" s="495">
        <v>142.32264709472656</v>
      </c>
      <c r="L132" s="495">
        <v>138.65567016601563</v>
      </c>
      <c r="M132" s="495">
        <v>138.21626281738281</v>
      </c>
      <c r="N132" s="495">
        <v>143.13691711425781</v>
      </c>
      <c r="O132" s="495">
        <v>157.22381591796875</v>
      </c>
      <c r="P132" s="495">
        <v>160.98695373535156</v>
      </c>
      <c r="Q132" s="495">
        <v>171.42509460449219</v>
      </c>
      <c r="R132" s="495">
        <v>156.39944458007813</v>
      </c>
    </row>
    <row r="133" spans="1:18" ht="12" customHeight="1" x14ac:dyDescent="0.2">
      <c r="A133" s="444" t="s">
        <v>725</v>
      </c>
      <c r="B133" s="495">
        <v>83.342132568359375</v>
      </c>
      <c r="C133" s="495">
        <v>90.101646423339844</v>
      </c>
      <c r="D133" s="495">
        <v>89.15606689453125</v>
      </c>
      <c r="E133" s="495">
        <v>97.38458251953125</v>
      </c>
      <c r="F133" s="495">
        <v>101.59791564941406</v>
      </c>
      <c r="G133" s="495">
        <v>95.223899841308594</v>
      </c>
      <c r="H133" s="495">
        <v>98.026657104492188</v>
      </c>
      <c r="I133" s="495">
        <v>105.45194244384766</v>
      </c>
      <c r="J133" s="495">
        <v>109.77040863037109</v>
      </c>
      <c r="K133" s="495">
        <v>117.29647064208984</v>
      </c>
      <c r="L133" s="495">
        <v>112.83505249023438</v>
      </c>
      <c r="M133" s="495">
        <v>111.73676300048828</v>
      </c>
      <c r="N133" s="495">
        <v>116.52225494384766</v>
      </c>
      <c r="O133" s="495">
        <v>129.71725463867188</v>
      </c>
      <c r="P133" s="495">
        <v>132.15765380859375</v>
      </c>
      <c r="Q133" s="495">
        <v>141.64614868164063</v>
      </c>
      <c r="R133" s="495">
        <v>127.27084350585938</v>
      </c>
    </row>
    <row r="134" spans="1:18" ht="12" customHeight="1" x14ac:dyDescent="0.2">
      <c r="A134" s="444" t="s">
        <v>726</v>
      </c>
      <c r="B134" s="495">
        <v>18.59309196472168</v>
      </c>
      <c r="C134" s="495">
        <v>19.524295806884766</v>
      </c>
      <c r="D134" s="495">
        <v>20.341350555419922</v>
      </c>
      <c r="E134" s="495">
        <v>21.120378494262695</v>
      </c>
      <c r="F134" s="495">
        <v>22.482267379760742</v>
      </c>
      <c r="G134" s="495">
        <v>22.781156539916992</v>
      </c>
      <c r="H134" s="495">
        <v>22.974525451660156</v>
      </c>
      <c r="I134" s="495">
        <v>23.859363555908203</v>
      </c>
      <c r="J134" s="495">
        <v>24.460639953613281</v>
      </c>
      <c r="K134" s="495">
        <v>25.026180267333984</v>
      </c>
      <c r="L134" s="495">
        <v>25.82061767578125</v>
      </c>
      <c r="M134" s="495">
        <v>26.479494094848633</v>
      </c>
      <c r="N134" s="495">
        <v>26.614664077758789</v>
      </c>
      <c r="O134" s="495">
        <v>27.506551742553711</v>
      </c>
      <c r="P134" s="495">
        <v>28.829296112060547</v>
      </c>
      <c r="Q134" s="495">
        <v>29.77894401550293</v>
      </c>
      <c r="R134" s="495">
        <v>29.128599166870117</v>
      </c>
    </row>
    <row r="135" spans="1:18" ht="12" customHeight="1" x14ac:dyDescent="0.2">
      <c r="A135" s="886" t="s">
        <v>727</v>
      </c>
      <c r="B135" s="495">
        <v>10.273797035217285</v>
      </c>
      <c r="C135" s="495">
        <v>11.04670524597168</v>
      </c>
      <c r="D135" s="495">
        <v>11.679394721984863</v>
      </c>
      <c r="E135" s="495">
        <v>12.220649719238281</v>
      </c>
      <c r="F135" s="495">
        <v>12.897780418395996</v>
      </c>
      <c r="G135" s="495">
        <v>12.638803482055664</v>
      </c>
      <c r="H135" s="495">
        <v>12.647995948791504</v>
      </c>
      <c r="I135" s="495">
        <v>13.117426872253418</v>
      </c>
      <c r="J135" s="495">
        <v>13.27995491027832</v>
      </c>
      <c r="K135" s="495">
        <v>13.499237060546875</v>
      </c>
      <c r="L135" s="495">
        <v>13.967765808105469</v>
      </c>
      <c r="M135" s="495">
        <v>14.339705467224121</v>
      </c>
      <c r="N135" s="495">
        <v>14.609289169311523</v>
      </c>
      <c r="O135" s="495">
        <v>15.524094581604004</v>
      </c>
      <c r="P135" s="495">
        <v>16.642190933227539</v>
      </c>
      <c r="Q135" s="495">
        <v>17.486051559448242</v>
      </c>
      <c r="R135" s="495">
        <v>16.871538162231445</v>
      </c>
    </row>
    <row r="136" spans="1:18" ht="12" customHeight="1" x14ac:dyDescent="0.2">
      <c r="A136" s="886" t="s">
        <v>4</v>
      </c>
      <c r="B136" s="495">
        <v>8.3192949295043945</v>
      </c>
      <c r="C136" s="495">
        <v>8.4775905609130859</v>
      </c>
      <c r="D136" s="495">
        <v>8.6619558334350586</v>
      </c>
      <c r="E136" s="495">
        <v>8.8997287750244141</v>
      </c>
      <c r="F136" s="495">
        <v>9.5844869613647461</v>
      </c>
      <c r="G136" s="495">
        <v>10.142353057861328</v>
      </c>
      <c r="H136" s="495">
        <v>10.326528549194336</v>
      </c>
      <c r="I136" s="495">
        <v>10.741937637329102</v>
      </c>
      <c r="J136" s="495">
        <v>11.180685043334961</v>
      </c>
      <c r="K136" s="495">
        <v>11.526943206787109</v>
      </c>
      <c r="L136" s="495">
        <v>11.852851867675781</v>
      </c>
      <c r="M136" s="495">
        <v>12.139787673950195</v>
      </c>
      <c r="N136" s="495">
        <v>12.005374908447266</v>
      </c>
      <c r="O136" s="495">
        <v>11.982456207275391</v>
      </c>
      <c r="P136" s="495">
        <v>12.187105178833008</v>
      </c>
      <c r="Q136" s="495">
        <v>12.292891502380371</v>
      </c>
      <c r="R136" s="495">
        <v>12.257061004638672</v>
      </c>
    </row>
    <row r="137" spans="1:18" ht="12" customHeight="1" x14ac:dyDescent="0.2">
      <c r="A137" s="887" t="s">
        <v>728</v>
      </c>
      <c r="B137" s="495">
        <v>2.0621540546417236</v>
      </c>
      <c r="C137" s="495">
        <v>2.2904281616210938</v>
      </c>
      <c r="D137" s="495">
        <v>2.3460867404937744</v>
      </c>
      <c r="E137" s="495">
        <v>2.4980099201202393</v>
      </c>
      <c r="F137" s="495">
        <v>2.4667937755584717</v>
      </c>
      <c r="G137" s="495">
        <v>2.4206123352050781</v>
      </c>
      <c r="H137" s="495">
        <v>2.6412246227264404</v>
      </c>
      <c r="I137" s="495">
        <v>2.7533190250396729</v>
      </c>
      <c r="J137" s="495">
        <v>3.2703359127044678</v>
      </c>
      <c r="K137" s="495">
        <v>3.3723394870758057</v>
      </c>
      <c r="L137" s="495">
        <v>3.6569843292236328</v>
      </c>
      <c r="M137" s="495">
        <v>3.4660463333129883</v>
      </c>
      <c r="N137" s="495">
        <v>4.3821010589599609</v>
      </c>
      <c r="O137" s="495">
        <v>4.7171821594238281</v>
      </c>
      <c r="P137" s="495">
        <v>5.1091108322143555</v>
      </c>
      <c r="Q137" s="495">
        <v>5.0164413452148438</v>
      </c>
      <c r="R137" s="495">
        <v>5.253049373626709</v>
      </c>
    </row>
    <row r="138" spans="1:18" ht="12" customHeight="1" x14ac:dyDescent="0.2">
      <c r="A138" s="429" t="s">
        <v>729</v>
      </c>
      <c r="B138" s="495">
        <v>21.704849243164063</v>
      </c>
      <c r="C138" s="495">
        <v>25.638729095458984</v>
      </c>
      <c r="D138" s="495">
        <v>39.093097686767578</v>
      </c>
      <c r="E138" s="495">
        <v>36.872402191162109</v>
      </c>
      <c r="F138" s="495">
        <v>30.921640396118164</v>
      </c>
      <c r="G138" s="495">
        <v>53.514259338378906</v>
      </c>
      <c r="H138" s="495">
        <v>69.390724182128906</v>
      </c>
      <c r="I138" s="495">
        <v>32.566787719726563</v>
      </c>
      <c r="J138" s="495">
        <v>27.72321891784668</v>
      </c>
      <c r="K138" s="495">
        <v>43.278007507324219</v>
      </c>
      <c r="L138" s="495">
        <v>35.711891174316406</v>
      </c>
      <c r="M138" s="495">
        <v>30.688003540039063</v>
      </c>
      <c r="N138" s="495">
        <v>38.030197143554688</v>
      </c>
      <c r="O138" s="495">
        <v>47.385688781738281</v>
      </c>
      <c r="P138" s="495">
        <v>44.599887847900391</v>
      </c>
      <c r="Q138" s="495">
        <v>111.96678924560547</v>
      </c>
      <c r="R138" s="495">
        <v>45.144931793212891</v>
      </c>
    </row>
    <row r="139" spans="1:18" ht="12" customHeight="1" x14ac:dyDescent="0.2">
      <c r="A139" s="444" t="s">
        <v>1070</v>
      </c>
      <c r="B139" s="495">
        <v>11.479280471801758</v>
      </c>
      <c r="C139" s="495">
        <v>10.699867248535156</v>
      </c>
      <c r="D139" s="495">
        <v>22.922115325927734</v>
      </c>
      <c r="E139" s="495">
        <v>8.2024641036987305</v>
      </c>
      <c r="F139" s="495">
        <v>11.252617835998535</v>
      </c>
      <c r="G139" s="495">
        <v>16.839576721191406</v>
      </c>
      <c r="H139" s="495">
        <v>11.901275634765625</v>
      </c>
      <c r="I139" s="495">
        <v>8.6864299774169922</v>
      </c>
      <c r="J139" s="495">
        <v>6.6501636505126953</v>
      </c>
      <c r="K139" s="495">
        <v>17.000581741333008</v>
      </c>
      <c r="L139" s="495">
        <v>14.596375465393066</v>
      </c>
      <c r="M139" s="495">
        <v>7.841217041015625</v>
      </c>
      <c r="N139" s="495">
        <v>15.326921463012695</v>
      </c>
      <c r="O139" s="495">
        <v>10.12935733795166</v>
      </c>
      <c r="P139" s="495">
        <v>9.3167943954467773</v>
      </c>
      <c r="Q139" s="495">
        <v>19.333110809326172</v>
      </c>
      <c r="R139" s="495">
        <v>6.8027081489562988</v>
      </c>
    </row>
    <row r="140" spans="1:18" ht="12" customHeight="1" x14ac:dyDescent="0.2">
      <c r="A140" s="444" t="s">
        <v>1071</v>
      </c>
      <c r="B140" s="495">
        <v>0.62892210483551025</v>
      </c>
      <c r="C140" s="495">
        <v>4.8213396072387695</v>
      </c>
      <c r="D140" s="495">
        <v>6.3466110229492188</v>
      </c>
      <c r="E140" s="495">
        <v>15.968340873718262</v>
      </c>
      <c r="F140" s="495">
        <v>7.1420702934265137</v>
      </c>
      <c r="G140" s="495">
        <v>12.433904647827148</v>
      </c>
      <c r="H140" s="495">
        <v>12.032388687133789</v>
      </c>
      <c r="I140" s="495">
        <v>9.9474821090698242</v>
      </c>
      <c r="J140" s="495">
        <v>5.4759511947631836</v>
      </c>
      <c r="K140" s="495">
        <v>3.6324095726013184</v>
      </c>
      <c r="L140" s="495">
        <v>1.4214613437652588</v>
      </c>
      <c r="M140" s="495">
        <v>0.94506353139877319</v>
      </c>
      <c r="N140" s="495">
        <v>1.312415599822998</v>
      </c>
      <c r="O140" s="495">
        <v>5.9529962539672852</v>
      </c>
      <c r="P140" s="495">
        <v>5.7622013092041016</v>
      </c>
      <c r="Q140" s="495">
        <v>1.6915683746337891</v>
      </c>
      <c r="R140" s="495">
        <v>10.11299991607666</v>
      </c>
    </row>
    <row r="141" spans="1:18" ht="12" customHeight="1" x14ac:dyDescent="0.2">
      <c r="A141" s="444" t="s">
        <v>1072</v>
      </c>
      <c r="B141" s="495">
        <v>5.3762483596801758</v>
      </c>
      <c r="C141" s="495">
        <v>4.798367977142334</v>
      </c>
      <c r="D141" s="495">
        <v>6.9491710662841797</v>
      </c>
      <c r="E141" s="495">
        <v>9.2221202850341797</v>
      </c>
      <c r="F141" s="495">
        <v>6.7753443717956543</v>
      </c>
      <c r="G141" s="495">
        <v>9.233795166015625</v>
      </c>
      <c r="H141" s="495">
        <v>9.314326286315918</v>
      </c>
      <c r="I141" s="495">
        <v>11.860535621643066</v>
      </c>
      <c r="J141" s="495">
        <v>14.224289894104004</v>
      </c>
      <c r="K141" s="495">
        <v>20.902145385742188</v>
      </c>
      <c r="L141" s="495">
        <v>16.662982940673828</v>
      </c>
      <c r="M141" s="495">
        <v>15.389241218566895</v>
      </c>
      <c r="N141" s="495">
        <v>18.284616470336914</v>
      </c>
      <c r="O141" s="495">
        <v>28.190349578857422</v>
      </c>
      <c r="P141" s="495">
        <v>25.420080184936523</v>
      </c>
      <c r="Q141" s="495">
        <v>27.748689651489258</v>
      </c>
      <c r="R141" s="495">
        <v>18.65522575378418</v>
      </c>
    </row>
    <row r="142" spans="1:18" ht="12" customHeight="1" x14ac:dyDescent="0.2">
      <c r="A142" s="444" t="s">
        <v>1073</v>
      </c>
      <c r="B142" s="495">
        <v>4.2203984260559082</v>
      </c>
      <c r="C142" s="495">
        <v>5.319155216217041</v>
      </c>
      <c r="D142" s="495">
        <v>2.8752012252807617</v>
      </c>
      <c r="E142" s="495">
        <v>1.7294769287109375</v>
      </c>
      <c r="F142" s="495">
        <v>5.7516083717346191</v>
      </c>
      <c r="G142" s="495">
        <v>3.6098432540893555</v>
      </c>
      <c r="H142" s="495">
        <v>3.1987354755401611</v>
      </c>
      <c r="I142" s="495">
        <v>2.0723395347595215</v>
      </c>
      <c r="J142" s="495">
        <v>1.3728153705596924</v>
      </c>
      <c r="K142" s="495">
        <v>1.3428686857223511</v>
      </c>
      <c r="L142" s="495">
        <v>3.0310704708099365</v>
      </c>
      <c r="M142" s="495">
        <v>4.4124817848205566</v>
      </c>
      <c r="N142" s="495">
        <v>3.1062450408935547</v>
      </c>
      <c r="O142" s="495">
        <v>3.1129858493804932</v>
      </c>
      <c r="P142" s="495">
        <v>2.2008116245269775</v>
      </c>
      <c r="Q142" s="495">
        <v>1.3934216499328613</v>
      </c>
      <c r="R142" s="495">
        <v>7.5739998817443848</v>
      </c>
    </row>
    <row r="143" spans="1:18" ht="12" customHeight="1" x14ac:dyDescent="0.2">
      <c r="A143" s="444" t="s">
        <v>1074</v>
      </c>
      <c r="B143" s="495">
        <v>0</v>
      </c>
      <c r="C143" s="495">
        <v>0</v>
      </c>
      <c r="D143" s="495">
        <v>0</v>
      </c>
      <c r="E143" s="495">
        <v>1.75</v>
      </c>
      <c r="F143" s="495">
        <v>0</v>
      </c>
      <c r="G143" s="495">
        <v>11.397139549255371</v>
      </c>
      <c r="H143" s="495">
        <v>32.944000244140625</v>
      </c>
      <c r="I143" s="495">
        <v>0</v>
      </c>
      <c r="J143" s="495">
        <v>0</v>
      </c>
      <c r="K143" s="495">
        <v>0.40000000596046448</v>
      </c>
      <c r="L143" s="495">
        <v>0</v>
      </c>
      <c r="M143" s="495">
        <v>2.0999999046325684</v>
      </c>
      <c r="N143" s="495">
        <v>0</v>
      </c>
      <c r="O143" s="495">
        <v>0</v>
      </c>
      <c r="P143" s="495">
        <v>1.8999999761581421</v>
      </c>
      <c r="Q143" s="495">
        <v>61.799999237060547</v>
      </c>
      <c r="R143" s="495">
        <v>2</v>
      </c>
    </row>
    <row r="144" spans="1:18" ht="12" customHeight="1" x14ac:dyDescent="0.2">
      <c r="A144" s="429" t="s">
        <v>730</v>
      </c>
      <c r="B144" s="495">
        <v>1.0815860033035278</v>
      </c>
      <c r="C144" s="495">
        <v>-1.421347975730896</v>
      </c>
      <c r="D144" s="495">
        <v>2.0239169597625732</v>
      </c>
      <c r="E144" s="495">
        <v>2.2953751087188721</v>
      </c>
      <c r="F144" s="495">
        <v>-1.4587270021438599</v>
      </c>
      <c r="G144" s="495">
        <v>2.921933650970459</v>
      </c>
      <c r="H144" s="495">
        <v>-1.7340995073318481</v>
      </c>
      <c r="I144" s="495">
        <v>6.2970218658447266</v>
      </c>
      <c r="J144" s="495">
        <v>-6.1664295196533203</v>
      </c>
      <c r="K144" s="495">
        <v>1.3191494941711426</v>
      </c>
      <c r="L144" s="495">
        <v>6.9794327020645142E-2</v>
      </c>
      <c r="M144" s="495">
        <v>-1.4378886222839355</v>
      </c>
      <c r="N144" s="495">
        <v>1.1026997566223145</v>
      </c>
      <c r="O144" s="495">
        <v>-0.68946754932403564</v>
      </c>
      <c r="P144" s="495">
        <v>4.4279437065124512</v>
      </c>
      <c r="Q144" s="495">
        <v>8.2176141738891602</v>
      </c>
      <c r="R144" s="495">
        <v>2.9638626575469971</v>
      </c>
    </row>
    <row r="145" spans="1:18" s="504" customFormat="1" ht="19.5" customHeight="1" x14ac:dyDescent="0.2">
      <c r="A145" s="888" t="s">
        <v>731</v>
      </c>
      <c r="B145" s="544">
        <v>205.67832946777344</v>
      </c>
      <c r="C145" s="544">
        <v>218.87789916992188</v>
      </c>
      <c r="D145" s="544">
        <v>238.51927185058594</v>
      </c>
      <c r="E145" s="544">
        <v>251.32948303222656</v>
      </c>
      <c r="F145" s="544">
        <v>248.72401428222656</v>
      </c>
      <c r="G145" s="544">
        <v>268.64077758789063</v>
      </c>
      <c r="H145" s="544">
        <v>280.83721923828125</v>
      </c>
      <c r="I145" s="544">
        <v>262.45675659179688</v>
      </c>
      <c r="J145" s="544">
        <v>256.09939575195313</v>
      </c>
      <c r="K145" s="544">
        <v>288.878662109375</v>
      </c>
      <c r="L145" s="544">
        <v>272.88858032226563</v>
      </c>
      <c r="M145" s="544">
        <v>271.29183959960938</v>
      </c>
      <c r="N145" s="544">
        <v>297.14120483398438</v>
      </c>
      <c r="O145" s="544">
        <v>323.75830078125</v>
      </c>
      <c r="P145" s="544">
        <v>339.443359375</v>
      </c>
      <c r="Q145" s="544">
        <v>433.84149169921875</v>
      </c>
      <c r="R145" s="544">
        <v>331.62347412109375</v>
      </c>
    </row>
    <row r="146" spans="1:18" ht="12" customHeight="1" x14ac:dyDescent="0.2">
      <c r="A146" s="429" t="s">
        <v>555</v>
      </c>
      <c r="B146" s="495">
        <v>41.050750732421875</v>
      </c>
      <c r="C146" s="495">
        <v>45.271102905273438</v>
      </c>
      <c r="D146" s="495">
        <v>36.024681091308594</v>
      </c>
      <c r="E146" s="495">
        <v>39.278579711914063</v>
      </c>
      <c r="F146" s="495">
        <v>43.061679840087891</v>
      </c>
      <c r="G146" s="495">
        <v>42.276168823242188</v>
      </c>
      <c r="H146" s="495">
        <v>59.709884643554688</v>
      </c>
      <c r="I146" s="495">
        <v>87.431480407714844</v>
      </c>
      <c r="J146" s="495">
        <v>99.737098693847656</v>
      </c>
      <c r="K146" s="495">
        <v>95.499870300292969</v>
      </c>
      <c r="L146" s="495">
        <v>91.564399719238281</v>
      </c>
      <c r="M146" s="495">
        <v>81.543464660644531</v>
      </c>
      <c r="N146" s="495">
        <v>73.205863952636719</v>
      </c>
      <c r="O146" s="495">
        <v>82.575027465820313</v>
      </c>
      <c r="P146" s="495">
        <v>87.233116149902344</v>
      </c>
      <c r="Q146" s="495">
        <v>91.674476623535156</v>
      </c>
      <c r="R146" s="495">
        <v>86.905410766601563</v>
      </c>
    </row>
    <row r="147" spans="1:18" ht="12" customHeight="1" x14ac:dyDescent="0.2">
      <c r="A147" s="636" t="s">
        <v>1075</v>
      </c>
      <c r="B147" s="495">
        <v>18.626605987548828</v>
      </c>
      <c r="C147" s="495">
        <v>23.74957275390625</v>
      </c>
      <c r="D147" s="495">
        <v>16.82896614074707</v>
      </c>
      <c r="E147" s="495">
        <v>17.863174438476563</v>
      </c>
      <c r="F147" s="495">
        <v>17.635316848754883</v>
      </c>
      <c r="G147" s="495">
        <v>16.169229507446289</v>
      </c>
      <c r="H147" s="495">
        <v>21.808996200561523</v>
      </c>
      <c r="I147" s="495">
        <v>28.921150207519531</v>
      </c>
      <c r="J147" s="495">
        <v>31.222259521484375</v>
      </c>
      <c r="K147" s="495">
        <v>30.769388198852539</v>
      </c>
      <c r="L147" s="495">
        <v>32.552692413330078</v>
      </c>
      <c r="M147" s="495">
        <v>24.294116973876953</v>
      </c>
      <c r="N147" s="495">
        <v>15.759645462036133</v>
      </c>
      <c r="O147" s="495">
        <v>13.071436882019043</v>
      </c>
      <c r="P147" s="495">
        <v>17.315605163574219</v>
      </c>
      <c r="Q147" s="495">
        <v>13.542552947998047</v>
      </c>
      <c r="R147" s="495">
        <v>7.575279712677002</v>
      </c>
    </row>
    <row r="148" spans="1:18" ht="12" customHeight="1" x14ac:dyDescent="0.2">
      <c r="A148" s="636" t="s">
        <v>732</v>
      </c>
      <c r="B148" s="495">
        <v>0</v>
      </c>
      <c r="C148" s="495">
        <v>0</v>
      </c>
      <c r="D148" s="495">
        <v>0</v>
      </c>
      <c r="E148" s="495">
        <v>0</v>
      </c>
      <c r="F148" s="495">
        <v>0.31507754325866699</v>
      </c>
      <c r="G148" s="495">
        <v>2.7784519195556641</v>
      </c>
      <c r="H148" s="495">
        <v>12.801197052001953</v>
      </c>
      <c r="I148" s="495">
        <v>30.337287902832031</v>
      </c>
      <c r="J148" s="495">
        <v>39.810268402099609</v>
      </c>
      <c r="K148" s="495">
        <v>34.367561340332031</v>
      </c>
      <c r="L148" s="495">
        <v>26.361080169677734</v>
      </c>
      <c r="M148" s="495">
        <v>25.011983871459961</v>
      </c>
      <c r="N148" s="495">
        <v>25.088088989257813</v>
      </c>
      <c r="O148" s="495">
        <v>34.904472351074219</v>
      </c>
      <c r="P148" s="495">
        <v>35.050922393798828</v>
      </c>
      <c r="Q148" s="495">
        <v>44.861045837402344</v>
      </c>
      <c r="R148" s="495">
        <v>54.134712219238281</v>
      </c>
    </row>
    <row r="149" spans="1:18" ht="12" customHeight="1" x14ac:dyDescent="0.2">
      <c r="A149" s="636" t="s">
        <v>733</v>
      </c>
      <c r="B149" s="495">
        <v>2.0947451591491699</v>
      </c>
      <c r="C149" s="495">
        <v>4.0163841247558594</v>
      </c>
      <c r="D149" s="495">
        <v>1.64018714427948</v>
      </c>
      <c r="E149" s="495">
        <v>3.5048775672912598</v>
      </c>
      <c r="F149" s="495">
        <v>5.8949270248413086</v>
      </c>
      <c r="G149" s="495">
        <v>3.5597727298736572</v>
      </c>
      <c r="H149" s="495">
        <v>3.7870655059814453</v>
      </c>
      <c r="I149" s="495">
        <v>5.4306821823120117</v>
      </c>
      <c r="J149" s="495">
        <v>4.939366340637207</v>
      </c>
      <c r="K149" s="495">
        <v>5.183922290802002</v>
      </c>
      <c r="L149" s="495">
        <v>4.8045139312744141</v>
      </c>
      <c r="M149" s="495">
        <v>5.0055294036865234</v>
      </c>
      <c r="N149" s="495">
        <v>6.0431704521179199</v>
      </c>
      <c r="O149" s="495">
        <v>7.4563798904418945</v>
      </c>
      <c r="P149" s="495">
        <v>6.0378355979919434</v>
      </c>
      <c r="Q149" s="495">
        <v>5.1296186447143555</v>
      </c>
      <c r="R149" s="495">
        <v>5.1980924606323242</v>
      </c>
    </row>
    <row r="150" spans="1:18" ht="12" customHeight="1" x14ac:dyDescent="0.2">
      <c r="A150" s="636" t="s">
        <v>734</v>
      </c>
      <c r="B150" s="495">
        <v>10.187273979187012</v>
      </c>
      <c r="C150" s="495">
        <v>6.8206310272216797</v>
      </c>
      <c r="D150" s="495">
        <v>6.6694960594177246</v>
      </c>
      <c r="E150" s="495">
        <v>7.1660819053649902</v>
      </c>
      <c r="F150" s="495">
        <v>7.6198573112487793</v>
      </c>
      <c r="G150" s="495">
        <v>7.8868541717529297</v>
      </c>
      <c r="H150" s="495">
        <v>8.5926904678344727</v>
      </c>
      <c r="I150" s="495">
        <v>9.345545768737793</v>
      </c>
      <c r="J150" s="495">
        <v>9.9198465347290039</v>
      </c>
      <c r="K150" s="495">
        <v>10.638893127441406</v>
      </c>
      <c r="L150" s="495">
        <v>12.487827301025391</v>
      </c>
      <c r="M150" s="495">
        <v>12.124607086181641</v>
      </c>
      <c r="N150" s="495">
        <v>11.306863784790039</v>
      </c>
      <c r="O150" s="495">
        <v>11.216091156005859</v>
      </c>
      <c r="P150" s="495">
        <v>11.377384185791016</v>
      </c>
      <c r="Q150" s="495">
        <v>10.584494590759277</v>
      </c>
      <c r="R150" s="495">
        <v>7.4179110527038574</v>
      </c>
    </row>
    <row r="151" spans="1:18" ht="12" customHeight="1" x14ac:dyDescent="0.2">
      <c r="A151" s="636" t="s">
        <v>1076</v>
      </c>
      <c r="B151" s="495">
        <v>2.918220043182373</v>
      </c>
      <c r="C151" s="495">
        <v>3.1978967189788818</v>
      </c>
      <c r="D151" s="495">
        <v>3.130101203918457</v>
      </c>
      <c r="E151" s="495">
        <v>2.8726434707641602</v>
      </c>
      <c r="F151" s="495">
        <v>2.6447649002075195</v>
      </c>
      <c r="G151" s="495">
        <v>2.9328253269195557</v>
      </c>
      <c r="H151" s="495">
        <v>3.526115894317627</v>
      </c>
      <c r="I151" s="495">
        <v>3.9174349308013916</v>
      </c>
      <c r="J151" s="495">
        <v>3.7356595993041992</v>
      </c>
      <c r="K151" s="495">
        <v>4.0758733749389648</v>
      </c>
      <c r="L151" s="495">
        <v>4.7869248390197754</v>
      </c>
      <c r="M151" s="495">
        <v>4.8083481788635254</v>
      </c>
      <c r="N151" s="495">
        <v>5.1676125526428223</v>
      </c>
      <c r="O151" s="495">
        <v>6.0243182182312012</v>
      </c>
      <c r="P151" s="495">
        <v>7.2140326499938965</v>
      </c>
      <c r="Q151" s="495">
        <v>7.2140326499938965</v>
      </c>
      <c r="R151" s="495">
        <v>2.0611522197723389</v>
      </c>
    </row>
    <row r="152" spans="1:18" ht="12" customHeight="1" x14ac:dyDescent="0.2">
      <c r="A152" s="636" t="s">
        <v>1077</v>
      </c>
      <c r="B152" s="495">
        <v>6.1742863655090332</v>
      </c>
      <c r="C152" s="495">
        <v>6.4003820419311523</v>
      </c>
      <c r="D152" s="495">
        <v>6.6125555038452148</v>
      </c>
      <c r="E152" s="495">
        <v>6.6983885765075684</v>
      </c>
      <c r="F152" s="495">
        <v>7.6061978340148926</v>
      </c>
      <c r="G152" s="495">
        <v>7.5970335006713867</v>
      </c>
      <c r="H152" s="495">
        <v>7.8178958892822266</v>
      </c>
      <c r="I152" s="495">
        <v>8.0791091918945313</v>
      </c>
      <c r="J152" s="495">
        <v>8.6846456527709961</v>
      </c>
      <c r="K152" s="495">
        <v>9.0139675140380859</v>
      </c>
      <c r="L152" s="495">
        <v>9.095428466796875</v>
      </c>
      <c r="M152" s="495">
        <v>8.7968301773071289</v>
      </c>
      <c r="N152" s="495">
        <v>8.3118581771850586</v>
      </c>
      <c r="O152" s="495">
        <v>8.3466482162475586</v>
      </c>
      <c r="P152" s="495">
        <v>8.6541252136230469</v>
      </c>
      <c r="Q152" s="495">
        <v>8.7315101623535156</v>
      </c>
      <c r="R152" s="495">
        <v>8.8785305023193359</v>
      </c>
    </row>
    <row r="153" spans="1:18" ht="12" customHeight="1" x14ac:dyDescent="0.2">
      <c r="A153" s="636" t="s">
        <v>735</v>
      </c>
      <c r="B153" s="495">
        <v>1.0496206283569336</v>
      </c>
      <c r="C153" s="495">
        <v>1.0862381458282471</v>
      </c>
      <c r="D153" s="495">
        <v>1.1433738470077515</v>
      </c>
      <c r="E153" s="495">
        <v>1.173413872718811</v>
      </c>
      <c r="F153" s="495">
        <v>1.3455370664596558</v>
      </c>
      <c r="G153" s="495">
        <v>1.3519999980926514</v>
      </c>
      <c r="H153" s="495">
        <v>1.3759244680404663</v>
      </c>
      <c r="I153" s="495">
        <v>1.4002722501754761</v>
      </c>
      <c r="J153" s="495">
        <v>1.4250508546829224</v>
      </c>
      <c r="K153" s="495">
        <v>1.4502679109573364</v>
      </c>
      <c r="L153" s="495">
        <v>1.4759312868118286</v>
      </c>
      <c r="M153" s="495">
        <v>1.5020487308502197</v>
      </c>
      <c r="N153" s="495">
        <v>1.5286283493041992</v>
      </c>
      <c r="O153" s="495">
        <v>1.5556783676147461</v>
      </c>
      <c r="P153" s="495">
        <v>1.5832070112228394</v>
      </c>
      <c r="Q153" s="495">
        <v>1.6112227439880371</v>
      </c>
      <c r="R153" s="495">
        <v>1.6397342681884766</v>
      </c>
    </row>
    <row r="154" spans="1:18" ht="12" customHeight="1" x14ac:dyDescent="0.2">
      <c r="A154" s="429" t="s">
        <v>736</v>
      </c>
      <c r="B154" s="495">
        <v>111.28264617919922</v>
      </c>
      <c r="C154" s="495">
        <v>126.91105651855469</v>
      </c>
      <c r="D154" s="495">
        <v>124.92985534667969</v>
      </c>
      <c r="E154" s="495">
        <v>133.07112121582031</v>
      </c>
      <c r="F154" s="495">
        <v>135.814697265625</v>
      </c>
      <c r="G154" s="495">
        <v>152.67425537109375</v>
      </c>
      <c r="H154" s="495">
        <v>174.72715759277344</v>
      </c>
      <c r="I154" s="495">
        <v>175.0386962890625</v>
      </c>
      <c r="J154" s="495">
        <v>183.26213073730469</v>
      </c>
      <c r="K154" s="495">
        <v>204.19845581054688</v>
      </c>
      <c r="L154" s="495">
        <v>183.99267578125</v>
      </c>
      <c r="M154" s="495">
        <v>171.29872131347656</v>
      </c>
      <c r="N154" s="495">
        <v>159.08772277832031</v>
      </c>
      <c r="O154" s="495">
        <v>180.92973327636719</v>
      </c>
      <c r="P154" s="495">
        <v>192.69425964355469</v>
      </c>
      <c r="Q154" s="495">
        <v>266.2716064453125</v>
      </c>
      <c r="R154" s="495">
        <v>169.77084350585938</v>
      </c>
    </row>
    <row r="155" spans="1:18" ht="12" customHeight="1" x14ac:dyDescent="0.2">
      <c r="A155" s="444" t="s">
        <v>737</v>
      </c>
      <c r="B155" s="495">
        <v>32.970165252685547</v>
      </c>
      <c r="C155" s="495">
        <v>35.716487884521484</v>
      </c>
      <c r="D155" s="495">
        <v>33.589584350585938</v>
      </c>
      <c r="E155" s="495">
        <v>35.330081939697266</v>
      </c>
      <c r="F155" s="495">
        <v>37.437015533447266</v>
      </c>
      <c r="G155" s="495">
        <v>33.996082305908203</v>
      </c>
      <c r="H155" s="495">
        <v>33.778114318847656</v>
      </c>
      <c r="I155" s="495">
        <v>38.761947631835938</v>
      </c>
      <c r="J155" s="495">
        <v>40.778713226318359</v>
      </c>
      <c r="K155" s="495">
        <v>48.176162719726563</v>
      </c>
      <c r="L155" s="495">
        <v>43.964939117431641</v>
      </c>
      <c r="M155" s="495">
        <v>41.7606201171875</v>
      </c>
      <c r="N155" s="495">
        <v>41.615962982177734</v>
      </c>
      <c r="O155" s="495">
        <v>48.9000244140625</v>
      </c>
      <c r="P155" s="495">
        <v>48.8621826171875</v>
      </c>
      <c r="Q155" s="495">
        <v>54.737312316894531</v>
      </c>
      <c r="R155" s="495">
        <v>54.903224945068359</v>
      </c>
    </row>
    <row r="156" spans="1:18" ht="12" customHeight="1" x14ac:dyDescent="0.2">
      <c r="A156" s="636" t="s">
        <v>1078</v>
      </c>
      <c r="B156" s="495">
        <v>24.861461639404297</v>
      </c>
      <c r="C156" s="495">
        <v>34.948703765869141</v>
      </c>
      <c r="D156" s="495">
        <v>34.441062927246094</v>
      </c>
      <c r="E156" s="495">
        <v>36.174968719482422</v>
      </c>
      <c r="F156" s="495">
        <v>36.888446807861328</v>
      </c>
      <c r="G156" s="495">
        <v>32.646007537841797</v>
      </c>
      <c r="H156" s="495">
        <v>42.665534973144531</v>
      </c>
      <c r="I156" s="495">
        <v>60.370140075683594</v>
      </c>
      <c r="J156" s="495">
        <v>63.389320373535156</v>
      </c>
      <c r="K156" s="495">
        <v>63.257637023925781</v>
      </c>
      <c r="L156" s="495">
        <v>58.986652374267578</v>
      </c>
      <c r="M156" s="495">
        <v>40.150238037109375</v>
      </c>
      <c r="N156" s="495">
        <v>25.927701950073242</v>
      </c>
      <c r="O156" s="495">
        <v>27.294384002685547</v>
      </c>
      <c r="P156" s="495">
        <v>41.438346862792969</v>
      </c>
      <c r="Q156" s="495">
        <v>42.564434051513672</v>
      </c>
      <c r="R156" s="495">
        <v>25.903301239013672</v>
      </c>
    </row>
    <row r="157" spans="1:18" ht="12" customHeight="1" x14ac:dyDescent="0.2">
      <c r="A157" s="636" t="s">
        <v>1079</v>
      </c>
      <c r="B157" s="495">
        <v>0</v>
      </c>
      <c r="C157" s="495">
        <v>0</v>
      </c>
      <c r="D157" s="495">
        <v>0</v>
      </c>
      <c r="E157" s="495">
        <v>1.75</v>
      </c>
      <c r="F157" s="495">
        <v>0</v>
      </c>
      <c r="G157" s="495">
        <v>11.397139549255371</v>
      </c>
      <c r="H157" s="495">
        <v>32.944000244140625</v>
      </c>
      <c r="I157" s="495">
        <v>0</v>
      </c>
      <c r="J157" s="495">
        <v>0</v>
      </c>
      <c r="K157" s="495">
        <v>0.40000000596046448</v>
      </c>
      <c r="L157" s="495">
        <v>0</v>
      </c>
      <c r="M157" s="495">
        <v>2.0999999046325684</v>
      </c>
      <c r="N157" s="495">
        <v>0</v>
      </c>
      <c r="O157" s="495">
        <v>0</v>
      </c>
      <c r="P157" s="495">
        <v>1.8999999761581421</v>
      </c>
      <c r="Q157" s="495">
        <v>61.799999237060547</v>
      </c>
      <c r="R157" s="495">
        <v>2</v>
      </c>
    </row>
    <row r="158" spans="1:18" ht="12" customHeight="1" x14ac:dyDescent="0.2">
      <c r="A158" s="636" t="s">
        <v>738</v>
      </c>
      <c r="B158" s="495">
        <v>0</v>
      </c>
      <c r="C158" s="495">
        <v>0</v>
      </c>
      <c r="D158" s="495">
        <v>0</v>
      </c>
      <c r="E158" s="495">
        <v>0</v>
      </c>
      <c r="F158" s="495">
        <v>0</v>
      </c>
      <c r="G158" s="495">
        <v>0.71517854928970337</v>
      </c>
      <c r="H158" s="495">
        <v>4.0392022132873535</v>
      </c>
      <c r="I158" s="495">
        <v>10.978425979614258</v>
      </c>
      <c r="J158" s="495">
        <v>10.263306617736816</v>
      </c>
      <c r="K158" s="495">
        <v>9.000096321105957</v>
      </c>
      <c r="L158" s="495">
        <v>3.3679459095001221</v>
      </c>
      <c r="M158" s="495">
        <v>7.5447878837585449</v>
      </c>
      <c r="N158" s="495">
        <v>4.7512750625610352</v>
      </c>
      <c r="O158" s="495">
        <v>7.0672945976257324</v>
      </c>
      <c r="P158" s="495">
        <v>6.0389847755432129</v>
      </c>
      <c r="Q158" s="495">
        <v>9.6724777221679688</v>
      </c>
      <c r="R158" s="495">
        <v>8.9408063888549805</v>
      </c>
    </row>
    <row r="159" spans="1:18" ht="12" customHeight="1" x14ac:dyDescent="0.2">
      <c r="A159" s="636" t="s">
        <v>739</v>
      </c>
      <c r="B159" s="495">
        <v>25.242988586425781</v>
      </c>
      <c r="C159" s="495">
        <v>27.517498016357422</v>
      </c>
      <c r="D159" s="495">
        <v>25.997303009033203</v>
      </c>
      <c r="E159" s="495">
        <v>27.390008926391602</v>
      </c>
      <c r="F159" s="495">
        <v>29.248220443725586</v>
      </c>
      <c r="G159" s="495">
        <v>26.912504196166992</v>
      </c>
      <c r="H159" s="495">
        <v>26.512441635131836</v>
      </c>
      <c r="I159" s="495">
        <v>30.310813903808594</v>
      </c>
      <c r="J159" s="495">
        <v>31.867460250854492</v>
      </c>
      <c r="K159" s="495">
        <v>46.770587921142578</v>
      </c>
      <c r="L159" s="495">
        <v>42.737445831298828</v>
      </c>
      <c r="M159" s="495">
        <v>39.269512176513672</v>
      </c>
      <c r="N159" s="495">
        <v>47.228691101074219</v>
      </c>
      <c r="O159" s="495">
        <v>50.684818267822266</v>
      </c>
      <c r="P159" s="495">
        <v>51.063846588134766</v>
      </c>
      <c r="Q159" s="495">
        <v>55.078300476074219</v>
      </c>
      <c r="R159" s="495">
        <v>54.159046173095703</v>
      </c>
    </row>
    <row r="160" spans="1:18" ht="12" customHeight="1" x14ac:dyDescent="0.2">
      <c r="A160" s="636" t="s">
        <v>47</v>
      </c>
      <c r="B160" s="495">
        <v>1.9341000318527222</v>
      </c>
      <c r="C160" s="495">
        <v>0.95013689994812012</v>
      </c>
      <c r="D160" s="495">
        <v>1.4786447286605835</v>
      </c>
      <c r="E160" s="495">
        <v>1.5594557523727417</v>
      </c>
      <c r="F160" s="495">
        <v>0</v>
      </c>
      <c r="G160" s="495">
        <v>13.458574295043945</v>
      </c>
      <c r="H160" s="495">
        <v>2.9073991775512695</v>
      </c>
      <c r="I160" s="495">
        <v>1.2974551916122437</v>
      </c>
      <c r="J160" s="495">
        <v>0</v>
      </c>
      <c r="K160" s="495">
        <v>0</v>
      </c>
      <c r="L160" s="495">
        <v>0</v>
      </c>
      <c r="M160" s="495">
        <v>0</v>
      </c>
      <c r="N160" s="495">
        <v>0</v>
      </c>
      <c r="O160" s="495">
        <v>0</v>
      </c>
      <c r="P160" s="495">
        <v>0</v>
      </c>
      <c r="Q160" s="495">
        <v>0</v>
      </c>
      <c r="R160" s="495">
        <v>0</v>
      </c>
    </row>
    <row r="161" spans="1:18" ht="12" customHeight="1" x14ac:dyDescent="0.2">
      <c r="A161" s="636" t="s">
        <v>1080</v>
      </c>
      <c r="B161" s="495">
        <v>19.407035827636719</v>
      </c>
      <c r="C161" s="495">
        <v>20.815090179443359</v>
      </c>
      <c r="D161" s="495">
        <v>21.786123275756836</v>
      </c>
      <c r="E161" s="495">
        <v>23.228675842285156</v>
      </c>
      <c r="F161" s="495">
        <v>23.027664184570313</v>
      </c>
      <c r="G161" s="495">
        <v>21.71900749206543</v>
      </c>
      <c r="H161" s="495">
        <v>20.285009384155273</v>
      </c>
      <c r="I161" s="495">
        <v>21.032686233520508</v>
      </c>
      <c r="J161" s="495">
        <v>22.776018142700195</v>
      </c>
      <c r="K161" s="495">
        <v>23.591785430908203</v>
      </c>
      <c r="L161" s="495">
        <v>23.855215072631836</v>
      </c>
      <c r="M161" s="495">
        <v>25.989412307739258</v>
      </c>
      <c r="N161" s="495">
        <v>27.15369987487793</v>
      </c>
      <c r="O161" s="495">
        <v>28.912387847900391</v>
      </c>
      <c r="P161" s="495">
        <v>29.730800628662109</v>
      </c>
      <c r="Q161" s="495">
        <v>30.05126953125</v>
      </c>
      <c r="R161" s="495">
        <v>12.450666427612305</v>
      </c>
    </row>
    <row r="162" spans="1:18" ht="12" customHeight="1" x14ac:dyDescent="0.2">
      <c r="A162" s="636" t="s">
        <v>1081</v>
      </c>
      <c r="B162" s="495">
        <v>6.8668932914733887</v>
      </c>
      <c r="C162" s="495">
        <v>6.9631352424621582</v>
      </c>
      <c r="D162" s="495">
        <v>7.6371326446533203</v>
      </c>
      <c r="E162" s="495">
        <v>7.6379232406616211</v>
      </c>
      <c r="F162" s="495">
        <v>9.2133579254150391</v>
      </c>
      <c r="G162" s="495">
        <v>11.829769134521484</v>
      </c>
      <c r="H162" s="495">
        <v>11.595461845397949</v>
      </c>
      <c r="I162" s="495">
        <v>12.287223815917969</v>
      </c>
      <c r="J162" s="495">
        <v>14.187311172485352</v>
      </c>
      <c r="K162" s="495">
        <v>13.002182960510254</v>
      </c>
      <c r="L162" s="495">
        <v>11.080473899841309</v>
      </c>
      <c r="M162" s="495">
        <v>14.484148025512695</v>
      </c>
      <c r="N162" s="495">
        <v>12.410388946533203</v>
      </c>
      <c r="O162" s="495">
        <v>18.070825576782227</v>
      </c>
      <c r="P162" s="495">
        <v>13.660103797912598</v>
      </c>
      <c r="Q162" s="495">
        <v>12.367819786071777</v>
      </c>
      <c r="R162" s="495">
        <v>11.413804054260254</v>
      </c>
    </row>
    <row r="163" spans="1:18" s="491" customFormat="1" ht="20.25" customHeight="1" x14ac:dyDescent="0.2">
      <c r="A163" s="889" t="s">
        <v>740</v>
      </c>
      <c r="B163" s="897">
        <v>135.44644165039063</v>
      </c>
      <c r="C163" s="897">
        <v>137.23794555664063</v>
      </c>
      <c r="D163" s="897">
        <v>149.61410522460938</v>
      </c>
      <c r="E163" s="897">
        <v>157.53695678710938</v>
      </c>
      <c r="F163" s="897">
        <v>155.97099304199219</v>
      </c>
      <c r="G163" s="897">
        <v>158.24267578125</v>
      </c>
      <c r="H163" s="897">
        <v>165.81993103027344</v>
      </c>
      <c r="I163" s="897">
        <v>174.84954833984375</v>
      </c>
      <c r="J163" s="897">
        <v>172.57437133789063</v>
      </c>
      <c r="K163" s="897">
        <v>180.18009948730469</v>
      </c>
      <c r="L163" s="897">
        <v>180.46031188964844</v>
      </c>
      <c r="M163" s="897">
        <v>181.53657531738281</v>
      </c>
      <c r="N163" s="897">
        <v>211.25935363769531</v>
      </c>
      <c r="O163" s="897">
        <v>225.40359497070313</v>
      </c>
      <c r="P163" s="897">
        <v>233.98220825195313</v>
      </c>
      <c r="Q163" s="897">
        <v>259.24435424804688</v>
      </c>
      <c r="R163" s="897">
        <v>248.75802612304688</v>
      </c>
    </row>
    <row r="164" spans="1:18" x14ac:dyDescent="0.2">
      <c r="A164" s="510" t="s">
        <v>741</v>
      </c>
      <c r="B164" s="498">
        <v>-3.0062670707702637</v>
      </c>
      <c r="C164" s="498">
        <v>-0.67845207452774048</v>
      </c>
      <c r="D164" s="498">
        <v>-8.0983047485351563</v>
      </c>
      <c r="E164" s="498">
        <v>-9.1071090698242188</v>
      </c>
      <c r="F164" s="498">
        <v>-4.0463509559631348</v>
      </c>
      <c r="G164" s="498">
        <v>-7.830136775970459</v>
      </c>
      <c r="H164" s="498">
        <v>-5.3497014045715332</v>
      </c>
      <c r="I164" s="498">
        <v>-2.7768025398254395</v>
      </c>
      <c r="J164" s="498">
        <v>7.9709677696228027</v>
      </c>
      <c r="K164" s="498">
        <v>4.6282863616943359</v>
      </c>
      <c r="L164" s="498">
        <v>2.026315450668335</v>
      </c>
      <c r="M164" s="498">
        <v>2.7109239101409912</v>
      </c>
      <c r="N164" s="498">
        <v>-9.5612649917602539</v>
      </c>
      <c r="O164" s="498">
        <v>-12.341965675354004</v>
      </c>
      <c r="P164" s="498">
        <v>-12.187963485717773</v>
      </c>
      <c r="Q164" s="498">
        <v>-19.602851867675781</v>
      </c>
      <c r="R164" s="498">
        <v>-4.2955794334411621</v>
      </c>
    </row>
    <row r="165" spans="1:18" s="491" customFormat="1" ht="20.25" customHeight="1" x14ac:dyDescent="0.2">
      <c r="A165" s="499" t="s">
        <v>742</v>
      </c>
      <c r="B165" s="500">
        <v>132.44017028808594</v>
      </c>
      <c r="C165" s="500">
        <v>136.55949401855469</v>
      </c>
      <c r="D165" s="500">
        <v>141.51579284667969</v>
      </c>
      <c r="E165" s="500">
        <v>148.42984008789063</v>
      </c>
      <c r="F165" s="500">
        <v>151.92463684082031</v>
      </c>
      <c r="G165" s="500">
        <v>150.41253662109375</v>
      </c>
      <c r="H165" s="500">
        <v>160.47023010253906</v>
      </c>
      <c r="I165" s="500">
        <v>172.07273864746094</v>
      </c>
      <c r="J165" s="500">
        <v>180.54533386230469</v>
      </c>
      <c r="K165" s="500">
        <v>184.80838012695313</v>
      </c>
      <c r="L165" s="500">
        <v>182.48663330078125</v>
      </c>
      <c r="M165" s="500">
        <v>184.24749755859375</v>
      </c>
      <c r="N165" s="500">
        <v>201.69808959960938</v>
      </c>
      <c r="O165" s="500">
        <v>213.06163024902344</v>
      </c>
      <c r="P165" s="500">
        <v>221.79425048828125</v>
      </c>
      <c r="Q165" s="500">
        <v>239.64151000976563</v>
      </c>
      <c r="R165" s="500">
        <v>244.46244812011719</v>
      </c>
    </row>
    <row r="166" spans="1:18" s="514" customFormat="1" x14ac:dyDescent="0.2">
      <c r="A166" s="511" t="s">
        <v>743</v>
      </c>
      <c r="B166" s="512">
        <f>B164/B165</f>
        <v>-2.2699057727206061E-2</v>
      </c>
      <c r="C166" s="512">
        <f t="shared" ref="C166:Q166" si="37">C164/C165</f>
        <v>-4.9681794693495094E-3</v>
      </c>
      <c r="D166" s="512">
        <f t="shared" si="37"/>
        <v>-5.722544873354863E-2</v>
      </c>
      <c r="E166" s="512">
        <f t="shared" si="37"/>
        <v>-6.1356322047046427E-2</v>
      </c>
      <c r="F166" s="512">
        <f t="shared" si="37"/>
        <v>-2.663393535179364E-2</v>
      </c>
      <c r="G166" s="512">
        <f t="shared" si="37"/>
        <v>-5.2057740344446567E-2</v>
      </c>
      <c r="H166" s="512">
        <f t="shared" si="37"/>
        <v>-3.3337656468449765E-2</v>
      </c>
      <c r="I166" s="512">
        <f t="shared" si="37"/>
        <v>-1.613737633079982E-2</v>
      </c>
      <c r="J166" s="512">
        <f t="shared" si="37"/>
        <v>4.4149397822166744E-2</v>
      </c>
      <c r="K166" s="512">
        <f t="shared" si="37"/>
        <v>2.5043703962531132E-2</v>
      </c>
      <c r="L166" s="512">
        <f t="shared" si="37"/>
        <v>1.1103911634604419E-2</v>
      </c>
      <c r="M166" s="512">
        <f t="shared" si="37"/>
        <v>1.4713491070774911E-2</v>
      </c>
      <c r="N166" s="512">
        <f t="shared" si="37"/>
        <v>-4.7403845077265278E-2</v>
      </c>
      <c r="O166" s="512">
        <f t="shared" si="37"/>
        <v>-5.7926740074826649E-2</v>
      </c>
      <c r="P166" s="512">
        <f t="shared" si="37"/>
        <v>-5.4951665603981646E-2</v>
      </c>
      <c r="Q166" s="512">
        <f t="shared" si="37"/>
        <v>-8.180073588618661E-2</v>
      </c>
      <c r="R166" s="512">
        <f t="shared" ref="R166" si="38">R164/R165</f>
        <v>-1.7571530787135532E-2</v>
      </c>
    </row>
    <row r="167" spans="1:18" x14ac:dyDescent="0.2">
      <c r="A167" s="501" t="s">
        <v>746</v>
      </c>
      <c r="B167" s="502"/>
      <c r="C167" s="502"/>
      <c r="D167" s="502"/>
      <c r="E167" s="502"/>
      <c r="F167" s="502"/>
      <c r="G167" s="502"/>
      <c r="H167" s="502"/>
      <c r="I167" s="502"/>
      <c r="J167" s="502"/>
      <c r="K167" s="502"/>
      <c r="L167" s="502"/>
      <c r="M167" s="502"/>
      <c r="N167" s="502"/>
      <c r="O167" s="502"/>
    </row>
    <row r="168" spans="1:18" s="491" customFormat="1" ht="25.15" customHeight="1" x14ac:dyDescent="0.2">
      <c r="A168" s="488" t="str">
        <f>Index!B30</f>
        <v>Table 3u    RMI change in Implicit GDP price deflators by expenditure, FY2004-FY2020 (experimental)</v>
      </c>
      <c r="B168" s="489"/>
      <c r="C168" s="489"/>
      <c r="D168" s="489"/>
      <c r="E168" s="490"/>
      <c r="F168" s="490"/>
      <c r="G168" s="490"/>
      <c r="H168" s="490"/>
      <c r="I168" s="490"/>
      <c r="J168" s="490"/>
      <c r="K168" s="490"/>
      <c r="L168" s="490"/>
      <c r="M168" s="490"/>
      <c r="N168" s="490"/>
      <c r="O168" s="490"/>
    </row>
    <row r="169" spans="1:18" s="494" customFormat="1" ht="20.100000000000001" customHeight="1" x14ac:dyDescent="0.2">
      <c r="A169" s="492" t="s">
        <v>548</v>
      </c>
      <c r="B169" s="493" t="str">
        <f>B$2</f>
        <v>FY2004</v>
      </c>
      <c r="C169" s="493" t="str">
        <f t="shared" ref="C169:R169" si="39">C$2</f>
        <v>FY2005</v>
      </c>
      <c r="D169" s="493" t="str">
        <f t="shared" si="39"/>
        <v>FY2006</v>
      </c>
      <c r="E169" s="493" t="str">
        <f t="shared" si="39"/>
        <v>FY2007</v>
      </c>
      <c r="F169" s="493" t="str">
        <f t="shared" si="39"/>
        <v>FY2008</v>
      </c>
      <c r="G169" s="493" t="str">
        <f t="shared" si="39"/>
        <v>FY2009</v>
      </c>
      <c r="H169" s="493" t="str">
        <f t="shared" si="39"/>
        <v>FY2010</v>
      </c>
      <c r="I169" s="493" t="str">
        <f t="shared" si="39"/>
        <v>FY2011</v>
      </c>
      <c r="J169" s="493" t="str">
        <f t="shared" si="39"/>
        <v>FY2012</v>
      </c>
      <c r="K169" s="493" t="str">
        <f t="shared" si="39"/>
        <v>FY2013</v>
      </c>
      <c r="L169" s="493" t="str">
        <f t="shared" si="39"/>
        <v>FY2014</v>
      </c>
      <c r="M169" s="493" t="str">
        <f t="shared" si="39"/>
        <v>FY2015</v>
      </c>
      <c r="N169" s="493" t="str">
        <f t="shared" si="39"/>
        <v>FY2016</v>
      </c>
      <c r="O169" s="493" t="str">
        <f t="shared" si="39"/>
        <v>FY2017</v>
      </c>
      <c r="P169" s="493" t="str">
        <f t="shared" si="39"/>
        <v>FY2018</v>
      </c>
      <c r="Q169" s="493" t="str">
        <f t="shared" si="39"/>
        <v>FY2019</v>
      </c>
      <c r="R169" s="493" t="str">
        <f t="shared" si="39"/>
        <v>FY2020</v>
      </c>
    </row>
    <row r="170" spans="1:18" ht="20.100000000000001" customHeight="1" x14ac:dyDescent="0.2">
      <c r="A170" s="429" t="s">
        <v>722</v>
      </c>
      <c r="B170" s="443"/>
      <c r="C170" s="443">
        <f>IF(C3&gt;0,IF(B3&gt;0,(C127/C3)/(B127/B3)-1,""),"")</f>
        <v>2.9907141019684502E-2</v>
      </c>
      <c r="D170" s="443">
        <f t="shared" ref="D170:R185" si="40">IF(D3&gt;0,IF(C3&gt;0,(D127/D3)/(C127/C3)-1,""),"")</f>
        <v>-5.0149994983228474E-3</v>
      </c>
      <c r="E170" s="443">
        <f t="shared" si="40"/>
        <v>1.0244299901642773E-2</v>
      </c>
      <c r="F170" s="443">
        <f t="shared" si="40"/>
        <v>5.0763652347441068E-2</v>
      </c>
      <c r="G170" s="443">
        <f t="shared" si="40"/>
        <v>-5.2826400536937212E-3</v>
      </c>
      <c r="H170" s="443">
        <f t="shared" si="40"/>
        <v>-1.3770616564704241E-2</v>
      </c>
      <c r="I170" s="443">
        <f t="shared" si="40"/>
        <v>1.8734186566845556E-2</v>
      </c>
      <c r="J170" s="443">
        <f t="shared" si="40"/>
        <v>7.3566949045480445E-3</v>
      </c>
      <c r="K170" s="443">
        <f t="shared" si="40"/>
        <v>9.623023500945127E-3</v>
      </c>
      <c r="L170" s="443">
        <f t="shared" si="40"/>
        <v>2.1591196798442791E-2</v>
      </c>
      <c r="M170" s="443">
        <f t="shared" si="40"/>
        <v>1.5320962662633386E-2</v>
      </c>
      <c r="N170" s="443">
        <f t="shared" si="40"/>
        <v>1.5600940532016772E-2</v>
      </c>
      <c r="O170" s="443">
        <f t="shared" si="40"/>
        <v>2.7252763995938789E-2</v>
      </c>
      <c r="P170" s="443">
        <f t="shared" si="40"/>
        <v>2.083057503685537E-2</v>
      </c>
      <c r="Q170" s="443">
        <f t="shared" si="40"/>
        <v>3.6971657298192628E-2</v>
      </c>
      <c r="R170" s="443">
        <f t="shared" si="40"/>
        <v>1.307679916861848E-2</v>
      </c>
    </row>
    <row r="171" spans="1:18" ht="12" customHeight="1" x14ac:dyDescent="0.2">
      <c r="A171" s="444" t="s">
        <v>723</v>
      </c>
      <c r="B171" s="443"/>
      <c r="C171" s="443">
        <f t="shared" ref="C171:P206" si="41">IF(C4&gt;0,IF(B4&gt;0,(C128/C4)/(B128/B4)-1,""),"")</f>
        <v>2.4263515052374451E-2</v>
      </c>
      <c r="D171" s="443">
        <f t="shared" si="41"/>
        <v>-2.5062745930431229E-2</v>
      </c>
      <c r="E171" s="443">
        <f t="shared" si="41"/>
        <v>9.1347383942785854E-4</v>
      </c>
      <c r="F171" s="443">
        <f t="shared" si="41"/>
        <v>4.0593697990622957E-2</v>
      </c>
      <c r="G171" s="443">
        <f t="shared" si="41"/>
        <v>6.1120108474432833E-4</v>
      </c>
      <c r="H171" s="443">
        <f t="shared" si="41"/>
        <v>-8.7472100515733064E-3</v>
      </c>
      <c r="I171" s="443">
        <f t="shared" si="41"/>
        <v>1.4194571077264628E-2</v>
      </c>
      <c r="J171" s="443">
        <f t="shared" si="41"/>
        <v>1.5689616710591103E-2</v>
      </c>
      <c r="K171" s="443">
        <f t="shared" si="41"/>
        <v>1.1826644154979471E-2</v>
      </c>
      <c r="L171" s="443">
        <f t="shared" si="41"/>
        <v>3.129540672034925E-2</v>
      </c>
      <c r="M171" s="443">
        <f t="shared" si="41"/>
        <v>2.5545063600432627E-2</v>
      </c>
      <c r="N171" s="443">
        <f t="shared" si="41"/>
        <v>1.4990557804605453E-2</v>
      </c>
      <c r="O171" s="443">
        <f t="shared" si="41"/>
        <v>2.8154968794607438E-2</v>
      </c>
      <c r="P171" s="443">
        <f t="shared" si="41"/>
        <v>2.5362031235030225E-2</v>
      </c>
      <c r="Q171" s="443">
        <f t="shared" si="40"/>
        <v>3.8756875626135834E-2</v>
      </c>
      <c r="R171" s="443">
        <f t="shared" si="40"/>
        <v>9.4901468701857894E-3</v>
      </c>
    </row>
    <row r="172" spans="1:18" ht="12" customHeight="1" x14ac:dyDescent="0.2">
      <c r="A172" s="444" t="s">
        <v>34</v>
      </c>
      <c r="B172" s="443"/>
      <c r="C172" s="443">
        <f t="shared" si="41"/>
        <v>6.0634309332856295E-2</v>
      </c>
      <c r="D172" s="443">
        <f t="shared" si="41"/>
        <v>5.0881716251517384E-2</v>
      </c>
      <c r="E172" s="443">
        <f t="shared" si="41"/>
        <v>-1.5847450999291302E-2</v>
      </c>
      <c r="F172" s="443">
        <f t="shared" si="41"/>
        <v>8.032512187721208E-2</v>
      </c>
      <c r="G172" s="443">
        <f t="shared" si="41"/>
        <v>2.3478023153760352E-2</v>
      </c>
      <c r="H172" s="443">
        <f t="shared" si="41"/>
        <v>-5.7360513047604034E-3</v>
      </c>
      <c r="I172" s="443">
        <f t="shared" si="41"/>
        <v>3.3381919508696178E-2</v>
      </c>
      <c r="J172" s="443">
        <f t="shared" si="41"/>
        <v>-6.0181057671186977E-3</v>
      </c>
      <c r="K172" s="443">
        <f t="shared" si="41"/>
        <v>1.4117244092668013E-2</v>
      </c>
      <c r="L172" s="443">
        <f t="shared" si="41"/>
        <v>1.2156650066337704E-2</v>
      </c>
      <c r="M172" s="443">
        <f t="shared" si="41"/>
        <v>-5.5341913179988156E-3</v>
      </c>
      <c r="N172" s="443">
        <f t="shared" si="41"/>
        <v>1.6941042939585538E-2</v>
      </c>
      <c r="O172" s="443">
        <f t="shared" si="41"/>
        <v>2.0726681694061666E-2</v>
      </c>
      <c r="P172" s="443">
        <f t="shared" si="41"/>
        <v>2.0723049689891804E-2</v>
      </c>
      <c r="Q172" s="443">
        <f t="shared" si="40"/>
        <v>2.0277025381852498E-2</v>
      </c>
      <c r="R172" s="443">
        <f t="shared" si="40"/>
        <v>2.1643141569666957E-2</v>
      </c>
    </row>
    <row r="173" spans="1:18" ht="12" customHeight="1" x14ac:dyDescent="0.2">
      <c r="A173" s="444" t="s">
        <v>35</v>
      </c>
      <c r="B173" s="443"/>
      <c r="C173" s="443">
        <f t="shared" si="41"/>
        <v>1.9989562997337007E-2</v>
      </c>
      <c r="D173" s="443">
        <f t="shared" si="41"/>
        <v>1.8249542420409215E-2</v>
      </c>
      <c r="E173" s="443">
        <f t="shared" si="41"/>
        <v>8.465458238225243E-2</v>
      </c>
      <c r="F173" s="443">
        <f t="shared" si="41"/>
        <v>6.1367578264353684E-2</v>
      </c>
      <c r="G173" s="443">
        <f t="shared" si="41"/>
        <v>-4.8548690477033474E-2</v>
      </c>
      <c r="H173" s="443">
        <f t="shared" si="41"/>
        <v>-3.7382997318347377E-2</v>
      </c>
      <c r="I173" s="443">
        <f t="shared" si="41"/>
        <v>3.4857898555363365E-2</v>
      </c>
      <c r="J173" s="443">
        <f t="shared" si="41"/>
        <v>-2.7108692574755344E-2</v>
      </c>
      <c r="K173" s="443">
        <f t="shared" si="41"/>
        <v>-1.0316293335915772E-3</v>
      </c>
      <c r="L173" s="443">
        <f t="shared" si="41"/>
        <v>-1.6865155046763447E-2</v>
      </c>
      <c r="M173" s="443">
        <f t="shared" si="41"/>
        <v>-1.3311542791233477E-2</v>
      </c>
      <c r="N173" s="443">
        <f t="shared" si="41"/>
        <v>1.3590474019536281E-2</v>
      </c>
      <c r="O173" s="443">
        <f t="shared" si="41"/>
        <v>3.5191358427311137E-2</v>
      </c>
      <c r="P173" s="443">
        <f t="shared" si="41"/>
        <v>-3.0670860665860111E-3</v>
      </c>
      <c r="Q173" s="443">
        <f t="shared" si="40"/>
        <v>4.07668708374469E-2</v>
      </c>
      <c r="R173" s="443">
        <f t="shared" si="40"/>
        <v>3.139932711866833E-2</v>
      </c>
    </row>
    <row r="174" spans="1:18" ht="12" customHeight="1" x14ac:dyDescent="0.2">
      <c r="A174" s="444" t="s">
        <v>947</v>
      </c>
      <c r="B174" s="443"/>
      <c r="C174" s="443">
        <f t="shared" si="41"/>
        <v>-4.2682888039733413E-3</v>
      </c>
      <c r="D174" s="443">
        <f t="shared" si="41"/>
        <v>1.5546991389110865E-2</v>
      </c>
      <c r="E174" s="443">
        <f t="shared" si="41"/>
        <v>-4.734449852791367E-3</v>
      </c>
      <c r="F174" s="443">
        <f t="shared" si="41"/>
        <v>8.1513768202864156E-2</v>
      </c>
      <c r="G174" s="443">
        <f t="shared" si="41"/>
        <v>-1.9912009336098269E-2</v>
      </c>
      <c r="H174" s="443">
        <f t="shared" si="41"/>
        <v>2.4200162588229102E-2</v>
      </c>
      <c r="I174" s="443">
        <f t="shared" si="41"/>
        <v>1.0822429020364233E-2</v>
      </c>
      <c r="J174" s="443">
        <f t="shared" si="41"/>
        <v>-4.1856058149221775E-2</v>
      </c>
      <c r="K174" s="443">
        <f t="shared" si="41"/>
        <v>1.3972399787748113E-2</v>
      </c>
      <c r="L174" s="443">
        <f t="shared" si="41"/>
        <v>-2.6821385766422789E-2</v>
      </c>
      <c r="M174" s="443">
        <f t="shared" si="41"/>
        <v>0.10162403098159012</v>
      </c>
      <c r="N174" s="443">
        <f t="shared" si="41"/>
        <v>7.6428576506993418E-2</v>
      </c>
      <c r="O174" s="443">
        <f t="shared" si="41"/>
        <v>-5.4935253524414751E-2</v>
      </c>
      <c r="P174" s="443">
        <f t="shared" si="41"/>
        <v>0.10038460469733956</v>
      </c>
      <c r="Q174" s="443">
        <f t="shared" si="40"/>
        <v>6.2565956902445041E-2</v>
      </c>
      <c r="R174" s="443">
        <f t="shared" si="40"/>
        <v>-0.13051757297493571</v>
      </c>
    </row>
    <row r="175" spans="1:18" ht="12" customHeight="1" x14ac:dyDescent="0.2">
      <c r="A175" s="429" t="s">
        <v>724</v>
      </c>
      <c r="B175" s="443"/>
      <c r="C175" s="443">
        <f t="shared" si="41"/>
        <v>3.6103466581779431E-2</v>
      </c>
      <c r="D175" s="443">
        <f t="shared" si="41"/>
        <v>5.4339269460127237E-2</v>
      </c>
      <c r="E175" s="443">
        <f t="shared" si="41"/>
        <v>4.73315229930793E-2</v>
      </c>
      <c r="F175" s="443">
        <f t="shared" si="41"/>
        <v>0.10718716369169523</v>
      </c>
      <c r="G175" s="443">
        <f t="shared" si="41"/>
        <v>1.1502594120388565E-2</v>
      </c>
      <c r="H175" s="443">
        <f t="shared" si="41"/>
        <v>2.119152969117466E-2</v>
      </c>
      <c r="I175" s="443">
        <f t="shared" si="41"/>
        <v>2.828850816941797E-2</v>
      </c>
      <c r="J175" s="443">
        <f t="shared" si="41"/>
        <v>2.154465915305237E-2</v>
      </c>
      <c r="K175" s="443">
        <f t="shared" si="41"/>
        <v>-1.4797770978257851E-2</v>
      </c>
      <c r="L175" s="443">
        <f t="shared" si="41"/>
        <v>1.8591578513002194E-2</v>
      </c>
      <c r="M175" s="443">
        <f t="shared" si="41"/>
        <v>1.3621750252945652E-3</v>
      </c>
      <c r="N175" s="443">
        <f t="shared" si="41"/>
        <v>2.77026343746134E-3</v>
      </c>
      <c r="O175" s="443">
        <f t="shared" si="41"/>
        <v>-1.818564470062678E-3</v>
      </c>
      <c r="P175" s="443">
        <f t="shared" si="41"/>
        <v>2.7614288973916601E-2</v>
      </c>
      <c r="Q175" s="443">
        <f t="shared" si="40"/>
        <v>-8.5207831739377848E-3</v>
      </c>
      <c r="R175" s="443">
        <f t="shared" si="40"/>
        <v>0.1325688607525195</v>
      </c>
    </row>
    <row r="176" spans="1:18" ht="12" customHeight="1" x14ac:dyDescent="0.2">
      <c r="A176" s="444" t="s">
        <v>725</v>
      </c>
      <c r="B176" s="443"/>
      <c r="C176" s="443">
        <f t="shared" si="41"/>
        <v>3.4539354218740881E-2</v>
      </c>
      <c r="D176" s="443">
        <f t="shared" si="41"/>
        <v>5.4738859322788658E-2</v>
      </c>
      <c r="E176" s="443">
        <f t="shared" si="41"/>
        <v>5.239683542582485E-2</v>
      </c>
      <c r="F176" s="443">
        <f t="shared" si="41"/>
        <v>0.121108700239134</v>
      </c>
      <c r="G176" s="443">
        <f t="shared" si="41"/>
        <v>1.7312179425831298E-2</v>
      </c>
      <c r="H176" s="443">
        <f t="shared" si="41"/>
        <v>2.7720505677548024E-2</v>
      </c>
      <c r="I176" s="443">
        <f t="shared" si="41"/>
        <v>2.5108456057767459E-2</v>
      </c>
      <c r="J176" s="443">
        <f t="shared" si="41"/>
        <v>2.1735251549033219E-2</v>
      </c>
      <c r="K176" s="443">
        <f t="shared" si="41"/>
        <v>-2.3108693566009086E-2</v>
      </c>
      <c r="L176" s="443">
        <f t="shared" si="41"/>
        <v>2.0172740619638585E-2</v>
      </c>
      <c r="M176" s="443">
        <f t="shared" si="41"/>
        <v>2.5495087195552824E-3</v>
      </c>
      <c r="N176" s="443">
        <f t="shared" si="41"/>
        <v>3.7232806115028438E-3</v>
      </c>
      <c r="O176" s="443">
        <f t="shared" si="41"/>
        <v>-8.4826876644678029E-3</v>
      </c>
      <c r="P176" s="443">
        <f t="shared" si="41"/>
        <v>2.6296999830355716E-2</v>
      </c>
      <c r="Q176" s="443">
        <f t="shared" si="40"/>
        <v>-1.3963035613090424E-2</v>
      </c>
      <c r="R176" s="443">
        <f t="shared" si="40"/>
        <v>0.16946843627134678</v>
      </c>
    </row>
    <row r="177" spans="1:18" ht="12" customHeight="1" x14ac:dyDescent="0.2">
      <c r="A177" s="444" t="s">
        <v>726</v>
      </c>
      <c r="B177" s="443"/>
      <c r="C177" s="443">
        <f t="shared" si="41"/>
        <v>4.7303026569269324E-2</v>
      </c>
      <c r="D177" s="443">
        <f t="shared" si="41"/>
        <v>4.6614348390771942E-2</v>
      </c>
      <c r="E177" s="443">
        <f t="shared" si="41"/>
        <v>2.7112860716614451E-2</v>
      </c>
      <c r="F177" s="443">
        <f t="shared" si="41"/>
        <v>4.1392823790279198E-2</v>
      </c>
      <c r="G177" s="443">
        <f t="shared" si="41"/>
        <v>-1.3674232763445926E-2</v>
      </c>
      <c r="H177" s="443">
        <f t="shared" si="41"/>
        <v>-5.6416600609594525E-3</v>
      </c>
      <c r="I177" s="443">
        <f t="shared" si="41"/>
        <v>4.0610380529491952E-2</v>
      </c>
      <c r="J177" s="443">
        <f t="shared" si="41"/>
        <v>2.0341130053383116E-2</v>
      </c>
      <c r="K177" s="443">
        <f t="shared" si="41"/>
        <v>2.3632244951345305E-2</v>
      </c>
      <c r="L177" s="443">
        <f t="shared" si="41"/>
        <v>1.0748769889342702E-2</v>
      </c>
      <c r="M177" s="443">
        <f t="shared" si="41"/>
        <v>-3.8267205616423494E-3</v>
      </c>
      <c r="N177" s="443">
        <f t="shared" si="41"/>
        <v>-1.3810874607378398E-3</v>
      </c>
      <c r="O177" s="443">
        <f t="shared" si="41"/>
        <v>3.0343944654217525E-2</v>
      </c>
      <c r="P177" s="443">
        <f t="shared" si="41"/>
        <v>3.3092574098233962E-2</v>
      </c>
      <c r="Q177" s="443">
        <f t="shared" si="40"/>
        <v>2.0648833044382808E-2</v>
      </c>
      <c r="R177" s="443">
        <f t="shared" si="40"/>
        <v>-1.8323636505401142E-2</v>
      </c>
    </row>
    <row r="178" spans="1:18" ht="12" customHeight="1" x14ac:dyDescent="0.2">
      <c r="A178" s="886" t="s">
        <v>727</v>
      </c>
      <c r="B178" s="443"/>
      <c r="C178" s="443">
        <f t="shared" si="41"/>
        <v>5.799339168940465E-2</v>
      </c>
      <c r="D178" s="443">
        <f t="shared" si="41"/>
        <v>6.6490984824092214E-2</v>
      </c>
      <c r="E178" s="443">
        <f t="shared" si="41"/>
        <v>2.9842348354920611E-2</v>
      </c>
      <c r="F178" s="443">
        <f t="shared" si="41"/>
        <v>3.2118515091459354E-2</v>
      </c>
      <c r="G178" s="443">
        <f t="shared" si="41"/>
        <v>-4.0701471825519531E-2</v>
      </c>
      <c r="H178" s="443">
        <f t="shared" si="41"/>
        <v>-2.0473013451611788E-2</v>
      </c>
      <c r="I178" s="443">
        <f t="shared" si="41"/>
        <v>3.9457390139895132E-2</v>
      </c>
      <c r="J178" s="443">
        <f t="shared" si="41"/>
        <v>1.5968453419401785E-2</v>
      </c>
      <c r="K178" s="443">
        <f t="shared" si="41"/>
        <v>2.3222714032924863E-2</v>
      </c>
      <c r="L178" s="443">
        <f t="shared" si="41"/>
        <v>-1.1061254885174066E-3</v>
      </c>
      <c r="M178" s="443">
        <f t="shared" si="41"/>
        <v>-2.0440434502614457E-2</v>
      </c>
      <c r="N178" s="443">
        <f t="shared" si="41"/>
        <v>-2.9934342182225127E-4</v>
      </c>
      <c r="O178" s="443">
        <f t="shared" si="41"/>
        <v>4.9635928036780186E-2</v>
      </c>
      <c r="P178" s="443">
        <f t="shared" si="41"/>
        <v>4.2579033900158603E-2</v>
      </c>
      <c r="Q178" s="443">
        <f t="shared" si="40"/>
        <v>2.0104957243973764E-2</v>
      </c>
      <c r="R178" s="443">
        <f t="shared" si="40"/>
        <v>-3.6086342990851783E-2</v>
      </c>
    </row>
    <row r="179" spans="1:18" ht="12" customHeight="1" x14ac:dyDescent="0.2">
      <c r="A179" s="886" t="s">
        <v>4</v>
      </c>
      <c r="B179" s="443"/>
      <c r="C179" s="443">
        <f t="shared" si="41"/>
        <v>3.1730141839090731E-2</v>
      </c>
      <c r="D179" s="443">
        <f t="shared" si="41"/>
        <v>2.1683340784636407E-2</v>
      </c>
      <c r="E179" s="443">
        <f t="shared" si="41"/>
        <v>2.2191729248371095E-2</v>
      </c>
      <c r="F179" s="443">
        <f t="shared" si="41"/>
        <v>5.4041290007556197E-2</v>
      </c>
      <c r="G179" s="443">
        <f t="shared" si="41"/>
        <v>2.3447030303631822E-2</v>
      </c>
      <c r="H179" s="443">
        <f t="shared" si="41"/>
        <v>1.2193483311041309E-2</v>
      </c>
      <c r="I179" s="443">
        <f t="shared" si="41"/>
        <v>4.2044154583520843E-2</v>
      </c>
      <c r="J179" s="443">
        <f t="shared" si="41"/>
        <v>2.6299650409290498E-2</v>
      </c>
      <c r="K179" s="443">
        <f t="shared" si="41"/>
        <v>2.4555419898106612E-2</v>
      </c>
      <c r="L179" s="443">
        <f t="shared" si="41"/>
        <v>2.4016339933034647E-2</v>
      </c>
      <c r="M179" s="443">
        <f t="shared" si="41"/>
        <v>1.5751311328630724E-2</v>
      </c>
      <c r="N179" s="443">
        <f t="shared" si="41"/>
        <v>-2.6942245294852007E-3</v>
      </c>
      <c r="O179" s="443">
        <f t="shared" si="41"/>
        <v>6.3522233423243257E-3</v>
      </c>
      <c r="P179" s="443">
        <f t="shared" si="41"/>
        <v>1.9621805692096039E-2</v>
      </c>
      <c r="Q179" s="443">
        <f t="shared" si="40"/>
        <v>1.9787860826013803E-2</v>
      </c>
      <c r="R179" s="443">
        <f t="shared" si="40"/>
        <v>6.7969543079209327E-3</v>
      </c>
    </row>
    <row r="180" spans="1:18" ht="12" customHeight="1" x14ac:dyDescent="0.2">
      <c r="A180" s="887" t="s">
        <v>728</v>
      </c>
      <c r="B180" s="443"/>
      <c r="C180" s="443">
        <f t="shared" si="41"/>
        <v>6.1619311102746765E-2</v>
      </c>
      <c r="D180" s="443">
        <f t="shared" si="41"/>
        <v>6.5260781691270475E-2</v>
      </c>
      <c r="E180" s="443">
        <f t="shared" si="41"/>
        <v>8.6150244523874875E-3</v>
      </c>
      <c r="F180" s="443">
        <f t="shared" si="41"/>
        <v>-5.0598654083203964E-2</v>
      </c>
      <c r="G180" s="443">
        <f t="shared" si="41"/>
        <v>-3.2289577750831078E-2</v>
      </c>
      <c r="H180" s="443">
        <f t="shared" si="41"/>
        <v>0.16171464660895185</v>
      </c>
      <c r="I180" s="443">
        <f t="shared" si="41"/>
        <v>6.6185115878476974E-2</v>
      </c>
      <c r="J180" s="443">
        <f t="shared" si="41"/>
        <v>0.13041409367507972</v>
      </c>
      <c r="K180" s="443">
        <f t="shared" si="41"/>
        <v>1.0412035672571873E-2</v>
      </c>
      <c r="L180" s="443">
        <f t="shared" si="41"/>
        <v>-2.2383798171139113E-2</v>
      </c>
      <c r="M180" s="443">
        <f t="shared" si="41"/>
        <v>-3.3505027608950688E-2</v>
      </c>
      <c r="N180" s="443">
        <f t="shared" si="41"/>
        <v>-1.9430217109951409E-3</v>
      </c>
      <c r="O180" s="443">
        <f t="shared" si="41"/>
        <v>6.882421770021363E-2</v>
      </c>
      <c r="P180" s="443">
        <f t="shared" si="41"/>
        <v>8.1011941693254208E-2</v>
      </c>
      <c r="Q180" s="443">
        <f t="shared" si="40"/>
        <v>9.3951001777205168E-2</v>
      </c>
      <c r="R180" s="443">
        <f t="shared" si="40"/>
        <v>0.13035390814227155</v>
      </c>
    </row>
    <row r="181" spans="1:18" ht="12" customHeight="1" x14ac:dyDescent="0.2">
      <c r="A181" s="429" t="s">
        <v>729</v>
      </c>
      <c r="B181" s="443"/>
      <c r="C181" s="443">
        <f t="shared" si="41"/>
        <v>3.2462399021262467E-3</v>
      </c>
      <c r="D181" s="443">
        <f t="shared" si="41"/>
        <v>-5.6436418757231932E-3</v>
      </c>
      <c r="E181" s="443">
        <f t="shared" si="41"/>
        <v>2.9734900822574684E-2</v>
      </c>
      <c r="F181" s="443">
        <f t="shared" si="41"/>
        <v>4.9320911158244662E-2</v>
      </c>
      <c r="G181" s="443">
        <f t="shared" si="41"/>
        <v>1.6557009001813006E-2</v>
      </c>
      <c r="H181" s="443">
        <f t="shared" si="41"/>
        <v>1.2236095178587814E-2</v>
      </c>
      <c r="I181" s="443">
        <f t="shared" si="41"/>
        <v>-1.131210549942685E-2</v>
      </c>
      <c r="J181" s="443">
        <f t="shared" si="41"/>
        <v>1.8003625751937591E-2</v>
      </c>
      <c r="K181" s="443">
        <f t="shared" si="41"/>
        <v>9.5415907936291511E-4</v>
      </c>
      <c r="L181" s="443">
        <f t="shared" si="41"/>
        <v>5.6261949144209566E-3</v>
      </c>
      <c r="M181" s="443">
        <f t="shared" si="41"/>
        <v>1.3957036242939092E-2</v>
      </c>
      <c r="N181" s="443">
        <f t="shared" si="41"/>
        <v>-2.5716601576891929E-2</v>
      </c>
      <c r="O181" s="443">
        <f t="shared" si="41"/>
        <v>-1.224618670125488E-2</v>
      </c>
      <c r="P181" s="443">
        <f t="shared" si="41"/>
        <v>7.8296231123924365E-3</v>
      </c>
      <c r="Q181" s="443">
        <f t="shared" si="40"/>
        <v>1.7007072218398145E-2</v>
      </c>
      <c r="R181" s="443">
        <f t="shared" si="40"/>
        <v>8.730875800681126E-2</v>
      </c>
    </row>
    <row r="182" spans="1:18" ht="12" customHeight="1" x14ac:dyDescent="0.2">
      <c r="A182" s="444" t="s">
        <v>1070</v>
      </c>
      <c r="B182" s="443"/>
      <c r="C182" s="443">
        <f t="shared" si="41"/>
        <v>4.5422539716418742E-2</v>
      </c>
      <c r="D182" s="443">
        <f t="shared" si="41"/>
        <v>3.1618560996263145E-2</v>
      </c>
      <c r="E182" s="443">
        <f t="shared" si="41"/>
        <v>1.4856941894060949E-2</v>
      </c>
      <c r="F182" s="443">
        <f t="shared" si="41"/>
        <v>7.1244169612311836E-2</v>
      </c>
      <c r="G182" s="443">
        <f t="shared" si="41"/>
        <v>9.2851744560380478E-3</v>
      </c>
      <c r="H182" s="443">
        <f t="shared" si="41"/>
        <v>-5.2797280121111845E-3</v>
      </c>
      <c r="I182" s="443">
        <f t="shared" si="41"/>
        <v>4.3713564479390898E-2</v>
      </c>
      <c r="J182" s="443">
        <f t="shared" si="41"/>
        <v>2.4964922822188873E-2</v>
      </c>
      <c r="K182" s="443">
        <f t="shared" si="41"/>
        <v>1.3324196350023465E-2</v>
      </c>
      <c r="L182" s="443">
        <f t="shared" si="41"/>
        <v>1.2763108324875594E-2</v>
      </c>
      <c r="M182" s="443">
        <f t="shared" si="41"/>
        <v>4.6220261085476722E-3</v>
      </c>
      <c r="N182" s="443">
        <f t="shared" si="41"/>
        <v>1.2481638210841473E-2</v>
      </c>
      <c r="O182" s="443">
        <f t="shared" si="41"/>
        <v>1.6400614133647018E-2</v>
      </c>
      <c r="P182" s="443">
        <f t="shared" si="41"/>
        <v>3.0455095095024642E-2</v>
      </c>
      <c r="Q182" s="443">
        <f t="shared" si="40"/>
        <v>3.7346682328253555E-2</v>
      </c>
      <c r="R182" s="443">
        <f t="shared" si="40"/>
        <v>1.3584058155223788E-2</v>
      </c>
    </row>
    <row r="183" spans="1:18" ht="12" customHeight="1" x14ac:dyDescent="0.2">
      <c r="A183" s="444" t="s">
        <v>1071</v>
      </c>
      <c r="B183" s="443"/>
      <c r="C183" s="443">
        <f t="shared" si="41"/>
        <v>4.5422613874503082E-2</v>
      </c>
      <c r="D183" s="443">
        <f t="shared" si="41"/>
        <v>3.1618494549681575E-2</v>
      </c>
      <c r="E183" s="443">
        <f t="shared" si="41"/>
        <v>1.4856982488067549E-2</v>
      </c>
      <c r="F183" s="443">
        <f t="shared" si="41"/>
        <v>7.1244108481109292E-2</v>
      </c>
      <c r="G183" s="443">
        <f t="shared" si="41"/>
        <v>9.2851832133384882E-3</v>
      </c>
      <c r="H183" s="443">
        <f t="shared" si="41"/>
        <v>-5.2796525387825977E-3</v>
      </c>
      <c r="I183" s="443">
        <f t="shared" si="41"/>
        <v>4.371355466525384E-2</v>
      </c>
      <c r="J183" s="443">
        <f t="shared" si="41"/>
        <v>2.4964946706160562E-2</v>
      </c>
      <c r="K183" s="443">
        <f t="shared" si="41"/>
        <v>1.3324195577055997E-2</v>
      </c>
      <c r="L183" s="443">
        <f t="shared" si="41"/>
        <v>1.2763094145098464E-2</v>
      </c>
      <c r="M183" s="443">
        <f t="shared" si="41"/>
        <v>4.6219910262275121E-3</v>
      </c>
      <c r="N183" s="443">
        <f t="shared" si="41"/>
        <v>1.2481676983532308E-2</v>
      </c>
      <c r="O183" s="443">
        <f t="shared" si="41"/>
        <v>1.640061030017903E-2</v>
      </c>
      <c r="P183" s="443">
        <f t="shared" si="41"/>
        <v>3.04550443385736E-2</v>
      </c>
      <c r="Q183" s="443">
        <f t="shared" si="40"/>
        <v>3.734669167928617E-2</v>
      </c>
      <c r="R183" s="443">
        <f t="shared" si="40"/>
        <v>1.3584045684228885E-2</v>
      </c>
    </row>
    <row r="184" spans="1:18" ht="12" customHeight="1" x14ac:dyDescent="0.2">
      <c r="A184" s="444" t="s">
        <v>1072</v>
      </c>
      <c r="B184" s="443"/>
      <c r="C184" s="443">
        <f t="shared" si="41"/>
        <v>-3.4864208057814428E-2</v>
      </c>
      <c r="D184" s="443">
        <f t="shared" si="41"/>
        <v>1.4987703150745046E-2</v>
      </c>
      <c r="E184" s="443">
        <f t="shared" si="41"/>
        <v>-5.6607949407467828E-3</v>
      </c>
      <c r="F184" s="443">
        <f t="shared" si="41"/>
        <v>-1.9631844132310228E-2</v>
      </c>
      <c r="G184" s="443">
        <f t="shared" si="41"/>
        <v>-5.5340946541937441E-3</v>
      </c>
      <c r="H184" s="443">
        <f t="shared" si="41"/>
        <v>4.9031170869968665E-3</v>
      </c>
      <c r="I184" s="443">
        <f t="shared" si="41"/>
        <v>-3.092939318287069E-2</v>
      </c>
      <c r="J184" s="443">
        <f t="shared" si="41"/>
        <v>2.6888638362614348E-3</v>
      </c>
      <c r="K184" s="443">
        <f t="shared" si="41"/>
        <v>-9.4930362712344341E-3</v>
      </c>
      <c r="L184" s="443">
        <f t="shared" si="41"/>
        <v>7.1499313715506219E-4</v>
      </c>
      <c r="M184" s="443">
        <f t="shared" si="41"/>
        <v>2.1549524610351201E-2</v>
      </c>
      <c r="N184" s="443">
        <f t="shared" si="41"/>
        <v>-5.3493617177150621E-2</v>
      </c>
      <c r="O184" s="443">
        <f t="shared" si="41"/>
        <v>-1.6040773200638792E-2</v>
      </c>
      <c r="P184" s="443">
        <f t="shared" si="41"/>
        <v>-6.1069784249547787E-3</v>
      </c>
      <c r="Q184" s="443">
        <f t="shared" si="40"/>
        <v>-1.5775261627812731E-2</v>
      </c>
      <c r="R184" s="443">
        <f t="shared" si="40"/>
        <v>0.15627729033456239</v>
      </c>
    </row>
    <row r="185" spans="1:18" ht="12" customHeight="1" x14ac:dyDescent="0.2">
      <c r="A185" s="444" t="s">
        <v>1073</v>
      </c>
      <c r="B185" s="443"/>
      <c r="C185" s="443">
        <f t="shared" si="41"/>
        <v>-3.4864224332383009E-2</v>
      </c>
      <c r="D185" s="443">
        <f t="shared" si="41"/>
        <v>1.4987662983928063E-2</v>
      </c>
      <c r="E185" s="443">
        <f t="shared" si="41"/>
        <v>-5.6607466338887136E-3</v>
      </c>
      <c r="F185" s="443">
        <f t="shared" si="41"/>
        <v>-1.9631887006382964E-2</v>
      </c>
      <c r="G185" s="443">
        <f t="shared" si="41"/>
        <v>-5.5340479834637968E-3</v>
      </c>
      <c r="H185" s="443">
        <f t="shared" si="41"/>
        <v>4.9030921847768028E-3</v>
      </c>
      <c r="I185" s="443">
        <f t="shared" si="41"/>
        <v>-3.0929353503689527E-2</v>
      </c>
      <c r="J185" s="443">
        <f t="shared" si="41"/>
        <v>2.6888754208520549E-3</v>
      </c>
      <c r="K185" s="443">
        <f t="shared" si="41"/>
        <v>-9.4930684997890369E-3</v>
      </c>
      <c r="L185" s="443">
        <f t="shared" si="41"/>
        <v>7.1500983553240971E-4</v>
      </c>
      <c r="M185" s="443">
        <f t="shared" si="41"/>
        <v>2.1549517978553201E-2</v>
      </c>
      <c r="N185" s="443">
        <f t="shared" si="41"/>
        <v>-5.3493643855237583E-2</v>
      </c>
      <c r="O185" s="443">
        <f t="shared" si="41"/>
        <v>-1.6040735506694159E-2</v>
      </c>
      <c r="P185" s="443">
        <f t="shared" si="41"/>
        <v>-6.1069705306010524E-3</v>
      </c>
      <c r="Q185" s="443">
        <f t="shared" si="40"/>
        <v>-1.5775297018419288E-2</v>
      </c>
      <c r="R185" s="443">
        <f t="shared" si="40"/>
        <v>0.1562773358049705</v>
      </c>
    </row>
    <row r="186" spans="1:18" ht="12" customHeight="1" x14ac:dyDescent="0.2">
      <c r="A186" s="444" t="s">
        <v>1074</v>
      </c>
      <c r="B186" s="443"/>
      <c r="C186" s="443" t="str">
        <f t="shared" si="41"/>
        <v/>
      </c>
      <c r="D186" s="443" t="str">
        <f t="shared" si="41"/>
        <v/>
      </c>
      <c r="E186" s="443" t="str">
        <f t="shared" si="41"/>
        <v/>
      </c>
      <c r="F186" s="443" t="str">
        <f t="shared" si="41"/>
        <v/>
      </c>
      <c r="G186" s="443" t="str">
        <f t="shared" si="41"/>
        <v/>
      </c>
      <c r="H186" s="443">
        <f t="shared" si="41"/>
        <v>-3.8900633611218649E-2</v>
      </c>
      <c r="I186" s="443" t="str">
        <f t="shared" si="41"/>
        <v/>
      </c>
      <c r="J186" s="443" t="str">
        <f t="shared" si="41"/>
        <v/>
      </c>
      <c r="K186" s="443" t="str">
        <f t="shared" si="41"/>
        <v/>
      </c>
      <c r="L186" s="443" t="str">
        <f t="shared" si="41"/>
        <v/>
      </c>
      <c r="M186" s="443" t="str">
        <f t="shared" si="41"/>
        <v/>
      </c>
      <c r="N186" s="443" t="str">
        <f t="shared" si="41"/>
        <v/>
      </c>
      <c r="O186" s="443" t="str">
        <f t="shared" si="41"/>
        <v/>
      </c>
      <c r="P186" s="443" t="str">
        <f t="shared" si="41"/>
        <v/>
      </c>
      <c r="Q186" s="443">
        <f t="shared" ref="Q186:R186" si="42">IF(Q19&gt;0,IF(P19&gt;0,(Q143/Q19)/(P143/P19)-1,""),"")</f>
        <v>3.2220359230470397E-3</v>
      </c>
      <c r="R186" s="443">
        <f t="shared" si="42"/>
        <v>-1.2458485895717741E-3</v>
      </c>
    </row>
    <row r="187" spans="1:18" ht="12" customHeight="1" x14ac:dyDescent="0.2">
      <c r="A187" s="429" t="s">
        <v>730</v>
      </c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</row>
    <row r="188" spans="1:18" s="504" customFormat="1" ht="19.5" customHeight="1" x14ac:dyDescent="0.2">
      <c r="A188" s="888" t="s">
        <v>731</v>
      </c>
      <c r="B188" s="893"/>
      <c r="C188" s="893">
        <f t="shared" si="41"/>
        <v>3.1162347683373559E-2</v>
      </c>
      <c r="D188" s="893">
        <f t="shared" ref="D188:R202" si="43">IF(D21&gt;0,IF(C21&gt;0,(D145/D21)/(C145/C21)-1,""),"")</f>
        <v>3.2186643506499468E-2</v>
      </c>
      <c r="E188" s="893">
        <f t="shared" si="43"/>
        <v>3.1339379719436566E-2</v>
      </c>
      <c r="F188" s="893">
        <f t="shared" si="43"/>
        <v>7.2201278214314213E-2</v>
      </c>
      <c r="G188" s="893">
        <f t="shared" si="43"/>
        <v>9.5838547476647662E-3</v>
      </c>
      <c r="H188" s="893">
        <f t="shared" si="43"/>
        <v>6.8736890257969918E-3</v>
      </c>
      <c r="I188" s="893">
        <f t="shared" si="43"/>
        <v>2.6360734880627401E-2</v>
      </c>
      <c r="J188" s="893">
        <f t="shared" si="43"/>
        <v>1.4868843597175552E-3</v>
      </c>
      <c r="K188" s="893">
        <f t="shared" si="43"/>
        <v>6.6754859668656241E-3</v>
      </c>
      <c r="L188" s="893">
        <f t="shared" si="43"/>
        <v>1.5656999547881467E-2</v>
      </c>
      <c r="M188" s="893">
        <f t="shared" si="43"/>
        <v>6.3900600457638124E-3</v>
      </c>
      <c r="N188" s="893">
        <f t="shared" si="43"/>
        <v>3.4686974199702458E-3</v>
      </c>
      <c r="O188" s="893">
        <f t="shared" si="43"/>
        <v>6.5680691001657188E-3</v>
      </c>
      <c r="P188" s="893">
        <f t="shared" si="43"/>
        <v>2.4628748288983315E-2</v>
      </c>
      <c r="Q188" s="893">
        <f t="shared" si="43"/>
        <v>3.8338431116875515E-3</v>
      </c>
      <c r="R188" s="893">
        <f t="shared" si="43"/>
        <v>9.0648951144850498E-2</v>
      </c>
    </row>
    <row r="189" spans="1:18" ht="12" customHeight="1" x14ac:dyDescent="0.2">
      <c r="A189" s="429" t="s">
        <v>555</v>
      </c>
      <c r="B189" s="443"/>
      <c r="C189" s="443">
        <f t="shared" si="41"/>
        <v>0.21269764774409383</v>
      </c>
      <c r="D189" s="443">
        <f t="shared" si="43"/>
        <v>9.4347673741863147E-2</v>
      </c>
      <c r="E189" s="443">
        <f t="shared" si="43"/>
        <v>-1.6458829354929594E-2</v>
      </c>
      <c r="F189" s="443">
        <f t="shared" si="43"/>
        <v>-7.9657399636669401E-2</v>
      </c>
      <c r="G189" s="443">
        <f t="shared" si="43"/>
        <v>-9.3945181017059953E-2</v>
      </c>
      <c r="H189" s="443">
        <f t="shared" si="43"/>
        <v>-2.1037112313962991E-3</v>
      </c>
      <c r="I189" s="443">
        <f t="shared" si="43"/>
        <v>0.39560705938813756</v>
      </c>
      <c r="J189" s="443">
        <f t="shared" si="43"/>
        <v>0.18940500568560692</v>
      </c>
      <c r="K189" s="443">
        <f t="shared" si="43"/>
        <v>-3.9901787395903887E-2</v>
      </c>
      <c r="L189" s="443">
        <f t="shared" si="43"/>
        <v>-0.15701623345201676</v>
      </c>
      <c r="M189" s="443">
        <f t="shared" si="43"/>
        <v>-7.4676235003056646E-2</v>
      </c>
      <c r="N189" s="443">
        <f t="shared" si="43"/>
        <v>1.1217543043913425E-2</v>
      </c>
      <c r="O189" s="443">
        <f t="shared" si="43"/>
        <v>0.1635109225796687</v>
      </c>
      <c r="P189" s="443">
        <f t="shared" si="43"/>
        <v>-3.2244308661111276E-5</v>
      </c>
      <c r="Q189" s="443">
        <f t="shared" si="43"/>
        <v>-7.1992350123072701E-2</v>
      </c>
      <c r="R189" s="443">
        <f t="shared" si="43"/>
        <v>-1.9910153624275617E-2</v>
      </c>
    </row>
    <row r="190" spans="1:18" ht="12" customHeight="1" x14ac:dyDescent="0.2">
      <c r="A190" s="636" t="s">
        <v>1075</v>
      </c>
      <c r="B190" s="443"/>
      <c r="C190" s="443">
        <f t="shared" si="41"/>
        <v>0.44889015526942888</v>
      </c>
      <c r="D190" s="443">
        <f t="shared" si="43"/>
        <v>0.26346390887583881</v>
      </c>
      <c r="E190" s="443">
        <f t="shared" si="43"/>
        <v>3.1943876376738789E-3</v>
      </c>
      <c r="F190" s="443">
        <f t="shared" si="43"/>
        <v>-0.40858922000814502</v>
      </c>
      <c r="G190" s="443">
        <f t="shared" si="43"/>
        <v>0.21617941854953115</v>
      </c>
      <c r="H190" s="443">
        <f t="shared" si="43"/>
        <v>0.14049245006147082</v>
      </c>
      <c r="I190" s="443">
        <f t="shared" si="43"/>
        <v>0.16247400170833104</v>
      </c>
      <c r="J190" s="443">
        <f t="shared" si="43"/>
        <v>7.3051247856258383E-2</v>
      </c>
      <c r="K190" s="443">
        <f t="shared" si="43"/>
        <v>-1.1942390200205599E-2</v>
      </c>
      <c r="L190" s="443">
        <f t="shared" si="43"/>
        <v>-0.1039393137012109</v>
      </c>
      <c r="M190" s="443">
        <f t="shared" si="43"/>
        <v>-0.20771330098940732</v>
      </c>
      <c r="N190" s="443">
        <f t="shared" si="43"/>
        <v>-0.24685201357829634</v>
      </c>
      <c r="O190" s="443">
        <f t="shared" si="43"/>
        <v>9.7631505941342622E-2</v>
      </c>
      <c r="P190" s="443">
        <f t="shared" si="43"/>
        <v>0.15613463395653659</v>
      </c>
      <c r="Q190" s="443">
        <f t="shared" si="43"/>
        <v>2.977928304900157E-2</v>
      </c>
      <c r="R190" s="443">
        <f t="shared" si="43"/>
        <v>-0.27382357028506155</v>
      </c>
    </row>
    <row r="191" spans="1:18" ht="12" customHeight="1" x14ac:dyDescent="0.2">
      <c r="A191" s="636" t="s">
        <v>732</v>
      </c>
      <c r="B191" s="443"/>
      <c r="C191" s="443" t="str">
        <f t="shared" si="41"/>
        <v/>
      </c>
      <c r="D191" s="443" t="str">
        <f t="shared" si="43"/>
        <v/>
      </c>
      <c r="E191" s="443" t="str">
        <f t="shared" si="43"/>
        <v/>
      </c>
      <c r="F191" s="443" t="str">
        <f t="shared" si="43"/>
        <v/>
      </c>
      <c r="G191" s="443">
        <f t="shared" si="43"/>
        <v>-0.5149533736403854</v>
      </c>
      <c r="H191" s="443">
        <f t="shared" si="43"/>
        <v>0.52453915424760811</v>
      </c>
      <c r="I191" s="443">
        <f t="shared" si="43"/>
        <v>1.2067310917943868</v>
      </c>
      <c r="J191" s="443">
        <f t="shared" si="43"/>
        <v>0.65679275836866169</v>
      </c>
      <c r="K191" s="443">
        <f t="shared" si="43"/>
        <v>-9.4743351198514625E-2</v>
      </c>
      <c r="L191" s="443">
        <f t="shared" si="43"/>
        <v>-0.34101500423711961</v>
      </c>
      <c r="M191" s="443">
        <f t="shared" si="43"/>
        <v>1.2348056892228509E-2</v>
      </c>
      <c r="N191" s="443">
        <f t="shared" si="43"/>
        <v>0.1683667432823317</v>
      </c>
      <c r="O191" s="443">
        <f t="shared" si="43"/>
        <v>0.24992991507631857</v>
      </c>
      <c r="P191" s="443">
        <f t="shared" si="43"/>
        <v>-2.0832511677686294E-2</v>
      </c>
      <c r="Q191" s="443">
        <f t="shared" si="43"/>
        <v>-0.21917812213133236</v>
      </c>
      <c r="R191" s="443">
        <f t="shared" si="43"/>
        <v>1.3040396361574391E-2</v>
      </c>
    </row>
    <row r="192" spans="1:18" ht="12" customHeight="1" x14ac:dyDescent="0.2">
      <c r="A192" s="636" t="s">
        <v>733</v>
      </c>
      <c r="B192" s="443"/>
      <c r="C192" s="443">
        <f t="shared" si="41"/>
        <v>-0.14531448036610328</v>
      </c>
      <c r="D192" s="443">
        <f t="shared" si="43"/>
        <v>4.5828894822612654E-2</v>
      </c>
      <c r="E192" s="443">
        <f t="shared" si="43"/>
        <v>0.26652626259709011</v>
      </c>
      <c r="F192" s="443">
        <f t="shared" si="43"/>
        <v>0.10710560035509675</v>
      </c>
      <c r="G192" s="443">
        <f t="shared" si="43"/>
        <v>-0.35512539667132714</v>
      </c>
      <c r="H192" s="443">
        <f t="shared" si="43"/>
        <v>0.43121302369627479</v>
      </c>
      <c r="I192" s="443">
        <f t="shared" si="43"/>
        <v>0.74280919664472966</v>
      </c>
      <c r="J192" s="443">
        <f t="shared" si="43"/>
        <v>-0.42981423737923463</v>
      </c>
      <c r="K192" s="443">
        <f t="shared" si="43"/>
        <v>-8.2480196439648212E-3</v>
      </c>
      <c r="L192" s="443">
        <f t="shared" si="43"/>
        <v>0.2403137213399551</v>
      </c>
      <c r="M192" s="443">
        <f t="shared" si="43"/>
        <v>-0.25575145626211571</v>
      </c>
      <c r="N192" s="443">
        <f t="shared" si="43"/>
        <v>0.3753198213894462</v>
      </c>
      <c r="O192" s="443">
        <f t="shared" si="43"/>
        <v>0.13000230578910443</v>
      </c>
      <c r="P192" s="443">
        <f t="shared" si="43"/>
        <v>-0.16261266153256937</v>
      </c>
      <c r="Q192" s="443">
        <f t="shared" si="43"/>
        <v>-0.12000574416973409</v>
      </c>
      <c r="R192" s="443">
        <f t="shared" si="43"/>
        <v>-2.705643835719429E-2</v>
      </c>
    </row>
    <row r="193" spans="1:18" ht="12" customHeight="1" x14ac:dyDescent="0.2">
      <c r="A193" s="636" t="s">
        <v>734</v>
      </c>
      <c r="B193" s="443"/>
      <c r="C193" s="443">
        <f t="shared" si="41"/>
        <v>-1.0599181699889826E-2</v>
      </c>
      <c r="D193" s="443">
        <f t="shared" si="43"/>
        <v>8.7598868922476258E-2</v>
      </c>
      <c r="E193" s="443">
        <f t="shared" si="43"/>
        <v>-0.14134184449690557</v>
      </c>
      <c r="F193" s="443">
        <f t="shared" si="43"/>
        <v>0.43008601020540427</v>
      </c>
      <c r="G193" s="443">
        <f t="shared" si="43"/>
        <v>-3.1512216180570762E-2</v>
      </c>
      <c r="H193" s="443">
        <f t="shared" si="43"/>
        <v>6.9055340348489258E-2</v>
      </c>
      <c r="I193" s="443">
        <f t="shared" si="43"/>
        <v>0.15769217879259756</v>
      </c>
      <c r="J193" s="443">
        <f t="shared" si="43"/>
        <v>-6.2220474509408707E-2</v>
      </c>
      <c r="K193" s="443">
        <f t="shared" si="43"/>
        <v>4.9333360759036049E-2</v>
      </c>
      <c r="L193" s="443">
        <f t="shared" si="43"/>
        <v>-0.10310217740362893</v>
      </c>
      <c r="M193" s="443">
        <f t="shared" si="43"/>
        <v>6.3621602335526273E-2</v>
      </c>
      <c r="N193" s="443">
        <f t="shared" si="43"/>
        <v>6.0051904169160508E-2</v>
      </c>
      <c r="O193" s="443">
        <f t="shared" si="43"/>
        <v>5.0188098343466603E-2</v>
      </c>
      <c r="P193" s="443">
        <f t="shared" si="43"/>
        <v>5.6289403461584619E-3</v>
      </c>
      <c r="Q193" s="443">
        <f t="shared" si="43"/>
        <v>2.8143039706403972E-2</v>
      </c>
      <c r="R193" s="443">
        <f t="shared" si="43"/>
        <v>5.5148259470163552E-3</v>
      </c>
    </row>
    <row r="194" spans="1:18" ht="12" customHeight="1" x14ac:dyDescent="0.2">
      <c r="A194" s="636" t="s">
        <v>1076</v>
      </c>
      <c r="B194" s="443"/>
      <c r="C194" s="443">
        <f t="shared" si="41"/>
        <v>5.2891267146838672E-2</v>
      </c>
      <c r="D194" s="443">
        <f t="shared" si="43"/>
        <v>2.9743710427207581E-2</v>
      </c>
      <c r="E194" s="443">
        <f t="shared" si="43"/>
        <v>9.1424531073471815E-3</v>
      </c>
      <c r="F194" s="443">
        <f t="shared" si="43"/>
        <v>7.511765059088682E-2</v>
      </c>
      <c r="G194" s="443">
        <f t="shared" si="43"/>
        <v>9.7349590306579081E-3</v>
      </c>
      <c r="H194" s="443">
        <f t="shared" si="43"/>
        <v>-9.3239369882281986E-3</v>
      </c>
      <c r="I194" s="443">
        <f t="shared" si="43"/>
        <v>5.1358600805363697E-2</v>
      </c>
      <c r="J194" s="443">
        <f t="shared" si="43"/>
        <v>1.8445036132445747E-2</v>
      </c>
      <c r="K194" s="443">
        <f t="shared" si="43"/>
        <v>1.5587862024448285E-2</v>
      </c>
      <c r="L194" s="443">
        <f t="shared" si="43"/>
        <v>1.4616567823955151E-2</v>
      </c>
      <c r="M194" s="443">
        <f t="shared" si="43"/>
        <v>8.0515721379683658E-3</v>
      </c>
      <c r="N194" s="443">
        <f t="shared" si="43"/>
        <v>9.4043563048391565E-3</v>
      </c>
      <c r="O194" s="443">
        <f t="shared" si="43"/>
        <v>1.8512866614334156E-2</v>
      </c>
      <c r="P194" s="443">
        <f t="shared" si="43"/>
        <v>2.4898069866881256E-2</v>
      </c>
      <c r="Q194" s="443">
        <f t="shared" si="43"/>
        <v>3.5840310090046401E-2</v>
      </c>
      <c r="R194" s="443">
        <f t="shared" si="43"/>
        <v>2.1349797821663241E-2</v>
      </c>
    </row>
    <row r="195" spans="1:18" ht="12" customHeight="1" x14ac:dyDescent="0.2">
      <c r="A195" s="636" t="s">
        <v>1077</v>
      </c>
      <c r="B195" s="443"/>
      <c r="C195" s="443">
        <f t="shared" si="41"/>
        <v>4.6011856419804875E-2</v>
      </c>
      <c r="D195" s="443">
        <f t="shared" si="43"/>
        <v>3.9479074818189019E-2</v>
      </c>
      <c r="E195" s="443">
        <f t="shared" si="43"/>
        <v>1.5934027863391931E-2</v>
      </c>
      <c r="F195" s="443">
        <f t="shared" si="43"/>
        <v>9.8891848192697696E-2</v>
      </c>
      <c r="G195" s="443">
        <f t="shared" si="43"/>
        <v>8.2230860194656419E-3</v>
      </c>
      <c r="H195" s="443">
        <f t="shared" si="43"/>
        <v>-7.8201758648721587E-4</v>
      </c>
      <c r="I195" s="443">
        <f t="shared" si="43"/>
        <v>5.1980292277170159E-2</v>
      </c>
      <c r="J195" s="443">
        <f t="shared" si="43"/>
        <v>2.6593426288079147E-2</v>
      </c>
      <c r="K195" s="443">
        <f t="shared" si="43"/>
        <v>1.6843121740023337E-2</v>
      </c>
      <c r="L195" s="443">
        <f t="shared" si="43"/>
        <v>1.3364733552825747E-2</v>
      </c>
      <c r="M195" s="443">
        <f t="shared" si="43"/>
        <v>-2.1805032227325549E-3</v>
      </c>
      <c r="N195" s="443">
        <f t="shared" si="43"/>
        <v>1.9542189240220331E-3</v>
      </c>
      <c r="O195" s="443">
        <f t="shared" si="43"/>
        <v>1.2859375530547945E-2</v>
      </c>
      <c r="P195" s="443">
        <f t="shared" si="43"/>
        <v>1.8363333511785429E-2</v>
      </c>
      <c r="Q195" s="443">
        <f t="shared" si="43"/>
        <v>2.2214749017597235E-2</v>
      </c>
      <c r="R195" s="443">
        <f t="shared" si="43"/>
        <v>9.1952635723158149E-3</v>
      </c>
    </row>
    <row r="196" spans="1:18" ht="12" customHeight="1" x14ac:dyDescent="0.2">
      <c r="A196" s="636" t="s">
        <v>735</v>
      </c>
      <c r="B196" s="443"/>
      <c r="C196" s="443">
        <f t="shared" si="41"/>
        <v>3.5688507158852634E-2</v>
      </c>
      <c r="D196" s="443">
        <f t="shared" si="43"/>
        <v>2.8081781858609656E-2</v>
      </c>
      <c r="E196" s="443">
        <f t="shared" si="43"/>
        <v>2.7164734276655E-2</v>
      </c>
      <c r="F196" s="443">
        <f t="shared" si="43"/>
        <v>2.6777069102172701E-2</v>
      </c>
      <c r="G196" s="443">
        <f t="shared" si="43"/>
        <v>1.1912939427597191E-2</v>
      </c>
      <c r="H196" s="443">
        <f t="shared" si="43"/>
        <v>2.0148286717831088E-2</v>
      </c>
      <c r="I196" s="443">
        <f t="shared" si="43"/>
        <v>2.9609799955449656E-2</v>
      </c>
      <c r="J196" s="443">
        <f t="shared" si="43"/>
        <v>9.3814485672132353E-3</v>
      </c>
      <c r="K196" s="443">
        <f t="shared" si="43"/>
        <v>7.7522737190671709E-3</v>
      </c>
      <c r="L196" s="443">
        <f t="shared" si="43"/>
        <v>2.7124299330991919E-2</v>
      </c>
      <c r="M196" s="443">
        <f t="shared" si="43"/>
        <v>9.4774181974990324E-3</v>
      </c>
      <c r="N196" s="443">
        <f t="shared" si="43"/>
        <v>5.339807157296983E-3</v>
      </c>
      <c r="O196" s="443">
        <f t="shared" si="43"/>
        <v>2.2687437459306459E-2</v>
      </c>
      <c r="P196" s="443">
        <f t="shared" si="43"/>
        <v>3.1359786050301874E-2</v>
      </c>
      <c r="Q196" s="443">
        <f t="shared" si="43"/>
        <v>2.9037243757508602E-2</v>
      </c>
      <c r="R196" s="443">
        <f t="shared" si="43"/>
        <v>-2.6122503094783145E-4</v>
      </c>
    </row>
    <row r="197" spans="1:18" ht="12" customHeight="1" x14ac:dyDescent="0.2">
      <c r="A197" s="429" t="s">
        <v>736</v>
      </c>
      <c r="B197" s="443"/>
      <c r="C197" s="443">
        <f t="shared" si="41"/>
        <v>0.11401678929778702</v>
      </c>
      <c r="D197" s="443">
        <f t="shared" si="43"/>
        <v>6.9186912711644233E-2</v>
      </c>
      <c r="E197" s="443">
        <f t="shared" si="43"/>
        <v>1.7594211112319513E-2</v>
      </c>
      <c r="F197" s="443">
        <f t="shared" si="43"/>
        <v>-5.9673337271111904E-2</v>
      </c>
      <c r="G197" s="443">
        <f t="shared" si="43"/>
        <v>6.7839173942328745E-2</v>
      </c>
      <c r="H197" s="443">
        <f t="shared" si="43"/>
        <v>4.2371647546421531E-2</v>
      </c>
      <c r="I197" s="443">
        <f t="shared" si="43"/>
        <v>8.7080584577409859E-2</v>
      </c>
      <c r="J197" s="443">
        <f t="shared" si="43"/>
        <v>3.7001826246735314E-2</v>
      </c>
      <c r="K197" s="443">
        <f t="shared" si="43"/>
        <v>-2.8402185559253113E-3</v>
      </c>
      <c r="L197" s="443">
        <f t="shared" si="43"/>
        <v>-3.5249909442447658E-2</v>
      </c>
      <c r="M197" s="443">
        <f t="shared" si="43"/>
        <v>-7.0384546742848553E-2</v>
      </c>
      <c r="N197" s="443">
        <f t="shared" si="43"/>
        <v>-6.5026474095938092E-2</v>
      </c>
      <c r="O197" s="443">
        <f t="shared" si="43"/>
        <v>2.927423666538731E-2</v>
      </c>
      <c r="P197" s="443">
        <f t="shared" si="43"/>
        <v>3.8134177259844471E-2</v>
      </c>
      <c r="Q197" s="443">
        <f t="shared" si="43"/>
        <v>2.0870681297935345E-3</v>
      </c>
      <c r="R197" s="443">
        <f t="shared" si="43"/>
        <v>-6.9951777306131779E-2</v>
      </c>
    </row>
    <row r="198" spans="1:18" ht="12" customHeight="1" x14ac:dyDescent="0.2">
      <c r="A198" s="444" t="s">
        <v>737</v>
      </c>
      <c r="B198" s="443"/>
      <c r="C198" s="443">
        <f t="shared" si="41"/>
        <v>3.9514802185838249E-3</v>
      </c>
      <c r="D198" s="443">
        <f t="shared" si="43"/>
        <v>2.3325404293903285E-2</v>
      </c>
      <c r="E198" s="443">
        <f t="shared" si="43"/>
        <v>1.6249364483035045E-2</v>
      </c>
      <c r="F198" s="443">
        <f t="shared" si="43"/>
        <v>0.11718855359160529</v>
      </c>
      <c r="G198" s="443">
        <f t="shared" si="43"/>
        <v>9.3523087697960916E-2</v>
      </c>
      <c r="H198" s="443">
        <f t="shared" si="43"/>
        <v>-7.537403548122712E-3</v>
      </c>
      <c r="I198" s="443">
        <f t="shared" si="43"/>
        <v>4.312275746748262E-2</v>
      </c>
      <c r="J198" s="443">
        <f t="shared" si="43"/>
        <v>4.7027494342316123E-2</v>
      </c>
      <c r="K198" s="443">
        <f t="shared" si="43"/>
        <v>2.7448911567149237E-2</v>
      </c>
      <c r="L198" s="443">
        <f t="shared" si="43"/>
        <v>1.8349809905172876E-2</v>
      </c>
      <c r="M198" s="443">
        <f t="shared" si="43"/>
        <v>1.7129415725355424E-2</v>
      </c>
      <c r="N198" s="443">
        <f t="shared" si="43"/>
        <v>-1.6474234070364746E-2</v>
      </c>
      <c r="O198" s="443">
        <f t="shared" si="43"/>
        <v>-3.8132874712524245E-3</v>
      </c>
      <c r="P198" s="443">
        <f t="shared" si="43"/>
        <v>1.536785233910698E-2</v>
      </c>
      <c r="Q198" s="443">
        <f t="shared" si="43"/>
        <v>4.7308948682325269E-3</v>
      </c>
      <c r="R198" s="443">
        <f t="shared" si="43"/>
        <v>-6.9904163878101722E-3</v>
      </c>
    </row>
    <row r="199" spans="1:18" ht="12" customHeight="1" x14ac:dyDescent="0.2">
      <c r="A199" s="636" t="s">
        <v>1078</v>
      </c>
      <c r="B199" s="443"/>
      <c r="C199" s="443">
        <f t="shared" si="41"/>
        <v>0.442003460946224</v>
      </c>
      <c r="D199" s="443">
        <f t="shared" si="43"/>
        <v>0.27305238836071455</v>
      </c>
      <c r="E199" s="443">
        <f t="shared" si="43"/>
        <v>-7.044265013321116E-3</v>
      </c>
      <c r="F199" s="443">
        <f t="shared" si="43"/>
        <v>-0.39105844453170169</v>
      </c>
      <c r="G199" s="443">
        <f t="shared" si="43"/>
        <v>0.19969873739983757</v>
      </c>
      <c r="H199" s="443">
        <f t="shared" si="43"/>
        <v>0.12771228810804436</v>
      </c>
      <c r="I199" s="443">
        <f t="shared" si="43"/>
        <v>0.16949552921386379</v>
      </c>
      <c r="J199" s="443">
        <f t="shared" si="43"/>
        <v>7.2080316628409857E-2</v>
      </c>
      <c r="K199" s="443">
        <f t="shared" si="43"/>
        <v>-2.1262720095300836E-2</v>
      </c>
      <c r="L199" s="443">
        <f t="shared" si="43"/>
        <v>-0.12139035264697551</v>
      </c>
      <c r="M199" s="443">
        <f t="shared" si="43"/>
        <v>-0.20642039832252435</v>
      </c>
      <c r="N199" s="443">
        <f t="shared" si="43"/>
        <v>-0.24327867337571862</v>
      </c>
      <c r="O199" s="443">
        <f t="shared" si="43"/>
        <v>9.5569364556126635E-2</v>
      </c>
      <c r="P199" s="443">
        <f t="shared" si="43"/>
        <v>0.15364035003183085</v>
      </c>
      <c r="Q199" s="443">
        <f t="shared" si="43"/>
        <v>2.9202444493863888E-2</v>
      </c>
      <c r="R199" s="443">
        <f t="shared" si="43"/>
        <v>-0.27017643106195799</v>
      </c>
    </row>
    <row r="200" spans="1:18" ht="12" customHeight="1" x14ac:dyDescent="0.2">
      <c r="A200" s="636" t="s">
        <v>1079</v>
      </c>
      <c r="B200" s="443"/>
      <c r="C200" s="443" t="str">
        <f t="shared" si="41"/>
        <v/>
      </c>
      <c r="D200" s="443" t="str">
        <f t="shared" si="43"/>
        <v/>
      </c>
      <c r="E200" s="443" t="str">
        <f t="shared" si="43"/>
        <v/>
      </c>
      <c r="F200" s="443" t="str">
        <f t="shared" si="43"/>
        <v/>
      </c>
      <c r="G200" s="443" t="str">
        <f t="shared" si="43"/>
        <v/>
      </c>
      <c r="H200" s="443">
        <f t="shared" si="43"/>
        <v>-3.8900633611218649E-2</v>
      </c>
      <c r="I200" s="443" t="str">
        <f t="shared" si="43"/>
        <v/>
      </c>
      <c r="J200" s="443" t="str">
        <f t="shared" si="43"/>
        <v/>
      </c>
      <c r="K200" s="443" t="str">
        <f t="shared" si="43"/>
        <v/>
      </c>
      <c r="L200" s="443" t="str">
        <f t="shared" si="43"/>
        <v/>
      </c>
      <c r="M200" s="443" t="str">
        <f t="shared" si="43"/>
        <v/>
      </c>
      <c r="N200" s="443" t="str">
        <f t="shared" si="43"/>
        <v/>
      </c>
      <c r="O200" s="443" t="str">
        <f t="shared" si="43"/>
        <v/>
      </c>
      <c r="P200" s="443" t="str">
        <f t="shared" si="43"/>
        <v/>
      </c>
      <c r="Q200" s="443">
        <f t="shared" si="43"/>
        <v>3.2220359230470397E-3</v>
      </c>
      <c r="R200" s="443">
        <f t="shared" si="43"/>
        <v>-1.2458485895717741E-3</v>
      </c>
    </row>
    <row r="201" spans="1:18" ht="12" customHeight="1" x14ac:dyDescent="0.2">
      <c r="A201" s="636" t="s">
        <v>738</v>
      </c>
      <c r="B201" s="443"/>
      <c r="C201" s="443" t="str">
        <f t="shared" si="41"/>
        <v/>
      </c>
      <c r="D201" s="443" t="str">
        <f t="shared" si="43"/>
        <v/>
      </c>
      <c r="E201" s="443" t="str">
        <f t="shared" si="43"/>
        <v/>
      </c>
      <c r="F201" s="443" t="str">
        <f t="shared" si="43"/>
        <v/>
      </c>
      <c r="G201" s="443" t="str">
        <f t="shared" si="43"/>
        <v/>
      </c>
      <c r="H201" s="443">
        <f t="shared" si="43"/>
        <v>2.8273454491642314E-2</v>
      </c>
      <c r="I201" s="443">
        <f t="shared" si="43"/>
        <v>7.7142646074177534E-2</v>
      </c>
      <c r="J201" s="443">
        <f t="shared" si="43"/>
        <v>1.1330355633626388E-2</v>
      </c>
      <c r="K201" s="443">
        <f t="shared" si="43"/>
        <v>-2.0904236571647195E-3</v>
      </c>
      <c r="L201" s="443">
        <f t="shared" si="43"/>
        <v>-6.4953231537369094E-3</v>
      </c>
      <c r="M201" s="443">
        <f t="shared" si="43"/>
        <v>-6.007706678708602E-2</v>
      </c>
      <c r="N201" s="443">
        <f t="shared" si="43"/>
        <v>-5.5948536116355752E-2</v>
      </c>
      <c r="O201" s="443">
        <f t="shared" si="43"/>
        <v>1.6542743479263544E-2</v>
      </c>
      <c r="P201" s="443">
        <f t="shared" si="43"/>
        <v>3.9257539580346501E-2</v>
      </c>
      <c r="Q201" s="443">
        <f t="shared" si="43"/>
        <v>-5.1477341438667112E-3</v>
      </c>
      <c r="R201" s="443">
        <f t="shared" si="43"/>
        <v>-4.4400814172072756E-2</v>
      </c>
    </row>
    <row r="202" spans="1:18" ht="12" customHeight="1" x14ac:dyDescent="0.2">
      <c r="A202" s="636" t="s">
        <v>739</v>
      </c>
      <c r="B202" s="443"/>
      <c r="C202" s="443">
        <f t="shared" si="41"/>
        <v>4.2314539448739641E-2</v>
      </c>
      <c r="D202" s="443">
        <f t="shared" si="43"/>
        <v>2.2614189195543588E-2</v>
      </c>
      <c r="E202" s="443">
        <f t="shared" si="43"/>
        <v>1.0083264990235818E-2</v>
      </c>
      <c r="F202" s="443">
        <f t="shared" si="43"/>
        <v>1.6027010506793671E-2</v>
      </c>
      <c r="G202" s="443">
        <f t="shared" si="43"/>
        <v>-3.0152499646245667E-2</v>
      </c>
      <c r="H202" s="443">
        <f t="shared" si="43"/>
        <v>5.3124302184242023E-3</v>
      </c>
      <c r="I202" s="443">
        <f t="shared" si="43"/>
        <v>3.3187905765486692E-2</v>
      </c>
      <c r="J202" s="443">
        <f t="shared" si="43"/>
        <v>1.2189377347611607E-2</v>
      </c>
      <c r="K202" s="443">
        <f t="shared" si="43"/>
        <v>8.4838220603200565E-3</v>
      </c>
      <c r="L202" s="443">
        <f t="shared" si="43"/>
        <v>-3.6571669979831523E-2</v>
      </c>
      <c r="M202" s="443">
        <f t="shared" si="43"/>
        <v>-3.3838494059597157E-2</v>
      </c>
      <c r="N202" s="443">
        <f t="shared" si="43"/>
        <v>-3.6836981821313453E-2</v>
      </c>
      <c r="O202" s="443">
        <f t="shared" si="43"/>
        <v>1.586365003724044E-2</v>
      </c>
      <c r="P202" s="443">
        <f t="shared" si="43"/>
        <v>1.9322113514284256E-2</v>
      </c>
      <c r="Q202" s="443">
        <f t="shared" si="43"/>
        <v>-1.0124545164804433E-2</v>
      </c>
      <c r="R202" s="443">
        <f t="shared" si="43"/>
        <v>-3.8184185647273994E-2</v>
      </c>
    </row>
    <row r="203" spans="1:18" ht="12" customHeight="1" x14ac:dyDescent="0.2">
      <c r="A203" s="636" t="s">
        <v>47</v>
      </c>
      <c r="B203" s="443"/>
      <c r="C203" s="443">
        <f t="shared" si="41"/>
        <v>4.4333630624271647E-2</v>
      </c>
      <c r="D203" s="443">
        <f t="shared" ref="D203:R206" si="44">IF(D36&gt;0,IF(C36&gt;0,(D160/D36)/(C160/C36)-1,""),"")</f>
        <v>2.1470131654457436E-2</v>
      </c>
      <c r="E203" s="443">
        <f t="shared" si="44"/>
        <v>3.7521448955303072E-2</v>
      </c>
      <c r="F203" s="443" t="str">
        <f t="shared" si="44"/>
        <v/>
      </c>
      <c r="G203" s="443" t="str">
        <f t="shared" si="44"/>
        <v/>
      </c>
      <c r="H203" s="443">
        <f t="shared" si="44"/>
        <v>1.1448022532488E-2</v>
      </c>
      <c r="I203" s="443">
        <f t="shared" si="44"/>
        <v>3.3068829337376204E-2</v>
      </c>
      <c r="J203" s="443" t="str">
        <f t="shared" si="44"/>
        <v/>
      </c>
      <c r="K203" s="443" t="str">
        <f t="shared" si="44"/>
        <v/>
      </c>
      <c r="L203" s="443" t="str">
        <f t="shared" si="44"/>
        <v/>
      </c>
      <c r="M203" s="443" t="str">
        <f t="shared" si="44"/>
        <v/>
      </c>
      <c r="N203" s="443" t="str">
        <f t="shared" si="44"/>
        <v/>
      </c>
      <c r="O203" s="443" t="str">
        <f t="shared" si="44"/>
        <v/>
      </c>
      <c r="P203" s="443" t="str">
        <f t="shared" si="44"/>
        <v/>
      </c>
      <c r="Q203" s="443" t="str">
        <f t="shared" si="44"/>
        <v/>
      </c>
      <c r="R203" s="443" t="str">
        <f t="shared" si="44"/>
        <v/>
      </c>
    </row>
    <row r="204" spans="1:18" ht="12" customHeight="1" x14ac:dyDescent="0.2">
      <c r="A204" s="636" t="s">
        <v>1080</v>
      </c>
      <c r="B204" s="443"/>
      <c r="C204" s="443">
        <f t="shared" si="41"/>
        <v>4.433352412941427E-2</v>
      </c>
      <c r="D204" s="443">
        <f t="shared" si="44"/>
        <v>2.1470184773835888E-2</v>
      </c>
      <c r="E204" s="443">
        <f t="shared" si="44"/>
        <v>3.7521394579953071E-2</v>
      </c>
      <c r="F204" s="443">
        <f t="shared" si="44"/>
        <v>6.2817826768652107E-2</v>
      </c>
      <c r="G204" s="443">
        <f t="shared" si="44"/>
        <v>-2.6508238385142935E-2</v>
      </c>
      <c r="H204" s="443">
        <f t="shared" si="44"/>
        <v>1.1448071957897543E-2</v>
      </c>
      <c r="I204" s="443">
        <f t="shared" si="44"/>
        <v>3.3068798009898925E-2</v>
      </c>
      <c r="J204" s="443">
        <f t="shared" si="44"/>
        <v>5.738153083075348E-3</v>
      </c>
      <c r="K204" s="443">
        <f t="shared" si="44"/>
        <v>1.5223461713762099E-2</v>
      </c>
      <c r="L204" s="443">
        <f t="shared" si="44"/>
        <v>2.1937992201888745E-2</v>
      </c>
      <c r="M204" s="443">
        <f t="shared" si="44"/>
        <v>6.1499145718602044E-3</v>
      </c>
      <c r="N204" s="443">
        <f t="shared" si="44"/>
        <v>-2.4430280121733317E-3</v>
      </c>
      <c r="O204" s="443">
        <f t="shared" si="44"/>
        <v>1.4932781892613711E-2</v>
      </c>
      <c r="P204" s="443">
        <f t="shared" si="44"/>
        <v>3.2997994931413421E-2</v>
      </c>
      <c r="Q204" s="443">
        <f t="shared" si="44"/>
        <v>1.3502711737858997E-2</v>
      </c>
      <c r="R204" s="443">
        <f t="shared" si="44"/>
        <v>-1.6604326157524385E-3</v>
      </c>
    </row>
    <row r="205" spans="1:18" ht="12" customHeight="1" x14ac:dyDescent="0.2">
      <c r="A205" s="636" t="s">
        <v>1081</v>
      </c>
      <c r="B205" s="443"/>
      <c r="C205" s="443">
        <f t="shared" si="41"/>
        <v>4.2883880186125545E-2</v>
      </c>
      <c r="D205" s="443">
        <f t="shared" si="44"/>
        <v>2.2766594569480825E-2</v>
      </c>
      <c r="E205" s="443">
        <f t="shared" si="44"/>
        <v>3.6213474567619919E-2</v>
      </c>
      <c r="F205" s="443">
        <f t="shared" si="44"/>
        <v>5.900553664204411E-2</v>
      </c>
      <c r="G205" s="443">
        <f t="shared" si="44"/>
        <v>-2.2695972250687646E-2</v>
      </c>
      <c r="H205" s="443">
        <f t="shared" si="44"/>
        <v>1.6724120431380607E-2</v>
      </c>
      <c r="I205" s="443">
        <f t="shared" si="44"/>
        <v>7.2447212978543618E-2</v>
      </c>
      <c r="J205" s="443">
        <f t="shared" si="44"/>
        <v>2.2410852583187424E-2</v>
      </c>
      <c r="K205" s="443">
        <f t="shared" si="44"/>
        <v>2.2182376510576196E-2</v>
      </c>
      <c r="L205" s="443">
        <f t="shared" si="44"/>
        <v>-3.3696788493924545E-2</v>
      </c>
      <c r="M205" s="443">
        <f t="shared" si="44"/>
        <v>-2.2990486300596968E-3</v>
      </c>
      <c r="N205" s="443">
        <f t="shared" si="44"/>
        <v>9.9749222178966424E-3</v>
      </c>
      <c r="O205" s="443">
        <f t="shared" si="44"/>
        <v>2.5085590065999641E-2</v>
      </c>
      <c r="P205" s="443">
        <f t="shared" si="44"/>
        <v>2.8431453361010606E-2</v>
      </c>
      <c r="Q205" s="443">
        <f t="shared" si="44"/>
        <v>-4.4098870612637731E-3</v>
      </c>
      <c r="R205" s="443">
        <f t="shared" si="44"/>
        <v>5.5331753933538508E-3</v>
      </c>
    </row>
    <row r="206" spans="1:18" s="491" customFormat="1" ht="20.25" customHeight="1" x14ac:dyDescent="0.2">
      <c r="A206" s="889" t="s">
        <v>740</v>
      </c>
      <c r="B206" s="896"/>
      <c r="C206" s="896">
        <f t="shared" si="41"/>
        <v>1.3610711198264402E-2</v>
      </c>
      <c r="D206" s="896">
        <f t="shared" si="44"/>
        <v>1.5318516384405845E-2</v>
      </c>
      <c r="E206" s="896">
        <f t="shared" si="44"/>
        <v>3.1566271640135035E-2</v>
      </c>
      <c r="F206" s="896">
        <f t="shared" si="44"/>
        <v>0.15080928679749839</v>
      </c>
      <c r="G206" s="896">
        <f t="shared" si="44"/>
        <v>-6.9069882133366844E-2</v>
      </c>
      <c r="H206" s="896">
        <f t="shared" si="44"/>
        <v>-4.3521712958772052E-2</v>
      </c>
      <c r="I206" s="896">
        <f t="shared" si="44"/>
        <v>0.10601857628234912</v>
      </c>
      <c r="J206" s="896">
        <f t="shared" si="44"/>
        <v>5.3182238683229688E-2</v>
      </c>
      <c r="K206" s="896">
        <f t="shared" si="44"/>
        <v>-2.4811417205890196E-2</v>
      </c>
      <c r="L206" s="896">
        <f t="shared" si="44"/>
        <v>-7.3893765480403939E-3</v>
      </c>
      <c r="M206" s="896">
        <f t="shared" si="44"/>
        <v>4.3534908922199023E-2</v>
      </c>
      <c r="N206" s="896">
        <f t="shared" si="44"/>
        <v>6.5052951123052205E-2</v>
      </c>
      <c r="O206" s="896">
        <f t="shared" si="44"/>
        <v>4.4045012748779921E-2</v>
      </c>
      <c r="P206" s="896">
        <f t="shared" si="44"/>
        <v>5.6008853723590324E-3</v>
      </c>
      <c r="Q206" s="896">
        <f t="shared" si="44"/>
        <v>-1.5898978595980107E-2</v>
      </c>
      <c r="R206" s="896">
        <f t="shared" si="44"/>
        <v>0.1801320533562385</v>
      </c>
    </row>
    <row r="207" spans="1:18" s="507" customFormat="1" ht="20.100000000000001" customHeight="1" x14ac:dyDescent="0.2">
      <c r="A207" s="505" t="s">
        <v>742</v>
      </c>
      <c r="B207" s="506"/>
      <c r="C207" s="506">
        <f>(C165/C41)/(B165/B41)-1</f>
        <v>7.7959094016690766E-3</v>
      </c>
      <c r="D207" s="506">
        <f t="shared" ref="D207:R207" si="45">(D165/D41)/(C165/C41)-1</f>
        <v>3.9940564450309912E-2</v>
      </c>
      <c r="E207" s="506">
        <f t="shared" si="45"/>
        <v>1.7895576152105575E-2</v>
      </c>
      <c r="F207" s="506">
        <f t="shared" si="45"/>
        <v>9.2175467788501608E-2</v>
      </c>
      <c r="G207" s="506">
        <f t="shared" si="45"/>
        <v>-4.413735915571193E-2</v>
      </c>
      <c r="H207" s="506">
        <f t="shared" si="45"/>
        <v>2.4541084135911717E-3</v>
      </c>
      <c r="I207" s="506">
        <f t="shared" si="45"/>
        <v>8.0429468944833493E-2</v>
      </c>
      <c r="J207" s="506">
        <f t="shared" si="45"/>
        <v>7.3048207708878543E-2</v>
      </c>
      <c r="K207" s="506">
        <f t="shared" si="45"/>
        <v>-1.5977971381651801E-2</v>
      </c>
      <c r="L207" s="506">
        <f t="shared" si="45"/>
        <v>-5.8366869116615039E-3</v>
      </c>
      <c r="M207" s="506">
        <f t="shared" si="45"/>
        <v>-7.2959077361790525E-3</v>
      </c>
      <c r="N207" s="506">
        <f t="shared" si="45"/>
        <v>8.3069205971000315E-2</v>
      </c>
      <c r="O207" s="506">
        <f t="shared" si="45"/>
        <v>2.3083468000221652E-2</v>
      </c>
      <c r="P207" s="506">
        <f t="shared" si="45"/>
        <v>5.0580159656008483E-3</v>
      </c>
      <c r="Q207" s="506">
        <f t="shared" si="45"/>
        <v>1.3147182904664767E-2</v>
      </c>
      <c r="R207" s="506">
        <f t="shared" si="45"/>
        <v>4.3145933763095501E-2</v>
      </c>
    </row>
    <row r="208" spans="1:18" x14ac:dyDescent="0.2">
      <c r="A208" s="501" t="s">
        <v>746</v>
      </c>
      <c r="B208" s="502"/>
      <c r="C208" s="502"/>
      <c r="D208" s="502"/>
      <c r="E208" s="502"/>
      <c r="F208" s="502"/>
      <c r="G208" s="502"/>
      <c r="H208" s="502"/>
      <c r="I208" s="502"/>
      <c r="J208" s="502"/>
      <c r="K208" s="502"/>
      <c r="L208" s="502"/>
      <c r="M208" s="502"/>
      <c r="N208" s="502"/>
      <c r="O208" s="502"/>
    </row>
    <row r="209" spans="1:18" s="491" customFormat="1" ht="25.15" customHeight="1" x14ac:dyDescent="0.2">
      <c r="A209" s="488" t="str">
        <f>Index!B31</f>
        <v>Table 3v    RMI share of GDP by expenditure, current prices, FY2004-FY2020 (experimental)</v>
      </c>
      <c r="B209" s="489"/>
      <c r="C209" s="489"/>
      <c r="D209" s="489"/>
      <c r="E209" s="490"/>
      <c r="F209" s="490"/>
      <c r="G209" s="490"/>
      <c r="H209" s="490"/>
      <c r="I209" s="490"/>
      <c r="J209" s="490"/>
      <c r="K209" s="490"/>
      <c r="L209" s="490"/>
      <c r="M209" s="490"/>
      <c r="N209" s="490"/>
      <c r="O209" s="490"/>
    </row>
    <row r="210" spans="1:18" s="494" customFormat="1" ht="20.100000000000001" customHeight="1" x14ac:dyDescent="0.2">
      <c r="A210" s="492"/>
      <c r="B210" s="493" t="str">
        <f>B$2</f>
        <v>FY2004</v>
      </c>
      <c r="C210" s="493" t="str">
        <f t="shared" ref="C210:R210" si="46">C$2</f>
        <v>FY2005</v>
      </c>
      <c r="D210" s="493" t="str">
        <f t="shared" si="46"/>
        <v>FY2006</v>
      </c>
      <c r="E210" s="493" t="str">
        <f t="shared" si="46"/>
        <v>FY2007</v>
      </c>
      <c r="F210" s="493" t="str">
        <f t="shared" si="46"/>
        <v>FY2008</v>
      </c>
      <c r="G210" s="493" t="str">
        <f t="shared" si="46"/>
        <v>FY2009</v>
      </c>
      <c r="H210" s="493" t="str">
        <f t="shared" si="46"/>
        <v>FY2010</v>
      </c>
      <c r="I210" s="493" t="str">
        <f t="shared" si="46"/>
        <v>FY2011</v>
      </c>
      <c r="J210" s="493" t="str">
        <f t="shared" si="46"/>
        <v>FY2012</v>
      </c>
      <c r="K210" s="493" t="str">
        <f t="shared" si="46"/>
        <v>FY2013</v>
      </c>
      <c r="L210" s="493" t="str">
        <f t="shared" si="46"/>
        <v>FY2014</v>
      </c>
      <c r="M210" s="493" t="str">
        <f t="shared" si="46"/>
        <v>FY2015</v>
      </c>
      <c r="N210" s="493" t="str">
        <f t="shared" si="46"/>
        <v>FY2016</v>
      </c>
      <c r="O210" s="493" t="str">
        <f t="shared" si="46"/>
        <v>FY2017</v>
      </c>
      <c r="P210" s="493" t="str">
        <f t="shared" si="46"/>
        <v>FY2018</v>
      </c>
      <c r="Q210" s="493" t="str">
        <f t="shared" si="46"/>
        <v>FY2019</v>
      </c>
      <c r="R210" s="493" t="str">
        <f t="shared" si="46"/>
        <v>FY2020</v>
      </c>
    </row>
    <row r="211" spans="1:18" ht="20.100000000000001" customHeight="1" x14ac:dyDescent="0.2">
      <c r="A211" s="429" t="s">
        <v>722</v>
      </c>
      <c r="B211" s="443">
        <f>B127/B$163</f>
        <v>0.5824775832417256</v>
      </c>
      <c r="C211" s="443">
        <f t="shared" ref="C211:P211" si="47">C127/C$163</f>
        <v>0.60292465243040216</v>
      </c>
      <c r="D211" s="443">
        <f t="shared" si="47"/>
        <v>0.57186288578098565</v>
      </c>
      <c r="E211" s="443">
        <f t="shared" si="47"/>
        <v>0.57864990330618649</v>
      </c>
      <c r="F211" s="443">
        <f t="shared" si="47"/>
        <v>0.59443185414580624</v>
      </c>
      <c r="G211" s="443">
        <f t="shared" si="47"/>
        <v>0.57998834589192205</v>
      </c>
      <c r="H211" s="443">
        <f t="shared" si="47"/>
        <v>0.53997234791930748</v>
      </c>
      <c r="I211" s="443">
        <f t="shared" si="47"/>
        <v>0.52346901196794815</v>
      </c>
      <c r="J211" s="443">
        <f t="shared" si="47"/>
        <v>0.56231532664405159</v>
      </c>
      <c r="K211" s="443">
        <f t="shared" si="47"/>
        <v>0.54715545858784043</v>
      </c>
      <c r="L211" s="443">
        <f t="shared" si="47"/>
        <v>0.52529140338762115</v>
      </c>
      <c r="M211" s="443">
        <f t="shared" si="47"/>
        <v>0.55283301985571209</v>
      </c>
      <c r="N211" s="443">
        <f t="shared" si="47"/>
        <v>0.52300305963997495</v>
      </c>
      <c r="O211" s="443">
        <f t="shared" si="47"/>
        <v>0.5107331413040167</v>
      </c>
      <c r="P211" s="443">
        <f t="shared" si="47"/>
        <v>0.53132016560566542</v>
      </c>
      <c r="Q211" s="443">
        <f t="shared" ref="Q211:R226" si="48">Q127/Q$163</f>
        <v>0.52929044997368424</v>
      </c>
      <c r="R211" s="443">
        <f t="shared" si="48"/>
        <v>0.48988238444822868</v>
      </c>
    </row>
    <row r="212" spans="1:18" ht="12" customHeight="1" x14ac:dyDescent="0.2">
      <c r="A212" s="444" t="s">
        <v>723</v>
      </c>
      <c r="B212" s="443">
        <f t="shared" ref="B212:P247" si="49">B128/B$163</f>
        <v>0.37541203755754726</v>
      </c>
      <c r="C212" s="443">
        <f t="shared" si="49"/>
        <v>0.3808228650884487</v>
      </c>
      <c r="D212" s="443">
        <f t="shared" si="49"/>
        <v>0.37473506161583092</v>
      </c>
      <c r="E212" s="443">
        <f t="shared" si="49"/>
        <v>0.38042145930462201</v>
      </c>
      <c r="F212" s="443">
        <f t="shared" si="49"/>
        <v>0.387984990776988</v>
      </c>
      <c r="G212" s="443">
        <f t="shared" si="49"/>
        <v>0.38200594045161551</v>
      </c>
      <c r="H212" s="443">
        <f t="shared" si="49"/>
        <v>0.36735722485374533</v>
      </c>
      <c r="I212" s="443">
        <f t="shared" si="49"/>
        <v>0.36279743152507998</v>
      </c>
      <c r="J212" s="443">
        <f t="shared" si="49"/>
        <v>0.38046800686906634</v>
      </c>
      <c r="K212" s="443">
        <f t="shared" si="49"/>
        <v>0.37682235427453764</v>
      </c>
      <c r="L212" s="443">
        <f t="shared" si="49"/>
        <v>0.35670989419063576</v>
      </c>
      <c r="M212" s="443">
        <f t="shared" si="49"/>
        <v>0.36639066010679339</v>
      </c>
      <c r="N212" s="443">
        <f t="shared" si="49"/>
        <v>0.34600872670194416</v>
      </c>
      <c r="O212" s="443">
        <f t="shared" si="49"/>
        <v>0.33964781462288579</v>
      </c>
      <c r="P212" s="443">
        <f t="shared" si="49"/>
        <v>0.35482633069040576</v>
      </c>
      <c r="Q212" s="443">
        <f t="shared" si="48"/>
        <v>0.37711630917257716</v>
      </c>
      <c r="R212" s="443">
        <f t="shared" si="48"/>
        <v>0.34299194251520276</v>
      </c>
    </row>
    <row r="213" spans="1:18" ht="12" customHeight="1" x14ac:dyDescent="0.2">
      <c r="A213" s="444" t="s">
        <v>34</v>
      </c>
      <c r="B213" s="443">
        <f t="shared" si="49"/>
        <v>9.8860906259568684E-2</v>
      </c>
      <c r="C213" s="443">
        <f t="shared" si="49"/>
        <v>0.10581102667481726</v>
      </c>
      <c r="D213" s="443">
        <f t="shared" si="49"/>
        <v>9.3041389897716598E-2</v>
      </c>
      <c r="E213" s="443">
        <f t="shared" si="49"/>
        <v>9.2999927985725386E-2</v>
      </c>
      <c r="F213" s="443">
        <f t="shared" si="49"/>
        <v>9.7856279499086013E-2</v>
      </c>
      <c r="G213" s="443">
        <f t="shared" si="49"/>
        <v>0.10197543447857171</v>
      </c>
      <c r="H213" s="443">
        <f t="shared" si="49"/>
        <v>8.9950176793876971E-2</v>
      </c>
      <c r="I213" s="443">
        <f t="shared" si="49"/>
        <v>8.3064053045046049E-2</v>
      </c>
      <c r="J213" s="443">
        <f t="shared" si="49"/>
        <v>9.6455339220717126E-2</v>
      </c>
      <c r="K213" s="443">
        <f t="shared" si="49"/>
        <v>9.0502361774357887E-2</v>
      </c>
      <c r="L213" s="443">
        <f t="shared" si="49"/>
        <v>8.4454495006065541E-2</v>
      </c>
      <c r="M213" s="443">
        <f t="shared" si="49"/>
        <v>0.1023535218132766</v>
      </c>
      <c r="N213" s="443">
        <f t="shared" si="49"/>
        <v>9.2185224035692639E-2</v>
      </c>
      <c r="O213" s="443">
        <f t="shared" si="49"/>
        <v>8.7641500333399902E-2</v>
      </c>
      <c r="P213" s="443">
        <f t="shared" si="49"/>
        <v>9.6043455444665138E-2</v>
      </c>
      <c r="Q213" s="443">
        <f t="shared" si="48"/>
        <v>7.934616563147924E-2</v>
      </c>
      <c r="R213" s="443">
        <f t="shared" si="48"/>
        <v>6.9175451151797449E-2</v>
      </c>
    </row>
    <row r="214" spans="1:18" ht="12" customHeight="1" x14ac:dyDescent="0.2">
      <c r="A214" s="444" t="s">
        <v>35</v>
      </c>
      <c r="B214" s="443">
        <f t="shared" si="49"/>
        <v>0.10226617981082435</v>
      </c>
      <c r="C214" s="443">
        <f t="shared" si="49"/>
        <v>0.11054728160670205</v>
      </c>
      <c r="D214" s="443">
        <f t="shared" si="49"/>
        <v>9.8260849444830295E-2</v>
      </c>
      <c r="E214" s="443">
        <f t="shared" si="49"/>
        <v>9.9037679592559019E-2</v>
      </c>
      <c r="F214" s="443">
        <f t="shared" si="49"/>
        <v>0.10219470876462511</v>
      </c>
      <c r="G214" s="443">
        <f t="shared" si="49"/>
        <v>9.0082640653494028E-2</v>
      </c>
      <c r="H214" s="443">
        <f t="shared" si="49"/>
        <v>7.7767600595370925E-2</v>
      </c>
      <c r="I214" s="443">
        <f t="shared" si="49"/>
        <v>7.3166262542608648E-2</v>
      </c>
      <c r="J214" s="443">
        <f t="shared" si="49"/>
        <v>8.1103566595230311E-2</v>
      </c>
      <c r="K214" s="443">
        <f t="shared" si="49"/>
        <v>7.5366355125465745E-2</v>
      </c>
      <c r="L214" s="443">
        <f t="shared" si="49"/>
        <v>7.9576173407390954E-2</v>
      </c>
      <c r="M214" s="443">
        <f t="shared" si="49"/>
        <v>7.9088672350197911E-2</v>
      </c>
      <c r="N214" s="443">
        <f t="shared" si="49"/>
        <v>8.0452077858920848E-2</v>
      </c>
      <c r="O214" s="443">
        <f t="shared" si="49"/>
        <v>7.9425824445489956E-2</v>
      </c>
      <c r="P214" s="443">
        <f t="shared" si="49"/>
        <v>7.6105671366687583E-2</v>
      </c>
      <c r="Q214" s="443">
        <f t="shared" si="48"/>
        <v>6.8751979859960996E-2</v>
      </c>
      <c r="R214" s="443">
        <f t="shared" si="48"/>
        <v>7.3467165310871163E-2</v>
      </c>
    </row>
    <row r="215" spans="1:18" ht="12" customHeight="1" x14ac:dyDescent="0.2">
      <c r="A215" s="444" t="s">
        <v>947</v>
      </c>
      <c r="B215" s="443">
        <f t="shared" si="49"/>
        <v>5.9384653345733703E-3</v>
      </c>
      <c r="C215" s="443">
        <f t="shared" si="49"/>
        <v>5.743513371403418E-3</v>
      </c>
      <c r="D215" s="443">
        <f t="shared" si="49"/>
        <v>5.825587212943047E-3</v>
      </c>
      <c r="E215" s="443">
        <f t="shared" si="49"/>
        <v>6.190833018099362E-3</v>
      </c>
      <c r="F215" s="443">
        <f t="shared" si="49"/>
        <v>6.3958559975013981E-3</v>
      </c>
      <c r="G215" s="443">
        <f t="shared" si="49"/>
        <v>5.9243058249471197E-3</v>
      </c>
      <c r="H215" s="443">
        <f t="shared" si="49"/>
        <v>4.8973424412278258E-3</v>
      </c>
      <c r="I215" s="443">
        <f t="shared" si="49"/>
        <v>4.4412467879882435E-3</v>
      </c>
      <c r="J215" s="443">
        <f t="shared" si="49"/>
        <v>4.2884236298251594E-3</v>
      </c>
      <c r="K215" s="443">
        <f t="shared" si="49"/>
        <v>4.4644168552066378E-3</v>
      </c>
      <c r="L215" s="443">
        <f t="shared" si="49"/>
        <v>4.5508483802509702E-3</v>
      </c>
      <c r="M215" s="443">
        <f t="shared" si="49"/>
        <v>5.0001439153947481E-3</v>
      </c>
      <c r="N215" s="443">
        <f t="shared" si="49"/>
        <v>4.3570519217530712E-3</v>
      </c>
      <c r="O215" s="443">
        <f t="shared" si="49"/>
        <v>4.0180103641674651E-3</v>
      </c>
      <c r="P215" s="443">
        <f t="shared" si="49"/>
        <v>4.3447320494737988E-3</v>
      </c>
      <c r="Q215" s="443">
        <f t="shared" si="48"/>
        <v>4.0760040465070944E-3</v>
      </c>
      <c r="R215" s="443">
        <f t="shared" si="48"/>
        <v>4.2478269080109031E-3</v>
      </c>
    </row>
    <row r="216" spans="1:18" ht="12" customHeight="1" x14ac:dyDescent="0.2">
      <c r="A216" s="429" t="s">
        <v>724</v>
      </c>
      <c r="B216" s="443">
        <f t="shared" si="49"/>
        <v>0.75258696499049527</v>
      </c>
      <c r="C216" s="443">
        <f t="shared" si="49"/>
        <v>0.79880194920495007</v>
      </c>
      <c r="D216" s="443">
        <f t="shared" si="49"/>
        <v>0.73186557825460397</v>
      </c>
      <c r="E216" s="443">
        <f t="shared" si="49"/>
        <v>0.75223592941806849</v>
      </c>
      <c r="F216" s="443">
        <f t="shared" si="49"/>
        <v>0.79553372403750255</v>
      </c>
      <c r="G216" s="443">
        <f t="shared" si="49"/>
        <v>0.74572208606798918</v>
      </c>
      <c r="H216" s="443">
        <f t="shared" si="49"/>
        <v>0.72971434618472597</v>
      </c>
      <c r="I216" s="443">
        <f t="shared" si="49"/>
        <v>0.73955758560564944</v>
      </c>
      <c r="J216" s="443">
        <f t="shared" si="49"/>
        <v>0.77781566024753324</v>
      </c>
      <c r="K216" s="443">
        <f t="shared" si="49"/>
        <v>0.78989104512485009</v>
      </c>
      <c r="L216" s="443">
        <f t="shared" si="49"/>
        <v>0.7683444005727067</v>
      </c>
      <c r="M216" s="443">
        <f t="shared" si="49"/>
        <v>0.76136868053028695</v>
      </c>
      <c r="N216" s="443">
        <f t="shared" si="49"/>
        <v>0.67754120539313101</v>
      </c>
      <c r="O216" s="443">
        <f t="shared" si="49"/>
        <v>0.69752133251647541</v>
      </c>
      <c r="P216" s="443">
        <f t="shared" si="49"/>
        <v>0.68803074788489926</v>
      </c>
      <c r="Q216" s="443">
        <f t="shared" si="48"/>
        <v>0.66124909490013972</v>
      </c>
      <c r="R216" s="443">
        <f t="shared" si="48"/>
        <v>0.62872119954318961</v>
      </c>
    </row>
    <row r="217" spans="1:18" ht="12" customHeight="1" x14ac:dyDescent="0.2">
      <c r="A217" s="444" t="s">
        <v>725</v>
      </c>
      <c r="B217" s="443">
        <f t="shared" si="49"/>
        <v>0.61531430100968632</v>
      </c>
      <c r="C217" s="443">
        <f t="shared" si="49"/>
        <v>0.65653596064765651</v>
      </c>
      <c r="D217" s="443">
        <f t="shared" si="49"/>
        <v>0.59590682817428875</v>
      </c>
      <c r="E217" s="443">
        <f t="shared" si="49"/>
        <v>0.61816975842140831</v>
      </c>
      <c r="F217" s="443">
        <f t="shared" si="49"/>
        <v>0.65138981080963421</v>
      </c>
      <c r="G217" s="443">
        <f t="shared" si="49"/>
        <v>0.60175865562930253</v>
      </c>
      <c r="H217" s="443">
        <f t="shared" si="49"/>
        <v>0.59116329680896829</v>
      </c>
      <c r="I217" s="443">
        <f t="shared" si="49"/>
        <v>0.60310102854190706</v>
      </c>
      <c r="J217" s="443">
        <f t="shared" si="49"/>
        <v>0.63607595832087371</v>
      </c>
      <c r="K217" s="443">
        <f t="shared" si="49"/>
        <v>0.65099570360906833</v>
      </c>
      <c r="L217" s="443">
        <f t="shared" si="49"/>
        <v>0.62526242645104735</v>
      </c>
      <c r="M217" s="443">
        <f t="shared" si="49"/>
        <v>0.61550551344894222</v>
      </c>
      <c r="N217" s="443">
        <f t="shared" si="49"/>
        <v>0.55156021703862879</v>
      </c>
      <c r="O217" s="443">
        <f t="shared" si="49"/>
        <v>0.57548884548860857</v>
      </c>
      <c r="P217" s="443">
        <f t="shared" si="49"/>
        <v>0.56481924329171973</v>
      </c>
      <c r="Q217" s="443">
        <f t="shared" si="48"/>
        <v>0.54638084247772112</v>
      </c>
      <c r="R217" s="443">
        <f t="shared" si="48"/>
        <v>0.51162507392989809</v>
      </c>
    </row>
    <row r="218" spans="1:18" ht="12" customHeight="1" x14ac:dyDescent="0.2">
      <c r="A218" s="444" t="s">
        <v>726</v>
      </c>
      <c r="B218" s="443">
        <f t="shared" si="49"/>
        <v>0.13727264989886914</v>
      </c>
      <c r="C218" s="443">
        <f t="shared" si="49"/>
        <v>0.14226601635352176</v>
      </c>
      <c r="D218" s="443">
        <f t="shared" si="49"/>
        <v>0.13595877557722452</v>
      </c>
      <c r="E218" s="443">
        <f t="shared" si="49"/>
        <v>0.13406618310396923</v>
      </c>
      <c r="F218" s="443">
        <f t="shared" si="49"/>
        <v>0.14414390099900065</v>
      </c>
      <c r="G218" s="443">
        <f t="shared" si="49"/>
        <v>0.1439634183853728</v>
      </c>
      <c r="H218" s="443">
        <f t="shared" si="49"/>
        <v>0.13855104937575774</v>
      </c>
      <c r="I218" s="443">
        <f t="shared" si="49"/>
        <v>0.13645653524671567</v>
      </c>
      <c r="J218" s="443">
        <f t="shared" si="49"/>
        <v>0.14173970192665958</v>
      </c>
      <c r="K218" s="443">
        <f t="shared" si="49"/>
        <v>0.13889536268736108</v>
      </c>
      <c r="L218" s="443">
        <f t="shared" si="49"/>
        <v>0.14308197412165932</v>
      </c>
      <c r="M218" s="443">
        <f t="shared" si="49"/>
        <v>0.14586313556127287</v>
      </c>
      <c r="N218" s="443">
        <f t="shared" si="49"/>
        <v>0.12598099738297172</v>
      </c>
      <c r="O218" s="443">
        <f t="shared" si="49"/>
        <v>0.12203244471823478</v>
      </c>
      <c r="P218" s="443">
        <f t="shared" si="49"/>
        <v>0.12321148828981487</v>
      </c>
      <c r="Q218" s="443">
        <f t="shared" si="48"/>
        <v>0.11486824506507949</v>
      </c>
      <c r="R218" s="443">
        <f t="shared" si="48"/>
        <v>0.11709611794580572</v>
      </c>
    </row>
    <row r="219" spans="1:18" ht="12" customHeight="1" x14ac:dyDescent="0.2">
      <c r="A219" s="886" t="s">
        <v>727</v>
      </c>
      <c r="B219" s="443">
        <f t="shared" si="49"/>
        <v>7.5851361689778699E-2</v>
      </c>
      <c r="C219" s="443">
        <f t="shared" si="49"/>
        <v>8.0493082297071417E-2</v>
      </c>
      <c r="D219" s="443">
        <f t="shared" si="49"/>
        <v>7.8063460022376088E-2</v>
      </c>
      <c r="E219" s="443">
        <f t="shared" si="49"/>
        <v>7.7573224521233414E-2</v>
      </c>
      <c r="F219" s="443">
        <f t="shared" si="49"/>
        <v>8.2693455794844606E-2</v>
      </c>
      <c r="G219" s="443">
        <f t="shared" si="49"/>
        <v>7.9869753337128674E-2</v>
      </c>
      <c r="H219" s="443">
        <f t="shared" si="49"/>
        <v>7.6275486729531827E-2</v>
      </c>
      <c r="I219" s="443">
        <f t="shared" si="49"/>
        <v>7.5021222512728053E-2</v>
      </c>
      <c r="J219" s="443">
        <f t="shared" si="49"/>
        <v>7.695206888094025E-2</v>
      </c>
      <c r="K219" s="443">
        <f t="shared" si="49"/>
        <v>7.4920799238974878E-2</v>
      </c>
      <c r="L219" s="443">
        <f t="shared" si="49"/>
        <v>7.7400762870490677E-2</v>
      </c>
      <c r="M219" s="443">
        <f t="shared" si="49"/>
        <v>7.8990723726906395E-2</v>
      </c>
      <c r="N219" s="443">
        <f t="shared" si="49"/>
        <v>6.9153336492575379E-2</v>
      </c>
      <c r="O219" s="443">
        <f t="shared" si="49"/>
        <v>6.8872435613201957E-2</v>
      </c>
      <c r="P219" s="443">
        <f t="shared" si="49"/>
        <v>7.1125881995724866E-2</v>
      </c>
      <c r="Q219" s="443">
        <f t="shared" si="48"/>
        <v>6.7450076628158551E-2</v>
      </c>
      <c r="R219" s="443">
        <f t="shared" si="48"/>
        <v>6.7823090676423142E-2</v>
      </c>
    </row>
    <row r="220" spans="1:18" ht="12" customHeight="1" x14ac:dyDescent="0.2">
      <c r="A220" s="886" t="s">
        <v>4</v>
      </c>
      <c r="B220" s="443">
        <f t="shared" si="49"/>
        <v>6.1421288209090444E-2</v>
      </c>
      <c r="C220" s="443">
        <f t="shared" si="49"/>
        <v>6.177293405645036E-2</v>
      </c>
      <c r="D220" s="443">
        <f t="shared" si="49"/>
        <v>5.7895315554848441E-2</v>
      </c>
      <c r="E220" s="443">
        <f t="shared" si="49"/>
        <v>5.6492958582735828E-2</v>
      </c>
      <c r="F220" s="443">
        <f t="shared" si="49"/>
        <v>6.1450445204156053E-2</v>
      </c>
      <c r="G220" s="443">
        <f t="shared" si="49"/>
        <v>6.4093665048244111E-2</v>
      </c>
      <c r="H220" s="443">
        <f t="shared" si="49"/>
        <v>6.2275556894961205E-2</v>
      </c>
      <c r="I220" s="443">
        <f t="shared" si="49"/>
        <v>6.1435318188244291E-2</v>
      </c>
      <c r="J220" s="443">
        <f t="shared" si="49"/>
        <v>6.4787633045719328E-2</v>
      </c>
      <c r="K220" s="443">
        <f t="shared" si="49"/>
        <v>6.3974563448386187E-2</v>
      </c>
      <c r="L220" s="443">
        <f t="shared" si="49"/>
        <v>6.5681211251168659E-2</v>
      </c>
      <c r="M220" s="443">
        <f t="shared" si="49"/>
        <v>6.6872406581021171E-2</v>
      </c>
      <c r="N220" s="443">
        <f t="shared" si="49"/>
        <v>5.6827660890396328E-2</v>
      </c>
      <c r="O220" s="443">
        <f t="shared" si="49"/>
        <v>5.3160004874069612E-2</v>
      </c>
      <c r="P220" s="443">
        <f t="shared" si="49"/>
        <v>5.2085606294090002E-2</v>
      </c>
      <c r="Q220" s="443">
        <f t="shared" si="48"/>
        <v>4.741816475825137E-2</v>
      </c>
      <c r="R220" s="443">
        <f t="shared" si="48"/>
        <v>4.9273027269382576E-2</v>
      </c>
    </row>
    <row r="221" spans="1:18" ht="12" customHeight="1" x14ac:dyDescent="0.2">
      <c r="A221" s="887" t="s">
        <v>728</v>
      </c>
      <c r="B221" s="443">
        <f t="shared" si="49"/>
        <v>1.5224866962282257E-2</v>
      </c>
      <c r="C221" s="443">
        <f t="shared" si="49"/>
        <v>1.6689466986197284E-2</v>
      </c>
      <c r="D221" s="443">
        <f t="shared" si="49"/>
        <v>1.5680919502687886E-2</v>
      </c>
      <c r="E221" s="443">
        <f t="shared" si="49"/>
        <v>1.5856659739187252E-2</v>
      </c>
      <c r="F221" s="443">
        <f t="shared" si="49"/>
        <v>1.5815721420035678E-2</v>
      </c>
      <c r="G221" s="443">
        <f t="shared" si="49"/>
        <v>1.5296836477608993E-2</v>
      </c>
      <c r="H221" s="443">
        <f t="shared" si="49"/>
        <v>1.5928269939059599E-2</v>
      </c>
      <c r="I221" s="443">
        <f t="shared" si="49"/>
        <v>1.5746789460892543E-2</v>
      </c>
      <c r="J221" s="443">
        <f t="shared" si="49"/>
        <v>1.8950298861592486E-2</v>
      </c>
      <c r="K221" s="443">
        <f t="shared" si="49"/>
        <v>1.8716492535366912E-2</v>
      </c>
      <c r="L221" s="443">
        <f t="shared" si="49"/>
        <v>2.0264756781867253E-2</v>
      </c>
      <c r="M221" s="443">
        <f t="shared" si="49"/>
        <v>1.9092826485534682E-2</v>
      </c>
      <c r="N221" s="443">
        <f t="shared" si="49"/>
        <v>2.0742755212984125E-2</v>
      </c>
      <c r="O221" s="443">
        <f t="shared" si="49"/>
        <v>2.0927714839849582E-2</v>
      </c>
      <c r="P221" s="443">
        <f t="shared" si="49"/>
        <v>2.1835467193782706E-2</v>
      </c>
      <c r="Q221" s="443">
        <f t="shared" si="48"/>
        <v>1.9350243363120943E-2</v>
      </c>
      <c r="R221" s="443">
        <f t="shared" si="48"/>
        <v>2.1117105065901733E-2</v>
      </c>
    </row>
    <row r="222" spans="1:18" ht="12" customHeight="1" x14ac:dyDescent="0.2">
      <c r="A222" s="429" t="s">
        <v>729</v>
      </c>
      <c r="B222" s="443">
        <f t="shared" si="49"/>
        <v>0.16024672910335896</v>
      </c>
      <c r="C222" s="443">
        <f t="shared" si="49"/>
        <v>0.18681953443318933</v>
      </c>
      <c r="D222" s="443">
        <f t="shared" si="49"/>
        <v>0.26129286157931936</v>
      </c>
      <c r="E222" s="443">
        <f t="shared" si="49"/>
        <v>0.23405556983679929</v>
      </c>
      <c r="F222" s="443">
        <f t="shared" si="49"/>
        <v>0.19825250704015912</v>
      </c>
      <c r="G222" s="443">
        <f t="shared" si="49"/>
        <v>0.33817842800102443</v>
      </c>
      <c r="H222" s="443">
        <f t="shared" si="49"/>
        <v>0.41847034762944374</v>
      </c>
      <c r="I222" s="443">
        <f t="shared" si="49"/>
        <v>0.1862560585883162</v>
      </c>
      <c r="J222" s="443">
        <f t="shared" si="49"/>
        <v>0.1606450523500168</v>
      </c>
      <c r="K222" s="443">
        <f t="shared" si="49"/>
        <v>0.2401930492350158</v>
      </c>
      <c r="L222" s="443">
        <f t="shared" si="49"/>
        <v>0.19789332513264327</v>
      </c>
      <c r="M222" s="443">
        <f t="shared" si="49"/>
        <v>0.16904584371709566</v>
      </c>
      <c r="N222" s="443">
        <f t="shared" si="49"/>
        <v>0.18001663116311317</v>
      </c>
      <c r="O222" s="443">
        <f t="shared" si="49"/>
        <v>0.21022596728280774</v>
      </c>
      <c r="P222" s="443">
        <f t="shared" si="49"/>
        <v>0.19061230416235334</v>
      </c>
      <c r="Q222" s="443">
        <f t="shared" si="48"/>
        <v>0.43189673144617391</v>
      </c>
      <c r="R222" s="443">
        <f t="shared" si="48"/>
        <v>0.18148130734435955</v>
      </c>
    </row>
    <row r="223" spans="1:18" ht="12" customHeight="1" x14ac:dyDescent="0.2">
      <c r="A223" s="444" t="s">
        <v>1070</v>
      </c>
      <c r="B223" s="443">
        <f t="shared" si="49"/>
        <v>8.4751436301528357E-2</v>
      </c>
      <c r="C223" s="443">
        <f t="shared" si="49"/>
        <v>7.7965807526017825E-2</v>
      </c>
      <c r="D223" s="443">
        <f t="shared" si="49"/>
        <v>0.15320825059586277</v>
      </c>
      <c r="E223" s="443">
        <f t="shared" si="49"/>
        <v>5.206691985794349E-2</v>
      </c>
      <c r="F223" s="443">
        <f t="shared" si="49"/>
        <v>7.2145580511685167E-2</v>
      </c>
      <c r="G223" s="443">
        <f t="shared" si="49"/>
        <v>0.10641615252051184</v>
      </c>
      <c r="H223" s="443">
        <f t="shared" si="49"/>
        <v>7.1772286725851009E-2</v>
      </c>
      <c r="I223" s="443">
        <f t="shared" si="49"/>
        <v>4.9679453335125238E-2</v>
      </c>
      <c r="J223" s="443">
        <f t="shared" si="49"/>
        <v>3.8535059400518171E-2</v>
      </c>
      <c r="K223" s="443">
        <f t="shared" si="49"/>
        <v>9.4353270920082111E-2</v>
      </c>
      <c r="L223" s="443">
        <f t="shared" si="49"/>
        <v>8.0884130768424892E-2</v>
      </c>
      <c r="M223" s="443">
        <f t="shared" si="49"/>
        <v>4.3193593507571244E-2</v>
      </c>
      <c r="N223" s="443">
        <f t="shared" si="49"/>
        <v>7.2550262031464863E-2</v>
      </c>
      <c r="O223" s="443">
        <f t="shared" si="49"/>
        <v>4.4938756807619794E-2</v>
      </c>
      <c r="P223" s="443">
        <f t="shared" si="49"/>
        <v>3.9818388180243219E-2</v>
      </c>
      <c r="Q223" s="443">
        <f t="shared" si="48"/>
        <v>7.4574857629601879E-2</v>
      </c>
      <c r="R223" s="443">
        <f t="shared" si="48"/>
        <v>2.7346688084714799E-2</v>
      </c>
    </row>
    <row r="224" spans="1:18" ht="12" customHeight="1" x14ac:dyDescent="0.2">
      <c r="A224" s="444" t="s">
        <v>1071</v>
      </c>
      <c r="B224" s="443">
        <f t="shared" si="49"/>
        <v>4.6433268912214089E-3</v>
      </c>
      <c r="C224" s="443">
        <f t="shared" si="49"/>
        <v>3.5131242949486691E-2</v>
      </c>
      <c r="D224" s="443">
        <f t="shared" si="49"/>
        <v>4.241987086325396E-2</v>
      </c>
      <c r="E224" s="443">
        <f t="shared" si="49"/>
        <v>0.10136250692780227</v>
      </c>
      <c r="F224" s="443">
        <f t="shared" si="49"/>
        <v>4.5791016355865917E-2</v>
      </c>
      <c r="G224" s="443">
        <f t="shared" si="49"/>
        <v>7.8574914045408395E-2</v>
      </c>
      <c r="H224" s="443">
        <f t="shared" si="49"/>
        <v>7.2562982099763737E-2</v>
      </c>
      <c r="I224" s="443">
        <f t="shared" si="49"/>
        <v>5.6891666026700552E-2</v>
      </c>
      <c r="J224" s="443">
        <f t="shared" si="49"/>
        <v>3.1730964176839377E-2</v>
      </c>
      <c r="K224" s="443">
        <f t="shared" si="49"/>
        <v>2.0159882156448993E-2</v>
      </c>
      <c r="L224" s="443">
        <f t="shared" si="49"/>
        <v>7.8768640532688589E-3</v>
      </c>
      <c r="M224" s="443">
        <f t="shared" si="49"/>
        <v>5.2059125261480011E-3</v>
      </c>
      <c r="N224" s="443">
        <f t="shared" si="49"/>
        <v>6.2123431565248421E-3</v>
      </c>
      <c r="O224" s="443">
        <f t="shared" si="49"/>
        <v>2.6410387353143269E-2</v>
      </c>
      <c r="P224" s="443">
        <f t="shared" si="49"/>
        <v>2.4626664361588283E-2</v>
      </c>
      <c r="Q224" s="443">
        <f t="shared" si="48"/>
        <v>6.5249960005504468E-3</v>
      </c>
      <c r="R224" s="443">
        <f t="shared" si="48"/>
        <v>4.0653964310981935E-2</v>
      </c>
    </row>
    <row r="225" spans="1:18" ht="12" customHeight="1" x14ac:dyDescent="0.2">
      <c r="A225" s="444" t="s">
        <v>1072</v>
      </c>
      <c r="B225" s="443">
        <f t="shared" si="49"/>
        <v>3.9692798822704774E-2</v>
      </c>
      <c r="C225" s="443">
        <f t="shared" si="49"/>
        <v>3.4963857537214149E-2</v>
      </c>
      <c r="D225" s="443">
        <f t="shared" si="49"/>
        <v>4.6447298908426318E-2</v>
      </c>
      <c r="E225" s="443">
        <f t="shared" si="49"/>
        <v>5.8539408613159073E-2</v>
      </c>
      <c r="F225" s="443">
        <f t="shared" si="49"/>
        <v>4.3439771970750503E-2</v>
      </c>
      <c r="G225" s="443">
        <f t="shared" si="49"/>
        <v>5.8352117217609176E-2</v>
      </c>
      <c r="H225" s="443">
        <f t="shared" si="49"/>
        <v>5.6171331325758536E-2</v>
      </c>
      <c r="I225" s="443">
        <f t="shared" si="49"/>
        <v>6.7832806743032076E-2</v>
      </c>
      <c r="J225" s="443">
        <f t="shared" si="49"/>
        <v>8.2424115376052376E-2</v>
      </c>
      <c r="K225" s="443">
        <f t="shared" si="49"/>
        <v>0.11600695884405887</v>
      </c>
      <c r="L225" s="443">
        <f t="shared" si="49"/>
        <v>9.2335997683874391E-2</v>
      </c>
      <c r="M225" s="443">
        <f t="shared" si="49"/>
        <v>8.4772124799984125E-2</v>
      </c>
      <c r="N225" s="443">
        <f t="shared" si="49"/>
        <v>8.6550565243584857E-2</v>
      </c>
      <c r="O225" s="443">
        <f t="shared" si="49"/>
        <v>0.12506610456910178</v>
      </c>
      <c r="P225" s="443">
        <f t="shared" si="49"/>
        <v>0.10864108162259954</v>
      </c>
      <c r="Q225" s="443">
        <f t="shared" si="48"/>
        <v>0.10703681371181997</v>
      </c>
      <c r="R225" s="443">
        <f t="shared" si="48"/>
        <v>7.4993462701607339E-2</v>
      </c>
    </row>
    <row r="226" spans="1:18" ht="12" customHeight="1" x14ac:dyDescent="0.2">
      <c r="A226" s="444" t="s">
        <v>1073</v>
      </c>
      <c r="B226" s="443">
        <f t="shared" si="49"/>
        <v>3.1159167968025661E-2</v>
      </c>
      <c r="C226" s="443">
        <f t="shared" si="49"/>
        <v>3.8758633369527729E-2</v>
      </c>
      <c r="D226" s="443">
        <f t="shared" si="49"/>
        <v>1.9217447586003626E-2</v>
      </c>
      <c r="E226" s="443">
        <f t="shared" si="49"/>
        <v>1.0978229895910073E-2</v>
      </c>
      <c r="F226" s="443">
        <f t="shared" si="49"/>
        <v>3.687614125907443E-2</v>
      </c>
      <c r="G226" s="443">
        <f t="shared" si="49"/>
        <v>2.2812071625226409E-2</v>
      </c>
      <c r="H226" s="443">
        <f t="shared" si="49"/>
        <v>1.9290416150011386E-2</v>
      </c>
      <c r="I226" s="443">
        <f t="shared" si="49"/>
        <v>1.1852129756329993E-2</v>
      </c>
      <c r="J226" s="443">
        <f t="shared" si="49"/>
        <v>7.9549203043121595E-3</v>
      </c>
      <c r="K226" s="443">
        <f t="shared" si="49"/>
        <v>7.4529245435174616E-3</v>
      </c>
      <c r="L226" s="443">
        <f t="shared" si="49"/>
        <v>1.6796327342398908E-2</v>
      </c>
      <c r="M226" s="443">
        <f t="shared" si="49"/>
        <v>2.4306296277244163E-2</v>
      </c>
      <c r="N226" s="443">
        <f t="shared" si="49"/>
        <v>1.4703467502890736E-2</v>
      </c>
      <c r="O226" s="443">
        <f t="shared" si="49"/>
        <v>1.381071961068369E-2</v>
      </c>
      <c r="P226" s="443">
        <f t="shared" si="49"/>
        <v>9.4058930419065601E-3</v>
      </c>
      <c r="Q226" s="443">
        <f t="shared" si="48"/>
        <v>5.3749353731330461E-3</v>
      </c>
      <c r="R226" s="443">
        <f t="shared" si="48"/>
        <v>3.0447258324834692E-2</v>
      </c>
    </row>
    <row r="227" spans="1:18" ht="12" customHeight="1" x14ac:dyDescent="0.2">
      <c r="A227" s="444" t="s">
        <v>1074</v>
      </c>
      <c r="B227" s="443">
        <f t="shared" si="49"/>
        <v>0</v>
      </c>
      <c r="C227" s="443">
        <f t="shared" si="49"/>
        <v>0</v>
      </c>
      <c r="D227" s="443">
        <f t="shared" si="49"/>
        <v>0</v>
      </c>
      <c r="E227" s="443">
        <f t="shared" si="49"/>
        <v>1.1108504541984371E-2</v>
      </c>
      <c r="F227" s="443">
        <f t="shared" si="49"/>
        <v>0</v>
      </c>
      <c r="G227" s="443">
        <f t="shared" si="49"/>
        <v>7.2023172592268606E-2</v>
      </c>
      <c r="H227" s="443">
        <f t="shared" si="49"/>
        <v>0.19867334426840463</v>
      </c>
      <c r="I227" s="443">
        <f t="shared" si="49"/>
        <v>0</v>
      </c>
      <c r="J227" s="443">
        <f t="shared" si="49"/>
        <v>0</v>
      </c>
      <c r="K227" s="443">
        <f t="shared" si="49"/>
        <v>2.220001027297957E-3</v>
      </c>
      <c r="L227" s="443">
        <f t="shared" ref="C227:P242" si="50">L143/L$163</f>
        <v>0</v>
      </c>
      <c r="M227" s="443">
        <f t="shared" si="50"/>
        <v>1.1567916277814047E-2</v>
      </c>
      <c r="N227" s="443">
        <f t="shared" si="50"/>
        <v>0</v>
      </c>
      <c r="O227" s="443">
        <f t="shared" si="50"/>
        <v>0</v>
      </c>
      <c r="P227" s="443">
        <f t="shared" si="50"/>
        <v>8.120275427575303E-3</v>
      </c>
      <c r="Q227" s="443">
        <f t="shared" ref="Q227:R227" si="51">Q143/Q$163</f>
        <v>0.23838513057040331</v>
      </c>
      <c r="R227" s="443">
        <f t="shared" si="51"/>
        <v>8.0399415897065788E-3</v>
      </c>
    </row>
    <row r="228" spans="1:18" ht="12" customHeight="1" x14ac:dyDescent="0.2">
      <c r="A228" s="429" t="s">
        <v>730</v>
      </c>
      <c r="B228" s="443">
        <f t="shared" si="49"/>
        <v>7.9853408485641708E-3</v>
      </c>
      <c r="C228" s="443">
        <f t="shared" si="50"/>
        <v>-1.035681472763143E-2</v>
      </c>
      <c r="D228" s="443">
        <f t="shared" si="50"/>
        <v>1.3527581217854771E-2</v>
      </c>
      <c r="E228" s="443">
        <f t="shared" si="50"/>
        <v>1.4570391326149405E-2</v>
      </c>
      <c r="F228" s="443">
        <f t="shared" si="50"/>
        <v>-9.3525531491046275E-3</v>
      </c>
      <c r="G228" s="443">
        <f t="shared" si="50"/>
        <v>1.8464890311951334E-2</v>
      </c>
      <c r="H228" s="443">
        <f t="shared" si="50"/>
        <v>-1.0457726622834361E-2</v>
      </c>
      <c r="I228" s="443">
        <f t="shared" si="50"/>
        <v>3.6013944134448736E-2</v>
      </c>
      <c r="J228" s="443">
        <f t="shared" si="50"/>
        <v>-3.5732012070203684E-2</v>
      </c>
      <c r="K228" s="443">
        <f t="shared" si="50"/>
        <v>7.3212829714531741E-3</v>
      </c>
      <c r="L228" s="443">
        <f t="shared" si="50"/>
        <v>3.8675721154313647E-4</v>
      </c>
      <c r="M228" s="443">
        <f t="shared" si="50"/>
        <v>-7.9206552165592848E-3</v>
      </c>
      <c r="N228" s="443">
        <f t="shared" si="50"/>
        <v>5.2196493913041972E-3</v>
      </c>
      <c r="O228" s="443">
        <f t="shared" si="50"/>
        <v>-3.0588134559861361E-3</v>
      </c>
      <c r="P228" s="443">
        <f t="shared" si="50"/>
        <v>1.8924275224141918E-2</v>
      </c>
      <c r="Q228" s="443">
        <f t="shared" ref="Q228:R228" si="52">Q144/Q$163</f>
        <v>3.1698334174816732E-2</v>
      </c>
      <c r="R228" s="443">
        <f t="shared" si="52"/>
        <v>1.1914641323295184E-2</v>
      </c>
    </row>
    <row r="229" spans="1:18" s="504" customFormat="1" ht="19.5" customHeight="1" x14ac:dyDescent="0.2">
      <c r="A229" s="888" t="s">
        <v>731</v>
      </c>
      <c r="B229" s="893">
        <f t="shared" si="49"/>
        <v>1.5185214684241228</v>
      </c>
      <c r="C229" s="893">
        <f t="shared" si="50"/>
        <v>1.5948788673726315</v>
      </c>
      <c r="D229" s="893">
        <f t="shared" si="50"/>
        <v>1.5942298454581336</v>
      </c>
      <c r="E229" s="893">
        <f t="shared" si="50"/>
        <v>1.5953684021703272</v>
      </c>
      <c r="F229" s="893">
        <f t="shared" si="50"/>
        <v>1.5946812252151426</v>
      </c>
      <c r="G229" s="893">
        <f t="shared" si="50"/>
        <v>1.697650625923766</v>
      </c>
      <c r="H229" s="893">
        <f t="shared" si="50"/>
        <v>1.6936276447190737</v>
      </c>
      <c r="I229" s="893">
        <f t="shared" si="50"/>
        <v>1.5010433774851775</v>
      </c>
      <c r="J229" s="893">
        <f t="shared" si="50"/>
        <v>1.4839943716238453</v>
      </c>
      <c r="K229" s="893">
        <f t="shared" si="50"/>
        <v>1.6032772927274863</v>
      </c>
      <c r="L229" s="893">
        <f t="shared" si="50"/>
        <v>1.5121805867715508</v>
      </c>
      <c r="M229" s="893">
        <f t="shared" si="50"/>
        <v>1.4944197285054333</v>
      </c>
      <c r="N229" s="893">
        <f t="shared" si="50"/>
        <v>1.4065233075718595</v>
      </c>
      <c r="O229" s="893">
        <f t="shared" si="50"/>
        <v>1.4363493218612176</v>
      </c>
      <c r="P229" s="893">
        <f t="shared" si="50"/>
        <v>1.4507229498812397</v>
      </c>
      <c r="Q229" s="893">
        <f t="shared" ref="Q229:R229" si="53">Q145/Q$163</f>
        <v>1.6734848207499093</v>
      </c>
      <c r="R229" s="893">
        <f t="shared" si="53"/>
        <v>1.3331166808545825</v>
      </c>
    </row>
    <row r="230" spans="1:18" ht="12" customHeight="1" x14ac:dyDescent="0.2">
      <c r="A230" s="429" t="s">
        <v>555</v>
      </c>
      <c r="B230" s="443">
        <f t="shared" si="49"/>
        <v>0.30307736572645122</v>
      </c>
      <c r="C230" s="443">
        <f t="shared" si="50"/>
        <v>0.32987307352680545</v>
      </c>
      <c r="D230" s="443">
        <f t="shared" si="50"/>
        <v>0.24078398916483343</v>
      </c>
      <c r="E230" s="443">
        <f t="shared" si="50"/>
        <v>0.24932930350428142</v>
      </c>
      <c r="F230" s="443">
        <f t="shared" si="50"/>
        <v>0.27608774554954818</v>
      </c>
      <c r="G230" s="443">
        <f t="shared" si="50"/>
        <v>0.26716035111592473</v>
      </c>
      <c r="H230" s="443">
        <f t="shared" si="50"/>
        <v>0.36008870750678074</v>
      </c>
      <c r="I230" s="443">
        <f t="shared" si="50"/>
        <v>0.50003835433294874</v>
      </c>
      <c r="J230" s="443">
        <f t="shared" si="50"/>
        <v>0.57793690871148062</v>
      </c>
      <c r="K230" s="443">
        <f t="shared" si="50"/>
        <v>0.53002451753569935</v>
      </c>
      <c r="L230" s="443">
        <f t="shared" si="50"/>
        <v>0.50739355795433816</v>
      </c>
      <c r="M230" s="443">
        <f t="shared" si="50"/>
        <v>0.44918476906420102</v>
      </c>
      <c r="N230" s="443">
        <f t="shared" si="50"/>
        <v>0.34652129097291007</v>
      </c>
      <c r="O230" s="443">
        <f t="shared" si="50"/>
        <v>0.36634299234026424</v>
      </c>
      <c r="P230" s="443">
        <f t="shared" si="50"/>
        <v>0.37281944127978023</v>
      </c>
      <c r="Q230" s="443">
        <f t="shared" ref="Q230:R230" si="54">Q146/Q$163</f>
        <v>0.35362188268069417</v>
      </c>
      <c r="R230" s="443">
        <f t="shared" si="54"/>
        <v>0.3493572131964669</v>
      </c>
    </row>
    <row r="231" spans="1:18" ht="12" customHeight="1" x14ac:dyDescent="0.2">
      <c r="A231" s="636" t="s">
        <v>1075</v>
      </c>
      <c r="B231" s="443">
        <f t="shared" si="49"/>
        <v>0.13752008366249399</v>
      </c>
      <c r="C231" s="443">
        <f t="shared" si="50"/>
        <v>0.1730539804977215</v>
      </c>
      <c r="D231" s="443">
        <f t="shared" si="50"/>
        <v>0.11248248362333518</v>
      </c>
      <c r="E231" s="443">
        <f t="shared" si="50"/>
        <v>0.11339037393375771</v>
      </c>
      <c r="F231" s="443">
        <f t="shared" si="50"/>
        <v>0.11306792695746262</v>
      </c>
      <c r="G231" s="443">
        <f t="shared" si="50"/>
        <v>0.10217995510767369</v>
      </c>
      <c r="H231" s="443">
        <f t="shared" si="50"/>
        <v>0.13152216422391283</v>
      </c>
      <c r="I231" s="443">
        <f t="shared" si="50"/>
        <v>0.16540591887207717</v>
      </c>
      <c r="J231" s="443">
        <f t="shared" si="50"/>
        <v>0.18092060413972477</v>
      </c>
      <c r="K231" s="443">
        <f t="shared" si="50"/>
        <v>0.17077018098228167</v>
      </c>
      <c r="L231" s="443">
        <f t="shared" si="50"/>
        <v>0.18038698965142022</v>
      </c>
      <c r="M231" s="443">
        <f t="shared" si="50"/>
        <v>0.13382491617131823</v>
      </c>
      <c r="N231" s="443">
        <f t="shared" si="50"/>
        <v>7.4598568965914491E-2</v>
      </c>
      <c r="O231" s="443">
        <f t="shared" si="50"/>
        <v>5.7991252906671724E-2</v>
      </c>
      <c r="P231" s="443">
        <f t="shared" si="50"/>
        <v>7.4003939414610087E-2</v>
      </c>
      <c r="Q231" s="443">
        <f t="shared" ref="Q231:R231" si="55">Q147/Q$163</f>
        <v>5.2238564605501241E-2</v>
      </c>
      <c r="R231" s="443">
        <f t="shared" si="55"/>
        <v>3.0452403207806164E-2</v>
      </c>
    </row>
    <row r="232" spans="1:18" ht="12" customHeight="1" x14ac:dyDescent="0.2">
      <c r="A232" s="636" t="s">
        <v>732</v>
      </c>
      <c r="B232" s="443">
        <f t="shared" si="49"/>
        <v>0</v>
      </c>
      <c r="C232" s="443">
        <f t="shared" si="50"/>
        <v>0</v>
      </c>
      <c r="D232" s="443">
        <f t="shared" si="50"/>
        <v>0</v>
      </c>
      <c r="E232" s="443">
        <f t="shared" si="50"/>
        <v>0</v>
      </c>
      <c r="F232" s="443">
        <f t="shared" si="50"/>
        <v>2.0201034635577296E-3</v>
      </c>
      <c r="G232" s="443">
        <f t="shared" si="50"/>
        <v>1.7558170738951065E-2</v>
      </c>
      <c r="H232" s="443">
        <f t="shared" si="50"/>
        <v>7.7199387145233236E-2</v>
      </c>
      <c r="I232" s="443">
        <f t="shared" si="50"/>
        <v>0.17350509733011954</v>
      </c>
      <c r="J232" s="443">
        <f t="shared" si="50"/>
        <v>0.23068470766237595</v>
      </c>
      <c r="K232" s="443">
        <f t="shared" si="50"/>
        <v>0.19074005086090839</v>
      </c>
      <c r="L232" s="443">
        <f t="shared" si="50"/>
        <v>0.14607688468253091</v>
      </c>
      <c r="M232" s="443">
        <f t="shared" si="50"/>
        <v>0.1377793088127347</v>
      </c>
      <c r="N232" s="443">
        <f t="shared" si="50"/>
        <v>0.1187549263843876</v>
      </c>
      <c r="O232" s="443">
        <f t="shared" si="50"/>
        <v>0.15485321942452132</v>
      </c>
      <c r="P232" s="443">
        <f t="shared" si="50"/>
        <v>0.14980165652619123</v>
      </c>
      <c r="Q232" s="443">
        <f t="shared" ref="Q232:R232" si="56">Q148/Q$163</f>
        <v>0.1730454110274624</v>
      </c>
      <c r="R232" s="443">
        <f t="shared" si="56"/>
        <v>0.21761996210912538</v>
      </c>
    </row>
    <row r="233" spans="1:18" ht="12" customHeight="1" x14ac:dyDescent="0.2">
      <c r="A233" s="636" t="s">
        <v>733</v>
      </c>
      <c r="B233" s="443">
        <f t="shared" si="49"/>
        <v>1.5465486827302921E-2</v>
      </c>
      <c r="C233" s="443">
        <f t="shared" si="50"/>
        <v>2.9265842682687376E-2</v>
      </c>
      <c r="D233" s="443">
        <f t="shared" si="50"/>
        <v>1.0962784169427982E-2</v>
      </c>
      <c r="E233" s="443">
        <f t="shared" si="50"/>
        <v>2.2247970500202337E-2</v>
      </c>
      <c r="F233" s="443">
        <f t="shared" si="50"/>
        <v>3.7795021432313461E-2</v>
      </c>
      <c r="G233" s="443">
        <f t="shared" si="50"/>
        <v>2.2495655563828949E-2</v>
      </c>
      <c r="H233" s="443">
        <f t="shared" si="50"/>
        <v>2.2838421668924996E-2</v>
      </c>
      <c r="I233" s="443">
        <f t="shared" si="50"/>
        <v>3.1059171921661168E-2</v>
      </c>
      <c r="J233" s="443">
        <f t="shared" si="50"/>
        <v>2.8621667877707136E-2</v>
      </c>
      <c r="K233" s="443">
        <f t="shared" si="50"/>
        <v>2.8770781598815E-2</v>
      </c>
      <c r="L233" s="443">
        <f t="shared" si="50"/>
        <v>2.6623659689851233E-2</v>
      </c>
      <c r="M233" s="443">
        <f t="shared" si="50"/>
        <v>2.7573117951218865E-2</v>
      </c>
      <c r="N233" s="443">
        <f t="shared" si="50"/>
        <v>2.8605457453409665E-2</v>
      </c>
      <c r="O233" s="443">
        <f t="shared" si="50"/>
        <v>3.3080128519738287E-2</v>
      </c>
      <c r="P233" s="443">
        <f t="shared" si="50"/>
        <v>2.5804678240707833E-2</v>
      </c>
      <c r="Q233" s="443">
        <f t="shared" ref="Q233:R233" si="57">Q149/Q$163</f>
        <v>1.9786809473992629E-2</v>
      </c>
      <c r="R233" s="443">
        <f t="shared" si="57"/>
        <v>2.0896179880689012E-2</v>
      </c>
    </row>
    <row r="234" spans="1:18" ht="12" customHeight="1" x14ac:dyDescent="0.2">
      <c r="A234" s="636" t="s">
        <v>734</v>
      </c>
      <c r="B234" s="443">
        <f t="shared" si="49"/>
        <v>7.5212562656182799E-2</v>
      </c>
      <c r="C234" s="443">
        <f t="shared" si="50"/>
        <v>4.9699308741157744E-2</v>
      </c>
      <c r="D234" s="443">
        <f t="shared" si="50"/>
        <v>4.4577989818574193E-2</v>
      </c>
      <c r="E234" s="443">
        <f t="shared" si="50"/>
        <v>4.5488259082273719E-2</v>
      </c>
      <c r="F234" s="443">
        <f t="shared" si="50"/>
        <v>4.8854323247126338E-2</v>
      </c>
      <c r="G234" s="443">
        <f t="shared" si="50"/>
        <v>4.9840247789132965E-2</v>
      </c>
      <c r="H234" s="443">
        <f t="shared" si="50"/>
        <v>5.1819406837563579E-2</v>
      </c>
      <c r="I234" s="443">
        <f t="shared" si="50"/>
        <v>5.3449070114687747E-2</v>
      </c>
      <c r="J234" s="443">
        <f t="shared" si="50"/>
        <v>5.7481574221160098E-2</v>
      </c>
      <c r="K234" s="443">
        <f t="shared" si="50"/>
        <v>5.904588330073051E-2</v>
      </c>
      <c r="L234" s="443">
        <f t="shared" si="50"/>
        <v>6.9199854362779242E-2</v>
      </c>
      <c r="M234" s="443">
        <f t="shared" si="50"/>
        <v>6.6788783830388054E-2</v>
      </c>
      <c r="N234" s="443">
        <f t="shared" si="50"/>
        <v>5.3521245758334737E-2</v>
      </c>
      <c r="O234" s="443">
        <f t="shared" si="50"/>
        <v>4.9760036690912904E-2</v>
      </c>
      <c r="P234" s="443">
        <f t="shared" si="50"/>
        <v>4.8624997049090998E-2</v>
      </c>
      <c r="Q234" s="443">
        <f t="shared" ref="Q234:R234" si="58">Q150/Q$163</f>
        <v>4.0828254954520464E-2</v>
      </c>
      <c r="R234" s="443">
        <f t="shared" si="58"/>
        <v>2.9819785790688925E-2</v>
      </c>
    </row>
    <row r="235" spans="1:18" ht="12" customHeight="1" x14ac:dyDescent="0.2">
      <c r="A235" s="636" t="s">
        <v>1076</v>
      </c>
      <c r="B235" s="443">
        <f t="shared" si="49"/>
        <v>2.15451953379091E-2</v>
      </c>
      <c r="C235" s="443">
        <f t="shared" si="50"/>
        <v>2.3301840507799289E-2</v>
      </c>
      <c r="D235" s="443">
        <f t="shared" si="50"/>
        <v>2.0921163811522769E-2</v>
      </c>
      <c r="E235" s="443">
        <f t="shared" si="50"/>
        <v>1.823472745284881E-2</v>
      </c>
      <c r="F235" s="443">
        <f t="shared" si="50"/>
        <v>1.6956774132325152E-2</v>
      </c>
      <c r="G235" s="443">
        <f t="shared" si="50"/>
        <v>1.8533719253924944E-2</v>
      </c>
      <c r="H235" s="443">
        <f t="shared" si="50"/>
        <v>2.126472898890466E-2</v>
      </c>
      <c r="I235" s="443">
        <f t="shared" si="50"/>
        <v>2.2404604232590448E-2</v>
      </c>
      <c r="J235" s="443">
        <f t="shared" si="50"/>
        <v>2.1646664973155219E-2</v>
      </c>
      <c r="K235" s="443">
        <f t="shared" si="50"/>
        <v>2.2621107361671465E-2</v>
      </c>
      <c r="L235" s="443">
        <f t="shared" si="50"/>
        <v>2.6526191764242223E-2</v>
      </c>
      <c r="M235" s="443">
        <f t="shared" si="50"/>
        <v>2.6486938901744875E-2</v>
      </c>
      <c r="N235" s="443">
        <f t="shared" si="50"/>
        <v>2.446098818187787E-2</v>
      </c>
      <c r="O235" s="443">
        <f t="shared" si="50"/>
        <v>2.6726806282811121E-2</v>
      </c>
      <c r="P235" s="443">
        <f t="shared" si="50"/>
        <v>3.083154357713298E-2</v>
      </c>
      <c r="Q235" s="443">
        <f t="shared" ref="Q235:R235" si="59">Q151/Q$163</f>
        <v>2.7827154311300673E-2</v>
      </c>
      <c r="R235" s="443">
        <f t="shared" si="59"/>
        <v>8.2857717272318311E-3</v>
      </c>
    </row>
    <row r="236" spans="1:18" ht="12" customHeight="1" x14ac:dyDescent="0.2">
      <c r="A236" s="636" t="s">
        <v>1077</v>
      </c>
      <c r="B236" s="443">
        <f t="shared" si="49"/>
        <v>4.5584707064109324E-2</v>
      </c>
      <c r="C236" s="443">
        <f t="shared" si="50"/>
        <v>4.6637116403710641E-2</v>
      </c>
      <c r="D236" s="443">
        <f t="shared" si="50"/>
        <v>4.4197407015321606E-2</v>
      </c>
      <c r="E236" s="443">
        <f t="shared" si="50"/>
        <v>4.2519474243491742E-2</v>
      </c>
      <c r="F236" s="443">
        <f t="shared" si="50"/>
        <v>4.8766746211374508E-2</v>
      </c>
      <c r="G236" s="443">
        <f t="shared" si="50"/>
        <v>4.8008752779012037E-2</v>
      </c>
      <c r="H236" s="443">
        <f t="shared" si="50"/>
        <v>4.7146901103552671E-2</v>
      </c>
      <c r="I236" s="443">
        <f t="shared" si="50"/>
        <v>4.620606268991722E-2</v>
      </c>
      <c r="J236" s="443">
        <f t="shared" si="50"/>
        <v>5.0324075269362931E-2</v>
      </c>
      <c r="K236" s="443">
        <f t="shared" si="50"/>
        <v>5.0027542107518932E-2</v>
      </c>
      <c r="L236" s="443">
        <f t="shared" si="50"/>
        <v>5.0401267578207079E-2</v>
      </c>
      <c r="M236" s="443">
        <f t="shared" si="50"/>
        <v>4.845761886786458E-2</v>
      </c>
      <c r="N236" s="443">
        <f t="shared" si="50"/>
        <v>3.9344332139914118E-2</v>
      </c>
      <c r="O236" s="443">
        <f t="shared" si="50"/>
        <v>3.7029791904305769E-2</v>
      </c>
      <c r="P236" s="443">
        <f t="shared" si="50"/>
        <v>3.6986253263770572E-2</v>
      </c>
      <c r="Q236" s="443">
        <f t="shared" ref="Q236:R236" si="60">Q152/Q$163</f>
        <v>3.3680618379056941E-2</v>
      </c>
      <c r="R236" s="443">
        <f t="shared" si="60"/>
        <v>3.5691433320537834E-2</v>
      </c>
    </row>
    <row r="237" spans="1:18" ht="12" customHeight="1" x14ac:dyDescent="0.2">
      <c r="A237" s="636" t="s">
        <v>735</v>
      </c>
      <c r="B237" s="443">
        <f t="shared" si="49"/>
        <v>7.7493407399079244E-3</v>
      </c>
      <c r="C237" s="443">
        <f t="shared" si="50"/>
        <v>7.914998591843074E-3</v>
      </c>
      <c r="D237" s="443">
        <f t="shared" si="50"/>
        <v>7.6421527588675705E-3</v>
      </c>
      <c r="E237" s="443">
        <f t="shared" si="50"/>
        <v>7.4484990484139325E-3</v>
      </c>
      <c r="F237" s="443">
        <f t="shared" si="50"/>
        <v>8.6268416980418653E-3</v>
      </c>
      <c r="G237" s="443">
        <f t="shared" si="50"/>
        <v>8.543839336751461E-3</v>
      </c>
      <c r="H237" s="443">
        <f t="shared" si="50"/>
        <v>8.297702571045373E-3</v>
      </c>
      <c r="I237" s="443">
        <f t="shared" si="50"/>
        <v>8.0084407621909184E-3</v>
      </c>
      <c r="J237" s="443">
        <f t="shared" si="50"/>
        <v>8.2576042064366282E-3</v>
      </c>
      <c r="K237" s="443">
        <f t="shared" si="50"/>
        <v>8.0489905105170668E-3</v>
      </c>
      <c r="L237" s="443">
        <f t="shared" si="50"/>
        <v>8.1787029588775255E-3</v>
      </c>
      <c r="M237" s="443">
        <f t="shared" si="50"/>
        <v>8.2740832155953591E-3</v>
      </c>
      <c r="N237" s="443">
        <f t="shared" si="50"/>
        <v>7.2357901460105758E-3</v>
      </c>
      <c r="O237" s="443">
        <f t="shared" si="50"/>
        <v>6.9017460338950927E-3</v>
      </c>
      <c r="P237" s="443">
        <f t="shared" si="50"/>
        <v>6.7663563954317189E-3</v>
      </c>
      <c r="Q237" s="443">
        <f t="shared" ref="Q237:R237" si="61">Q153/Q$163</f>
        <v>6.2150736075293946E-3</v>
      </c>
      <c r="R237" s="443">
        <f t="shared" si="61"/>
        <v>6.5916838694378066E-3</v>
      </c>
    </row>
    <row r="238" spans="1:18" ht="12" customHeight="1" x14ac:dyDescent="0.2">
      <c r="A238" s="429" t="s">
        <v>736</v>
      </c>
      <c r="B238" s="443">
        <f t="shared" si="49"/>
        <v>0.82159889047833312</v>
      </c>
      <c r="C238" s="443">
        <f t="shared" si="50"/>
        <v>0.92475194089943702</v>
      </c>
      <c r="D238" s="443">
        <f t="shared" si="50"/>
        <v>0.83501388561678558</v>
      </c>
      <c r="E238" s="443">
        <f t="shared" si="50"/>
        <v>0.84469780253308158</v>
      </c>
      <c r="F238" s="443">
        <f t="shared" si="50"/>
        <v>0.87076894630695534</v>
      </c>
      <c r="G238" s="443">
        <f t="shared" si="50"/>
        <v>0.96481088061317999</v>
      </c>
      <c r="H238" s="443">
        <f t="shared" si="50"/>
        <v>1.0537162602056191</v>
      </c>
      <c r="I238" s="443">
        <f t="shared" si="50"/>
        <v>1.0010817754521797</v>
      </c>
      <c r="J238" s="443">
        <f t="shared" si="50"/>
        <v>1.0619313245446396</v>
      </c>
      <c r="K238" s="443">
        <f t="shared" si="50"/>
        <v>1.1333019372926614</v>
      </c>
      <c r="L238" s="443">
        <f t="shared" si="50"/>
        <v>1.0195741870032986</v>
      </c>
      <c r="M238" s="443">
        <f t="shared" si="50"/>
        <v>0.94360445554287187</v>
      </c>
      <c r="N238" s="443">
        <f t="shared" si="50"/>
        <v>0.75304463465864768</v>
      </c>
      <c r="O238" s="443">
        <f t="shared" si="50"/>
        <v>0.8026923142014819</v>
      </c>
      <c r="P238" s="443">
        <f t="shared" si="50"/>
        <v>0.8235423585542907</v>
      </c>
      <c r="Q238" s="443">
        <f t="shared" ref="Q238:R238" si="62">Q154/Q$163</f>
        <v>1.0271066740012471</v>
      </c>
      <c r="R238" s="443">
        <f t="shared" si="62"/>
        <v>0.68247383271116291</v>
      </c>
    </row>
    <row r="239" spans="1:18" ht="12" customHeight="1" x14ac:dyDescent="0.2">
      <c r="A239" s="444" t="s">
        <v>737</v>
      </c>
      <c r="B239" s="443">
        <f t="shared" si="49"/>
        <v>0.24341846748389984</v>
      </c>
      <c r="C239" s="443">
        <f t="shared" si="50"/>
        <v>0.26025227745616925</v>
      </c>
      <c r="D239" s="443">
        <f t="shared" si="50"/>
        <v>0.22450813912337547</v>
      </c>
      <c r="E239" s="443">
        <f t="shared" si="50"/>
        <v>0.22426535754046117</v>
      </c>
      <c r="F239" s="443">
        <f t="shared" si="50"/>
        <v>0.24002549963484601</v>
      </c>
      <c r="G239" s="443">
        <f t="shared" si="50"/>
        <v>0.21483510777398243</v>
      </c>
      <c r="H239" s="443">
        <f t="shared" si="50"/>
        <v>0.20370358441821357</v>
      </c>
      <c r="I239" s="443">
        <f t="shared" si="50"/>
        <v>0.22168743356715367</v>
      </c>
      <c r="J239" s="443">
        <f t="shared" si="50"/>
        <v>0.23629646111516756</v>
      </c>
      <c r="K239" s="443">
        <f t="shared" si="50"/>
        <v>0.2673778228384262</v>
      </c>
      <c r="L239" s="443">
        <f t="shared" si="50"/>
        <v>0.24362663821791586</v>
      </c>
      <c r="M239" s="443">
        <f t="shared" si="50"/>
        <v>0.2300397043635799</v>
      </c>
      <c r="N239" s="443">
        <f t="shared" si="50"/>
        <v>0.19698991909985725</v>
      </c>
      <c r="O239" s="443">
        <f t="shared" si="50"/>
        <v>0.21694429683083932</v>
      </c>
      <c r="P239" s="443">
        <f t="shared" si="50"/>
        <v>0.20882862411731953</v>
      </c>
      <c r="Q239" s="443">
        <f t="shared" ref="Q239:R239" si="63">Q155/Q$163</f>
        <v>0.21114177192272227</v>
      </c>
      <c r="R239" s="443">
        <f t="shared" si="63"/>
        <v>0.22070936082243539</v>
      </c>
    </row>
    <row r="240" spans="1:18" ht="12" customHeight="1" x14ac:dyDescent="0.2">
      <c r="A240" s="636" t="s">
        <v>1078</v>
      </c>
      <c r="B240" s="443">
        <f t="shared" si="49"/>
        <v>0.18355197328532105</v>
      </c>
      <c r="C240" s="443">
        <f t="shared" si="50"/>
        <v>0.25465773058694741</v>
      </c>
      <c r="D240" s="443">
        <f t="shared" si="50"/>
        <v>0.23019930424033999</v>
      </c>
      <c r="E240" s="443">
        <f t="shared" si="50"/>
        <v>0.2296284596151503</v>
      </c>
      <c r="F240" s="443">
        <f t="shared" si="50"/>
        <v>0.23650837946469844</v>
      </c>
      <c r="G240" s="443">
        <f t="shared" si="50"/>
        <v>0.20630343475088017</v>
      </c>
      <c r="H240" s="443">
        <f t="shared" si="50"/>
        <v>0.25730040235847862</v>
      </c>
      <c r="I240" s="443">
        <f t="shared" si="50"/>
        <v>0.34526906502695714</v>
      </c>
      <c r="J240" s="443">
        <f t="shared" si="50"/>
        <v>0.36731595706886588</v>
      </c>
      <c r="K240" s="443">
        <f t="shared" si="50"/>
        <v>0.35108004271239096</v>
      </c>
      <c r="L240" s="443">
        <f t="shared" si="50"/>
        <v>0.32686772928962876</v>
      </c>
      <c r="M240" s="443">
        <f t="shared" si="50"/>
        <v>0.22116886344756795</v>
      </c>
      <c r="N240" s="443">
        <f t="shared" si="50"/>
        <v>0.12272924963378722</v>
      </c>
      <c r="O240" s="443">
        <f t="shared" si="50"/>
        <v>0.12109116541035266</v>
      </c>
      <c r="P240" s="443">
        <f t="shared" si="50"/>
        <v>0.17710041790088571</v>
      </c>
      <c r="Q240" s="443">
        <f t="shared" ref="Q240:R240" si="64">Q156/Q$163</f>
        <v>0.16418654197879934</v>
      </c>
      <c r="R240" s="443">
        <f t="shared" si="64"/>
        <v>0.10413051447112198</v>
      </c>
    </row>
    <row r="241" spans="1:18" ht="12" customHeight="1" x14ac:dyDescent="0.2">
      <c r="A241" s="636" t="s">
        <v>1079</v>
      </c>
      <c r="B241" s="443">
        <f t="shared" si="49"/>
        <v>0</v>
      </c>
      <c r="C241" s="443">
        <f t="shared" si="50"/>
        <v>0</v>
      </c>
      <c r="D241" s="443">
        <f t="shared" si="50"/>
        <v>0</v>
      </c>
      <c r="E241" s="443">
        <f t="shared" si="50"/>
        <v>1.1108504541984371E-2</v>
      </c>
      <c r="F241" s="443">
        <f t="shared" si="50"/>
        <v>0</v>
      </c>
      <c r="G241" s="443">
        <f t="shared" si="50"/>
        <v>7.2023172592268606E-2</v>
      </c>
      <c r="H241" s="443">
        <f t="shared" si="50"/>
        <v>0.19867334426840463</v>
      </c>
      <c r="I241" s="443">
        <f t="shared" si="50"/>
        <v>0</v>
      </c>
      <c r="J241" s="443">
        <f t="shared" si="50"/>
        <v>0</v>
      </c>
      <c r="K241" s="443">
        <f t="shared" si="50"/>
        <v>2.220001027297957E-3</v>
      </c>
      <c r="L241" s="443">
        <f t="shared" si="50"/>
        <v>0</v>
      </c>
      <c r="M241" s="443">
        <f t="shared" si="50"/>
        <v>1.1567916277814047E-2</v>
      </c>
      <c r="N241" s="443">
        <f t="shared" si="50"/>
        <v>0</v>
      </c>
      <c r="O241" s="443">
        <f t="shared" si="50"/>
        <v>0</v>
      </c>
      <c r="P241" s="443">
        <f t="shared" si="50"/>
        <v>8.120275427575303E-3</v>
      </c>
      <c r="Q241" s="443">
        <f t="shared" ref="Q241:R241" si="65">Q157/Q$163</f>
        <v>0.23838513057040331</v>
      </c>
      <c r="R241" s="443">
        <f t="shared" si="65"/>
        <v>8.0399415897065788E-3</v>
      </c>
    </row>
    <row r="242" spans="1:18" ht="12" customHeight="1" x14ac:dyDescent="0.2">
      <c r="A242" s="636" t="s">
        <v>738</v>
      </c>
      <c r="B242" s="443">
        <f t="shared" si="49"/>
        <v>0</v>
      </c>
      <c r="C242" s="443">
        <f t="shared" si="50"/>
        <v>0</v>
      </c>
      <c r="D242" s="443">
        <f t="shared" si="50"/>
        <v>0</v>
      </c>
      <c r="E242" s="443">
        <f t="shared" si="50"/>
        <v>0</v>
      </c>
      <c r="F242" s="443">
        <f t="shared" si="50"/>
        <v>0</v>
      </c>
      <c r="G242" s="443">
        <f t="shared" si="50"/>
        <v>4.5195049044692917E-3</v>
      </c>
      <c r="H242" s="443">
        <f t="shared" si="50"/>
        <v>2.4358966911823911E-2</v>
      </c>
      <c r="I242" s="443">
        <f t="shared" si="50"/>
        <v>6.2787842941842795E-2</v>
      </c>
      <c r="J242" s="443">
        <f t="shared" si="50"/>
        <v>5.9471789108487355E-2</v>
      </c>
      <c r="K242" s="443">
        <f t="shared" si="50"/>
        <v>4.9950556952268167E-2</v>
      </c>
      <c r="L242" s="443">
        <f t="shared" si="50"/>
        <v>1.8663083723138095E-2</v>
      </c>
      <c r="M242" s="443">
        <f t="shared" si="50"/>
        <v>4.1560704065105841E-2</v>
      </c>
      <c r="N242" s="443">
        <f t="shared" si="50"/>
        <v>2.2490247086097578E-2</v>
      </c>
      <c r="O242" s="443">
        <f t="shared" si="50"/>
        <v>3.1353956881407796E-2</v>
      </c>
      <c r="P242" s="443">
        <f t="shared" si="50"/>
        <v>2.5809589629312353E-2</v>
      </c>
      <c r="Q242" s="443">
        <f t="shared" ref="Q242:R242" si="66">Q158/Q$163</f>
        <v>3.731027335281243E-2</v>
      </c>
      <c r="R242" s="443">
        <f t="shared" si="66"/>
        <v>3.5941780565634719E-2</v>
      </c>
    </row>
    <row r="243" spans="1:18" ht="12" customHeight="1" x14ac:dyDescent="0.2">
      <c r="A243" s="636" t="s">
        <v>739</v>
      </c>
      <c r="B243" s="443">
        <f t="shared" si="49"/>
        <v>0.18636878369667367</v>
      </c>
      <c r="C243" s="443">
        <f t="shared" ref="C243:P247" si="67">C159/C$163</f>
        <v>0.20050939923900599</v>
      </c>
      <c r="D243" s="443">
        <f t="shared" si="67"/>
        <v>0.17376238002429345</v>
      </c>
      <c r="E243" s="443">
        <f t="shared" si="67"/>
        <v>0.17386402203646489</v>
      </c>
      <c r="F243" s="443">
        <f t="shared" si="67"/>
        <v>0.18752346108260698</v>
      </c>
      <c r="G243" s="443">
        <f t="shared" si="67"/>
        <v>0.1700710889985837</v>
      </c>
      <c r="H243" s="443">
        <f t="shared" si="67"/>
        <v>0.15988694163846631</v>
      </c>
      <c r="I243" s="443">
        <f t="shared" si="67"/>
        <v>0.17335368716478139</v>
      </c>
      <c r="J243" s="443">
        <f t="shared" si="67"/>
        <v>0.18465928633435291</v>
      </c>
      <c r="K243" s="443">
        <f t="shared" si="67"/>
        <v>0.25957687921266792</v>
      </c>
      <c r="L243" s="443">
        <f t="shared" si="67"/>
        <v>0.23682462577939462</v>
      </c>
      <c r="M243" s="443">
        <f t="shared" si="67"/>
        <v>0.21631735702768581</v>
      </c>
      <c r="N243" s="443">
        <f t="shared" si="67"/>
        <v>0.22355786992546745</v>
      </c>
      <c r="O243" s="443">
        <f t="shared" si="67"/>
        <v>0.22486251061971765</v>
      </c>
      <c r="P243" s="443">
        <f t="shared" si="67"/>
        <v>0.21823815994226783</v>
      </c>
      <c r="Q243" s="443">
        <f t="shared" ref="Q243:R243" si="68">Q159/Q$163</f>
        <v>0.21245708758376625</v>
      </c>
      <c r="R243" s="443">
        <f t="shared" si="68"/>
        <v>0.21771778389295551</v>
      </c>
    </row>
    <row r="244" spans="1:18" ht="12" customHeight="1" x14ac:dyDescent="0.2">
      <c r="A244" s="636" t="s">
        <v>47</v>
      </c>
      <c r="B244" s="443">
        <f t="shared" si="49"/>
        <v>1.4279445131862157E-2</v>
      </c>
      <c r="C244" s="443">
        <f t="shared" si="67"/>
        <v>6.9232812841546155E-3</v>
      </c>
      <c r="D244" s="443">
        <f t="shared" si="67"/>
        <v>9.8830569914564962E-3</v>
      </c>
      <c r="E244" s="443">
        <f t="shared" si="67"/>
        <v>9.8989836047178592E-3</v>
      </c>
      <c r="F244" s="443">
        <f t="shared" si="67"/>
        <v>0</v>
      </c>
      <c r="G244" s="443">
        <f t="shared" si="67"/>
        <v>8.5050219408882341E-2</v>
      </c>
      <c r="H244" s="443">
        <f t="shared" si="67"/>
        <v>1.7533472360572091E-2</v>
      </c>
      <c r="I244" s="443">
        <f t="shared" si="67"/>
        <v>7.4204091685182048E-3</v>
      </c>
      <c r="J244" s="443">
        <f t="shared" si="67"/>
        <v>0</v>
      </c>
      <c r="K244" s="443">
        <f t="shared" si="67"/>
        <v>0</v>
      </c>
      <c r="L244" s="443">
        <f t="shared" si="67"/>
        <v>0</v>
      </c>
      <c r="M244" s="443">
        <f t="shared" si="67"/>
        <v>0</v>
      </c>
      <c r="N244" s="443">
        <f t="shared" si="67"/>
        <v>0</v>
      </c>
      <c r="O244" s="443">
        <f t="shared" si="67"/>
        <v>0</v>
      </c>
      <c r="P244" s="443">
        <f t="shared" si="67"/>
        <v>0</v>
      </c>
      <c r="Q244" s="443">
        <f t="shared" ref="Q244:R244" si="69">Q160/Q$163</f>
        <v>0</v>
      </c>
      <c r="R244" s="443">
        <f t="shared" si="69"/>
        <v>0</v>
      </c>
    </row>
    <row r="245" spans="1:18" ht="12" customHeight="1" x14ac:dyDescent="0.2">
      <c r="A245" s="636" t="s">
        <v>1080</v>
      </c>
      <c r="B245" s="443">
        <f t="shared" si="49"/>
        <v>0.14328199095646563</v>
      </c>
      <c r="C245" s="443">
        <f t="shared" si="67"/>
        <v>0.15167153730709695</v>
      </c>
      <c r="D245" s="443">
        <f t="shared" si="67"/>
        <v>0.14561543674675756</v>
      </c>
      <c r="E245" s="443">
        <f t="shared" si="67"/>
        <v>0.1474490577704613</v>
      </c>
      <c r="F245" s="443">
        <f t="shared" si="67"/>
        <v>0.14764068456222856</v>
      </c>
      <c r="G245" s="443">
        <f t="shared" si="67"/>
        <v>0.13725126540509935</v>
      </c>
      <c r="H245" s="443">
        <f t="shared" si="67"/>
        <v>0.12233155120811066</v>
      </c>
      <c r="I245" s="443">
        <f t="shared" si="67"/>
        <v>0.12029019481732167</v>
      </c>
      <c r="J245" s="443">
        <f t="shared" si="67"/>
        <v>0.13197798703323144</v>
      </c>
      <c r="K245" s="443">
        <f t="shared" si="67"/>
        <v>0.13093446777994736</v>
      </c>
      <c r="L245" s="443">
        <f t="shared" si="67"/>
        <v>0.13219092232988774</v>
      </c>
      <c r="M245" s="443">
        <f t="shared" si="67"/>
        <v>0.14316350444697781</v>
      </c>
      <c r="N245" s="443">
        <f t="shared" si="67"/>
        <v>0.12853253315091492</v>
      </c>
      <c r="O245" s="443">
        <f t="shared" si="67"/>
        <v>0.12826941758252916</v>
      </c>
      <c r="P245" s="443">
        <f t="shared" si="67"/>
        <v>0.12706436464027149</v>
      </c>
      <c r="Q245" s="443">
        <f t="shared" ref="Q245:R245" si="70">Q161/Q$163</f>
        <v>0.11591870387463377</v>
      </c>
      <c r="R245" s="443">
        <f t="shared" si="70"/>
        <v>5.0051315415461796E-2</v>
      </c>
    </row>
    <row r="246" spans="1:18" ht="12" customHeight="1" x14ac:dyDescent="0.2">
      <c r="A246" s="636" t="s">
        <v>1081</v>
      </c>
      <c r="B246" s="443">
        <f t="shared" si="49"/>
        <v>5.0698218482534675E-2</v>
      </c>
      <c r="C246" s="443">
        <f t="shared" si="67"/>
        <v>5.0737682018041755E-2</v>
      </c>
      <c r="D246" s="443">
        <f t="shared" si="67"/>
        <v>5.1045539009761234E-2</v>
      </c>
      <c r="E246" s="443">
        <f t="shared" si="67"/>
        <v>4.8483374291552916E-2</v>
      </c>
      <c r="F246" s="443">
        <f t="shared" si="67"/>
        <v>5.9070970478046006E-2</v>
      </c>
      <c r="G246" s="443">
        <f t="shared" si="67"/>
        <v>7.4757135368935537E-2</v>
      </c>
      <c r="H246" s="443">
        <f t="shared" si="67"/>
        <v>6.9928034424770011E-2</v>
      </c>
      <c r="I246" s="443">
        <f t="shared" si="67"/>
        <v>7.0273122993924395E-2</v>
      </c>
      <c r="J246" s="443">
        <f t="shared" si="67"/>
        <v>8.2209838358370244E-2</v>
      </c>
      <c r="K246" s="443">
        <f t="shared" si="67"/>
        <v>7.2162147748322095E-2</v>
      </c>
      <c r="L246" s="443">
        <f t="shared" si="67"/>
        <v>6.1401167845797716E-2</v>
      </c>
      <c r="M246" s="443">
        <f t="shared" si="67"/>
        <v>7.9786390154104575E-2</v>
      </c>
      <c r="N246" s="443">
        <f t="shared" si="67"/>
        <v>5.8744802219818967E-2</v>
      </c>
      <c r="O246" s="443">
        <f t="shared" si="67"/>
        <v>8.0170973223080075E-2</v>
      </c>
      <c r="P246" s="443">
        <f t="shared" si="67"/>
        <v>5.8380950842225297E-2</v>
      </c>
      <c r="Q246" s="443">
        <f t="shared" ref="Q246:R246" si="71">Q162/Q$163</f>
        <v>4.7707190468796699E-2</v>
      </c>
      <c r="R246" s="443">
        <f t="shared" si="71"/>
        <v>4.5883158956304286E-2</v>
      </c>
    </row>
    <row r="247" spans="1:18" s="491" customFormat="1" ht="20.25" customHeight="1" x14ac:dyDescent="0.2">
      <c r="A247" s="889" t="s">
        <v>740</v>
      </c>
      <c r="B247" s="896">
        <f t="shared" si="49"/>
        <v>1</v>
      </c>
      <c r="C247" s="896">
        <f t="shared" si="67"/>
        <v>1</v>
      </c>
      <c r="D247" s="896">
        <f t="shared" si="67"/>
        <v>1</v>
      </c>
      <c r="E247" s="896">
        <f t="shared" si="67"/>
        <v>1</v>
      </c>
      <c r="F247" s="896">
        <f t="shared" si="67"/>
        <v>1</v>
      </c>
      <c r="G247" s="896">
        <f t="shared" si="67"/>
        <v>1</v>
      </c>
      <c r="H247" s="896">
        <f t="shared" si="67"/>
        <v>1</v>
      </c>
      <c r="I247" s="896">
        <f t="shared" si="67"/>
        <v>1</v>
      </c>
      <c r="J247" s="896">
        <f t="shared" si="67"/>
        <v>1</v>
      </c>
      <c r="K247" s="896">
        <f t="shared" si="67"/>
        <v>1</v>
      </c>
      <c r="L247" s="896">
        <f t="shared" si="67"/>
        <v>1</v>
      </c>
      <c r="M247" s="896">
        <f t="shared" si="67"/>
        <v>1</v>
      </c>
      <c r="N247" s="896">
        <f t="shared" si="67"/>
        <v>1</v>
      </c>
      <c r="O247" s="896">
        <f t="shared" si="67"/>
        <v>1</v>
      </c>
      <c r="P247" s="896">
        <f t="shared" si="67"/>
        <v>1</v>
      </c>
      <c r="Q247" s="896">
        <f t="shared" ref="Q247:R247" si="72">Q163/Q$163</f>
        <v>1</v>
      </c>
      <c r="R247" s="896">
        <f t="shared" si="72"/>
        <v>1</v>
      </c>
    </row>
    <row r="248" spans="1:18" x14ac:dyDescent="0.2">
      <c r="A248" s="501" t="s">
        <v>746</v>
      </c>
      <c r="B248" s="502"/>
      <c r="C248" s="502"/>
      <c r="D248" s="502"/>
      <c r="E248" s="502"/>
      <c r="F248" s="502"/>
      <c r="G248" s="502"/>
      <c r="H248" s="502"/>
      <c r="I248" s="502"/>
      <c r="J248" s="502"/>
      <c r="K248" s="502"/>
      <c r="L248" s="502"/>
      <c r="M248" s="502"/>
      <c r="N248" s="502"/>
      <c r="O248" s="502"/>
    </row>
    <row r="249" spans="1:18" x14ac:dyDescent="0.2">
      <c r="A249" s="497"/>
      <c r="B249" s="502"/>
      <c r="C249" s="502"/>
      <c r="D249" s="502"/>
      <c r="E249" s="502"/>
      <c r="F249" s="502"/>
      <c r="G249" s="502"/>
      <c r="H249" s="502"/>
      <c r="I249" s="502"/>
      <c r="J249" s="502"/>
      <c r="K249" s="502"/>
      <c r="L249" s="502"/>
      <c r="M249" s="502"/>
      <c r="N249" s="502"/>
      <c r="O249" s="502"/>
    </row>
    <row r="250" spans="1:18" x14ac:dyDescent="0.2">
      <c r="A250" s="497"/>
      <c r="B250" s="502"/>
      <c r="C250" s="502"/>
      <c r="D250" s="502"/>
      <c r="E250" s="502"/>
      <c r="F250" s="502"/>
      <c r="G250" s="502"/>
      <c r="H250" s="502"/>
      <c r="I250" s="502"/>
      <c r="J250" s="502"/>
      <c r="K250" s="502"/>
      <c r="L250" s="502"/>
      <c r="M250" s="502"/>
      <c r="N250" s="502"/>
      <c r="O250" s="502"/>
    </row>
    <row r="251" spans="1:18" x14ac:dyDescent="0.2">
      <c r="A251" s="497"/>
      <c r="B251" s="502"/>
      <c r="C251" s="502"/>
      <c r="D251" s="502"/>
      <c r="E251" s="502"/>
      <c r="F251" s="502"/>
      <c r="G251" s="502"/>
      <c r="H251" s="502"/>
      <c r="I251" s="502"/>
      <c r="J251" s="502"/>
      <c r="K251" s="502"/>
      <c r="L251" s="502"/>
      <c r="M251" s="502"/>
      <c r="N251" s="502"/>
      <c r="O251" s="502"/>
    </row>
    <row r="252" spans="1:18" x14ac:dyDescent="0.2">
      <c r="A252" s="497"/>
      <c r="B252" s="502"/>
      <c r="C252" s="502"/>
      <c r="D252" s="502"/>
      <c r="E252" s="502"/>
      <c r="F252" s="502"/>
      <c r="G252" s="502"/>
      <c r="H252" s="502"/>
      <c r="I252" s="502"/>
      <c r="J252" s="502"/>
      <c r="K252" s="502"/>
      <c r="L252" s="502"/>
      <c r="M252" s="502"/>
      <c r="N252" s="502"/>
      <c r="O252" s="502"/>
    </row>
    <row r="253" spans="1:18" x14ac:dyDescent="0.2">
      <c r="A253" s="497"/>
      <c r="B253" s="502"/>
      <c r="C253" s="502"/>
      <c r="D253" s="502"/>
      <c r="E253" s="502"/>
      <c r="F253" s="502"/>
      <c r="G253" s="502"/>
      <c r="H253" s="502"/>
      <c r="I253" s="502"/>
      <c r="J253" s="502"/>
      <c r="K253" s="502"/>
      <c r="L253" s="502"/>
      <c r="M253" s="502"/>
      <c r="N253" s="502"/>
      <c r="O253" s="502"/>
    </row>
    <row r="254" spans="1:18" x14ac:dyDescent="0.2">
      <c r="A254" s="497"/>
      <c r="B254" s="502"/>
      <c r="C254" s="502"/>
      <c r="D254" s="502"/>
      <c r="E254" s="502"/>
      <c r="F254" s="502"/>
      <c r="G254" s="502"/>
      <c r="H254" s="502"/>
      <c r="I254" s="502"/>
      <c r="J254" s="502"/>
      <c r="K254" s="502"/>
      <c r="L254" s="502"/>
      <c r="M254" s="502"/>
      <c r="N254" s="502"/>
      <c r="O254" s="502"/>
    </row>
    <row r="255" spans="1:18" x14ac:dyDescent="0.2">
      <c r="A255" s="497"/>
      <c r="B255" s="502"/>
      <c r="C255" s="502"/>
      <c r="D255" s="502"/>
      <c r="E255" s="502"/>
      <c r="F255" s="502"/>
      <c r="G255" s="502"/>
      <c r="H255" s="502"/>
      <c r="I255" s="502"/>
      <c r="J255" s="502"/>
      <c r="K255" s="502"/>
      <c r="L255" s="502"/>
      <c r="M255" s="502"/>
      <c r="N255" s="502"/>
      <c r="O255" s="502"/>
    </row>
    <row r="256" spans="1:18" x14ac:dyDescent="0.2">
      <c r="A256" s="497"/>
      <c r="B256" s="502"/>
      <c r="C256" s="502"/>
      <c r="D256" s="502"/>
      <c r="E256" s="502"/>
      <c r="F256" s="502"/>
      <c r="G256" s="502"/>
      <c r="H256" s="502"/>
      <c r="I256" s="502"/>
      <c r="J256" s="502"/>
      <c r="K256" s="502"/>
      <c r="L256" s="502"/>
      <c r="M256" s="502"/>
      <c r="N256" s="502"/>
      <c r="O256" s="502"/>
    </row>
    <row r="257" spans="1:15" x14ac:dyDescent="0.2">
      <c r="A257" s="497"/>
      <c r="B257" s="502"/>
      <c r="C257" s="502"/>
      <c r="D257" s="502"/>
      <c r="E257" s="502"/>
      <c r="F257" s="502"/>
      <c r="G257" s="502"/>
      <c r="H257" s="502"/>
      <c r="I257" s="502"/>
      <c r="J257" s="502"/>
      <c r="K257" s="502"/>
      <c r="L257" s="502"/>
      <c r="M257" s="502"/>
      <c r="N257" s="502"/>
      <c r="O257" s="502"/>
    </row>
    <row r="258" spans="1:15" x14ac:dyDescent="0.2">
      <c r="A258" s="497"/>
      <c r="B258" s="502"/>
      <c r="C258" s="502"/>
      <c r="D258" s="502"/>
      <c r="E258" s="502"/>
      <c r="F258" s="502"/>
      <c r="G258" s="502"/>
      <c r="H258" s="502"/>
      <c r="I258" s="502"/>
      <c r="J258" s="502"/>
      <c r="K258" s="502"/>
      <c r="L258" s="502"/>
      <c r="M258" s="502"/>
      <c r="N258" s="502"/>
      <c r="O258" s="502"/>
    </row>
    <row r="259" spans="1:15" x14ac:dyDescent="0.2">
      <c r="A259" s="497"/>
      <c r="B259" s="502"/>
      <c r="C259" s="502"/>
      <c r="D259" s="502"/>
      <c r="E259" s="502"/>
      <c r="F259" s="502"/>
      <c r="G259" s="502"/>
      <c r="H259" s="502"/>
      <c r="I259" s="502"/>
      <c r="J259" s="502"/>
      <c r="K259" s="502"/>
      <c r="L259" s="502"/>
      <c r="M259" s="502"/>
      <c r="N259" s="502"/>
      <c r="O259" s="502"/>
    </row>
    <row r="260" spans="1:15" x14ac:dyDescent="0.2">
      <c r="A260" s="497"/>
      <c r="B260" s="502"/>
      <c r="C260" s="502"/>
      <c r="D260" s="502"/>
      <c r="E260" s="502"/>
      <c r="F260" s="502"/>
      <c r="G260" s="502"/>
      <c r="H260" s="502"/>
      <c r="I260" s="502"/>
      <c r="J260" s="502"/>
      <c r="K260" s="502"/>
      <c r="L260" s="502"/>
      <c r="M260" s="502"/>
      <c r="N260" s="502"/>
      <c r="O260" s="502"/>
    </row>
    <row r="261" spans="1:15" x14ac:dyDescent="0.2">
      <c r="A261" s="497"/>
      <c r="B261" s="502"/>
      <c r="C261" s="502"/>
      <c r="D261" s="502"/>
      <c r="E261" s="502"/>
      <c r="F261" s="502"/>
      <c r="G261" s="502"/>
      <c r="H261" s="502"/>
      <c r="I261" s="502"/>
      <c r="J261" s="502"/>
      <c r="K261" s="502"/>
      <c r="L261" s="502"/>
      <c r="M261" s="502"/>
      <c r="N261" s="502"/>
      <c r="O261" s="502"/>
    </row>
    <row r="262" spans="1:15" x14ac:dyDescent="0.2">
      <c r="A262" s="497"/>
      <c r="B262" s="502"/>
      <c r="C262" s="502"/>
      <c r="D262" s="502"/>
      <c r="E262" s="502"/>
      <c r="F262" s="502"/>
      <c r="G262" s="502"/>
      <c r="H262" s="502"/>
      <c r="I262" s="502"/>
      <c r="J262" s="502"/>
      <c r="K262" s="502"/>
      <c r="L262" s="502"/>
      <c r="M262" s="502"/>
      <c r="N262" s="502"/>
      <c r="O262" s="502"/>
    </row>
    <row r="263" spans="1:15" x14ac:dyDescent="0.2">
      <c r="A263" s="497"/>
      <c r="B263" s="502"/>
      <c r="C263" s="502"/>
      <c r="D263" s="502"/>
      <c r="E263" s="502"/>
      <c r="F263" s="502"/>
      <c r="G263" s="502"/>
      <c r="H263" s="502"/>
      <c r="I263" s="502"/>
      <c r="J263" s="502"/>
      <c r="K263" s="502"/>
      <c r="L263" s="502"/>
      <c r="M263" s="502"/>
      <c r="N263" s="502"/>
      <c r="O263" s="502"/>
    </row>
    <row r="264" spans="1:15" x14ac:dyDescent="0.2">
      <c r="A264" s="497"/>
      <c r="B264" s="502"/>
      <c r="C264" s="502"/>
      <c r="D264" s="502"/>
      <c r="E264" s="502"/>
      <c r="F264" s="502"/>
      <c r="G264" s="502"/>
      <c r="H264" s="502"/>
      <c r="I264" s="502"/>
      <c r="J264" s="502"/>
      <c r="K264" s="502"/>
      <c r="L264" s="502"/>
      <c r="M264" s="502"/>
      <c r="N264" s="502"/>
      <c r="O264" s="502"/>
    </row>
    <row r="265" spans="1:15" x14ac:dyDescent="0.2">
      <c r="A265" s="497"/>
      <c r="B265" s="502"/>
      <c r="C265" s="502"/>
      <c r="D265" s="502"/>
      <c r="E265" s="502"/>
      <c r="F265" s="502"/>
      <c r="G265" s="502"/>
      <c r="H265" s="502"/>
      <c r="I265" s="502"/>
      <c r="J265" s="502"/>
      <c r="K265" s="502"/>
      <c r="L265" s="502"/>
      <c r="M265" s="502"/>
      <c r="N265" s="502"/>
      <c r="O265" s="502"/>
    </row>
    <row r="266" spans="1:15" x14ac:dyDescent="0.2">
      <c r="A266" s="497"/>
      <c r="B266" s="502"/>
      <c r="C266" s="502"/>
      <c r="D266" s="502"/>
      <c r="E266" s="502"/>
      <c r="F266" s="502"/>
      <c r="G266" s="502"/>
      <c r="H266" s="502"/>
      <c r="I266" s="502"/>
      <c r="J266" s="502"/>
      <c r="K266" s="502"/>
      <c r="L266" s="502"/>
      <c r="M266" s="502"/>
      <c r="N266" s="502"/>
      <c r="O266" s="502"/>
    </row>
    <row r="267" spans="1:15" x14ac:dyDescent="0.2">
      <c r="A267" s="497"/>
      <c r="B267" s="502"/>
      <c r="C267" s="502"/>
      <c r="D267" s="502"/>
      <c r="E267" s="502"/>
      <c r="F267" s="502"/>
      <c r="G267" s="502"/>
      <c r="H267" s="502"/>
      <c r="I267" s="502"/>
      <c r="J267" s="502"/>
      <c r="K267" s="502"/>
      <c r="L267" s="502"/>
      <c r="M267" s="502"/>
      <c r="N267" s="502"/>
      <c r="O267" s="502"/>
    </row>
    <row r="268" spans="1:15" x14ac:dyDescent="0.2">
      <c r="A268" s="497"/>
      <c r="B268" s="502"/>
      <c r="C268" s="502"/>
      <c r="D268" s="502"/>
      <c r="E268" s="502"/>
      <c r="F268" s="502"/>
      <c r="G268" s="502"/>
      <c r="H268" s="502"/>
      <c r="I268" s="502"/>
      <c r="J268" s="502"/>
      <c r="K268" s="502"/>
      <c r="L268" s="502"/>
      <c r="M268" s="502"/>
      <c r="N268" s="502"/>
      <c r="O268" s="502"/>
    </row>
    <row r="269" spans="1:15" x14ac:dyDescent="0.2">
      <c r="A269" s="497"/>
      <c r="B269" s="502"/>
      <c r="C269" s="502"/>
      <c r="D269" s="502"/>
      <c r="E269" s="502"/>
      <c r="F269" s="502"/>
      <c r="G269" s="502"/>
      <c r="H269" s="502"/>
      <c r="I269" s="502"/>
      <c r="J269" s="502"/>
      <c r="K269" s="502"/>
      <c r="L269" s="502"/>
      <c r="M269" s="502"/>
      <c r="N269" s="502"/>
      <c r="O269" s="502"/>
    </row>
    <row r="270" spans="1:15" x14ac:dyDescent="0.2">
      <c r="A270" s="497"/>
      <c r="B270" s="502"/>
      <c r="C270" s="502"/>
      <c r="D270" s="502"/>
      <c r="E270" s="502"/>
      <c r="F270" s="502"/>
      <c r="G270" s="502"/>
      <c r="H270" s="502"/>
      <c r="I270" s="502"/>
      <c r="J270" s="502"/>
      <c r="K270" s="502"/>
      <c r="L270" s="502"/>
      <c r="M270" s="502"/>
      <c r="N270" s="502"/>
      <c r="O270" s="502"/>
    </row>
    <row r="271" spans="1:15" x14ac:dyDescent="0.2">
      <c r="A271" s="497"/>
      <c r="B271" s="502"/>
      <c r="C271" s="502"/>
      <c r="D271" s="502"/>
      <c r="E271" s="502"/>
      <c r="F271" s="502"/>
      <c r="G271" s="502"/>
      <c r="H271" s="502"/>
      <c r="I271" s="502"/>
      <c r="J271" s="502"/>
      <c r="K271" s="502"/>
      <c r="L271" s="502"/>
      <c r="M271" s="502"/>
      <c r="N271" s="502"/>
      <c r="O271" s="502"/>
    </row>
    <row r="272" spans="1:15" x14ac:dyDescent="0.2">
      <c r="A272" s="497"/>
      <c r="B272" s="502"/>
      <c r="C272" s="502"/>
      <c r="D272" s="502"/>
      <c r="E272" s="502"/>
      <c r="F272" s="502"/>
      <c r="G272" s="502"/>
      <c r="H272" s="502"/>
      <c r="I272" s="502"/>
      <c r="J272" s="502"/>
      <c r="K272" s="502"/>
      <c r="L272" s="502"/>
      <c r="M272" s="502"/>
      <c r="N272" s="502"/>
      <c r="O272" s="502"/>
    </row>
    <row r="273" spans="1:15" x14ac:dyDescent="0.2">
      <c r="A273" s="497"/>
      <c r="B273" s="502"/>
      <c r="C273" s="502"/>
      <c r="D273" s="502"/>
      <c r="E273" s="502"/>
      <c r="F273" s="502"/>
      <c r="G273" s="502"/>
      <c r="H273" s="502"/>
      <c r="I273" s="502"/>
      <c r="J273" s="502"/>
      <c r="K273" s="502"/>
      <c r="L273" s="502"/>
      <c r="M273" s="502"/>
      <c r="N273" s="502"/>
      <c r="O273" s="502"/>
    </row>
    <row r="274" spans="1:15" x14ac:dyDescent="0.2">
      <c r="A274" s="497"/>
      <c r="B274" s="502"/>
      <c r="C274" s="502"/>
      <c r="D274" s="502"/>
      <c r="E274" s="502"/>
      <c r="F274" s="502"/>
      <c r="G274" s="502"/>
      <c r="H274" s="502"/>
      <c r="I274" s="502"/>
      <c r="J274" s="502"/>
      <c r="K274" s="502"/>
      <c r="L274" s="502"/>
      <c r="M274" s="502"/>
      <c r="N274" s="502"/>
      <c r="O274" s="502"/>
    </row>
    <row r="275" spans="1:15" x14ac:dyDescent="0.2">
      <c r="A275" s="497"/>
      <c r="B275" s="502"/>
      <c r="C275" s="502"/>
      <c r="D275" s="502"/>
      <c r="E275" s="502"/>
      <c r="F275" s="502"/>
      <c r="G275" s="502"/>
      <c r="H275" s="502"/>
      <c r="I275" s="502"/>
      <c r="J275" s="502"/>
      <c r="K275" s="502"/>
      <c r="L275" s="502"/>
      <c r="M275" s="502"/>
      <c r="N275" s="502"/>
      <c r="O275" s="502"/>
    </row>
    <row r="276" spans="1:15" x14ac:dyDescent="0.2">
      <c r="A276" s="497"/>
      <c r="B276" s="502"/>
      <c r="C276" s="502"/>
      <c r="D276" s="502"/>
      <c r="E276" s="502"/>
      <c r="F276" s="502"/>
      <c r="G276" s="502"/>
      <c r="H276" s="502"/>
      <c r="I276" s="502"/>
      <c r="J276" s="502"/>
      <c r="K276" s="502"/>
      <c r="L276" s="502"/>
      <c r="M276" s="502"/>
      <c r="N276" s="502"/>
      <c r="O276" s="502"/>
    </row>
    <row r="277" spans="1:15" x14ac:dyDescent="0.2">
      <c r="A277" s="497"/>
      <c r="B277" s="502"/>
      <c r="C277" s="502"/>
      <c r="D277" s="502"/>
      <c r="E277" s="502"/>
      <c r="F277" s="502"/>
      <c r="G277" s="502"/>
      <c r="H277" s="502"/>
      <c r="I277" s="502"/>
      <c r="J277" s="502"/>
      <c r="K277" s="502"/>
      <c r="L277" s="502"/>
      <c r="M277" s="502"/>
      <c r="N277" s="502"/>
      <c r="O277" s="502"/>
    </row>
    <row r="278" spans="1:15" x14ac:dyDescent="0.2">
      <c r="A278" s="497"/>
      <c r="B278" s="502"/>
      <c r="C278" s="502"/>
      <c r="D278" s="502"/>
      <c r="E278" s="502"/>
      <c r="F278" s="502"/>
      <c r="G278" s="502"/>
      <c r="H278" s="502"/>
      <c r="I278" s="502"/>
      <c r="J278" s="502"/>
      <c r="K278" s="502"/>
      <c r="L278" s="502"/>
      <c r="M278" s="502"/>
      <c r="N278" s="502"/>
      <c r="O278" s="502"/>
    </row>
    <row r="279" spans="1:15" x14ac:dyDescent="0.2">
      <c r="A279" s="497"/>
      <c r="B279" s="502"/>
      <c r="C279" s="502"/>
      <c r="D279" s="502"/>
      <c r="E279" s="502"/>
      <c r="F279" s="502"/>
      <c r="G279" s="502"/>
      <c r="H279" s="502"/>
      <c r="I279" s="502"/>
      <c r="J279" s="502"/>
      <c r="K279" s="502"/>
      <c r="L279" s="502"/>
      <c r="M279" s="502"/>
      <c r="N279" s="502"/>
      <c r="O279" s="502"/>
    </row>
    <row r="280" spans="1:15" x14ac:dyDescent="0.2">
      <c r="A280" s="497"/>
      <c r="B280" s="502"/>
      <c r="C280" s="502"/>
      <c r="D280" s="502"/>
      <c r="E280" s="502"/>
      <c r="F280" s="502"/>
      <c r="G280" s="502"/>
      <c r="H280" s="502"/>
      <c r="I280" s="502"/>
      <c r="J280" s="502"/>
      <c r="K280" s="502"/>
      <c r="L280" s="502"/>
      <c r="M280" s="502"/>
      <c r="N280" s="502"/>
      <c r="O280" s="502"/>
    </row>
    <row r="281" spans="1:15" x14ac:dyDescent="0.2">
      <c r="A281" s="497"/>
      <c r="B281" s="502"/>
      <c r="C281" s="502"/>
      <c r="D281" s="502"/>
      <c r="E281" s="502"/>
      <c r="F281" s="502"/>
      <c r="G281" s="502"/>
      <c r="H281" s="502"/>
      <c r="I281" s="502"/>
      <c r="J281" s="502"/>
      <c r="K281" s="502"/>
      <c r="L281" s="502"/>
      <c r="M281" s="502"/>
      <c r="N281" s="502"/>
      <c r="O281" s="502"/>
    </row>
    <row r="282" spans="1:15" x14ac:dyDescent="0.2">
      <c r="A282" s="497"/>
      <c r="B282" s="502"/>
      <c r="C282" s="502"/>
      <c r="D282" s="502"/>
      <c r="E282" s="502"/>
      <c r="F282" s="502"/>
      <c r="G282" s="502"/>
      <c r="H282" s="502"/>
      <c r="I282" s="502"/>
      <c r="J282" s="502"/>
      <c r="K282" s="502"/>
      <c r="L282" s="502"/>
      <c r="M282" s="502"/>
      <c r="N282" s="502"/>
      <c r="O282" s="502"/>
    </row>
    <row r="283" spans="1:15" x14ac:dyDescent="0.2">
      <c r="A283" s="497"/>
      <c r="B283" s="502"/>
      <c r="C283" s="502"/>
      <c r="D283" s="502"/>
      <c r="E283" s="502"/>
      <c r="F283" s="502"/>
      <c r="G283" s="502"/>
      <c r="H283" s="502"/>
      <c r="I283" s="502"/>
      <c r="J283" s="502"/>
      <c r="K283" s="502"/>
      <c r="L283" s="502"/>
      <c r="M283" s="502"/>
      <c r="N283" s="502"/>
      <c r="O283" s="502"/>
    </row>
    <row r="284" spans="1:15" x14ac:dyDescent="0.2">
      <c r="A284" s="497"/>
      <c r="B284" s="502"/>
      <c r="C284" s="502"/>
      <c r="D284" s="502"/>
      <c r="E284" s="502"/>
      <c r="F284" s="502"/>
      <c r="G284" s="502"/>
      <c r="H284" s="502"/>
      <c r="I284" s="502"/>
      <c r="J284" s="502"/>
      <c r="K284" s="502"/>
      <c r="L284" s="502"/>
      <c r="M284" s="502"/>
      <c r="N284" s="502"/>
      <c r="O284" s="502"/>
    </row>
    <row r="285" spans="1:15" x14ac:dyDescent="0.2">
      <c r="A285" s="497"/>
      <c r="B285" s="502"/>
      <c r="C285" s="502"/>
      <c r="D285" s="502"/>
      <c r="E285" s="502"/>
      <c r="F285" s="502"/>
      <c r="G285" s="502"/>
      <c r="H285" s="502"/>
      <c r="I285" s="502"/>
      <c r="J285" s="502"/>
      <c r="K285" s="502"/>
      <c r="L285" s="502"/>
      <c r="M285" s="502"/>
      <c r="N285" s="502"/>
      <c r="O285" s="502"/>
    </row>
    <row r="286" spans="1:15" x14ac:dyDescent="0.2">
      <c r="A286" s="497"/>
      <c r="B286" s="502"/>
      <c r="C286" s="502"/>
      <c r="D286" s="502"/>
      <c r="E286" s="502"/>
      <c r="F286" s="502"/>
      <c r="G286" s="502"/>
      <c r="H286" s="502"/>
      <c r="I286" s="502"/>
      <c r="J286" s="502"/>
      <c r="K286" s="502"/>
      <c r="L286" s="502"/>
      <c r="M286" s="502"/>
      <c r="N286" s="502"/>
      <c r="O286" s="502"/>
    </row>
    <row r="287" spans="1:15" x14ac:dyDescent="0.2">
      <c r="A287" s="497"/>
      <c r="B287" s="502"/>
      <c r="C287" s="502"/>
      <c r="D287" s="502"/>
      <c r="E287" s="502"/>
      <c r="F287" s="502"/>
      <c r="G287" s="502"/>
      <c r="H287" s="502"/>
      <c r="I287" s="502"/>
      <c r="J287" s="502"/>
      <c r="K287" s="502"/>
      <c r="L287" s="502"/>
      <c r="M287" s="502"/>
      <c r="N287" s="502"/>
      <c r="O287" s="502"/>
    </row>
    <row r="288" spans="1:15" x14ac:dyDescent="0.2">
      <c r="A288" s="497"/>
      <c r="B288" s="502"/>
      <c r="C288" s="502"/>
      <c r="D288" s="502"/>
      <c r="E288" s="502"/>
      <c r="F288" s="502"/>
      <c r="G288" s="502"/>
      <c r="H288" s="502"/>
      <c r="I288" s="502"/>
      <c r="J288" s="502"/>
      <c r="K288" s="502"/>
      <c r="L288" s="502"/>
      <c r="M288" s="502"/>
      <c r="N288" s="502"/>
      <c r="O288" s="502"/>
    </row>
    <row r="289" spans="1:15" x14ac:dyDescent="0.2">
      <c r="A289" s="497"/>
      <c r="B289" s="502"/>
      <c r="C289" s="502"/>
      <c r="D289" s="502"/>
      <c r="E289" s="502"/>
      <c r="F289" s="502"/>
      <c r="G289" s="502"/>
      <c r="H289" s="502"/>
      <c r="I289" s="502"/>
      <c r="J289" s="502"/>
      <c r="K289" s="502"/>
      <c r="L289" s="502"/>
      <c r="M289" s="502"/>
      <c r="N289" s="502"/>
      <c r="O289" s="502"/>
    </row>
    <row r="290" spans="1:15" x14ac:dyDescent="0.2">
      <c r="A290" s="497"/>
      <c r="B290" s="502"/>
      <c r="C290" s="502"/>
      <c r="D290" s="502"/>
      <c r="E290" s="502"/>
      <c r="F290" s="502"/>
      <c r="G290" s="502"/>
      <c r="H290" s="502"/>
      <c r="I290" s="502"/>
      <c r="J290" s="502"/>
      <c r="K290" s="502"/>
      <c r="L290" s="502"/>
      <c r="M290" s="502"/>
      <c r="N290" s="502"/>
      <c r="O290" s="502"/>
    </row>
    <row r="291" spans="1:15" x14ac:dyDescent="0.2">
      <c r="A291" s="497"/>
      <c r="B291" s="502"/>
      <c r="C291" s="502"/>
      <c r="D291" s="502"/>
      <c r="E291" s="502"/>
      <c r="F291" s="502"/>
      <c r="G291" s="502"/>
      <c r="H291" s="502"/>
      <c r="I291" s="502"/>
      <c r="J291" s="502"/>
      <c r="K291" s="502"/>
      <c r="L291" s="502"/>
      <c r="M291" s="502"/>
      <c r="N291" s="502"/>
      <c r="O291" s="502"/>
    </row>
    <row r="292" spans="1:15" x14ac:dyDescent="0.2">
      <c r="A292" s="497"/>
      <c r="B292" s="502"/>
      <c r="C292" s="502"/>
      <c r="D292" s="502"/>
      <c r="E292" s="502"/>
      <c r="F292" s="502"/>
      <c r="G292" s="502"/>
      <c r="H292" s="502"/>
      <c r="I292" s="502"/>
      <c r="J292" s="502"/>
      <c r="K292" s="502"/>
      <c r="L292" s="502"/>
      <c r="M292" s="502"/>
      <c r="N292" s="502"/>
      <c r="O292" s="502"/>
    </row>
    <row r="293" spans="1:15" x14ac:dyDescent="0.2">
      <c r="A293" s="497"/>
      <c r="B293" s="502"/>
      <c r="C293" s="502"/>
      <c r="D293" s="502"/>
      <c r="E293" s="502"/>
      <c r="F293" s="502"/>
      <c r="G293" s="502"/>
      <c r="H293" s="502"/>
      <c r="I293" s="502"/>
      <c r="J293" s="502"/>
      <c r="K293" s="502"/>
      <c r="L293" s="502"/>
      <c r="M293" s="502"/>
      <c r="N293" s="502"/>
      <c r="O293" s="502"/>
    </row>
    <row r="294" spans="1:15" x14ac:dyDescent="0.2">
      <c r="A294" s="497"/>
      <c r="B294" s="502"/>
      <c r="C294" s="502"/>
      <c r="D294" s="502"/>
      <c r="E294" s="502"/>
      <c r="F294" s="502"/>
      <c r="G294" s="502"/>
      <c r="H294" s="502"/>
      <c r="I294" s="502"/>
      <c r="J294" s="502"/>
      <c r="K294" s="502"/>
      <c r="L294" s="502"/>
      <c r="M294" s="502"/>
      <c r="N294" s="502"/>
      <c r="O294" s="502"/>
    </row>
    <row r="295" spans="1:15" x14ac:dyDescent="0.2">
      <c r="A295" s="497"/>
      <c r="B295" s="502"/>
      <c r="C295" s="502"/>
      <c r="D295" s="502"/>
      <c r="E295" s="502"/>
      <c r="F295" s="502"/>
      <c r="G295" s="502"/>
      <c r="H295" s="502"/>
      <c r="I295" s="502"/>
      <c r="J295" s="502"/>
      <c r="K295" s="502"/>
      <c r="L295" s="502"/>
      <c r="M295" s="502"/>
      <c r="N295" s="502"/>
      <c r="O295" s="502"/>
    </row>
    <row r="296" spans="1:15" x14ac:dyDescent="0.2">
      <c r="A296" s="497"/>
      <c r="B296" s="502"/>
      <c r="C296" s="502"/>
      <c r="D296" s="502"/>
      <c r="E296" s="502"/>
      <c r="F296" s="502"/>
      <c r="G296" s="502"/>
      <c r="H296" s="502"/>
      <c r="I296" s="502"/>
      <c r="J296" s="502"/>
      <c r="K296" s="502"/>
      <c r="L296" s="502"/>
      <c r="M296" s="502"/>
      <c r="N296" s="502"/>
      <c r="O296" s="502"/>
    </row>
    <row r="297" spans="1:15" x14ac:dyDescent="0.2">
      <c r="A297" s="497"/>
      <c r="B297" s="502"/>
      <c r="C297" s="502"/>
      <c r="D297" s="502"/>
      <c r="E297" s="502"/>
      <c r="F297" s="502"/>
      <c r="G297" s="502"/>
      <c r="H297" s="502"/>
      <c r="I297" s="502"/>
      <c r="J297" s="502"/>
      <c r="K297" s="502"/>
      <c r="L297" s="502"/>
      <c r="M297" s="502"/>
      <c r="N297" s="502"/>
      <c r="O297" s="502"/>
    </row>
    <row r="298" spans="1:15" x14ac:dyDescent="0.2">
      <c r="A298" s="497"/>
      <c r="B298" s="502"/>
      <c r="C298" s="502"/>
      <c r="D298" s="502"/>
      <c r="E298" s="502"/>
      <c r="F298" s="502"/>
      <c r="G298" s="502"/>
      <c r="H298" s="502"/>
      <c r="I298" s="502"/>
      <c r="J298" s="502"/>
      <c r="K298" s="502"/>
      <c r="L298" s="502"/>
      <c r="M298" s="502"/>
      <c r="N298" s="502"/>
      <c r="O298" s="502"/>
    </row>
    <row r="299" spans="1:15" x14ac:dyDescent="0.2">
      <c r="A299" s="497"/>
      <c r="B299" s="502"/>
      <c r="C299" s="502"/>
      <c r="D299" s="502"/>
      <c r="E299" s="502"/>
      <c r="F299" s="502"/>
      <c r="G299" s="502"/>
      <c r="H299" s="502"/>
      <c r="I299" s="502"/>
      <c r="J299" s="502"/>
      <c r="K299" s="502"/>
      <c r="L299" s="502"/>
      <c r="M299" s="502"/>
      <c r="N299" s="502"/>
      <c r="O299" s="502"/>
    </row>
    <row r="300" spans="1:15" x14ac:dyDescent="0.2">
      <c r="A300" s="497"/>
      <c r="B300" s="502"/>
      <c r="C300" s="502"/>
      <c r="D300" s="502"/>
      <c r="E300" s="502"/>
      <c r="F300" s="502"/>
      <c r="G300" s="502"/>
      <c r="H300" s="502"/>
      <c r="I300" s="502"/>
      <c r="J300" s="502"/>
      <c r="K300" s="502"/>
      <c r="L300" s="502"/>
      <c r="M300" s="502"/>
      <c r="N300" s="502"/>
      <c r="O300" s="502"/>
    </row>
    <row r="301" spans="1:15" x14ac:dyDescent="0.2">
      <c r="A301" s="497"/>
      <c r="B301" s="502"/>
      <c r="C301" s="502"/>
      <c r="D301" s="502"/>
      <c r="E301" s="502"/>
      <c r="F301" s="502"/>
      <c r="G301" s="502"/>
      <c r="H301" s="502"/>
      <c r="I301" s="502"/>
      <c r="J301" s="502"/>
      <c r="K301" s="502"/>
      <c r="L301" s="502"/>
      <c r="M301" s="502"/>
      <c r="N301" s="502"/>
      <c r="O301" s="502"/>
    </row>
    <row r="302" spans="1:15" x14ac:dyDescent="0.2">
      <c r="A302" s="497"/>
      <c r="B302" s="502"/>
      <c r="C302" s="502"/>
      <c r="D302" s="502"/>
      <c r="E302" s="502"/>
      <c r="F302" s="502"/>
      <c r="G302" s="502"/>
      <c r="H302" s="502"/>
      <c r="I302" s="502"/>
      <c r="J302" s="502"/>
      <c r="K302" s="502"/>
      <c r="L302" s="502"/>
      <c r="M302" s="502"/>
      <c r="N302" s="502"/>
      <c r="O302" s="502"/>
    </row>
    <row r="303" spans="1:15" x14ac:dyDescent="0.2">
      <c r="A303" s="497"/>
      <c r="B303" s="502"/>
      <c r="C303" s="502"/>
      <c r="D303" s="502"/>
      <c r="E303" s="502"/>
      <c r="F303" s="502"/>
      <c r="G303" s="502"/>
      <c r="H303" s="502"/>
      <c r="I303" s="502"/>
      <c r="J303" s="502"/>
      <c r="K303" s="502"/>
      <c r="L303" s="502"/>
      <c r="M303" s="502"/>
      <c r="N303" s="502"/>
      <c r="O303" s="502"/>
    </row>
    <row r="304" spans="1:15" x14ac:dyDescent="0.2">
      <c r="A304" s="497"/>
      <c r="B304" s="502"/>
      <c r="C304" s="502"/>
      <c r="D304" s="502"/>
      <c r="E304" s="502"/>
      <c r="F304" s="502"/>
      <c r="G304" s="502"/>
      <c r="H304" s="502"/>
      <c r="I304" s="502"/>
      <c r="J304" s="502"/>
      <c r="K304" s="502"/>
      <c r="L304" s="502"/>
      <c r="M304" s="502"/>
      <c r="N304" s="502"/>
      <c r="O304" s="502"/>
    </row>
    <row r="305" spans="1:15" x14ac:dyDescent="0.2">
      <c r="A305" s="497"/>
      <c r="B305" s="502"/>
      <c r="C305" s="502"/>
      <c r="D305" s="502"/>
      <c r="E305" s="502"/>
      <c r="F305" s="502"/>
      <c r="G305" s="502"/>
      <c r="H305" s="502"/>
      <c r="I305" s="502"/>
      <c r="J305" s="502"/>
      <c r="K305" s="502"/>
      <c r="L305" s="502"/>
      <c r="M305" s="502"/>
      <c r="N305" s="502"/>
      <c r="O305" s="502"/>
    </row>
    <row r="306" spans="1:15" x14ac:dyDescent="0.2">
      <c r="A306" s="497"/>
      <c r="B306" s="502"/>
      <c r="C306" s="502"/>
      <c r="D306" s="502"/>
      <c r="E306" s="502"/>
      <c r="F306" s="502"/>
      <c r="G306" s="502"/>
      <c r="H306" s="502"/>
      <c r="I306" s="502"/>
      <c r="J306" s="502"/>
      <c r="K306" s="502"/>
      <c r="L306" s="502"/>
      <c r="M306" s="502"/>
      <c r="N306" s="502"/>
      <c r="O306" s="502"/>
    </row>
    <row r="307" spans="1:15" x14ac:dyDescent="0.2">
      <c r="A307" s="497"/>
      <c r="B307" s="502"/>
      <c r="C307" s="502"/>
      <c r="D307" s="502"/>
      <c r="E307" s="502"/>
      <c r="F307" s="502"/>
      <c r="G307" s="502"/>
      <c r="H307" s="502"/>
      <c r="I307" s="502"/>
      <c r="J307" s="502"/>
      <c r="K307" s="502"/>
      <c r="L307" s="502"/>
      <c r="M307" s="502"/>
      <c r="N307" s="502"/>
      <c r="O307" s="502"/>
    </row>
    <row r="308" spans="1:15" x14ac:dyDescent="0.2">
      <c r="A308" s="497"/>
      <c r="B308" s="502"/>
      <c r="C308" s="502"/>
      <c r="D308" s="502"/>
      <c r="E308" s="502"/>
      <c r="F308" s="502"/>
      <c r="G308" s="502"/>
      <c r="H308" s="502"/>
      <c r="I308" s="502"/>
      <c r="J308" s="502"/>
      <c r="K308" s="502"/>
      <c r="L308" s="502"/>
      <c r="M308" s="502"/>
      <c r="N308" s="502"/>
      <c r="O308" s="502"/>
    </row>
    <row r="309" spans="1:15" x14ac:dyDescent="0.2">
      <c r="A309" s="497"/>
      <c r="B309" s="502"/>
      <c r="C309" s="502"/>
      <c r="D309" s="502"/>
      <c r="E309" s="502"/>
      <c r="F309" s="502"/>
      <c r="G309" s="502"/>
      <c r="H309" s="502"/>
      <c r="I309" s="502"/>
      <c r="J309" s="502"/>
      <c r="K309" s="502"/>
      <c r="L309" s="502"/>
      <c r="M309" s="502"/>
      <c r="N309" s="502"/>
      <c r="O309" s="502"/>
    </row>
    <row r="310" spans="1:15" x14ac:dyDescent="0.2">
      <c r="A310" s="497"/>
      <c r="B310" s="502"/>
      <c r="C310" s="502"/>
      <c r="D310" s="502"/>
      <c r="E310" s="502"/>
      <c r="F310" s="502"/>
      <c r="G310" s="502"/>
      <c r="H310" s="502"/>
      <c r="I310" s="502"/>
      <c r="J310" s="502"/>
      <c r="K310" s="502"/>
      <c r="L310" s="502"/>
      <c r="M310" s="502"/>
      <c r="N310" s="502"/>
      <c r="O310" s="502"/>
    </row>
    <row r="311" spans="1:15" x14ac:dyDescent="0.2">
      <c r="A311" s="497"/>
      <c r="B311" s="502"/>
      <c r="C311" s="502"/>
      <c r="D311" s="502"/>
      <c r="E311" s="502"/>
      <c r="F311" s="502"/>
      <c r="G311" s="502"/>
      <c r="H311" s="502"/>
      <c r="I311" s="502"/>
      <c r="J311" s="502"/>
      <c r="K311" s="502"/>
      <c r="L311" s="502"/>
      <c r="M311" s="502"/>
      <c r="N311" s="502"/>
      <c r="O311" s="502"/>
    </row>
    <row r="312" spans="1:15" x14ac:dyDescent="0.2">
      <c r="A312" s="497"/>
      <c r="B312" s="502"/>
      <c r="C312" s="502"/>
      <c r="D312" s="502"/>
      <c r="E312" s="502"/>
      <c r="F312" s="502"/>
      <c r="G312" s="502"/>
      <c r="H312" s="502"/>
      <c r="I312" s="502"/>
      <c r="J312" s="502"/>
      <c r="K312" s="502"/>
      <c r="L312" s="502"/>
      <c r="M312" s="502"/>
      <c r="N312" s="502"/>
      <c r="O312" s="502"/>
    </row>
    <row r="313" spans="1:15" x14ac:dyDescent="0.2">
      <c r="A313" s="497"/>
      <c r="B313" s="502"/>
      <c r="C313" s="502"/>
      <c r="D313" s="502"/>
      <c r="E313" s="502"/>
      <c r="F313" s="502"/>
      <c r="G313" s="502"/>
      <c r="H313" s="502"/>
      <c r="I313" s="502"/>
      <c r="J313" s="502"/>
      <c r="K313" s="502"/>
      <c r="L313" s="502"/>
      <c r="M313" s="502"/>
      <c r="N313" s="502"/>
      <c r="O313" s="502"/>
    </row>
    <row r="314" spans="1:15" x14ac:dyDescent="0.2">
      <c r="A314" s="497"/>
      <c r="B314" s="502"/>
      <c r="C314" s="502"/>
      <c r="D314" s="502"/>
      <c r="E314" s="502"/>
      <c r="F314" s="502"/>
      <c r="G314" s="502"/>
      <c r="H314" s="502"/>
      <c r="I314" s="502"/>
      <c r="J314" s="502"/>
      <c r="K314" s="502"/>
      <c r="L314" s="502"/>
      <c r="M314" s="502"/>
      <c r="N314" s="502"/>
      <c r="O314" s="502"/>
    </row>
    <row r="315" spans="1:15" x14ac:dyDescent="0.2">
      <c r="A315" s="497"/>
      <c r="B315" s="502"/>
      <c r="C315" s="502"/>
      <c r="D315" s="502"/>
      <c r="E315" s="502"/>
      <c r="F315" s="502"/>
      <c r="G315" s="502"/>
      <c r="H315" s="502"/>
      <c r="I315" s="502"/>
      <c r="J315" s="502"/>
      <c r="K315" s="502"/>
      <c r="L315" s="502"/>
      <c r="M315" s="502"/>
      <c r="N315" s="502"/>
      <c r="O315" s="502"/>
    </row>
    <row r="316" spans="1:15" x14ac:dyDescent="0.2">
      <c r="A316" s="497"/>
      <c r="B316" s="502"/>
      <c r="C316" s="502"/>
      <c r="D316" s="502"/>
      <c r="E316" s="502"/>
      <c r="F316" s="502"/>
      <c r="G316" s="502"/>
      <c r="H316" s="502"/>
      <c r="I316" s="502"/>
      <c r="J316" s="502"/>
      <c r="K316" s="502"/>
      <c r="L316" s="502"/>
      <c r="M316" s="502"/>
      <c r="N316" s="502"/>
      <c r="O316" s="502"/>
    </row>
    <row r="317" spans="1:15" x14ac:dyDescent="0.2">
      <c r="A317" s="497"/>
      <c r="B317" s="502"/>
      <c r="C317" s="502"/>
      <c r="D317" s="502"/>
      <c r="E317" s="502"/>
      <c r="F317" s="502"/>
      <c r="G317" s="502"/>
      <c r="H317" s="502"/>
      <c r="I317" s="502"/>
      <c r="J317" s="502"/>
      <c r="K317" s="502"/>
      <c r="L317" s="502"/>
      <c r="M317" s="502"/>
      <c r="N317" s="502"/>
      <c r="O317" s="502"/>
    </row>
    <row r="318" spans="1:15" x14ac:dyDescent="0.2">
      <c r="A318" s="497"/>
      <c r="B318" s="502"/>
      <c r="C318" s="502"/>
      <c r="D318" s="502"/>
      <c r="E318" s="502"/>
      <c r="F318" s="502"/>
      <c r="G318" s="502"/>
      <c r="H318" s="502"/>
      <c r="I318" s="502"/>
      <c r="J318" s="502"/>
      <c r="K318" s="502"/>
      <c r="L318" s="502"/>
      <c r="M318" s="502"/>
      <c r="N318" s="502"/>
      <c r="O318" s="502"/>
    </row>
    <row r="319" spans="1:15" x14ac:dyDescent="0.2">
      <c r="A319" s="497"/>
      <c r="B319" s="502"/>
      <c r="C319" s="502"/>
      <c r="D319" s="502"/>
      <c r="E319" s="502"/>
      <c r="F319" s="502"/>
      <c r="G319" s="502"/>
      <c r="H319" s="502"/>
      <c r="I319" s="502"/>
      <c r="J319" s="502"/>
      <c r="K319" s="502"/>
      <c r="L319" s="502"/>
      <c r="M319" s="502"/>
      <c r="N319" s="502"/>
      <c r="O319" s="502"/>
    </row>
    <row r="320" spans="1:15" x14ac:dyDescent="0.2">
      <c r="A320" s="497"/>
      <c r="B320" s="502"/>
      <c r="C320" s="502"/>
      <c r="D320" s="502"/>
      <c r="E320" s="502"/>
      <c r="F320" s="502"/>
      <c r="G320" s="502"/>
      <c r="H320" s="502"/>
      <c r="I320" s="502"/>
      <c r="J320" s="502"/>
      <c r="K320" s="502"/>
      <c r="L320" s="502"/>
      <c r="M320" s="502"/>
      <c r="N320" s="502"/>
      <c r="O320" s="502"/>
    </row>
    <row r="321" spans="1:15" x14ac:dyDescent="0.2">
      <c r="A321" s="497"/>
      <c r="B321" s="502"/>
      <c r="C321" s="502"/>
      <c r="D321" s="502"/>
      <c r="E321" s="502"/>
      <c r="F321" s="502"/>
      <c r="G321" s="502"/>
      <c r="H321" s="502"/>
      <c r="I321" s="502"/>
      <c r="J321" s="502"/>
      <c r="K321" s="502"/>
      <c r="L321" s="502"/>
      <c r="M321" s="502"/>
      <c r="N321" s="502"/>
      <c r="O321" s="502"/>
    </row>
    <row r="322" spans="1:15" x14ac:dyDescent="0.2">
      <c r="A322" s="497"/>
      <c r="B322" s="502"/>
      <c r="C322" s="502"/>
      <c r="D322" s="502"/>
      <c r="E322" s="502"/>
      <c r="F322" s="502"/>
      <c r="G322" s="502"/>
      <c r="H322" s="502"/>
      <c r="I322" s="502"/>
      <c r="J322" s="502"/>
      <c r="K322" s="502"/>
      <c r="L322" s="502"/>
      <c r="M322" s="502"/>
      <c r="N322" s="502"/>
      <c r="O322" s="502"/>
    </row>
    <row r="323" spans="1:15" x14ac:dyDescent="0.2">
      <c r="A323" s="497"/>
      <c r="B323" s="502"/>
      <c r="C323" s="502"/>
      <c r="D323" s="502"/>
      <c r="E323" s="502"/>
      <c r="F323" s="502"/>
      <c r="G323" s="502"/>
      <c r="H323" s="502"/>
      <c r="I323" s="502"/>
      <c r="J323" s="502"/>
      <c r="K323" s="502"/>
      <c r="L323" s="502"/>
      <c r="M323" s="502"/>
      <c r="N323" s="502"/>
      <c r="O323" s="502"/>
    </row>
    <row r="324" spans="1:15" x14ac:dyDescent="0.2">
      <c r="A324" s="497"/>
      <c r="B324" s="502"/>
      <c r="C324" s="502"/>
      <c r="D324" s="502"/>
      <c r="E324" s="502"/>
      <c r="F324" s="502"/>
      <c r="G324" s="502"/>
      <c r="H324" s="502"/>
      <c r="I324" s="502"/>
      <c r="J324" s="502"/>
      <c r="K324" s="502"/>
      <c r="L324" s="502"/>
      <c r="M324" s="502"/>
      <c r="N324" s="502"/>
      <c r="O324" s="502"/>
    </row>
    <row r="325" spans="1:15" x14ac:dyDescent="0.2">
      <c r="A325" s="497"/>
      <c r="B325" s="502"/>
      <c r="C325" s="502"/>
      <c r="D325" s="502"/>
      <c r="E325" s="502"/>
      <c r="F325" s="502"/>
      <c r="G325" s="502"/>
      <c r="H325" s="502"/>
      <c r="I325" s="502"/>
      <c r="J325" s="502"/>
      <c r="K325" s="502"/>
      <c r="L325" s="502"/>
      <c r="M325" s="502"/>
      <c r="N325" s="502"/>
      <c r="O325" s="502"/>
    </row>
    <row r="326" spans="1:15" x14ac:dyDescent="0.2">
      <c r="A326" s="497"/>
      <c r="B326" s="502"/>
      <c r="C326" s="502"/>
      <c r="D326" s="502"/>
      <c r="E326" s="502"/>
      <c r="F326" s="502"/>
      <c r="G326" s="502"/>
      <c r="H326" s="502"/>
      <c r="I326" s="502"/>
      <c r="J326" s="502"/>
      <c r="K326" s="502"/>
      <c r="L326" s="502"/>
      <c r="M326" s="502"/>
      <c r="N326" s="502"/>
      <c r="O326" s="502"/>
    </row>
    <row r="327" spans="1:15" x14ac:dyDescent="0.2">
      <c r="A327" s="497"/>
      <c r="B327" s="502"/>
      <c r="C327" s="502"/>
      <c r="D327" s="502"/>
      <c r="E327" s="502"/>
      <c r="F327" s="502"/>
      <c r="G327" s="502"/>
      <c r="H327" s="502"/>
      <c r="I327" s="502"/>
      <c r="J327" s="502"/>
      <c r="K327" s="502"/>
      <c r="L327" s="502"/>
      <c r="M327" s="502"/>
      <c r="N327" s="502"/>
      <c r="O327" s="502"/>
    </row>
    <row r="328" spans="1:15" x14ac:dyDescent="0.2">
      <c r="A328" s="497"/>
      <c r="B328" s="502"/>
      <c r="C328" s="502"/>
      <c r="D328" s="502"/>
      <c r="E328" s="502"/>
      <c r="F328" s="502"/>
      <c r="G328" s="502"/>
      <c r="H328" s="502"/>
      <c r="I328" s="502"/>
      <c r="J328" s="502"/>
      <c r="K328" s="502"/>
      <c r="L328" s="502"/>
      <c r="M328" s="502"/>
      <c r="N328" s="502"/>
      <c r="O328" s="502"/>
    </row>
    <row r="329" spans="1:15" x14ac:dyDescent="0.2">
      <c r="A329" s="497"/>
      <c r="B329" s="502"/>
      <c r="C329" s="502"/>
      <c r="D329" s="502"/>
      <c r="E329" s="502"/>
      <c r="F329" s="502"/>
      <c r="G329" s="502"/>
      <c r="H329" s="502"/>
      <c r="I329" s="502"/>
      <c r="J329" s="502"/>
      <c r="K329" s="502"/>
      <c r="L329" s="502"/>
      <c r="M329" s="502"/>
      <c r="N329" s="502"/>
      <c r="O329" s="502"/>
    </row>
    <row r="330" spans="1:15" x14ac:dyDescent="0.2">
      <c r="A330" s="497"/>
      <c r="B330" s="502"/>
      <c r="C330" s="502"/>
      <c r="D330" s="502"/>
      <c r="E330" s="502"/>
      <c r="F330" s="502"/>
      <c r="G330" s="502"/>
      <c r="H330" s="502"/>
      <c r="I330" s="502"/>
      <c r="J330" s="502"/>
      <c r="K330" s="502"/>
      <c r="L330" s="502"/>
      <c r="M330" s="502"/>
      <c r="N330" s="502"/>
      <c r="O330" s="502"/>
    </row>
    <row r="331" spans="1:15" x14ac:dyDescent="0.2">
      <c r="A331" s="497"/>
      <c r="B331" s="502"/>
      <c r="C331" s="502"/>
      <c r="D331" s="502"/>
      <c r="E331" s="502"/>
      <c r="F331" s="502"/>
      <c r="G331" s="502"/>
      <c r="H331" s="502"/>
      <c r="I331" s="502"/>
      <c r="J331" s="502"/>
      <c r="K331" s="502"/>
      <c r="L331" s="502"/>
      <c r="M331" s="502"/>
      <c r="N331" s="502"/>
      <c r="O331" s="502"/>
    </row>
    <row r="332" spans="1:15" x14ac:dyDescent="0.2">
      <c r="A332" s="497"/>
      <c r="B332" s="502"/>
      <c r="C332" s="502"/>
      <c r="D332" s="502"/>
      <c r="E332" s="502"/>
      <c r="F332" s="502"/>
      <c r="G332" s="502"/>
      <c r="H332" s="502"/>
      <c r="I332" s="502"/>
      <c r="J332" s="502"/>
      <c r="K332" s="502"/>
      <c r="L332" s="502"/>
      <c r="M332" s="502"/>
      <c r="N332" s="502"/>
      <c r="O332" s="502"/>
    </row>
    <row r="333" spans="1:15" x14ac:dyDescent="0.2">
      <c r="A333" s="497"/>
      <c r="B333" s="502"/>
      <c r="C333" s="502"/>
      <c r="D333" s="502"/>
      <c r="E333" s="502"/>
      <c r="F333" s="502"/>
      <c r="G333" s="502"/>
      <c r="H333" s="502"/>
      <c r="I333" s="502"/>
      <c r="J333" s="502"/>
      <c r="K333" s="502"/>
      <c r="L333" s="502"/>
      <c r="M333" s="502"/>
      <c r="N333" s="502"/>
      <c r="O333" s="502"/>
    </row>
    <row r="334" spans="1:15" x14ac:dyDescent="0.2">
      <c r="A334" s="497"/>
      <c r="B334" s="502"/>
      <c r="C334" s="502"/>
      <c r="D334" s="502"/>
      <c r="E334" s="502"/>
      <c r="F334" s="502"/>
      <c r="G334" s="502"/>
      <c r="H334" s="502"/>
      <c r="I334" s="502"/>
      <c r="J334" s="502"/>
      <c r="K334" s="502"/>
      <c r="L334" s="502"/>
      <c r="M334" s="502"/>
      <c r="N334" s="502"/>
      <c r="O334" s="502"/>
    </row>
    <row r="335" spans="1:15" x14ac:dyDescent="0.2">
      <c r="A335" s="497"/>
      <c r="B335" s="502"/>
      <c r="C335" s="502"/>
      <c r="D335" s="502"/>
      <c r="E335" s="502"/>
      <c r="F335" s="502"/>
      <c r="G335" s="502"/>
      <c r="H335" s="502"/>
      <c r="I335" s="502"/>
      <c r="J335" s="502"/>
      <c r="K335" s="502"/>
      <c r="L335" s="502"/>
      <c r="M335" s="502"/>
      <c r="N335" s="502"/>
      <c r="O335" s="502"/>
    </row>
    <row r="336" spans="1:15" x14ac:dyDescent="0.2">
      <c r="A336" s="497"/>
      <c r="B336" s="502"/>
      <c r="C336" s="502"/>
      <c r="D336" s="502"/>
      <c r="E336" s="502"/>
      <c r="F336" s="502"/>
      <c r="G336" s="502"/>
      <c r="H336" s="502"/>
      <c r="I336" s="502"/>
      <c r="J336" s="502"/>
      <c r="K336" s="502"/>
      <c r="L336" s="502"/>
      <c r="M336" s="502"/>
      <c r="N336" s="502"/>
      <c r="O336" s="502"/>
    </row>
    <row r="337" spans="1:15" x14ac:dyDescent="0.2">
      <c r="A337" s="497"/>
      <c r="B337" s="502"/>
      <c r="C337" s="502"/>
      <c r="D337" s="502"/>
      <c r="E337" s="502"/>
      <c r="F337" s="502"/>
      <c r="G337" s="502"/>
      <c r="H337" s="502"/>
      <c r="I337" s="502"/>
      <c r="J337" s="502"/>
      <c r="K337" s="502"/>
      <c r="L337" s="502"/>
      <c r="M337" s="502"/>
      <c r="N337" s="502"/>
      <c r="O337" s="502"/>
    </row>
    <row r="338" spans="1:15" x14ac:dyDescent="0.2">
      <c r="A338" s="497"/>
      <c r="B338" s="502"/>
      <c r="C338" s="502"/>
      <c r="D338" s="502"/>
      <c r="E338" s="502"/>
      <c r="F338" s="502"/>
      <c r="G338" s="502"/>
      <c r="H338" s="502"/>
      <c r="I338" s="502"/>
      <c r="J338" s="502"/>
      <c r="K338" s="502"/>
      <c r="L338" s="502"/>
      <c r="M338" s="502"/>
      <c r="N338" s="502"/>
      <c r="O338" s="502"/>
    </row>
    <row r="339" spans="1:15" x14ac:dyDescent="0.2">
      <c r="A339" s="497"/>
      <c r="B339" s="502"/>
      <c r="C339" s="502"/>
      <c r="D339" s="502"/>
      <c r="E339" s="502"/>
      <c r="F339" s="502"/>
      <c r="G339" s="502"/>
      <c r="H339" s="502"/>
      <c r="I339" s="502"/>
      <c r="J339" s="502"/>
      <c r="K339" s="502"/>
      <c r="L339" s="502"/>
      <c r="M339" s="502"/>
      <c r="N339" s="502"/>
      <c r="O339" s="502"/>
    </row>
    <row r="340" spans="1:15" x14ac:dyDescent="0.2">
      <c r="A340" s="497"/>
      <c r="B340" s="502"/>
      <c r="C340" s="502"/>
      <c r="D340" s="502"/>
      <c r="E340" s="502"/>
      <c r="F340" s="502"/>
      <c r="G340" s="502"/>
      <c r="H340" s="502"/>
      <c r="I340" s="502"/>
      <c r="J340" s="502"/>
      <c r="K340" s="502"/>
      <c r="L340" s="502"/>
      <c r="M340" s="502"/>
      <c r="N340" s="502"/>
      <c r="O340" s="502"/>
    </row>
    <row r="341" spans="1:15" x14ac:dyDescent="0.2">
      <c r="A341" s="497"/>
      <c r="B341" s="502"/>
      <c r="C341" s="502"/>
      <c r="D341" s="502"/>
      <c r="E341" s="502"/>
      <c r="F341" s="502"/>
      <c r="G341" s="502"/>
      <c r="H341" s="502"/>
      <c r="I341" s="502"/>
      <c r="J341" s="502"/>
      <c r="K341" s="502"/>
      <c r="L341" s="502"/>
      <c r="M341" s="502"/>
      <c r="N341" s="502"/>
      <c r="O341" s="502"/>
    </row>
    <row r="342" spans="1:15" x14ac:dyDescent="0.2">
      <c r="A342" s="497"/>
      <c r="B342" s="502"/>
      <c r="C342" s="502"/>
      <c r="D342" s="502"/>
      <c r="E342" s="502"/>
      <c r="F342" s="502"/>
      <c r="G342" s="502"/>
      <c r="H342" s="502"/>
      <c r="I342" s="502"/>
      <c r="J342" s="502"/>
      <c r="K342" s="502"/>
      <c r="L342" s="502"/>
      <c r="M342" s="502"/>
      <c r="N342" s="502"/>
      <c r="O342" s="502"/>
    </row>
    <row r="343" spans="1:15" x14ac:dyDescent="0.2">
      <c r="A343" s="497"/>
      <c r="B343" s="502"/>
      <c r="C343" s="502"/>
      <c r="D343" s="502"/>
      <c r="E343" s="502"/>
      <c r="F343" s="502"/>
      <c r="G343" s="502"/>
      <c r="H343" s="502"/>
      <c r="I343" s="502"/>
      <c r="J343" s="502"/>
      <c r="K343" s="502"/>
      <c r="L343" s="502"/>
      <c r="M343" s="502"/>
      <c r="N343" s="502"/>
      <c r="O343" s="502"/>
    </row>
    <row r="344" spans="1:15" x14ac:dyDescent="0.2">
      <c r="A344" s="497"/>
      <c r="B344" s="502"/>
      <c r="C344" s="502"/>
      <c r="D344" s="502"/>
      <c r="E344" s="502"/>
      <c r="F344" s="502"/>
      <c r="G344" s="502"/>
      <c r="H344" s="502"/>
      <c r="I344" s="502"/>
      <c r="J344" s="502"/>
      <c r="K344" s="502"/>
      <c r="L344" s="502"/>
      <c r="M344" s="502"/>
      <c r="N344" s="502"/>
      <c r="O344" s="502"/>
    </row>
    <row r="345" spans="1:15" x14ac:dyDescent="0.2">
      <c r="A345" s="497"/>
      <c r="B345" s="502"/>
      <c r="C345" s="502"/>
      <c r="D345" s="502"/>
      <c r="E345" s="502"/>
      <c r="F345" s="502"/>
      <c r="G345" s="502"/>
      <c r="H345" s="502"/>
      <c r="I345" s="502"/>
      <c r="J345" s="502"/>
      <c r="K345" s="502"/>
      <c r="L345" s="502"/>
      <c r="M345" s="502"/>
      <c r="N345" s="502"/>
      <c r="O345" s="502"/>
    </row>
  </sheetData>
  <pageMargins left="0.7" right="0.7" top="0.75" bottom="0.75" header="0.3" footer="0.3"/>
  <pageSetup scale="66" orientation="landscape" r:id="rId1"/>
  <rowBreaks count="5" manualBreakCount="5">
    <brk id="43" max="16383" man="1"/>
    <brk id="84" max="16383" man="1"/>
    <brk id="124" max="16383" man="1"/>
    <brk id="167" max="16383" man="1"/>
    <brk id="208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Z77"/>
  <sheetViews>
    <sheetView view="pageBreakPreview" zoomScale="90" zoomScaleNormal="80" zoomScaleSheetLayoutView="90" zoomScalePageLayoutView="80" workbookViewId="0">
      <pane xSplit="2" topLeftCell="C1" activePane="topRight" state="frozen"/>
      <selection activeCell="A3" sqref="A3"/>
      <selection pane="topRight" activeCell="A2" sqref="A2"/>
    </sheetView>
  </sheetViews>
  <sheetFormatPr defaultColWidth="8.7109375" defaultRowHeight="12.75" outlineLevelCol="1" x14ac:dyDescent="0.2"/>
  <cols>
    <col min="1" max="1" width="5.7109375" style="1" customWidth="1"/>
    <col min="2" max="2" width="32.7109375" customWidth="1"/>
    <col min="3" max="3" width="8.28515625" hidden="1" customWidth="1" outlineLevel="1"/>
    <col min="4" max="4" width="9.28515625" hidden="1" customWidth="1" outlineLevel="1"/>
    <col min="5" max="5" width="9.7109375" hidden="1" customWidth="1" outlineLevel="1"/>
    <col min="6" max="8" width="9.28515625" hidden="1" customWidth="1" outlineLevel="1"/>
    <col min="9" max="9" width="9.7109375" hidden="1" customWidth="1" outlineLevel="1"/>
    <col min="10" max="10" width="9.7109375" bestFit="1" customWidth="1" collapsed="1"/>
    <col min="11" max="13" width="9.7109375" bestFit="1" customWidth="1"/>
    <col min="14" max="17" width="9.28515625" bestFit="1" customWidth="1"/>
    <col min="18" max="18" width="8.7109375" style="51"/>
  </cols>
  <sheetData>
    <row r="1" spans="1:26" ht="20.100000000000001" customHeight="1" x14ac:dyDescent="0.2">
      <c r="A1" s="45" t="str">
        <f>Index!B33</f>
        <v>Table 4a    Employment by institutional sector, numbers, FY2004-FY2020</v>
      </c>
    </row>
    <row r="2" spans="1:26" s="32" customFormat="1" ht="20.100000000000001" customHeight="1" x14ac:dyDescent="0.2">
      <c r="A2" s="17"/>
      <c r="B2" s="17" t="s">
        <v>579</v>
      </c>
      <c r="C2" s="177" t="str">
        <f>IF(PubGrf="P",Sys!E3,Sys!E4)</f>
        <v>FY1997</v>
      </c>
      <c r="D2" s="177" t="str">
        <f>IF(PubGrf="P",Sys!F3,Sys!F4)</f>
        <v>FY1998</v>
      </c>
      <c r="E2" s="177" t="str">
        <f>IF(PubGrf="P",Sys!G3,Sys!G4)</f>
        <v>FY1999</v>
      </c>
      <c r="F2" s="177" t="str">
        <f>IF(PubGrf="P",Sys!H3,Sys!H4)</f>
        <v>FY2000</v>
      </c>
      <c r="G2" s="177" t="str">
        <f>IF(PubGrf="P",Sys!I3,Sys!I4)</f>
        <v>FY2001</v>
      </c>
      <c r="H2" s="177" t="str">
        <f>IF(PubGrf="P",Sys!J3,Sys!J4)</f>
        <v>FY2002</v>
      </c>
      <c r="I2" s="177" t="str">
        <f>IF(PubGrf="P",Sys!K3,Sys!K4)</f>
        <v>FY2003</v>
      </c>
      <c r="J2" s="177" t="str">
        <f>IF(PubGrf="P",Sys!L3,Sys!L4)</f>
        <v>FY2004</v>
      </c>
      <c r="K2" s="177" t="str">
        <f>IF(PubGrf="P",Sys!M3,Sys!M4)</f>
        <v>FY2005</v>
      </c>
      <c r="L2" s="177" t="str">
        <f>IF(PubGrf="P",Sys!N3,Sys!N4)</f>
        <v>FY2006</v>
      </c>
      <c r="M2" s="177" t="str">
        <f>IF(PubGrf="P",Sys!O3,Sys!O4)</f>
        <v>FY2007</v>
      </c>
      <c r="N2" s="177" t="str">
        <f>IF(PubGrf="P",Sys!P3,Sys!P4)</f>
        <v>FY2008</v>
      </c>
      <c r="O2" s="177" t="str">
        <f>IF(PubGrf="P",Sys!Q3,Sys!Q4)</f>
        <v>FY2009</v>
      </c>
      <c r="P2" s="177" t="str">
        <f>IF(PubGrf="P",Sys!R3,Sys!R4)</f>
        <v>FY2010</v>
      </c>
      <c r="Q2" s="177" t="str">
        <f>IF(PubGrf="P",Sys!S3,Sys!S4)</f>
        <v>FY2011</v>
      </c>
      <c r="R2" s="177" t="str">
        <f>IF(PubGrf="P",Sys!T3,Sys!T4)</f>
        <v>FY2012</v>
      </c>
      <c r="S2" s="177" t="str">
        <f>IF(PubGrf="P",Sys!U3,Sys!U4)</f>
        <v>FY2013</v>
      </c>
      <c r="T2" s="177" t="str">
        <f>IF(PubGrf="P",Sys!V3,Sys!V4)</f>
        <v>FY2014</v>
      </c>
      <c r="U2" s="177" t="str">
        <f>IF(PubGrf="P",Sys!W3,Sys!W4)</f>
        <v>FY2015</v>
      </c>
      <c r="V2" s="177" t="str">
        <f>IF(PubGrf="P",Sys!X3,Sys!X4)</f>
        <v>FY2016</v>
      </c>
      <c r="W2" s="177" t="str">
        <f>IF(PubGrf="P",Sys!Y3,Sys!Y4)</f>
        <v>FY2017</v>
      </c>
      <c r="X2" s="177" t="str">
        <f>IF(PubGrf="P",Sys!Z3,Sys!Z4)</f>
        <v>FY2018</v>
      </c>
      <c r="Y2" s="177" t="str">
        <f>IF(PubGrf="P",Sys!AA3,Sys!AA4)</f>
        <v>FY2019</v>
      </c>
      <c r="Z2" s="177" t="str">
        <f>IF(PubGrf="P",Sys!AB3,Sys!AB4)</f>
        <v>FY2020</v>
      </c>
    </row>
    <row r="3" spans="1:26" ht="20.100000000000001" customHeight="1" x14ac:dyDescent="0.2">
      <c r="A3" s="1">
        <v>11</v>
      </c>
      <c r="B3" t="s">
        <v>31</v>
      </c>
      <c r="C3" s="291">
        <v>2464.1400000000003</v>
      </c>
      <c r="D3" s="291">
        <v>2644.0200000000004</v>
      </c>
      <c r="E3" s="291">
        <v>2603</v>
      </c>
      <c r="F3" s="291">
        <v>3111.9000000000005</v>
      </c>
      <c r="G3" s="291">
        <v>3462.2800000000007</v>
      </c>
      <c r="H3" s="291">
        <v>3737.7800000000007</v>
      </c>
      <c r="I3" s="291">
        <v>3797.26</v>
      </c>
      <c r="J3" s="291">
        <v>3989.7700000000004</v>
      </c>
      <c r="K3" s="291">
        <v>3421.6400000000003</v>
      </c>
      <c r="L3" s="291">
        <v>3660.7800000000007</v>
      </c>
      <c r="M3" s="291">
        <v>3904.0200000000004</v>
      </c>
      <c r="N3" s="291">
        <v>4004.6500000000005</v>
      </c>
      <c r="O3" s="291">
        <v>4082.3900000000003</v>
      </c>
      <c r="P3" s="291">
        <v>4667.01</v>
      </c>
      <c r="Q3" s="291">
        <v>4312.1400000000003</v>
      </c>
      <c r="R3" s="291">
        <v>4288.1400000000003</v>
      </c>
      <c r="S3" s="291">
        <v>4375.8900000000003</v>
      </c>
      <c r="T3" s="291">
        <v>4274.5200000000004</v>
      </c>
      <c r="U3" s="291">
        <v>3992.75</v>
      </c>
      <c r="V3" s="291">
        <v>4075.7700000000004</v>
      </c>
      <c r="W3" s="291">
        <v>4095.9000000000005</v>
      </c>
      <c r="X3" s="291">
        <v>4083.0200000000004</v>
      </c>
      <c r="Y3" s="291">
        <v>4019.3900000000003</v>
      </c>
      <c r="Z3" s="291">
        <v>3707.3900000000003</v>
      </c>
    </row>
    <row r="4" spans="1:26" x14ac:dyDescent="0.2">
      <c r="A4" s="1">
        <v>12</v>
      </c>
      <c r="B4" t="s">
        <v>32</v>
      </c>
      <c r="C4" s="291">
        <v>671.5</v>
      </c>
      <c r="D4" s="291">
        <v>682.25</v>
      </c>
      <c r="E4" s="291">
        <v>600</v>
      </c>
      <c r="F4" s="291">
        <v>587.5</v>
      </c>
      <c r="G4" s="291">
        <v>583.38</v>
      </c>
      <c r="H4" s="291">
        <v>633</v>
      </c>
      <c r="I4" s="291">
        <v>657.63</v>
      </c>
      <c r="J4" s="291">
        <v>690</v>
      </c>
      <c r="K4" s="291">
        <v>701.63</v>
      </c>
      <c r="L4" s="291">
        <v>704.25</v>
      </c>
      <c r="M4" s="291">
        <v>794.75</v>
      </c>
      <c r="N4" s="291">
        <v>813.5</v>
      </c>
      <c r="O4" s="291">
        <v>864.75</v>
      </c>
      <c r="P4" s="291">
        <v>814.75</v>
      </c>
      <c r="Q4" s="291">
        <v>874.25</v>
      </c>
      <c r="R4" s="291">
        <v>846.75</v>
      </c>
      <c r="S4" s="291">
        <v>843.75</v>
      </c>
      <c r="T4" s="291">
        <v>884</v>
      </c>
      <c r="U4" s="291">
        <v>930</v>
      </c>
      <c r="V4" s="291">
        <v>970.75</v>
      </c>
      <c r="W4" s="291">
        <v>1015.5</v>
      </c>
      <c r="X4" s="291">
        <v>987</v>
      </c>
      <c r="Y4" s="291">
        <v>986.5</v>
      </c>
      <c r="Z4" s="291">
        <v>976</v>
      </c>
    </row>
    <row r="5" spans="1:26" x14ac:dyDescent="0.2">
      <c r="A5" s="1">
        <v>21</v>
      </c>
      <c r="B5" t="s">
        <v>944</v>
      </c>
      <c r="C5" s="291">
        <v>82.25</v>
      </c>
      <c r="D5" s="291">
        <v>91.75</v>
      </c>
      <c r="E5" s="291">
        <v>100.25</v>
      </c>
      <c r="F5" s="291">
        <v>101</v>
      </c>
      <c r="G5" s="291">
        <v>126.5</v>
      </c>
      <c r="H5" s="291">
        <v>111.5</v>
      </c>
      <c r="I5" s="291">
        <v>106.25</v>
      </c>
      <c r="J5" s="291">
        <v>110.75</v>
      </c>
      <c r="K5" s="291">
        <v>112</v>
      </c>
      <c r="L5" s="291">
        <v>124.75</v>
      </c>
      <c r="M5" s="291">
        <v>128.5</v>
      </c>
      <c r="N5" s="291">
        <v>140</v>
      </c>
      <c r="O5" s="291">
        <v>134.5</v>
      </c>
      <c r="P5" s="291">
        <v>143.75</v>
      </c>
      <c r="Q5" s="291">
        <v>148.75</v>
      </c>
      <c r="R5" s="291">
        <v>151</v>
      </c>
      <c r="S5" s="291">
        <v>144.5</v>
      </c>
      <c r="T5" s="291">
        <v>145.75</v>
      </c>
      <c r="U5" s="291">
        <v>159</v>
      </c>
      <c r="V5" s="291">
        <v>153</v>
      </c>
      <c r="W5" s="291">
        <v>159</v>
      </c>
      <c r="X5" s="291">
        <v>153.25</v>
      </c>
      <c r="Y5" s="291">
        <v>148.5</v>
      </c>
      <c r="Z5" s="291">
        <v>181.75</v>
      </c>
    </row>
    <row r="6" spans="1:26" x14ac:dyDescent="0.2">
      <c r="A6" s="1">
        <v>22</v>
      </c>
      <c r="B6" t="s">
        <v>945</v>
      </c>
      <c r="C6" s="291">
        <v>21</v>
      </c>
      <c r="D6" s="291">
        <v>23.5</v>
      </c>
      <c r="E6" s="291">
        <v>22.5</v>
      </c>
      <c r="F6" s="291">
        <v>22.5</v>
      </c>
      <c r="G6" s="291">
        <v>22</v>
      </c>
      <c r="H6" s="291">
        <v>29</v>
      </c>
      <c r="I6" s="291">
        <v>30.5</v>
      </c>
      <c r="J6" s="291">
        <v>42.5</v>
      </c>
      <c r="K6" s="291">
        <v>46.25</v>
      </c>
      <c r="L6" s="291">
        <v>49.75</v>
      </c>
      <c r="M6" s="291">
        <v>55.25</v>
      </c>
      <c r="N6" s="291">
        <v>50.75</v>
      </c>
      <c r="O6" s="291">
        <v>51.75</v>
      </c>
      <c r="P6" s="291">
        <v>58.5</v>
      </c>
      <c r="Q6" s="291">
        <v>53.5</v>
      </c>
      <c r="R6" s="291">
        <v>62.75</v>
      </c>
      <c r="S6" s="291">
        <v>63.5</v>
      </c>
      <c r="T6" s="291">
        <v>57.75</v>
      </c>
      <c r="U6" s="291">
        <v>60.25</v>
      </c>
      <c r="V6" s="291">
        <v>61.75</v>
      </c>
      <c r="W6" s="291">
        <v>64</v>
      </c>
      <c r="X6" s="291">
        <v>65.5</v>
      </c>
      <c r="Y6" s="291">
        <v>65.25</v>
      </c>
      <c r="Z6" s="291">
        <v>70</v>
      </c>
    </row>
    <row r="7" spans="1:26" x14ac:dyDescent="0.2">
      <c r="A7" s="1">
        <v>23</v>
      </c>
      <c r="B7" t="s">
        <v>946</v>
      </c>
      <c r="C7" s="291">
        <v>19.5</v>
      </c>
      <c r="D7" s="291">
        <v>22.38</v>
      </c>
      <c r="E7" s="291">
        <v>26.5</v>
      </c>
      <c r="F7" s="291">
        <v>31.130000000000003</v>
      </c>
      <c r="G7" s="291">
        <v>36</v>
      </c>
      <c r="H7" s="291">
        <v>31.25</v>
      </c>
      <c r="I7" s="291">
        <v>27.5</v>
      </c>
      <c r="J7" s="291">
        <v>28.25</v>
      </c>
      <c r="K7" s="291">
        <v>28.5</v>
      </c>
      <c r="L7" s="291">
        <v>29.75</v>
      </c>
      <c r="M7" s="291">
        <v>31.5</v>
      </c>
      <c r="N7" s="291">
        <v>31</v>
      </c>
      <c r="O7" s="291">
        <v>33.5</v>
      </c>
      <c r="P7" s="291">
        <v>33</v>
      </c>
      <c r="Q7" s="291">
        <v>34.25</v>
      </c>
      <c r="R7" s="291">
        <v>35.5</v>
      </c>
      <c r="S7" s="291">
        <v>36.75</v>
      </c>
      <c r="T7" s="291">
        <v>38.25</v>
      </c>
      <c r="U7" s="291">
        <v>43.25</v>
      </c>
      <c r="V7" s="291">
        <v>46.75</v>
      </c>
      <c r="W7" s="291">
        <v>53.5</v>
      </c>
      <c r="X7" s="291">
        <v>60</v>
      </c>
      <c r="Y7" s="291">
        <v>65.25</v>
      </c>
      <c r="Z7" s="291">
        <v>70.75</v>
      </c>
    </row>
    <row r="8" spans="1:26" x14ac:dyDescent="0.2">
      <c r="A8" s="1">
        <v>31</v>
      </c>
      <c r="B8" t="s">
        <v>33</v>
      </c>
      <c r="C8" s="291">
        <v>1855.25</v>
      </c>
      <c r="D8" s="291">
        <v>1690.5</v>
      </c>
      <c r="E8" s="291">
        <v>1529.5</v>
      </c>
      <c r="F8" s="291">
        <v>1485.5</v>
      </c>
      <c r="G8" s="291">
        <v>1524.5</v>
      </c>
      <c r="H8" s="291">
        <v>1776</v>
      </c>
      <c r="I8" s="291">
        <v>1909</v>
      </c>
      <c r="J8" s="291">
        <v>2012.5</v>
      </c>
      <c r="K8" s="291">
        <v>2120.5</v>
      </c>
      <c r="L8" s="291">
        <v>2436.25</v>
      </c>
      <c r="M8" s="291">
        <v>2424.75</v>
      </c>
      <c r="N8" s="291">
        <v>2428.25</v>
      </c>
      <c r="O8" s="291">
        <v>2368.75</v>
      </c>
      <c r="P8" s="291">
        <v>2419.75</v>
      </c>
      <c r="Q8" s="291">
        <v>2419</v>
      </c>
      <c r="R8" s="291">
        <v>2466.5</v>
      </c>
      <c r="S8" s="291">
        <v>2511.75</v>
      </c>
      <c r="T8" s="291">
        <v>2476</v>
      </c>
      <c r="U8" s="291">
        <v>2465.75</v>
      </c>
      <c r="V8" s="291">
        <v>2488.75</v>
      </c>
      <c r="W8" s="291">
        <v>2520.5</v>
      </c>
      <c r="X8" s="291">
        <v>2615.75</v>
      </c>
      <c r="Y8" s="291">
        <v>2689.88</v>
      </c>
      <c r="Z8" s="291">
        <v>2746.5</v>
      </c>
    </row>
    <row r="9" spans="1:26" x14ac:dyDescent="0.2">
      <c r="A9" s="1">
        <v>32</v>
      </c>
      <c r="B9" t="s">
        <v>34</v>
      </c>
      <c r="C9" s="291">
        <v>360.5</v>
      </c>
      <c r="D9" s="291">
        <v>319.26</v>
      </c>
      <c r="E9" s="291">
        <v>436.88</v>
      </c>
      <c r="F9" s="291">
        <v>507.25</v>
      </c>
      <c r="G9" s="291">
        <v>578</v>
      </c>
      <c r="H9" s="291">
        <v>565.51</v>
      </c>
      <c r="I9" s="291">
        <v>571.13</v>
      </c>
      <c r="J9" s="291">
        <v>527.63</v>
      </c>
      <c r="K9" s="291">
        <v>540.75</v>
      </c>
      <c r="L9" s="291">
        <v>328.75</v>
      </c>
      <c r="M9" s="291">
        <v>415.25</v>
      </c>
      <c r="N9" s="291">
        <v>385</v>
      </c>
      <c r="O9" s="291">
        <v>387.75</v>
      </c>
      <c r="P9" s="291">
        <v>420.5</v>
      </c>
      <c r="Q9" s="291">
        <v>466.25</v>
      </c>
      <c r="R9" s="291">
        <v>511.25</v>
      </c>
      <c r="S9" s="291">
        <v>494.5</v>
      </c>
      <c r="T9" s="291">
        <v>508.75</v>
      </c>
      <c r="U9" s="291">
        <v>568.5</v>
      </c>
      <c r="V9" s="291">
        <v>567.75</v>
      </c>
      <c r="W9" s="291">
        <v>573.5</v>
      </c>
      <c r="X9" s="291">
        <v>574.75</v>
      </c>
      <c r="Y9" s="291">
        <v>623.75</v>
      </c>
      <c r="Z9" s="291">
        <v>614</v>
      </c>
    </row>
    <row r="10" spans="1:26" x14ac:dyDescent="0.2">
      <c r="A10" s="1">
        <v>33</v>
      </c>
      <c r="B10" t="s">
        <v>35</v>
      </c>
      <c r="C10" s="291">
        <v>974.75</v>
      </c>
      <c r="D10" s="291">
        <v>1056.75</v>
      </c>
      <c r="E10" s="291">
        <v>1129.75</v>
      </c>
      <c r="F10" s="291">
        <v>1139.25</v>
      </c>
      <c r="G10" s="291">
        <v>1196.1300000000001</v>
      </c>
      <c r="H10" s="291">
        <v>1100.5100000000002</v>
      </c>
      <c r="I10" s="291">
        <v>1044.8800000000001</v>
      </c>
      <c r="J10" s="291">
        <v>1136.5</v>
      </c>
      <c r="K10" s="291">
        <v>1164.75</v>
      </c>
      <c r="L10" s="291">
        <v>1183.1300000000001</v>
      </c>
      <c r="M10" s="291">
        <v>1100.8800000000001</v>
      </c>
      <c r="N10" s="291">
        <v>1029.25</v>
      </c>
      <c r="O10" s="291">
        <v>981</v>
      </c>
      <c r="P10" s="291">
        <v>935.25</v>
      </c>
      <c r="Q10" s="291">
        <v>942</v>
      </c>
      <c r="R10" s="291">
        <v>1015.25</v>
      </c>
      <c r="S10" s="291">
        <v>1017</v>
      </c>
      <c r="T10" s="291">
        <v>1014</v>
      </c>
      <c r="U10" s="291">
        <v>1048</v>
      </c>
      <c r="V10" s="291">
        <v>1098.75</v>
      </c>
      <c r="W10" s="291">
        <v>1133.75</v>
      </c>
      <c r="X10" s="291">
        <v>1128.25</v>
      </c>
      <c r="Y10" s="291">
        <v>1136.5</v>
      </c>
      <c r="Z10" s="291">
        <v>1130.75</v>
      </c>
    </row>
    <row r="11" spans="1:26" x14ac:dyDescent="0.2">
      <c r="A11" s="1">
        <v>34</v>
      </c>
      <c r="B11" t="s">
        <v>947</v>
      </c>
      <c r="C11" s="291">
        <v>29.25</v>
      </c>
      <c r="D11" s="291">
        <v>30.25</v>
      </c>
      <c r="E11" s="291">
        <v>34.75</v>
      </c>
      <c r="F11" s="291">
        <v>36.25</v>
      </c>
      <c r="G11" s="291">
        <v>40.5</v>
      </c>
      <c r="H11" s="291">
        <v>34.75</v>
      </c>
      <c r="I11" s="291">
        <v>28.75</v>
      </c>
      <c r="J11" s="291">
        <v>25.75</v>
      </c>
      <c r="K11" s="291">
        <v>28.75</v>
      </c>
      <c r="L11" s="291">
        <v>30.25</v>
      </c>
      <c r="M11" s="291">
        <v>32.5</v>
      </c>
      <c r="N11" s="291">
        <v>32.75</v>
      </c>
      <c r="O11" s="291">
        <v>33</v>
      </c>
      <c r="P11" s="291">
        <v>32</v>
      </c>
      <c r="Q11" s="291">
        <v>30.75</v>
      </c>
      <c r="R11" s="291">
        <v>29</v>
      </c>
      <c r="S11" s="291">
        <v>29.5</v>
      </c>
      <c r="T11" s="291">
        <v>31</v>
      </c>
      <c r="U11" s="291">
        <v>30.5</v>
      </c>
      <c r="V11" s="291">
        <v>29.5</v>
      </c>
      <c r="W11" s="291">
        <v>30</v>
      </c>
      <c r="X11" s="291">
        <v>29.75</v>
      </c>
      <c r="Y11" s="291">
        <v>28.5</v>
      </c>
      <c r="Z11" s="291">
        <v>37.5</v>
      </c>
    </row>
    <row r="12" spans="1:26" x14ac:dyDescent="0.2">
      <c r="A12" s="1">
        <v>41</v>
      </c>
      <c r="B12" t="s">
        <v>36</v>
      </c>
      <c r="C12" s="291">
        <v>352.01</v>
      </c>
      <c r="D12" s="291">
        <v>361.01</v>
      </c>
      <c r="E12" s="291">
        <v>353.13</v>
      </c>
      <c r="F12" s="291">
        <v>358.88</v>
      </c>
      <c r="G12" s="291">
        <v>378.25</v>
      </c>
      <c r="H12" s="291">
        <v>402.01</v>
      </c>
      <c r="I12" s="291">
        <v>401.88</v>
      </c>
      <c r="J12" s="291">
        <v>408.88</v>
      </c>
      <c r="K12" s="291">
        <v>444</v>
      </c>
      <c r="L12" s="291">
        <v>424</v>
      </c>
      <c r="M12" s="291">
        <v>438.75</v>
      </c>
      <c r="N12" s="291">
        <v>443.25</v>
      </c>
      <c r="O12" s="291">
        <v>448.51</v>
      </c>
      <c r="P12" s="291">
        <v>431.39</v>
      </c>
      <c r="Q12" s="291">
        <v>433.13</v>
      </c>
      <c r="R12" s="291">
        <v>455.63</v>
      </c>
      <c r="S12" s="291">
        <v>455.75</v>
      </c>
      <c r="T12" s="291">
        <v>498.13</v>
      </c>
      <c r="U12" s="291">
        <v>475.13</v>
      </c>
      <c r="V12" s="291">
        <v>550.51</v>
      </c>
      <c r="W12" s="291">
        <v>552.88</v>
      </c>
      <c r="X12" s="291">
        <v>533.26</v>
      </c>
      <c r="Y12" s="291">
        <v>471.88</v>
      </c>
      <c r="Z12" s="291">
        <v>443.63</v>
      </c>
    </row>
    <row r="13" spans="1:26" x14ac:dyDescent="0.2">
      <c r="A13" s="1">
        <v>51</v>
      </c>
      <c r="B13" t="s">
        <v>37</v>
      </c>
      <c r="C13" s="291">
        <v>0</v>
      </c>
      <c r="D13" s="291">
        <v>0</v>
      </c>
      <c r="E13" s="291">
        <v>0</v>
      </c>
      <c r="F13" s="291">
        <v>0</v>
      </c>
      <c r="G13" s="291">
        <v>0</v>
      </c>
      <c r="H13" s="291">
        <v>0</v>
      </c>
      <c r="I13" s="291">
        <v>0</v>
      </c>
      <c r="J13" s="291">
        <v>0</v>
      </c>
      <c r="K13" s="291">
        <v>0</v>
      </c>
      <c r="L13" s="291">
        <v>0</v>
      </c>
      <c r="M13" s="291">
        <v>0</v>
      </c>
      <c r="N13" s="291">
        <v>0</v>
      </c>
      <c r="O13" s="291">
        <v>0</v>
      </c>
      <c r="P13" s="291">
        <v>0</v>
      </c>
      <c r="Q13" s="291">
        <v>0</v>
      </c>
      <c r="R13" s="291">
        <v>0</v>
      </c>
      <c r="S13" s="291">
        <v>0</v>
      </c>
      <c r="T13" s="291">
        <v>0</v>
      </c>
      <c r="U13" s="291">
        <v>0</v>
      </c>
      <c r="V13" s="291">
        <v>0</v>
      </c>
      <c r="W13" s="291">
        <v>0</v>
      </c>
      <c r="X13" s="291">
        <v>0</v>
      </c>
      <c r="Y13" s="291">
        <v>0</v>
      </c>
      <c r="Z13" s="291">
        <v>0</v>
      </c>
    </row>
    <row r="14" spans="1:26" x14ac:dyDescent="0.2">
      <c r="A14" s="1">
        <v>61</v>
      </c>
      <c r="B14" t="s">
        <v>38</v>
      </c>
      <c r="C14" s="291">
        <v>12</v>
      </c>
      <c r="D14" s="291">
        <v>11.75</v>
      </c>
      <c r="E14" s="291">
        <v>13.25</v>
      </c>
      <c r="F14" s="291">
        <v>13.5</v>
      </c>
      <c r="G14" s="291">
        <v>15.25</v>
      </c>
      <c r="H14" s="291">
        <v>13</v>
      </c>
      <c r="I14" s="291">
        <v>13.75</v>
      </c>
      <c r="J14" s="291">
        <v>14</v>
      </c>
      <c r="K14" s="291">
        <v>14.5</v>
      </c>
      <c r="L14" s="291">
        <v>15.5</v>
      </c>
      <c r="M14" s="291">
        <v>16.5</v>
      </c>
      <c r="N14" s="291">
        <v>15.75</v>
      </c>
      <c r="O14" s="291">
        <v>15.75</v>
      </c>
      <c r="P14" s="291">
        <v>28.75</v>
      </c>
      <c r="Q14" s="291">
        <v>39.25</v>
      </c>
      <c r="R14" s="291">
        <v>40</v>
      </c>
      <c r="S14" s="291">
        <v>41.25</v>
      </c>
      <c r="T14" s="291">
        <v>40.75</v>
      </c>
      <c r="U14" s="291">
        <v>41.75</v>
      </c>
      <c r="V14" s="291">
        <v>44.25</v>
      </c>
      <c r="W14" s="291">
        <v>46</v>
      </c>
      <c r="X14" s="291">
        <v>48.25</v>
      </c>
      <c r="Y14" s="291">
        <v>46.5</v>
      </c>
      <c r="Z14" s="291">
        <v>47.5</v>
      </c>
    </row>
    <row r="15" spans="1:26" x14ac:dyDescent="0.2">
      <c r="A15" s="1">
        <v>62</v>
      </c>
      <c r="B15" t="s">
        <v>39</v>
      </c>
      <c r="C15" s="291">
        <v>1150.5</v>
      </c>
      <c r="D15" s="291">
        <v>1120.75</v>
      </c>
      <c r="E15" s="291">
        <v>1168.25</v>
      </c>
      <c r="F15" s="291">
        <v>1257.25</v>
      </c>
      <c r="G15" s="291">
        <v>1296</v>
      </c>
      <c r="H15" s="291">
        <v>1176.25</v>
      </c>
      <c r="I15" s="291">
        <v>1458.5</v>
      </c>
      <c r="J15" s="291">
        <v>1230.25</v>
      </c>
      <c r="K15" s="291">
        <v>1208.5</v>
      </c>
      <c r="L15" s="291">
        <v>1225.1300000000001</v>
      </c>
      <c r="M15" s="291">
        <v>1191.3800000000001</v>
      </c>
      <c r="N15" s="291">
        <v>1097.75</v>
      </c>
      <c r="O15" s="291">
        <v>1029.25</v>
      </c>
      <c r="P15" s="291">
        <v>990.5</v>
      </c>
      <c r="Q15" s="291">
        <v>936.25</v>
      </c>
      <c r="R15" s="291">
        <v>893.25</v>
      </c>
      <c r="S15" s="291">
        <v>907.25</v>
      </c>
      <c r="T15" s="291">
        <v>881</v>
      </c>
      <c r="U15" s="291">
        <v>937.75</v>
      </c>
      <c r="V15" s="291">
        <v>987.75</v>
      </c>
      <c r="W15" s="291">
        <v>1015.5</v>
      </c>
      <c r="X15" s="291">
        <v>1069.25</v>
      </c>
      <c r="Y15" s="291">
        <v>1027</v>
      </c>
      <c r="Z15" s="291">
        <v>1025.5</v>
      </c>
    </row>
    <row r="16" spans="1:26" s="163" customFormat="1" ht="20.100000000000001" customHeight="1" x14ac:dyDescent="0.2">
      <c r="A16" s="743" t="s">
        <v>938</v>
      </c>
      <c r="B16" s="744" t="s">
        <v>5</v>
      </c>
      <c r="C16" s="745">
        <f>SUM(C3:C15)</f>
        <v>7992.6500000000005</v>
      </c>
      <c r="D16" s="745">
        <f t="shared" ref="D16:X16" si="0">SUM(D3:D15)</f>
        <v>8054.170000000001</v>
      </c>
      <c r="E16" s="745">
        <f t="shared" si="0"/>
        <v>8017.76</v>
      </c>
      <c r="F16" s="745">
        <f t="shared" si="0"/>
        <v>8651.91</v>
      </c>
      <c r="G16" s="745">
        <f t="shared" si="0"/>
        <v>9258.7900000000009</v>
      </c>
      <c r="H16" s="745">
        <f t="shared" si="0"/>
        <v>9610.5600000000013</v>
      </c>
      <c r="I16" s="745">
        <f t="shared" si="0"/>
        <v>10047.030000000001</v>
      </c>
      <c r="J16" s="745">
        <f t="shared" si="0"/>
        <v>10216.780000000001</v>
      </c>
      <c r="K16" s="745">
        <f t="shared" si="0"/>
        <v>9831.77</v>
      </c>
      <c r="L16" s="745">
        <f t="shared" si="0"/>
        <v>10212.290000000001</v>
      </c>
      <c r="M16" s="745">
        <f t="shared" si="0"/>
        <v>10534.030000000002</v>
      </c>
      <c r="N16" s="745">
        <f t="shared" si="0"/>
        <v>10471.900000000001</v>
      </c>
      <c r="O16" s="745">
        <f t="shared" si="0"/>
        <v>10430.9</v>
      </c>
      <c r="P16" s="745">
        <f t="shared" si="0"/>
        <v>10975.15</v>
      </c>
      <c r="Q16" s="745">
        <f t="shared" si="0"/>
        <v>10689.519999999999</v>
      </c>
      <c r="R16" s="745">
        <f t="shared" si="0"/>
        <v>10795.019999999999</v>
      </c>
      <c r="S16" s="745">
        <f t="shared" si="0"/>
        <v>10921.39</v>
      </c>
      <c r="T16" s="745">
        <f t="shared" si="0"/>
        <v>10849.9</v>
      </c>
      <c r="U16" s="745">
        <f t="shared" si="0"/>
        <v>10752.63</v>
      </c>
      <c r="V16" s="745">
        <f t="shared" si="0"/>
        <v>11075.28</v>
      </c>
      <c r="W16" s="745">
        <f t="shared" si="0"/>
        <v>11260.03</v>
      </c>
      <c r="X16" s="745">
        <f t="shared" si="0"/>
        <v>11348.03</v>
      </c>
      <c r="Y16" s="745">
        <f t="shared" ref="Y16:Z16" si="1">SUM(Y3:Y15)</f>
        <v>11308.9</v>
      </c>
      <c r="Z16" s="745">
        <f t="shared" si="1"/>
        <v>11051.269999999999</v>
      </c>
    </row>
    <row r="17" spans="1:26" s="750" customFormat="1" ht="20.100000000000001" customHeight="1" x14ac:dyDescent="0.2">
      <c r="A17" s="747"/>
      <c r="B17" s="748" t="s">
        <v>948</v>
      </c>
      <c r="C17" s="749">
        <f>C4+C8+C9+C10+C11</f>
        <v>3891.25</v>
      </c>
      <c r="D17" s="749">
        <f t="shared" ref="D17:X17" si="2">D4+D8+D9+D10+D11</f>
        <v>3779.01</v>
      </c>
      <c r="E17" s="749">
        <f t="shared" si="2"/>
        <v>3730.88</v>
      </c>
      <c r="F17" s="749">
        <f t="shared" si="2"/>
        <v>3755.75</v>
      </c>
      <c r="G17" s="749">
        <f t="shared" si="2"/>
        <v>3922.51</v>
      </c>
      <c r="H17" s="749">
        <f t="shared" si="2"/>
        <v>4109.7700000000004</v>
      </c>
      <c r="I17" s="749">
        <f t="shared" si="2"/>
        <v>4211.3900000000003</v>
      </c>
      <c r="J17" s="749">
        <f t="shared" si="2"/>
        <v>4392.38</v>
      </c>
      <c r="K17" s="749">
        <f t="shared" si="2"/>
        <v>4556.38</v>
      </c>
      <c r="L17" s="749">
        <f t="shared" si="2"/>
        <v>4682.63</v>
      </c>
      <c r="M17" s="749">
        <f t="shared" si="2"/>
        <v>4768.13</v>
      </c>
      <c r="N17" s="749">
        <f t="shared" si="2"/>
        <v>4688.75</v>
      </c>
      <c r="O17" s="749">
        <f t="shared" si="2"/>
        <v>4635.25</v>
      </c>
      <c r="P17" s="749">
        <f t="shared" si="2"/>
        <v>4622.25</v>
      </c>
      <c r="Q17" s="749">
        <f t="shared" si="2"/>
        <v>4732.25</v>
      </c>
      <c r="R17" s="749">
        <f t="shared" si="2"/>
        <v>4868.75</v>
      </c>
      <c r="S17" s="749">
        <f t="shared" si="2"/>
        <v>4896.5</v>
      </c>
      <c r="T17" s="749">
        <f t="shared" si="2"/>
        <v>4913.75</v>
      </c>
      <c r="U17" s="749">
        <f t="shared" si="2"/>
        <v>5042.75</v>
      </c>
      <c r="V17" s="749">
        <f t="shared" si="2"/>
        <v>5155.5</v>
      </c>
      <c r="W17" s="749">
        <f t="shared" si="2"/>
        <v>5273.25</v>
      </c>
      <c r="X17" s="749">
        <f t="shared" si="2"/>
        <v>5335.5</v>
      </c>
      <c r="Y17" s="749">
        <f t="shared" ref="Y17:Z17" si="3">Y4+Y8+Y9+Y10+Y11</f>
        <v>5465.13</v>
      </c>
      <c r="Z17" s="749">
        <f t="shared" si="3"/>
        <v>5504.75</v>
      </c>
    </row>
    <row r="18" spans="1:26" s="4" customFormat="1" ht="18" customHeight="1" x14ac:dyDescent="0.2">
      <c r="A18" s="253" t="s">
        <v>637</v>
      </c>
      <c r="B18" s="7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</row>
    <row r="19" spans="1:26" ht="20.100000000000001" customHeight="1" x14ac:dyDescent="0.2">
      <c r="A19" s="45" t="str">
        <f>Index!B34</f>
        <v>Table 4b    Employment by institutional sector, wage costs, FY2004-FY2020</v>
      </c>
      <c r="R19"/>
    </row>
    <row r="20" spans="1:26" s="32" customFormat="1" ht="20.100000000000001" customHeight="1" x14ac:dyDescent="0.2">
      <c r="A20" s="17"/>
      <c r="B20" s="215" t="s">
        <v>348</v>
      </c>
      <c r="C20" s="49" t="str">
        <f>C2</f>
        <v>FY1997</v>
      </c>
      <c r="D20" s="49" t="str">
        <f t="shared" ref="D20:X20" si="4">D2</f>
        <v>FY1998</v>
      </c>
      <c r="E20" s="49" t="str">
        <f t="shared" si="4"/>
        <v>FY1999</v>
      </c>
      <c r="F20" s="49" t="str">
        <f t="shared" si="4"/>
        <v>FY2000</v>
      </c>
      <c r="G20" s="49" t="str">
        <f t="shared" si="4"/>
        <v>FY2001</v>
      </c>
      <c r="H20" s="49" t="str">
        <f t="shared" si="4"/>
        <v>FY2002</v>
      </c>
      <c r="I20" s="49" t="str">
        <f t="shared" si="4"/>
        <v>FY2003</v>
      </c>
      <c r="J20" s="49" t="str">
        <f t="shared" si="4"/>
        <v>FY2004</v>
      </c>
      <c r="K20" s="49" t="str">
        <f t="shared" si="4"/>
        <v>FY2005</v>
      </c>
      <c r="L20" s="49" t="str">
        <f t="shared" si="4"/>
        <v>FY2006</v>
      </c>
      <c r="M20" s="49" t="str">
        <f t="shared" si="4"/>
        <v>FY2007</v>
      </c>
      <c r="N20" s="49" t="str">
        <f t="shared" si="4"/>
        <v>FY2008</v>
      </c>
      <c r="O20" s="49" t="str">
        <f t="shared" si="4"/>
        <v>FY2009</v>
      </c>
      <c r="P20" s="49" t="str">
        <f t="shared" si="4"/>
        <v>FY2010</v>
      </c>
      <c r="Q20" s="49" t="str">
        <f t="shared" si="4"/>
        <v>FY2011</v>
      </c>
      <c r="R20" s="49" t="str">
        <f t="shared" si="4"/>
        <v>FY2012</v>
      </c>
      <c r="S20" s="49" t="str">
        <f t="shared" si="4"/>
        <v>FY2013</v>
      </c>
      <c r="T20" s="49" t="str">
        <f t="shared" si="4"/>
        <v>FY2014</v>
      </c>
      <c r="U20" s="49" t="str">
        <f t="shared" si="4"/>
        <v>FY2015</v>
      </c>
      <c r="V20" s="49" t="str">
        <f t="shared" si="4"/>
        <v>FY2016</v>
      </c>
      <c r="W20" s="49" t="str">
        <f t="shared" si="4"/>
        <v>FY2017</v>
      </c>
      <c r="X20" s="49" t="str">
        <f t="shared" si="4"/>
        <v>FY2018</v>
      </c>
      <c r="Y20" s="49" t="str">
        <f t="shared" ref="Y20:Z20" si="5">Y2</f>
        <v>FY2019</v>
      </c>
      <c r="Z20" s="49" t="str">
        <f t="shared" si="5"/>
        <v>FY2020</v>
      </c>
    </row>
    <row r="21" spans="1:26" ht="20.100000000000001" customHeight="1" x14ac:dyDescent="0.2">
      <c r="A21" s="1">
        <v>11</v>
      </c>
      <c r="B21" t="s">
        <v>31</v>
      </c>
      <c r="C21" s="291">
        <v>14131.89</v>
      </c>
      <c r="D21" s="291">
        <v>14380.76</v>
      </c>
      <c r="E21" s="291">
        <v>14813.900000000001</v>
      </c>
      <c r="F21" s="291">
        <v>15758.81</v>
      </c>
      <c r="G21" s="291">
        <v>17284.52</v>
      </c>
      <c r="H21" s="291">
        <v>17740.18</v>
      </c>
      <c r="I21" s="291">
        <v>16529.25</v>
      </c>
      <c r="J21" s="291">
        <v>16539.820000000003</v>
      </c>
      <c r="K21" s="291">
        <v>15908.880000000001</v>
      </c>
      <c r="L21" s="291">
        <v>17068.349999999999</v>
      </c>
      <c r="M21" s="291">
        <v>18567.580000000002</v>
      </c>
      <c r="N21" s="291">
        <v>19462.82</v>
      </c>
      <c r="O21" s="291">
        <v>19929.050000000003</v>
      </c>
      <c r="P21" s="291">
        <v>20737.880000000005</v>
      </c>
      <c r="Q21" s="291">
        <v>21076.81</v>
      </c>
      <c r="R21" s="291">
        <v>20569.649999999998</v>
      </c>
      <c r="S21" s="291">
        <v>21202.250000000004</v>
      </c>
      <c r="T21" s="291">
        <v>21838.699999999997</v>
      </c>
      <c r="U21" s="291">
        <v>21254.3</v>
      </c>
      <c r="V21" s="291">
        <v>22545.01</v>
      </c>
      <c r="W21" s="291">
        <v>24068.14</v>
      </c>
      <c r="X21" s="291">
        <v>25936.78</v>
      </c>
      <c r="Y21" s="291">
        <v>28339.670000000002</v>
      </c>
      <c r="Z21" s="291">
        <v>27667.200000000001</v>
      </c>
    </row>
    <row r="22" spans="1:26" x14ac:dyDescent="0.2">
      <c r="A22" s="1">
        <v>12</v>
      </c>
      <c r="B22" t="s">
        <v>32</v>
      </c>
      <c r="C22" s="291">
        <v>6807.23</v>
      </c>
      <c r="D22" s="291">
        <v>6975.67</v>
      </c>
      <c r="E22" s="291">
        <v>6265.3099999999995</v>
      </c>
      <c r="F22" s="291">
        <v>6393.5300000000007</v>
      </c>
      <c r="G22" s="291">
        <v>6343.25</v>
      </c>
      <c r="H22" s="291">
        <v>6789.7099999999991</v>
      </c>
      <c r="I22" s="291">
        <v>7540.6699999999992</v>
      </c>
      <c r="J22" s="291">
        <v>7829.8300000000008</v>
      </c>
      <c r="K22" s="291">
        <v>8139.52</v>
      </c>
      <c r="L22" s="291">
        <v>8207.76</v>
      </c>
      <c r="M22" s="291">
        <v>8664.7000000000007</v>
      </c>
      <c r="N22" s="291">
        <v>9430.51</v>
      </c>
      <c r="O22" s="291">
        <v>10146.58</v>
      </c>
      <c r="P22" s="291">
        <v>10608.05</v>
      </c>
      <c r="Q22" s="291">
        <v>10989.359999999999</v>
      </c>
      <c r="R22" s="291">
        <v>10604.38</v>
      </c>
      <c r="S22" s="291">
        <v>10562.45</v>
      </c>
      <c r="T22" s="291">
        <v>10971.660000000002</v>
      </c>
      <c r="U22" s="291">
        <v>11403.57</v>
      </c>
      <c r="V22" s="291">
        <v>12064.55</v>
      </c>
      <c r="W22" s="291">
        <v>12487.29</v>
      </c>
      <c r="X22" s="291">
        <v>12963.609999999999</v>
      </c>
      <c r="Y22" s="291">
        <v>13623.66</v>
      </c>
      <c r="Z22" s="291">
        <v>13670.74</v>
      </c>
    </row>
    <row r="23" spans="1:26" x14ac:dyDescent="0.2">
      <c r="A23" s="1">
        <v>21</v>
      </c>
      <c r="B23" t="s">
        <v>944</v>
      </c>
      <c r="C23" s="291">
        <v>1100.0899999999999</v>
      </c>
      <c r="D23" s="291">
        <v>1302.79</v>
      </c>
      <c r="E23" s="291">
        <v>1250.18</v>
      </c>
      <c r="F23" s="291">
        <v>1215.99</v>
      </c>
      <c r="G23" s="291">
        <v>1340.62</v>
      </c>
      <c r="H23" s="291">
        <v>1524.06</v>
      </c>
      <c r="I23" s="291">
        <v>1578.07</v>
      </c>
      <c r="J23" s="291">
        <v>1677.38</v>
      </c>
      <c r="K23" s="291">
        <v>1984.72</v>
      </c>
      <c r="L23" s="291">
        <v>2236.86</v>
      </c>
      <c r="M23" s="291">
        <v>2465.29</v>
      </c>
      <c r="N23" s="291">
        <v>2437.59</v>
      </c>
      <c r="O23" s="291">
        <v>2484.4699999999998</v>
      </c>
      <c r="P23" s="291">
        <v>2618.1799999999998</v>
      </c>
      <c r="Q23" s="291">
        <v>2711.89</v>
      </c>
      <c r="R23" s="291">
        <v>2697.11</v>
      </c>
      <c r="S23" s="291">
        <v>2720.71</v>
      </c>
      <c r="T23" s="291">
        <v>2768.01</v>
      </c>
      <c r="U23" s="291">
        <v>2865.72</v>
      </c>
      <c r="V23" s="291">
        <v>2844.53</v>
      </c>
      <c r="W23" s="291">
        <v>2689.23</v>
      </c>
      <c r="X23" s="291">
        <v>2668.32</v>
      </c>
      <c r="Y23" s="291">
        <v>2802.04</v>
      </c>
      <c r="Z23" s="291">
        <v>2924.02</v>
      </c>
    </row>
    <row r="24" spans="1:26" x14ac:dyDescent="0.2">
      <c r="A24" s="1">
        <v>22</v>
      </c>
      <c r="B24" t="s">
        <v>945</v>
      </c>
      <c r="C24" s="291">
        <v>288.10000000000002</v>
      </c>
      <c r="D24" s="291">
        <v>296.77</v>
      </c>
      <c r="E24" s="291">
        <v>319.2</v>
      </c>
      <c r="F24" s="291">
        <v>318.17</v>
      </c>
      <c r="G24" s="291">
        <v>342.53</v>
      </c>
      <c r="H24" s="291">
        <v>427.72</v>
      </c>
      <c r="I24" s="291">
        <v>441.42</v>
      </c>
      <c r="J24" s="291">
        <v>594.34</v>
      </c>
      <c r="K24" s="291">
        <v>680.16</v>
      </c>
      <c r="L24" s="291">
        <v>737.64</v>
      </c>
      <c r="M24" s="291">
        <v>751.93</v>
      </c>
      <c r="N24" s="291">
        <v>718.71</v>
      </c>
      <c r="O24" s="291">
        <v>776.08</v>
      </c>
      <c r="P24" s="291">
        <v>825.04</v>
      </c>
      <c r="Q24" s="291">
        <v>812.45</v>
      </c>
      <c r="R24" s="291">
        <v>815.21</v>
      </c>
      <c r="S24" s="291">
        <v>797.78</v>
      </c>
      <c r="T24" s="291">
        <v>887.05</v>
      </c>
      <c r="U24" s="291">
        <v>937.09</v>
      </c>
      <c r="V24" s="291">
        <v>1043.92</v>
      </c>
      <c r="W24" s="291">
        <v>1111.6199999999999</v>
      </c>
      <c r="X24" s="291">
        <v>1206.05</v>
      </c>
      <c r="Y24" s="291">
        <v>1231.58</v>
      </c>
      <c r="Z24" s="291">
        <v>1335.73</v>
      </c>
    </row>
    <row r="25" spans="1:26" x14ac:dyDescent="0.2">
      <c r="A25" s="1">
        <v>23</v>
      </c>
      <c r="B25" t="s">
        <v>946</v>
      </c>
      <c r="C25" s="291">
        <v>230.17000000000002</v>
      </c>
      <c r="D25" s="291">
        <v>243.76999999999998</v>
      </c>
      <c r="E25" s="291">
        <v>270.77</v>
      </c>
      <c r="F25" s="291">
        <v>276.89999999999998</v>
      </c>
      <c r="G25" s="291">
        <v>337.15999999999997</v>
      </c>
      <c r="H25" s="291">
        <v>286.7</v>
      </c>
      <c r="I25" s="291">
        <v>266.95</v>
      </c>
      <c r="J25" s="291">
        <v>277.44</v>
      </c>
      <c r="K25" s="291">
        <v>303.22000000000003</v>
      </c>
      <c r="L25" s="291">
        <v>324.93</v>
      </c>
      <c r="M25" s="291">
        <v>321.48</v>
      </c>
      <c r="N25" s="291">
        <v>337.58</v>
      </c>
      <c r="O25" s="291">
        <v>360.20000000000005</v>
      </c>
      <c r="P25" s="291">
        <v>369.33000000000004</v>
      </c>
      <c r="Q25" s="291">
        <v>453.48</v>
      </c>
      <c r="R25" s="291">
        <v>490.87</v>
      </c>
      <c r="S25" s="291">
        <v>472.61</v>
      </c>
      <c r="T25" s="291">
        <v>586.41</v>
      </c>
      <c r="U25" s="291">
        <v>659.68000000000006</v>
      </c>
      <c r="V25" s="291">
        <v>851.79</v>
      </c>
      <c r="W25" s="291">
        <v>1193.31</v>
      </c>
      <c r="X25" s="291">
        <v>1579.37</v>
      </c>
      <c r="Y25" s="291">
        <v>1703.15</v>
      </c>
      <c r="Z25" s="291">
        <v>1952.73</v>
      </c>
    </row>
    <row r="26" spans="1:26" x14ac:dyDescent="0.2">
      <c r="A26" s="1">
        <v>31</v>
      </c>
      <c r="B26" t="s">
        <v>33</v>
      </c>
      <c r="C26" s="291">
        <v>17448.2</v>
      </c>
      <c r="D26" s="291">
        <v>15817.49</v>
      </c>
      <c r="E26" s="291">
        <v>15806.14</v>
      </c>
      <c r="F26" s="291">
        <v>16608.400000000001</v>
      </c>
      <c r="G26" s="291">
        <v>17926.41</v>
      </c>
      <c r="H26" s="291">
        <v>20650.78</v>
      </c>
      <c r="I26" s="291">
        <v>21998.190000000002</v>
      </c>
      <c r="J26" s="291">
        <v>26636.809999999998</v>
      </c>
      <c r="K26" s="291">
        <v>27535.320000000003</v>
      </c>
      <c r="L26" s="291">
        <v>30496.129999999997</v>
      </c>
      <c r="M26" s="291">
        <v>30432.25</v>
      </c>
      <c r="N26" s="291">
        <v>30691.170000000002</v>
      </c>
      <c r="O26" s="291">
        <v>30898.300000000003</v>
      </c>
      <c r="P26" s="291">
        <v>31448.93</v>
      </c>
      <c r="Q26" s="291">
        <v>31874.94</v>
      </c>
      <c r="R26" s="291">
        <v>32408.719999999998</v>
      </c>
      <c r="S26" s="291">
        <v>34029.909999999996</v>
      </c>
      <c r="T26" s="291">
        <v>33440.620000000003</v>
      </c>
      <c r="U26" s="291">
        <v>34869.880000000005</v>
      </c>
      <c r="V26" s="291">
        <v>36920.15</v>
      </c>
      <c r="W26" s="291">
        <v>37868.93</v>
      </c>
      <c r="X26" s="291">
        <v>39735.800000000003</v>
      </c>
      <c r="Y26" s="291">
        <v>42628.51</v>
      </c>
      <c r="Z26" s="291">
        <v>44383.96</v>
      </c>
    </row>
    <row r="27" spans="1:26" x14ac:dyDescent="0.2">
      <c r="A27" s="1">
        <v>32</v>
      </c>
      <c r="B27" t="s">
        <v>34</v>
      </c>
      <c r="C27" s="291">
        <v>3432.4199999999996</v>
      </c>
      <c r="D27" s="291">
        <v>3450.4199999999996</v>
      </c>
      <c r="E27" s="291">
        <v>4817.8599999999997</v>
      </c>
      <c r="F27" s="291">
        <v>5978.73</v>
      </c>
      <c r="G27" s="291">
        <v>6215.5599999999995</v>
      </c>
      <c r="H27" s="291">
        <v>6657.51</v>
      </c>
      <c r="I27" s="291">
        <v>7177.3399999999992</v>
      </c>
      <c r="J27" s="291">
        <v>6795.86</v>
      </c>
      <c r="K27" s="291">
        <v>7206.5</v>
      </c>
      <c r="L27" s="291">
        <v>5365.55</v>
      </c>
      <c r="M27" s="291">
        <v>5669.69</v>
      </c>
      <c r="N27" s="291">
        <v>5700.29</v>
      </c>
      <c r="O27" s="291">
        <v>5969.4699999999993</v>
      </c>
      <c r="P27" s="291">
        <v>6528.99</v>
      </c>
      <c r="Q27" s="291">
        <v>7241.22</v>
      </c>
      <c r="R27" s="291">
        <v>7436.5300000000007</v>
      </c>
      <c r="S27" s="291">
        <v>7226.17</v>
      </c>
      <c r="T27" s="291">
        <v>7480.8600000000006</v>
      </c>
      <c r="U27" s="291">
        <v>8136.7900000000009</v>
      </c>
      <c r="V27" s="291">
        <v>8283.9700000000012</v>
      </c>
      <c r="W27" s="291">
        <v>8407.4600000000009</v>
      </c>
      <c r="X27" s="291">
        <v>8498.85</v>
      </c>
      <c r="Y27" s="291">
        <v>9153.64</v>
      </c>
      <c r="Z27" s="291">
        <v>9312.5299999999988</v>
      </c>
    </row>
    <row r="28" spans="1:26" x14ac:dyDescent="0.2">
      <c r="A28" s="1">
        <v>33</v>
      </c>
      <c r="B28" t="s">
        <v>35</v>
      </c>
      <c r="C28" s="291">
        <v>6484.18</v>
      </c>
      <c r="D28" s="291">
        <v>6670.34</v>
      </c>
      <c r="E28" s="291">
        <v>6950.55</v>
      </c>
      <c r="F28" s="291">
        <v>7253.9299999999994</v>
      </c>
      <c r="G28" s="291">
        <v>7626.95</v>
      </c>
      <c r="H28" s="291">
        <v>7434.04</v>
      </c>
      <c r="I28" s="291">
        <v>7019.9100000000008</v>
      </c>
      <c r="J28" s="291">
        <v>7521.63</v>
      </c>
      <c r="K28" s="291">
        <v>7914.0899999999992</v>
      </c>
      <c r="L28" s="291">
        <v>8226.5999999999985</v>
      </c>
      <c r="M28" s="291">
        <v>8273.0399999999991</v>
      </c>
      <c r="N28" s="291">
        <v>8278.4700000000012</v>
      </c>
      <c r="O28" s="291">
        <v>7412.46</v>
      </c>
      <c r="P28" s="291">
        <v>6875.15</v>
      </c>
      <c r="Q28" s="291">
        <v>7079.2499999999991</v>
      </c>
      <c r="R28" s="291">
        <v>7486.8600000000006</v>
      </c>
      <c r="S28" s="291">
        <v>7448.4500000000016</v>
      </c>
      <c r="T28" s="291">
        <v>7319.9900000000007</v>
      </c>
      <c r="U28" s="291">
        <v>7429.3100000000013</v>
      </c>
      <c r="V28" s="291">
        <v>7936.99</v>
      </c>
      <c r="W28" s="291">
        <v>8507.4500000000007</v>
      </c>
      <c r="X28" s="291">
        <v>8335.0400000000009</v>
      </c>
      <c r="Y28" s="291">
        <v>8780.3100000000013</v>
      </c>
      <c r="Z28" s="291">
        <v>8990.2599999999984</v>
      </c>
    </row>
    <row r="29" spans="1:26" x14ac:dyDescent="0.2">
      <c r="A29" s="1">
        <v>34</v>
      </c>
      <c r="B29" t="s">
        <v>947</v>
      </c>
      <c r="C29" s="291">
        <v>475.72</v>
      </c>
      <c r="D29" s="291">
        <v>452.69</v>
      </c>
      <c r="E29" s="291">
        <v>483.63</v>
      </c>
      <c r="F29" s="291">
        <v>518.38</v>
      </c>
      <c r="G29" s="291">
        <v>582.57000000000005</v>
      </c>
      <c r="H29" s="291">
        <v>554.42999999999995</v>
      </c>
      <c r="I29" s="291">
        <v>444.15</v>
      </c>
      <c r="J29" s="291">
        <v>381.42</v>
      </c>
      <c r="K29" s="291">
        <v>423.64</v>
      </c>
      <c r="L29" s="291">
        <v>453.14</v>
      </c>
      <c r="M29" s="291">
        <v>484.66</v>
      </c>
      <c r="N29" s="291">
        <v>528.45000000000005</v>
      </c>
      <c r="O29" s="291">
        <v>521.78</v>
      </c>
      <c r="P29" s="291">
        <v>518.86</v>
      </c>
      <c r="Q29" s="291">
        <v>504.86</v>
      </c>
      <c r="R29" s="291">
        <v>455.36</v>
      </c>
      <c r="S29" s="291">
        <v>469.85</v>
      </c>
      <c r="T29" s="291">
        <v>479.71</v>
      </c>
      <c r="U29" s="291">
        <v>521.96</v>
      </c>
      <c r="V29" s="291">
        <v>544.37</v>
      </c>
      <c r="W29" s="291">
        <v>515.92999999999995</v>
      </c>
      <c r="X29" s="291">
        <v>560.21</v>
      </c>
      <c r="Y29" s="291">
        <v>570.70000000000005</v>
      </c>
      <c r="Z29" s="291">
        <v>652.88</v>
      </c>
    </row>
    <row r="30" spans="1:26" x14ac:dyDescent="0.2">
      <c r="A30" s="1">
        <v>41</v>
      </c>
      <c r="B30" t="s">
        <v>36</v>
      </c>
      <c r="C30" s="291">
        <v>1755.05</v>
      </c>
      <c r="D30" s="291">
        <v>1752.97</v>
      </c>
      <c r="E30" s="291">
        <v>1782.35</v>
      </c>
      <c r="F30" s="291">
        <v>1807.04</v>
      </c>
      <c r="G30" s="291">
        <v>1996.34</v>
      </c>
      <c r="H30" s="291">
        <v>2128.3500000000004</v>
      </c>
      <c r="I30" s="291">
        <v>2246.66</v>
      </c>
      <c r="J30" s="291">
        <v>2200.84</v>
      </c>
      <c r="K30" s="291">
        <v>2476.5300000000002</v>
      </c>
      <c r="L30" s="291">
        <v>2488.54</v>
      </c>
      <c r="M30" s="291">
        <v>2596.9</v>
      </c>
      <c r="N30" s="291">
        <v>2499.34</v>
      </c>
      <c r="O30" s="291">
        <v>2510.75</v>
      </c>
      <c r="P30" s="291">
        <v>2695.48</v>
      </c>
      <c r="Q30" s="291">
        <v>2869.46</v>
      </c>
      <c r="R30" s="291">
        <v>3341.42</v>
      </c>
      <c r="S30" s="291">
        <v>3408.6400000000003</v>
      </c>
      <c r="T30" s="291">
        <v>3753.52</v>
      </c>
      <c r="U30" s="291">
        <v>3635.38</v>
      </c>
      <c r="V30" s="291">
        <v>4225.3900000000003</v>
      </c>
      <c r="W30" s="291">
        <v>4496.3899999999994</v>
      </c>
      <c r="X30" s="291">
        <v>4675.51</v>
      </c>
      <c r="Y30" s="291">
        <v>4621.26</v>
      </c>
      <c r="Z30" s="291">
        <v>4793.72</v>
      </c>
    </row>
    <row r="31" spans="1:26" x14ac:dyDescent="0.2">
      <c r="A31" s="1">
        <v>51</v>
      </c>
      <c r="B31" t="s">
        <v>37</v>
      </c>
      <c r="C31" s="291">
        <v>0</v>
      </c>
      <c r="D31" s="291">
        <v>0</v>
      </c>
      <c r="E31" s="291">
        <v>0</v>
      </c>
      <c r="F31" s="291">
        <v>0</v>
      </c>
      <c r="G31" s="291">
        <v>0</v>
      </c>
      <c r="H31" s="291">
        <v>0</v>
      </c>
      <c r="I31" s="291">
        <v>0</v>
      </c>
      <c r="J31" s="291">
        <v>0</v>
      </c>
      <c r="K31" s="291">
        <v>0</v>
      </c>
      <c r="L31" s="291">
        <v>0</v>
      </c>
      <c r="M31" s="291">
        <v>0</v>
      </c>
      <c r="N31" s="291">
        <v>0</v>
      </c>
      <c r="O31" s="291">
        <v>0</v>
      </c>
      <c r="P31" s="291">
        <v>0</v>
      </c>
      <c r="Q31" s="291">
        <v>0</v>
      </c>
      <c r="R31" s="291">
        <v>0</v>
      </c>
      <c r="S31" s="291">
        <v>0</v>
      </c>
      <c r="T31" s="291">
        <v>0</v>
      </c>
      <c r="U31" s="291">
        <v>0</v>
      </c>
      <c r="V31" s="291">
        <v>0</v>
      </c>
      <c r="W31" s="291">
        <v>0</v>
      </c>
      <c r="X31" s="291">
        <v>0</v>
      </c>
      <c r="Y31" s="291">
        <v>0</v>
      </c>
      <c r="Z31" s="291">
        <v>0</v>
      </c>
    </row>
    <row r="32" spans="1:26" x14ac:dyDescent="0.2">
      <c r="A32" s="1">
        <v>61</v>
      </c>
      <c r="B32" t="s">
        <v>38</v>
      </c>
      <c r="C32" s="291">
        <v>105.64</v>
      </c>
      <c r="D32" s="291">
        <v>112.63</v>
      </c>
      <c r="E32" s="291">
        <v>139.66</v>
      </c>
      <c r="F32" s="291">
        <v>149.93</v>
      </c>
      <c r="G32" s="291">
        <v>164.59</v>
      </c>
      <c r="H32" s="291">
        <v>143.13</v>
      </c>
      <c r="I32" s="291">
        <v>147.30000000000001</v>
      </c>
      <c r="J32" s="291">
        <v>174.84</v>
      </c>
      <c r="K32" s="291">
        <v>181.58</v>
      </c>
      <c r="L32" s="291">
        <v>199.33</v>
      </c>
      <c r="M32" s="291">
        <v>220.97</v>
      </c>
      <c r="N32" s="291">
        <v>207.67</v>
      </c>
      <c r="O32" s="291">
        <v>199.04</v>
      </c>
      <c r="P32" s="291">
        <v>309.79000000000002</v>
      </c>
      <c r="Q32" s="291">
        <v>408.66</v>
      </c>
      <c r="R32" s="291">
        <v>440.09</v>
      </c>
      <c r="S32" s="291">
        <v>498.06</v>
      </c>
      <c r="T32" s="291">
        <v>486.14</v>
      </c>
      <c r="U32" s="291">
        <v>535.67999999999995</v>
      </c>
      <c r="V32" s="291">
        <v>544.76</v>
      </c>
      <c r="W32" s="291">
        <v>596.66</v>
      </c>
      <c r="X32" s="291">
        <v>657.03</v>
      </c>
      <c r="Y32" s="291">
        <v>695.49</v>
      </c>
      <c r="Z32" s="291">
        <v>805.67</v>
      </c>
    </row>
    <row r="33" spans="1:26" x14ac:dyDescent="0.2">
      <c r="A33" s="1">
        <v>62</v>
      </c>
      <c r="B33" t="s">
        <v>39</v>
      </c>
      <c r="C33" s="291">
        <v>13379.91</v>
      </c>
      <c r="D33" s="291">
        <v>13533.37</v>
      </c>
      <c r="E33" s="291">
        <v>14816.89</v>
      </c>
      <c r="F33" s="291">
        <v>17134.29</v>
      </c>
      <c r="G33" s="291">
        <v>17844.09</v>
      </c>
      <c r="H33" s="291">
        <v>16102.19</v>
      </c>
      <c r="I33" s="291">
        <v>18542.439999999999</v>
      </c>
      <c r="J33" s="291">
        <v>17930.64</v>
      </c>
      <c r="K33" s="291">
        <v>18450.080000000002</v>
      </c>
      <c r="L33" s="291">
        <v>19642.080000000002</v>
      </c>
      <c r="M33" s="291">
        <v>19196.400000000001</v>
      </c>
      <c r="N33" s="291">
        <v>17106.03</v>
      </c>
      <c r="O33" s="291">
        <v>17335.04</v>
      </c>
      <c r="P33" s="291">
        <v>16394.54</v>
      </c>
      <c r="Q33" s="291">
        <v>16168.68</v>
      </c>
      <c r="R33" s="291">
        <v>15763.38</v>
      </c>
      <c r="S33" s="291">
        <v>16202.25</v>
      </c>
      <c r="T33" s="291">
        <v>16249.82</v>
      </c>
      <c r="U33" s="291">
        <v>17175.169999999998</v>
      </c>
      <c r="V33" s="291">
        <v>18810.650000000001</v>
      </c>
      <c r="W33" s="291">
        <v>19834.28</v>
      </c>
      <c r="X33" s="291">
        <v>20112.189999999999</v>
      </c>
      <c r="Y33" s="291">
        <v>21784.35</v>
      </c>
      <c r="Z33" s="291">
        <v>22989.33</v>
      </c>
    </row>
    <row r="34" spans="1:26" s="163" customFormat="1" ht="20.100000000000001" customHeight="1" x14ac:dyDescent="0.2">
      <c r="A34" s="743" t="s">
        <v>938</v>
      </c>
      <c r="B34" s="744" t="s">
        <v>5</v>
      </c>
      <c r="C34" s="745">
        <f>SUM(C21:C33)</f>
        <v>65638.599999999991</v>
      </c>
      <c r="D34" s="745">
        <f t="shared" ref="D34:X34" si="6">SUM(D21:D33)</f>
        <v>64989.67</v>
      </c>
      <c r="E34" s="745">
        <f t="shared" si="6"/>
        <v>67716.44</v>
      </c>
      <c r="F34" s="745">
        <f t="shared" si="6"/>
        <v>73414.100000000006</v>
      </c>
      <c r="G34" s="745">
        <f t="shared" si="6"/>
        <v>78004.589999999982</v>
      </c>
      <c r="H34" s="745">
        <f t="shared" si="6"/>
        <v>80438.8</v>
      </c>
      <c r="I34" s="745">
        <f t="shared" si="6"/>
        <v>83932.35</v>
      </c>
      <c r="J34" s="745">
        <f t="shared" si="6"/>
        <v>88560.849999999991</v>
      </c>
      <c r="K34" s="745">
        <f t="shared" si="6"/>
        <v>91204.24</v>
      </c>
      <c r="L34" s="745">
        <f t="shared" si="6"/>
        <v>95446.91</v>
      </c>
      <c r="M34" s="745">
        <f t="shared" si="6"/>
        <v>97644.889999999985</v>
      </c>
      <c r="N34" s="745">
        <f t="shared" si="6"/>
        <v>97398.62999999999</v>
      </c>
      <c r="O34" s="745">
        <f t="shared" si="6"/>
        <v>98543.22</v>
      </c>
      <c r="P34" s="745">
        <f t="shared" si="6"/>
        <v>99930.22</v>
      </c>
      <c r="Q34" s="745">
        <f t="shared" si="6"/>
        <v>102191.06</v>
      </c>
      <c r="R34" s="745">
        <f t="shared" si="6"/>
        <v>102509.58</v>
      </c>
      <c r="S34" s="745">
        <f t="shared" si="6"/>
        <v>105039.12999999999</v>
      </c>
      <c r="T34" s="745">
        <f t="shared" si="6"/>
        <v>106262.49000000002</v>
      </c>
      <c r="U34" s="745">
        <f t="shared" si="6"/>
        <v>109424.53</v>
      </c>
      <c r="V34" s="745">
        <f t="shared" si="6"/>
        <v>116616.07999999999</v>
      </c>
      <c r="W34" s="745">
        <f t="shared" si="6"/>
        <v>121776.69</v>
      </c>
      <c r="X34" s="745">
        <f t="shared" si="6"/>
        <v>126928.76000000001</v>
      </c>
      <c r="Y34" s="745">
        <f t="shared" ref="Y34:Z34" si="7">SUM(Y21:Y33)</f>
        <v>135934.36000000002</v>
      </c>
      <c r="Z34" s="745">
        <f t="shared" si="7"/>
        <v>139478.77000000002</v>
      </c>
    </row>
    <row r="35" spans="1:26" s="163" customFormat="1" ht="20.100000000000001" customHeight="1" x14ac:dyDescent="0.2">
      <c r="A35" s="740"/>
      <c r="B35" s="746" t="s">
        <v>948</v>
      </c>
      <c r="C35" s="749">
        <f>C22+C26+C27+C28+C29</f>
        <v>34647.75</v>
      </c>
      <c r="D35" s="749">
        <f t="shared" ref="D35:X35" si="8">D22+D26+D27+D28+D29</f>
        <v>33366.61</v>
      </c>
      <c r="E35" s="749">
        <f t="shared" si="8"/>
        <v>34323.49</v>
      </c>
      <c r="F35" s="749">
        <f t="shared" si="8"/>
        <v>36752.969999999994</v>
      </c>
      <c r="G35" s="749">
        <f t="shared" si="8"/>
        <v>38694.74</v>
      </c>
      <c r="H35" s="749">
        <f t="shared" si="8"/>
        <v>42086.47</v>
      </c>
      <c r="I35" s="749">
        <f t="shared" si="8"/>
        <v>44180.26</v>
      </c>
      <c r="J35" s="749">
        <f t="shared" si="8"/>
        <v>49165.549999999996</v>
      </c>
      <c r="K35" s="749">
        <f t="shared" si="8"/>
        <v>51219.07</v>
      </c>
      <c r="L35" s="749">
        <f t="shared" si="8"/>
        <v>52749.18</v>
      </c>
      <c r="M35" s="749">
        <f t="shared" si="8"/>
        <v>53524.340000000004</v>
      </c>
      <c r="N35" s="749">
        <f t="shared" si="8"/>
        <v>54628.89</v>
      </c>
      <c r="O35" s="749">
        <f t="shared" si="8"/>
        <v>54948.590000000004</v>
      </c>
      <c r="P35" s="749">
        <f t="shared" si="8"/>
        <v>55979.979999999996</v>
      </c>
      <c r="Q35" s="749">
        <f t="shared" si="8"/>
        <v>57689.63</v>
      </c>
      <c r="R35" s="749">
        <f t="shared" si="8"/>
        <v>58391.85</v>
      </c>
      <c r="S35" s="749">
        <f t="shared" si="8"/>
        <v>59736.83</v>
      </c>
      <c r="T35" s="749">
        <f t="shared" si="8"/>
        <v>59692.840000000004</v>
      </c>
      <c r="U35" s="749">
        <f t="shared" si="8"/>
        <v>62361.51</v>
      </c>
      <c r="V35" s="749">
        <f t="shared" si="8"/>
        <v>65750.03</v>
      </c>
      <c r="W35" s="749">
        <f t="shared" si="8"/>
        <v>67787.06</v>
      </c>
      <c r="X35" s="749">
        <f t="shared" si="8"/>
        <v>70093.510000000009</v>
      </c>
      <c r="Y35" s="749">
        <f t="shared" ref="Y35:Z35" si="9">Y22+Y26+Y27+Y28+Y29</f>
        <v>74756.819999999992</v>
      </c>
      <c r="Z35" s="749">
        <f t="shared" si="9"/>
        <v>77010.37</v>
      </c>
    </row>
    <row r="36" spans="1:26" s="4" customFormat="1" ht="18" customHeight="1" x14ac:dyDescent="0.2">
      <c r="A36" s="253" t="s">
        <v>638</v>
      </c>
      <c r="B36" s="7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</row>
    <row r="37" spans="1:26" ht="20.100000000000001" customHeight="1" x14ac:dyDescent="0.2">
      <c r="A37" s="45" t="str">
        <f>Index!B35</f>
        <v>Table 4c    Employment by institutional sector, average wage and salary rates, FY2004-FY2020</v>
      </c>
      <c r="R37"/>
    </row>
    <row r="38" spans="1:26" s="32" customFormat="1" ht="20.100000000000001" customHeight="1" x14ac:dyDescent="0.2">
      <c r="A38" s="17"/>
      <c r="B38" s="16"/>
      <c r="C38" s="49" t="str">
        <f>C2</f>
        <v>FY1997</v>
      </c>
      <c r="D38" s="49" t="str">
        <f t="shared" ref="D38:X38" si="10">D2</f>
        <v>FY1998</v>
      </c>
      <c r="E38" s="49" t="str">
        <f t="shared" si="10"/>
        <v>FY1999</v>
      </c>
      <c r="F38" s="49" t="str">
        <f t="shared" si="10"/>
        <v>FY2000</v>
      </c>
      <c r="G38" s="49" t="str">
        <f t="shared" si="10"/>
        <v>FY2001</v>
      </c>
      <c r="H38" s="49" t="str">
        <f t="shared" si="10"/>
        <v>FY2002</v>
      </c>
      <c r="I38" s="49" t="str">
        <f t="shared" si="10"/>
        <v>FY2003</v>
      </c>
      <c r="J38" s="49" t="str">
        <f t="shared" si="10"/>
        <v>FY2004</v>
      </c>
      <c r="K38" s="49" t="str">
        <f t="shared" si="10"/>
        <v>FY2005</v>
      </c>
      <c r="L38" s="49" t="str">
        <f t="shared" si="10"/>
        <v>FY2006</v>
      </c>
      <c r="M38" s="49" t="str">
        <f t="shared" si="10"/>
        <v>FY2007</v>
      </c>
      <c r="N38" s="49" t="str">
        <f t="shared" si="10"/>
        <v>FY2008</v>
      </c>
      <c r="O38" s="49" t="str">
        <f t="shared" si="10"/>
        <v>FY2009</v>
      </c>
      <c r="P38" s="49" t="str">
        <f t="shared" si="10"/>
        <v>FY2010</v>
      </c>
      <c r="Q38" s="49" t="str">
        <f t="shared" si="10"/>
        <v>FY2011</v>
      </c>
      <c r="R38" s="49" t="str">
        <f t="shared" si="10"/>
        <v>FY2012</v>
      </c>
      <c r="S38" s="49" t="str">
        <f t="shared" si="10"/>
        <v>FY2013</v>
      </c>
      <c r="T38" s="49" t="str">
        <f t="shared" si="10"/>
        <v>FY2014</v>
      </c>
      <c r="U38" s="49" t="str">
        <f t="shared" si="10"/>
        <v>FY2015</v>
      </c>
      <c r="V38" s="49" t="str">
        <f t="shared" si="10"/>
        <v>FY2016</v>
      </c>
      <c r="W38" s="49" t="str">
        <f t="shared" si="10"/>
        <v>FY2017</v>
      </c>
      <c r="X38" s="49" t="str">
        <f t="shared" si="10"/>
        <v>FY2018</v>
      </c>
      <c r="Y38" s="49" t="str">
        <f t="shared" ref="Y38:Z38" si="11">Y2</f>
        <v>FY2019</v>
      </c>
      <c r="Z38" s="49" t="str">
        <f t="shared" si="11"/>
        <v>FY2020</v>
      </c>
    </row>
    <row r="39" spans="1:26" ht="20.100000000000001" customHeight="1" x14ac:dyDescent="0.2">
      <c r="A39" s="1">
        <v>11</v>
      </c>
      <c r="B39" t="s">
        <v>31</v>
      </c>
      <c r="C39" s="291">
        <f>IF(C3&gt;9,C21/C3*1000,"..")</f>
        <v>5735.0191141737059</v>
      </c>
      <c r="D39" s="291">
        <f t="shared" ref="D39:X51" si="12">IF(D3&gt;9,D21/D3*1000,"..")</f>
        <v>5438.9754994288996</v>
      </c>
      <c r="E39" s="291">
        <f t="shared" si="12"/>
        <v>5691.0872070687674</v>
      </c>
      <c r="F39" s="291">
        <f t="shared" si="12"/>
        <v>5064.0476879077078</v>
      </c>
      <c r="G39" s="291">
        <f t="shared" si="12"/>
        <v>4992.236329817345</v>
      </c>
      <c r="H39" s="291">
        <f t="shared" si="12"/>
        <v>4746.1808881207553</v>
      </c>
      <c r="I39" s="291">
        <f t="shared" si="12"/>
        <v>4352.9413313810483</v>
      </c>
      <c r="J39" s="291">
        <f t="shared" si="12"/>
        <v>4145.5572626993544</v>
      </c>
      <c r="K39" s="291">
        <f t="shared" si="12"/>
        <v>4649.4897183806597</v>
      </c>
      <c r="L39" s="291">
        <f t="shared" si="12"/>
        <v>4662.4899611558176</v>
      </c>
      <c r="M39" s="291">
        <f t="shared" si="12"/>
        <v>4756.0155941824069</v>
      </c>
      <c r="N39" s="291">
        <f t="shared" si="12"/>
        <v>4860.0551858464532</v>
      </c>
      <c r="O39" s="291">
        <f t="shared" si="12"/>
        <v>4881.7114484407421</v>
      </c>
      <c r="P39" s="291">
        <f t="shared" si="12"/>
        <v>4443.5045135965001</v>
      </c>
      <c r="Q39" s="291">
        <f t="shared" si="12"/>
        <v>4887.7842556132218</v>
      </c>
      <c r="R39" s="291">
        <f t="shared" si="12"/>
        <v>4796.8699715960756</v>
      </c>
      <c r="S39" s="291">
        <f t="shared" si="12"/>
        <v>4845.242910585047</v>
      </c>
      <c r="T39" s="291">
        <f t="shared" si="12"/>
        <v>5109.0414830203144</v>
      </c>
      <c r="U39" s="291">
        <f t="shared" si="12"/>
        <v>5323.2233423079324</v>
      </c>
      <c r="V39" s="291">
        <f t="shared" si="12"/>
        <v>5531.4725806412025</v>
      </c>
      <c r="W39" s="291">
        <f t="shared" si="12"/>
        <v>5876.1542029834709</v>
      </c>
      <c r="X39" s="291">
        <f t="shared" si="12"/>
        <v>6352.3519355770959</v>
      </c>
      <c r="Y39" s="291">
        <f t="shared" ref="Y39:Z50" si="13">IF(Y3&gt;9,Y21/Y3*1000,"..")</f>
        <v>7050.739042491522</v>
      </c>
      <c r="Z39" s="291">
        <f t="shared" si="13"/>
        <v>7462.7163584084756</v>
      </c>
    </row>
    <row r="40" spans="1:26" x14ac:dyDescent="0.2">
      <c r="A40" s="1">
        <v>12</v>
      </c>
      <c r="B40" t="s">
        <v>32</v>
      </c>
      <c r="C40" s="291">
        <f t="shared" ref="C40:R53" si="14">IF(C4&gt;9,C22/C4*1000,"..")</f>
        <v>10137.349218168278</v>
      </c>
      <c r="D40" s="291">
        <f t="shared" si="14"/>
        <v>10224.507145474532</v>
      </c>
      <c r="E40" s="291">
        <f t="shared" si="14"/>
        <v>10442.183333333332</v>
      </c>
      <c r="F40" s="291">
        <f t="shared" si="14"/>
        <v>10882.604255319149</v>
      </c>
      <c r="G40" s="291">
        <f t="shared" si="14"/>
        <v>10873.272995303234</v>
      </c>
      <c r="H40" s="291">
        <f t="shared" si="14"/>
        <v>10726.240126382305</v>
      </c>
      <c r="I40" s="291">
        <f t="shared" si="14"/>
        <v>11466.432492434955</v>
      </c>
      <c r="J40" s="291">
        <f t="shared" si="14"/>
        <v>11347.57971014493</v>
      </c>
      <c r="K40" s="291">
        <f t="shared" si="14"/>
        <v>11600.872254607129</v>
      </c>
      <c r="L40" s="291">
        <f t="shared" si="14"/>
        <v>11654.6112886049</v>
      </c>
      <c r="M40" s="291">
        <f t="shared" si="14"/>
        <v>10902.422145328721</v>
      </c>
      <c r="N40" s="291">
        <f t="shared" si="14"/>
        <v>11592.513829133373</v>
      </c>
      <c r="O40" s="291">
        <f t="shared" si="14"/>
        <v>11733.541485978605</v>
      </c>
      <c r="P40" s="291">
        <f t="shared" si="14"/>
        <v>13020.006136851795</v>
      </c>
      <c r="Q40" s="291">
        <f t="shared" si="14"/>
        <v>12570.042893909063</v>
      </c>
      <c r="R40" s="291">
        <f t="shared" si="14"/>
        <v>12523.625627398877</v>
      </c>
      <c r="S40" s="291">
        <f t="shared" si="12"/>
        <v>12518.45925925926</v>
      </c>
      <c r="T40" s="291">
        <f t="shared" si="12"/>
        <v>12411.38009049774</v>
      </c>
      <c r="U40" s="291">
        <f t="shared" si="12"/>
        <v>12261.903225806451</v>
      </c>
      <c r="V40" s="291">
        <f t="shared" si="12"/>
        <v>12428.07107906258</v>
      </c>
      <c r="W40" s="291">
        <f t="shared" si="12"/>
        <v>12296.69128508124</v>
      </c>
      <c r="X40" s="291">
        <f t="shared" si="12"/>
        <v>13134.356636271528</v>
      </c>
      <c r="Y40" s="291">
        <f t="shared" si="13"/>
        <v>13810.096300050684</v>
      </c>
      <c r="Z40" s="291">
        <f t="shared" si="13"/>
        <v>14006.905737704918</v>
      </c>
    </row>
    <row r="41" spans="1:26" x14ac:dyDescent="0.2">
      <c r="A41" s="1">
        <v>21</v>
      </c>
      <c r="B41" t="s">
        <v>944</v>
      </c>
      <c r="C41" s="291">
        <f t="shared" si="14"/>
        <v>13374.954407294832</v>
      </c>
      <c r="D41" s="291">
        <f t="shared" si="12"/>
        <v>14199.34604904632</v>
      </c>
      <c r="E41" s="291">
        <f t="shared" si="12"/>
        <v>12470.62344139651</v>
      </c>
      <c r="F41" s="291">
        <f t="shared" si="12"/>
        <v>12039.504950495049</v>
      </c>
      <c r="G41" s="291">
        <f t="shared" si="12"/>
        <v>10597.78656126482</v>
      </c>
      <c r="H41" s="291">
        <f t="shared" si="12"/>
        <v>13668.699551569507</v>
      </c>
      <c r="I41" s="291">
        <f t="shared" si="12"/>
        <v>14852.423529411764</v>
      </c>
      <c r="J41" s="291">
        <f t="shared" si="12"/>
        <v>15145.643340857789</v>
      </c>
      <c r="K41" s="291">
        <f t="shared" si="12"/>
        <v>17720.714285714286</v>
      </c>
      <c r="L41" s="291">
        <f t="shared" si="12"/>
        <v>17930.741482965932</v>
      </c>
      <c r="M41" s="291">
        <f t="shared" si="12"/>
        <v>19185.136186770429</v>
      </c>
      <c r="N41" s="291">
        <f t="shared" si="12"/>
        <v>17411.357142857145</v>
      </c>
      <c r="O41" s="291">
        <f t="shared" si="12"/>
        <v>18471.895910780666</v>
      </c>
      <c r="P41" s="291">
        <f t="shared" si="12"/>
        <v>18213.426086956519</v>
      </c>
      <c r="Q41" s="291">
        <f t="shared" si="12"/>
        <v>18231.193277310922</v>
      </c>
      <c r="R41" s="291">
        <f t="shared" si="12"/>
        <v>17861.655629139073</v>
      </c>
      <c r="S41" s="291">
        <f t="shared" si="12"/>
        <v>18828.442906574393</v>
      </c>
      <c r="T41" s="291">
        <f t="shared" si="12"/>
        <v>18991.492281303603</v>
      </c>
      <c r="U41" s="291">
        <f t="shared" si="12"/>
        <v>18023.396226415094</v>
      </c>
      <c r="V41" s="291">
        <f t="shared" si="12"/>
        <v>18591.699346405232</v>
      </c>
      <c r="W41" s="291">
        <f t="shared" si="12"/>
        <v>16913.396226415094</v>
      </c>
      <c r="X41" s="291">
        <f t="shared" si="12"/>
        <v>17411.549755301796</v>
      </c>
      <c r="Y41" s="291">
        <f t="shared" si="13"/>
        <v>18868.956228956227</v>
      </c>
      <c r="Z41" s="291">
        <f t="shared" si="13"/>
        <v>16088.143053645115</v>
      </c>
    </row>
    <row r="42" spans="1:26" x14ac:dyDescent="0.2">
      <c r="A42" s="1">
        <v>22</v>
      </c>
      <c r="B42" t="s">
        <v>945</v>
      </c>
      <c r="C42" s="291">
        <f t="shared" si="14"/>
        <v>13719.04761904762</v>
      </c>
      <c r="D42" s="291">
        <f t="shared" si="12"/>
        <v>12628.510638297872</v>
      </c>
      <c r="E42" s="291">
        <f t="shared" si="12"/>
        <v>14186.666666666666</v>
      </c>
      <c r="F42" s="291">
        <f t="shared" si="12"/>
        <v>14140.888888888891</v>
      </c>
      <c r="G42" s="291">
        <f t="shared" si="12"/>
        <v>15569.545454545454</v>
      </c>
      <c r="H42" s="291">
        <f t="shared" si="12"/>
        <v>14748.96551724138</v>
      </c>
      <c r="I42" s="291">
        <f t="shared" si="12"/>
        <v>14472.786885245903</v>
      </c>
      <c r="J42" s="291">
        <f t="shared" si="12"/>
        <v>13984.470588235296</v>
      </c>
      <c r="K42" s="291">
        <f t="shared" si="12"/>
        <v>14706.162162162162</v>
      </c>
      <c r="L42" s="291">
        <f t="shared" si="12"/>
        <v>14826.934673366834</v>
      </c>
      <c r="M42" s="291">
        <f t="shared" si="12"/>
        <v>13609.592760180994</v>
      </c>
      <c r="N42" s="291">
        <f t="shared" si="12"/>
        <v>14161.773399014779</v>
      </c>
      <c r="O42" s="291">
        <f t="shared" si="12"/>
        <v>14996.714975845411</v>
      </c>
      <c r="P42" s="291">
        <f t="shared" si="12"/>
        <v>14103.247863247861</v>
      </c>
      <c r="Q42" s="291">
        <f t="shared" si="12"/>
        <v>15185.981308411216</v>
      </c>
      <c r="R42" s="291">
        <f t="shared" si="12"/>
        <v>12991.394422310757</v>
      </c>
      <c r="S42" s="291">
        <f t="shared" si="12"/>
        <v>12563.464566929133</v>
      </c>
      <c r="T42" s="291">
        <f t="shared" si="12"/>
        <v>15360.173160173159</v>
      </c>
      <c r="U42" s="291">
        <f t="shared" si="12"/>
        <v>15553.360995850622</v>
      </c>
      <c r="V42" s="291">
        <f t="shared" si="12"/>
        <v>16905.587044534415</v>
      </c>
      <c r="W42" s="291">
        <f t="shared" si="12"/>
        <v>17369.0625</v>
      </c>
      <c r="X42" s="291">
        <f t="shared" si="12"/>
        <v>18412.977099236643</v>
      </c>
      <c r="Y42" s="291">
        <f t="shared" si="13"/>
        <v>18874.789272030652</v>
      </c>
      <c r="Z42" s="291">
        <f t="shared" si="13"/>
        <v>19081.857142857141</v>
      </c>
    </row>
    <row r="43" spans="1:26" x14ac:dyDescent="0.2">
      <c r="A43" s="1">
        <v>23</v>
      </c>
      <c r="B43" t="s">
        <v>946</v>
      </c>
      <c r="C43" s="291">
        <f t="shared" si="14"/>
        <v>11803.589743589744</v>
      </c>
      <c r="D43" s="291">
        <f t="shared" si="12"/>
        <v>10892.314566577301</v>
      </c>
      <c r="E43" s="291">
        <f t="shared" si="12"/>
        <v>10217.735849056604</v>
      </c>
      <c r="F43" s="291">
        <f t="shared" si="12"/>
        <v>8894.9566334725332</v>
      </c>
      <c r="G43" s="291">
        <f t="shared" si="12"/>
        <v>9365.5555555555547</v>
      </c>
      <c r="H43" s="291">
        <f t="shared" si="12"/>
        <v>9174.4</v>
      </c>
      <c r="I43" s="291">
        <f t="shared" si="12"/>
        <v>9707.2727272727279</v>
      </c>
      <c r="J43" s="291">
        <f t="shared" si="12"/>
        <v>9820.8849557522135</v>
      </c>
      <c r="K43" s="291">
        <f t="shared" si="12"/>
        <v>10639.298245614036</v>
      </c>
      <c r="L43" s="291">
        <f t="shared" si="12"/>
        <v>10922.01680672269</v>
      </c>
      <c r="M43" s="291">
        <f t="shared" si="12"/>
        <v>10205.714285714286</v>
      </c>
      <c r="N43" s="291">
        <f t="shared" si="12"/>
        <v>10889.677419354837</v>
      </c>
      <c r="O43" s="291">
        <f t="shared" si="12"/>
        <v>10752.238805970152</v>
      </c>
      <c r="P43" s="291">
        <f t="shared" si="12"/>
        <v>11191.818181818184</v>
      </c>
      <c r="Q43" s="291">
        <f t="shared" si="12"/>
        <v>13240.29197080292</v>
      </c>
      <c r="R43" s="291">
        <f t="shared" si="12"/>
        <v>13827.323943661971</v>
      </c>
      <c r="S43" s="291">
        <f t="shared" si="12"/>
        <v>12860.13605442177</v>
      </c>
      <c r="T43" s="291">
        <f t="shared" si="12"/>
        <v>15330.980392156862</v>
      </c>
      <c r="U43" s="291">
        <f t="shared" si="12"/>
        <v>15252.716763005783</v>
      </c>
      <c r="V43" s="291">
        <f t="shared" si="12"/>
        <v>18220.106951871658</v>
      </c>
      <c r="W43" s="291">
        <f t="shared" si="12"/>
        <v>22304.859813084109</v>
      </c>
      <c r="X43" s="291">
        <f t="shared" si="12"/>
        <v>26322.833333333332</v>
      </c>
      <c r="Y43" s="291">
        <f t="shared" si="13"/>
        <v>26101.915708812259</v>
      </c>
      <c r="Z43" s="291">
        <f t="shared" si="13"/>
        <v>27600.424028268553</v>
      </c>
    </row>
    <row r="44" spans="1:26" x14ac:dyDescent="0.2">
      <c r="A44" s="1">
        <v>31</v>
      </c>
      <c r="B44" t="s">
        <v>33</v>
      </c>
      <c r="C44" s="291">
        <f t="shared" si="14"/>
        <v>9404.7702465974944</v>
      </c>
      <c r="D44" s="291">
        <f t="shared" si="12"/>
        <v>9356.6932860100569</v>
      </c>
      <c r="E44" s="291">
        <f t="shared" si="12"/>
        <v>10334.187643020596</v>
      </c>
      <c r="F44" s="291">
        <f t="shared" si="12"/>
        <v>11180.343318747899</v>
      </c>
      <c r="G44" s="291">
        <f t="shared" si="12"/>
        <v>11758.878320760905</v>
      </c>
      <c r="H44" s="291">
        <f t="shared" si="12"/>
        <v>11627.69144144144</v>
      </c>
      <c r="I44" s="291">
        <f t="shared" si="12"/>
        <v>11523.410162388685</v>
      </c>
      <c r="J44" s="291">
        <f t="shared" si="12"/>
        <v>13235.681987577638</v>
      </c>
      <c r="K44" s="291">
        <f t="shared" si="12"/>
        <v>12985.295920773406</v>
      </c>
      <c r="L44" s="291">
        <f t="shared" si="12"/>
        <v>12517.652129297074</v>
      </c>
      <c r="M44" s="291">
        <f t="shared" si="12"/>
        <v>12550.675327353336</v>
      </c>
      <c r="N44" s="291">
        <f t="shared" si="12"/>
        <v>12639.21342530629</v>
      </c>
      <c r="O44" s="291">
        <f t="shared" si="12"/>
        <v>13044.137203166229</v>
      </c>
      <c r="P44" s="291">
        <f t="shared" si="12"/>
        <v>12996.768261184006</v>
      </c>
      <c r="Q44" s="291">
        <f t="shared" si="12"/>
        <v>13176.907813145928</v>
      </c>
      <c r="R44" s="291">
        <f t="shared" si="12"/>
        <v>13139.558078248529</v>
      </c>
      <c r="S44" s="291">
        <f t="shared" si="12"/>
        <v>13548.28705086095</v>
      </c>
      <c r="T44" s="291">
        <f t="shared" si="12"/>
        <v>13505.904684975767</v>
      </c>
      <c r="U44" s="291">
        <f t="shared" si="12"/>
        <v>14141.693196796108</v>
      </c>
      <c r="V44" s="291">
        <f t="shared" si="12"/>
        <v>14834.816675037669</v>
      </c>
      <c r="W44" s="291">
        <f t="shared" si="12"/>
        <v>15024.372148383258</v>
      </c>
      <c r="X44" s="291">
        <f t="shared" si="12"/>
        <v>15190.97773105228</v>
      </c>
      <c r="Y44" s="291">
        <f t="shared" si="13"/>
        <v>15847.736702009011</v>
      </c>
      <c r="Z44" s="291">
        <f t="shared" si="13"/>
        <v>16160.189331876936</v>
      </c>
    </row>
    <row r="45" spans="1:26" x14ac:dyDescent="0.2">
      <c r="A45" s="1">
        <v>32</v>
      </c>
      <c r="B45" t="s">
        <v>34</v>
      </c>
      <c r="C45" s="291">
        <f t="shared" si="14"/>
        <v>9521.2760055478484</v>
      </c>
      <c r="D45" s="291">
        <f t="shared" si="12"/>
        <v>10807.554970870136</v>
      </c>
      <c r="E45" s="291">
        <f t="shared" si="12"/>
        <v>11027.87950924739</v>
      </c>
      <c r="F45" s="291">
        <f t="shared" si="12"/>
        <v>11786.554953178906</v>
      </c>
      <c r="G45" s="291">
        <f t="shared" si="12"/>
        <v>10753.564013840829</v>
      </c>
      <c r="H45" s="291">
        <f t="shared" si="12"/>
        <v>11772.576965924563</v>
      </c>
      <c r="I45" s="291">
        <f t="shared" si="12"/>
        <v>12566.911211107803</v>
      </c>
      <c r="J45" s="291">
        <f t="shared" si="12"/>
        <v>12879.972708147754</v>
      </c>
      <c r="K45" s="291">
        <f t="shared" si="12"/>
        <v>13326.860841423948</v>
      </c>
      <c r="L45" s="291">
        <f t="shared" si="12"/>
        <v>16321.064638783269</v>
      </c>
      <c r="M45" s="291">
        <f t="shared" si="12"/>
        <v>13653.678506923539</v>
      </c>
      <c r="N45" s="291">
        <f t="shared" si="12"/>
        <v>14805.948051948051</v>
      </c>
      <c r="O45" s="291">
        <f t="shared" si="12"/>
        <v>15395.151515151512</v>
      </c>
      <c r="P45" s="291">
        <f t="shared" si="12"/>
        <v>15526.730083234244</v>
      </c>
      <c r="Q45" s="291">
        <f t="shared" si="12"/>
        <v>15530.766756032172</v>
      </c>
      <c r="R45" s="291">
        <f t="shared" si="12"/>
        <v>14545.779951100245</v>
      </c>
      <c r="S45" s="291">
        <f t="shared" si="12"/>
        <v>14613.083923154703</v>
      </c>
      <c r="T45" s="291">
        <f t="shared" si="12"/>
        <v>14704.393120393121</v>
      </c>
      <c r="U45" s="291">
        <f t="shared" si="12"/>
        <v>14312.735268249782</v>
      </c>
      <c r="V45" s="291">
        <f t="shared" si="12"/>
        <v>14590.876265962133</v>
      </c>
      <c r="W45" s="291">
        <f t="shared" si="12"/>
        <v>14659.91281604185</v>
      </c>
      <c r="X45" s="291">
        <f t="shared" si="12"/>
        <v>14787.037842540234</v>
      </c>
      <c r="Y45" s="291">
        <f t="shared" si="13"/>
        <v>14675.174348697396</v>
      </c>
      <c r="Z45" s="291">
        <f t="shared" si="13"/>
        <v>15166.986970684038</v>
      </c>
    </row>
    <row r="46" spans="1:26" x14ac:dyDescent="0.2">
      <c r="A46" s="1">
        <v>33</v>
      </c>
      <c r="B46" t="s">
        <v>35</v>
      </c>
      <c r="C46" s="291">
        <f t="shared" si="14"/>
        <v>6652.14670428315</v>
      </c>
      <c r="D46" s="291">
        <f t="shared" si="12"/>
        <v>6312.1268038798207</v>
      </c>
      <c r="E46" s="291">
        <f t="shared" si="12"/>
        <v>6152.290329718965</v>
      </c>
      <c r="F46" s="291">
        <f t="shared" si="12"/>
        <v>6367.2854948430977</v>
      </c>
      <c r="G46" s="291">
        <f t="shared" si="12"/>
        <v>6376.3554128731821</v>
      </c>
      <c r="H46" s="291">
        <f t="shared" si="12"/>
        <v>6755.0862781801152</v>
      </c>
      <c r="I46" s="291">
        <f t="shared" si="12"/>
        <v>6718.3887144935297</v>
      </c>
      <c r="J46" s="291">
        <f t="shared" si="12"/>
        <v>6618.2402111746596</v>
      </c>
      <c r="K46" s="291">
        <f t="shared" si="12"/>
        <v>6794.6683837733417</v>
      </c>
      <c r="L46" s="291">
        <f t="shared" si="12"/>
        <v>6953.251122023783</v>
      </c>
      <c r="M46" s="291">
        <f t="shared" si="12"/>
        <v>7514.9335077392616</v>
      </c>
      <c r="N46" s="291">
        <f t="shared" si="12"/>
        <v>8043.2062181199908</v>
      </c>
      <c r="O46" s="291">
        <f t="shared" si="12"/>
        <v>7556.0244648318039</v>
      </c>
      <c r="P46" s="291">
        <f t="shared" si="12"/>
        <v>7351.136059877038</v>
      </c>
      <c r="Q46" s="291">
        <f t="shared" si="12"/>
        <v>7515.1273885350301</v>
      </c>
      <c r="R46" s="291">
        <f t="shared" si="12"/>
        <v>7374.4003939916283</v>
      </c>
      <c r="S46" s="291">
        <f t="shared" si="12"/>
        <v>7323.9429695181925</v>
      </c>
      <c r="T46" s="291">
        <f t="shared" si="12"/>
        <v>7218.9250493096652</v>
      </c>
      <c r="U46" s="291">
        <f t="shared" si="12"/>
        <v>7089.0362595419865</v>
      </c>
      <c r="V46" s="291">
        <f t="shared" si="12"/>
        <v>7223.6541524459617</v>
      </c>
      <c r="W46" s="291">
        <f t="shared" si="12"/>
        <v>7503.8147739801552</v>
      </c>
      <c r="X46" s="291">
        <f t="shared" si="12"/>
        <v>7387.5825393308223</v>
      </c>
      <c r="Y46" s="291">
        <f t="shared" si="13"/>
        <v>7725.7457105147396</v>
      </c>
      <c r="Z46" s="291">
        <f t="shared" si="13"/>
        <v>7950.7052841034701</v>
      </c>
    </row>
    <row r="47" spans="1:26" x14ac:dyDescent="0.2">
      <c r="A47" s="1">
        <v>34</v>
      </c>
      <c r="B47" t="s">
        <v>947</v>
      </c>
      <c r="C47" s="291">
        <f t="shared" si="14"/>
        <v>16263.931623931625</v>
      </c>
      <c r="D47" s="291">
        <f t="shared" si="12"/>
        <v>14964.958677685951</v>
      </c>
      <c r="E47" s="291">
        <f t="shared" si="12"/>
        <v>13917.410071942446</v>
      </c>
      <c r="F47" s="291">
        <f t="shared" si="12"/>
        <v>14300.137931034482</v>
      </c>
      <c r="G47" s="291">
        <f t="shared" si="12"/>
        <v>14384.444444444445</v>
      </c>
      <c r="H47" s="291">
        <f t="shared" si="12"/>
        <v>15954.820143884892</v>
      </c>
      <c r="I47" s="291">
        <f t="shared" si="12"/>
        <v>15448.695652173912</v>
      </c>
      <c r="J47" s="291">
        <f t="shared" si="12"/>
        <v>14812.427184466022</v>
      </c>
      <c r="K47" s="291">
        <f t="shared" si="12"/>
        <v>14735.304347826088</v>
      </c>
      <c r="L47" s="291">
        <f t="shared" si="12"/>
        <v>14979.834710743802</v>
      </c>
      <c r="M47" s="291">
        <f t="shared" si="12"/>
        <v>14912.615384615385</v>
      </c>
      <c r="N47" s="291">
        <f t="shared" si="12"/>
        <v>16135.877862595422</v>
      </c>
      <c r="O47" s="291">
        <f t="shared" si="12"/>
        <v>15811.51515151515</v>
      </c>
      <c r="P47" s="291">
        <f t="shared" si="12"/>
        <v>16214.375</v>
      </c>
      <c r="Q47" s="291">
        <f t="shared" si="12"/>
        <v>16418.211382113819</v>
      </c>
      <c r="R47" s="291">
        <f t="shared" si="12"/>
        <v>15702.068965517243</v>
      </c>
      <c r="S47" s="291">
        <f t="shared" si="12"/>
        <v>15927.118644067796</v>
      </c>
      <c r="T47" s="291">
        <f t="shared" si="12"/>
        <v>15474.516129032258</v>
      </c>
      <c r="U47" s="291">
        <f t="shared" si="12"/>
        <v>17113.442622950821</v>
      </c>
      <c r="V47" s="291">
        <f t="shared" si="12"/>
        <v>18453.22033898305</v>
      </c>
      <c r="W47" s="291">
        <f t="shared" si="12"/>
        <v>17197.666666666668</v>
      </c>
      <c r="X47" s="291">
        <f t="shared" si="12"/>
        <v>18830.588235294119</v>
      </c>
      <c r="Y47" s="291">
        <f t="shared" si="13"/>
        <v>20024.561403508775</v>
      </c>
      <c r="Z47" s="291">
        <f t="shared" si="13"/>
        <v>17410.133333333335</v>
      </c>
    </row>
    <row r="48" spans="1:26" x14ac:dyDescent="0.2">
      <c r="A48" s="1">
        <v>41</v>
      </c>
      <c r="B48" t="s">
        <v>36</v>
      </c>
      <c r="C48" s="291">
        <f t="shared" si="14"/>
        <v>4985.7958580722134</v>
      </c>
      <c r="D48" s="291">
        <f t="shared" si="12"/>
        <v>4855.7380681975574</v>
      </c>
      <c r="E48" s="291">
        <f t="shared" si="12"/>
        <v>5047.2913657859708</v>
      </c>
      <c r="F48" s="291">
        <f t="shared" si="12"/>
        <v>5035.2206865804719</v>
      </c>
      <c r="G48" s="291">
        <f t="shared" si="12"/>
        <v>5277.8321216126897</v>
      </c>
      <c r="H48" s="291">
        <f t="shared" si="12"/>
        <v>5294.2712867839118</v>
      </c>
      <c r="I48" s="291">
        <f t="shared" si="12"/>
        <v>5590.3752363889716</v>
      </c>
      <c r="J48" s="291">
        <f t="shared" si="12"/>
        <v>5382.6061436118189</v>
      </c>
      <c r="K48" s="291">
        <f t="shared" si="12"/>
        <v>5577.77027027027</v>
      </c>
      <c r="L48" s="291">
        <f t="shared" si="12"/>
        <v>5869.1981132075471</v>
      </c>
      <c r="M48" s="291">
        <f t="shared" si="12"/>
        <v>5918.8603988603991</v>
      </c>
      <c r="N48" s="291">
        <f t="shared" si="12"/>
        <v>5638.6689227298366</v>
      </c>
      <c r="O48" s="291">
        <f t="shared" si="12"/>
        <v>5597.9799781498741</v>
      </c>
      <c r="P48" s="291">
        <f t="shared" si="12"/>
        <v>6248.3599527110036</v>
      </c>
      <c r="Q48" s="291">
        <f t="shared" si="12"/>
        <v>6624.9393946390228</v>
      </c>
      <c r="R48" s="291">
        <f t="shared" si="12"/>
        <v>7333.6259684393044</v>
      </c>
      <c r="S48" s="291">
        <f t="shared" si="12"/>
        <v>7479.1881513987937</v>
      </c>
      <c r="T48" s="291">
        <f t="shared" si="12"/>
        <v>7535.2217292674604</v>
      </c>
      <c r="U48" s="291">
        <f t="shared" si="12"/>
        <v>7651.337528676363</v>
      </c>
      <c r="V48" s="291">
        <f t="shared" si="12"/>
        <v>7675.4100742947458</v>
      </c>
      <c r="W48" s="291">
        <f t="shared" si="12"/>
        <v>8132.6689335841402</v>
      </c>
      <c r="X48" s="291">
        <f t="shared" si="12"/>
        <v>8767.7868206878466</v>
      </c>
      <c r="Y48" s="291">
        <f t="shared" si="13"/>
        <v>9793.2949054844466</v>
      </c>
      <c r="Z48" s="291">
        <f t="shared" si="13"/>
        <v>10805.671392827357</v>
      </c>
    </row>
    <row r="49" spans="1:26" x14ac:dyDescent="0.2">
      <c r="A49" s="1">
        <v>51</v>
      </c>
      <c r="B49" t="s">
        <v>37</v>
      </c>
      <c r="C49" s="291" t="str">
        <f t="shared" si="14"/>
        <v>..</v>
      </c>
      <c r="D49" s="291" t="str">
        <f t="shared" si="12"/>
        <v>..</v>
      </c>
      <c r="E49" s="291" t="str">
        <f t="shared" si="12"/>
        <v>..</v>
      </c>
      <c r="F49" s="291" t="str">
        <f t="shared" si="12"/>
        <v>..</v>
      </c>
      <c r="G49" s="291" t="str">
        <f t="shared" si="12"/>
        <v>..</v>
      </c>
      <c r="H49" s="291" t="str">
        <f t="shared" si="12"/>
        <v>..</v>
      </c>
      <c r="I49" s="291" t="str">
        <f t="shared" si="12"/>
        <v>..</v>
      </c>
      <c r="J49" s="291" t="str">
        <f t="shared" si="12"/>
        <v>..</v>
      </c>
      <c r="K49" s="291" t="str">
        <f t="shared" si="12"/>
        <v>..</v>
      </c>
      <c r="L49" s="291" t="str">
        <f t="shared" si="12"/>
        <v>..</v>
      </c>
      <c r="M49" s="291" t="str">
        <f t="shared" si="12"/>
        <v>..</v>
      </c>
      <c r="N49" s="291" t="str">
        <f t="shared" si="12"/>
        <v>..</v>
      </c>
      <c r="O49" s="291" t="str">
        <f t="shared" si="12"/>
        <v>..</v>
      </c>
      <c r="P49" s="291" t="str">
        <f t="shared" si="12"/>
        <v>..</v>
      </c>
      <c r="Q49" s="291" t="str">
        <f t="shared" si="12"/>
        <v>..</v>
      </c>
      <c r="R49" s="291" t="str">
        <f t="shared" si="12"/>
        <v>..</v>
      </c>
      <c r="S49" s="291" t="str">
        <f t="shared" si="12"/>
        <v>..</v>
      </c>
      <c r="T49" s="291" t="str">
        <f t="shared" si="12"/>
        <v>..</v>
      </c>
      <c r="U49" s="291" t="str">
        <f t="shared" si="12"/>
        <v>..</v>
      </c>
      <c r="V49" s="291" t="str">
        <f t="shared" si="12"/>
        <v>..</v>
      </c>
      <c r="W49" s="291" t="str">
        <f t="shared" si="12"/>
        <v>..</v>
      </c>
      <c r="X49" s="291" t="str">
        <f t="shared" si="12"/>
        <v>..</v>
      </c>
      <c r="Y49" s="291" t="str">
        <f t="shared" si="13"/>
        <v>..</v>
      </c>
      <c r="Z49" s="291" t="str">
        <f t="shared" si="13"/>
        <v>..</v>
      </c>
    </row>
    <row r="50" spans="1:26" x14ac:dyDescent="0.2">
      <c r="A50" s="1">
        <v>61</v>
      </c>
      <c r="B50" t="s">
        <v>38</v>
      </c>
      <c r="C50" s="291">
        <f t="shared" si="14"/>
        <v>8803.3333333333321</v>
      </c>
      <c r="D50" s="291">
        <f t="shared" si="12"/>
        <v>9585.531914893616</v>
      </c>
      <c r="E50" s="291">
        <f t="shared" si="12"/>
        <v>10540.377358490567</v>
      </c>
      <c r="F50" s="291">
        <f t="shared" si="12"/>
        <v>11105.925925925927</v>
      </c>
      <c r="G50" s="291">
        <f t="shared" si="12"/>
        <v>10792.786885245901</v>
      </c>
      <c r="H50" s="291">
        <f t="shared" si="12"/>
        <v>11010</v>
      </c>
      <c r="I50" s="291">
        <f t="shared" si="12"/>
        <v>10712.727272727272</v>
      </c>
      <c r="J50" s="291">
        <f t="shared" si="12"/>
        <v>12488.571428571429</v>
      </c>
      <c r="K50" s="291">
        <f t="shared" si="12"/>
        <v>12522.758620689656</v>
      </c>
      <c r="L50" s="291">
        <f t="shared" si="12"/>
        <v>12860.000000000002</v>
      </c>
      <c r="M50" s="291">
        <f t="shared" si="12"/>
        <v>13392.121212121212</v>
      </c>
      <c r="N50" s="291">
        <f t="shared" si="12"/>
        <v>13185.396825396825</v>
      </c>
      <c r="O50" s="291">
        <f t="shared" si="12"/>
        <v>12637.460317460316</v>
      </c>
      <c r="P50" s="291">
        <f t="shared" si="12"/>
        <v>10775.304347826088</v>
      </c>
      <c r="Q50" s="291">
        <f t="shared" si="12"/>
        <v>10411.71974522293</v>
      </c>
      <c r="R50" s="291">
        <f t="shared" si="12"/>
        <v>11002.25</v>
      </c>
      <c r="S50" s="291">
        <f t="shared" si="12"/>
        <v>12074.181818181818</v>
      </c>
      <c r="T50" s="291">
        <f t="shared" si="12"/>
        <v>11929.815950920245</v>
      </c>
      <c r="U50" s="291">
        <f t="shared" si="12"/>
        <v>12830.658682634728</v>
      </c>
      <c r="V50" s="291">
        <f t="shared" si="12"/>
        <v>12310.9604519774</v>
      </c>
      <c r="W50" s="291">
        <f t="shared" si="12"/>
        <v>12970.86956521739</v>
      </c>
      <c r="X50" s="291">
        <f t="shared" si="12"/>
        <v>13617.202072538859</v>
      </c>
      <c r="Y50" s="291">
        <f t="shared" si="13"/>
        <v>14956.774193548388</v>
      </c>
      <c r="Z50" s="291">
        <f t="shared" si="13"/>
        <v>16961.473684210523</v>
      </c>
    </row>
    <row r="51" spans="1:26" x14ac:dyDescent="0.2">
      <c r="A51" s="1">
        <v>62</v>
      </c>
      <c r="B51" t="s">
        <v>39</v>
      </c>
      <c r="C51" s="291">
        <f t="shared" si="14"/>
        <v>11629.647979139503</v>
      </c>
      <c r="D51" s="291">
        <f t="shared" si="12"/>
        <v>12075.279946464421</v>
      </c>
      <c r="E51" s="291">
        <f t="shared" si="12"/>
        <v>12682.978814466082</v>
      </c>
      <c r="F51" s="291">
        <f t="shared" si="12"/>
        <v>13628.387353350567</v>
      </c>
      <c r="G51" s="291">
        <f t="shared" si="12"/>
        <v>13768.587962962964</v>
      </c>
      <c r="H51" s="291">
        <f t="shared" si="12"/>
        <v>13689.428267800213</v>
      </c>
      <c r="I51" s="291">
        <f t="shared" si="12"/>
        <v>12713.363044223517</v>
      </c>
      <c r="J51" s="291">
        <f t="shared" si="12"/>
        <v>14574.79374110953</v>
      </c>
      <c r="K51" s="291">
        <f t="shared" si="12"/>
        <v>15266.925941249485</v>
      </c>
      <c r="L51" s="291">
        <f t="shared" si="12"/>
        <v>16032.649596369363</v>
      </c>
      <c r="M51" s="291">
        <f t="shared" si="12"/>
        <v>16112.743205358491</v>
      </c>
      <c r="N51" s="291">
        <f t="shared" si="12"/>
        <v>15582.810293782737</v>
      </c>
      <c r="O51" s="291">
        <f t="shared" si="12"/>
        <v>16842.399805683752</v>
      </c>
      <c r="P51" s="291">
        <f t="shared" si="12"/>
        <v>16551.781928319029</v>
      </c>
      <c r="Q51" s="291">
        <f t="shared" si="12"/>
        <v>17269.618157543391</v>
      </c>
      <c r="R51" s="291">
        <f t="shared" si="12"/>
        <v>17647.220822837953</v>
      </c>
      <c r="S51" s="291">
        <f t="shared" si="12"/>
        <v>17858.638743455496</v>
      </c>
      <c r="T51" s="291">
        <f t="shared" si="12"/>
        <v>18444.744608399546</v>
      </c>
      <c r="U51" s="291">
        <f t="shared" si="12"/>
        <v>18315.297254065579</v>
      </c>
      <c r="V51" s="291">
        <f t="shared" ref="D51:X53" si="15">IF(V15&gt;9,V33/V15*1000,"..")</f>
        <v>19043.938243482666</v>
      </c>
      <c r="W51" s="291">
        <f t="shared" si="15"/>
        <v>19531.541112752337</v>
      </c>
      <c r="X51" s="291">
        <f t="shared" si="15"/>
        <v>18809.623567921437</v>
      </c>
      <c r="Y51" s="291">
        <f t="shared" ref="Y51:Z51" si="16">IF(Y15&gt;9,Y33/Y15*1000,"..")</f>
        <v>21211.635832521908</v>
      </c>
      <c r="Z51" s="291">
        <f t="shared" si="16"/>
        <v>22417.679180887371</v>
      </c>
    </row>
    <row r="52" spans="1:26" s="163" customFormat="1" ht="20.100000000000001" customHeight="1" x14ac:dyDescent="0.2">
      <c r="A52" s="743" t="s">
        <v>938</v>
      </c>
      <c r="B52" s="744" t="s">
        <v>5</v>
      </c>
      <c r="C52" s="745">
        <f t="shared" si="14"/>
        <v>8212.3701150431953</v>
      </c>
      <c r="D52" s="745">
        <f t="shared" si="15"/>
        <v>8069.0710526348448</v>
      </c>
      <c r="E52" s="745">
        <f t="shared" si="15"/>
        <v>8445.8053122068995</v>
      </c>
      <c r="F52" s="745">
        <f t="shared" si="15"/>
        <v>8485.3055568076888</v>
      </c>
      <c r="G52" s="745">
        <f t="shared" si="15"/>
        <v>8424.9226950821849</v>
      </c>
      <c r="H52" s="745">
        <f t="shared" si="15"/>
        <v>8369.8348483334994</v>
      </c>
      <c r="I52" s="745">
        <f t="shared" si="15"/>
        <v>8353.946390127232</v>
      </c>
      <c r="J52" s="745">
        <f t="shared" si="15"/>
        <v>8668.1762747166886</v>
      </c>
      <c r="K52" s="745">
        <f t="shared" si="15"/>
        <v>9276.4822610781175</v>
      </c>
      <c r="L52" s="745">
        <f t="shared" si="15"/>
        <v>9346.2788463704037</v>
      </c>
      <c r="M52" s="745">
        <f t="shared" si="15"/>
        <v>9269.4714178714094</v>
      </c>
      <c r="N52" s="745">
        <f t="shared" si="15"/>
        <v>9300.9511167982855</v>
      </c>
      <c r="O52" s="745">
        <f t="shared" si="15"/>
        <v>9447.240410702816</v>
      </c>
      <c r="P52" s="745">
        <f t="shared" si="15"/>
        <v>9105.1347817569695</v>
      </c>
      <c r="Q52" s="745">
        <f t="shared" si="15"/>
        <v>9559.9297255629826</v>
      </c>
      <c r="R52" s="745">
        <f t="shared" si="15"/>
        <v>9496.0064918823682</v>
      </c>
      <c r="S52" s="745">
        <f t="shared" si="15"/>
        <v>9617.7437121099047</v>
      </c>
      <c r="T52" s="745">
        <f t="shared" si="15"/>
        <v>9793.8681462501972</v>
      </c>
      <c r="U52" s="745">
        <f t="shared" si="15"/>
        <v>10176.536345061628</v>
      </c>
      <c r="V52" s="745">
        <f t="shared" si="15"/>
        <v>10529.402416914063</v>
      </c>
      <c r="W52" s="745">
        <f t="shared" si="15"/>
        <v>10814.952535650438</v>
      </c>
      <c r="X52" s="745">
        <f t="shared" si="15"/>
        <v>11185.09203800131</v>
      </c>
      <c r="Y52" s="745">
        <f t="shared" ref="Y52:Z52" si="17">IF(Y16&gt;9,Y34/Y16*1000,"..")</f>
        <v>12020.122204635289</v>
      </c>
      <c r="Z52" s="745">
        <f t="shared" si="17"/>
        <v>12621.062556611143</v>
      </c>
    </row>
    <row r="53" spans="1:26" s="163" customFormat="1" ht="20.100000000000001" customHeight="1" x14ac:dyDescent="0.2">
      <c r="A53" s="740"/>
      <c r="B53" s="746" t="s">
        <v>948</v>
      </c>
      <c r="C53" s="749">
        <f t="shared" si="14"/>
        <v>8904.0154192097652</v>
      </c>
      <c r="D53" s="749">
        <f t="shared" si="15"/>
        <v>8829.4579797354345</v>
      </c>
      <c r="E53" s="749">
        <f t="shared" si="15"/>
        <v>9199.8375718329171</v>
      </c>
      <c r="F53" s="749">
        <f t="shared" si="15"/>
        <v>9785.787126406176</v>
      </c>
      <c r="G53" s="749">
        <f t="shared" si="15"/>
        <v>9864.7906570027862</v>
      </c>
      <c r="H53" s="749">
        <f t="shared" si="15"/>
        <v>10240.590106015665</v>
      </c>
      <c r="I53" s="749">
        <f t="shared" si="15"/>
        <v>10490.659853397572</v>
      </c>
      <c r="J53" s="749">
        <f t="shared" si="15"/>
        <v>11193.373524148639</v>
      </c>
      <c r="K53" s="749">
        <f t="shared" si="15"/>
        <v>11241.176109104155</v>
      </c>
      <c r="L53" s="749">
        <f t="shared" si="15"/>
        <v>11264.86184046145</v>
      </c>
      <c r="M53" s="749">
        <f t="shared" si="15"/>
        <v>11225.436387011261</v>
      </c>
      <c r="N53" s="749">
        <f t="shared" si="15"/>
        <v>11651.056251666223</v>
      </c>
      <c r="O53" s="749">
        <f t="shared" si="15"/>
        <v>11854.504072056525</v>
      </c>
      <c r="P53" s="749">
        <f t="shared" si="15"/>
        <v>12110.980583049379</v>
      </c>
      <c r="Q53" s="749">
        <f t="shared" si="15"/>
        <v>12190.74013418564</v>
      </c>
      <c r="R53" s="749">
        <f t="shared" si="15"/>
        <v>11993.191270860078</v>
      </c>
      <c r="S53" s="749">
        <f t="shared" si="15"/>
        <v>12199.904013070562</v>
      </c>
      <c r="T53" s="749">
        <f t="shared" si="15"/>
        <v>12148.123123887051</v>
      </c>
      <c r="U53" s="749">
        <f t="shared" si="15"/>
        <v>12366.567844925883</v>
      </c>
      <c r="V53" s="749">
        <f t="shared" si="15"/>
        <v>12753.376006206963</v>
      </c>
      <c r="W53" s="749">
        <f t="shared" si="15"/>
        <v>12854.892144313279</v>
      </c>
      <c r="X53" s="749">
        <f t="shared" si="15"/>
        <v>13137.196139068505</v>
      </c>
      <c r="Y53" s="749">
        <f t="shared" ref="Y53:Z53" si="18">IF(Y17&gt;9,Y35/Y17*1000,"..")</f>
        <v>13678.873146658907</v>
      </c>
      <c r="Z53" s="749">
        <f t="shared" si="18"/>
        <v>13989.803351650846</v>
      </c>
    </row>
    <row r="54" spans="1:26" s="4" customFormat="1" ht="18" customHeight="1" x14ac:dyDescent="0.2">
      <c r="A54" s="253" t="s">
        <v>637</v>
      </c>
      <c r="B54" s="75"/>
      <c r="C54" s="125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2"/>
    </row>
    <row r="55" spans="1:26" ht="20.100000000000001" customHeight="1" x14ac:dyDescent="0.2">
      <c r="A55" s="45" t="str">
        <f>Index!B36</f>
        <v>Table 4d    Employment by institutional sector, average real wage and salary rates, FY2004-FY2020</v>
      </c>
      <c r="R55"/>
    </row>
    <row r="56" spans="1:26" s="32" customFormat="1" ht="20.100000000000001" customHeight="1" x14ac:dyDescent="0.2">
      <c r="A56" s="572"/>
      <c r="B56" s="218" t="s">
        <v>805</v>
      </c>
      <c r="C56" s="49" t="str">
        <f>C20</f>
        <v>FY1997</v>
      </c>
      <c r="D56" s="49" t="str">
        <f t="shared" ref="D56:U56" si="19">D20</f>
        <v>FY1998</v>
      </c>
      <c r="E56" s="49" t="str">
        <f t="shared" si="19"/>
        <v>FY1999</v>
      </c>
      <c r="F56" s="49" t="str">
        <f t="shared" si="19"/>
        <v>FY2000</v>
      </c>
      <c r="G56" s="49" t="str">
        <f t="shared" si="19"/>
        <v>FY2001</v>
      </c>
      <c r="H56" s="49" t="str">
        <f t="shared" si="19"/>
        <v>FY2002</v>
      </c>
      <c r="I56" s="49" t="str">
        <f t="shared" si="19"/>
        <v>FY2003</v>
      </c>
      <c r="J56" s="49" t="str">
        <f t="shared" si="19"/>
        <v>FY2004</v>
      </c>
      <c r="K56" s="49" t="str">
        <f t="shared" si="19"/>
        <v>FY2005</v>
      </c>
      <c r="L56" s="49" t="str">
        <f t="shared" si="19"/>
        <v>FY2006</v>
      </c>
      <c r="M56" s="49" t="str">
        <f t="shared" si="19"/>
        <v>FY2007</v>
      </c>
      <c r="N56" s="49" t="str">
        <f t="shared" si="19"/>
        <v>FY2008</v>
      </c>
      <c r="O56" s="49" t="str">
        <f t="shared" si="19"/>
        <v>FY2009</v>
      </c>
      <c r="P56" s="49" t="str">
        <f t="shared" si="19"/>
        <v>FY2010</v>
      </c>
      <c r="Q56" s="49" t="str">
        <f t="shared" si="19"/>
        <v>FY2011</v>
      </c>
      <c r="R56" s="49" t="str">
        <f t="shared" si="19"/>
        <v>FY2012</v>
      </c>
      <c r="S56" s="49" t="str">
        <f t="shared" si="19"/>
        <v>FY2013</v>
      </c>
      <c r="T56" s="49" t="str">
        <f t="shared" si="19"/>
        <v>FY2014</v>
      </c>
      <c r="U56" s="49" t="str">
        <f t="shared" si="19"/>
        <v>FY2015</v>
      </c>
      <c r="V56" s="49" t="str">
        <f t="shared" ref="V56:W56" si="20">V20</f>
        <v>FY2016</v>
      </c>
      <c r="W56" s="49" t="str">
        <f t="shared" si="20"/>
        <v>FY2017</v>
      </c>
      <c r="X56" s="49" t="str">
        <f t="shared" ref="X56:Y56" si="21">X20</f>
        <v>FY2018</v>
      </c>
      <c r="Y56" s="49" t="str">
        <f t="shared" si="21"/>
        <v>FY2019</v>
      </c>
      <c r="Z56" s="49" t="str">
        <f t="shared" ref="Z56" si="22">Z20</f>
        <v>FY2020</v>
      </c>
    </row>
    <row r="57" spans="1:26" ht="20.100000000000001" customHeight="1" x14ac:dyDescent="0.2">
      <c r="A57" s="1">
        <v>11</v>
      </c>
      <c r="B57" t="s">
        <v>31</v>
      </c>
      <c r="C57" s="291"/>
      <c r="D57" s="291"/>
      <c r="E57" s="291"/>
      <c r="F57" s="291"/>
      <c r="G57" s="291"/>
      <c r="H57" s="291"/>
      <c r="I57" s="291">
        <f t="shared" ref="I57" si="23">I39/I$75*100</f>
        <v>4440.6273585839717</v>
      </c>
      <c r="J57" s="291">
        <f t="shared" ref="J57:U57" si="24">J39/J$75*100</f>
        <v>4145.5572626993544</v>
      </c>
      <c r="K57" s="291">
        <f t="shared" si="24"/>
        <v>4492.7536659202397</v>
      </c>
      <c r="L57" s="291">
        <f t="shared" si="24"/>
        <v>4280.1798223871065</v>
      </c>
      <c r="M57" s="291">
        <f t="shared" si="24"/>
        <v>4254.2636509161939</v>
      </c>
      <c r="N57" s="291">
        <f t="shared" si="24"/>
        <v>3791.2104128954352</v>
      </c>
      <c r="O57" s="291">
        <f t="shared" si="24"/>
        <v>3789.9000848196365</v>
      </c>
      <c r="P57" s="291">
        <f t="shared" si="24"/>
        <v>3389.7167299155944</v>
      </c>
      <c r="Q57" s="291">
        <f t="shared" si="24"/>
        <v>3539.2228149422008</v>
      </c>
      <c r="R57" s="291">
        <f t="shared" si="24"/>
        <v>3328.9163342291608</v>
      </c>
      <c r="S57" s="291">
        <f t="shared" si="24"/>
        <v>3301.3885979509282</v>
      </c>
      <c r="T57" s="291">
        <f t="shared" si="24"/>
        <v>3443.3190964751725</v>
      </c>
      <c r="U57" s="291">
        <f t="shared" si="24"/>
        <v>3669.7485947328751</v>
      </c>
      <c r="V57" s="291">
        <f t="shared" ref="V57:W57" si="25">V39/V$75*100</f>
        <v>3871.6559169190909</v>
      </c>
      <c r="W57" s="291">
        <f t="shared" si="25"/>
        <v>4110.8522618928218</v>
      </c>
      <c r="X57" s="291">
        <f t="shared" ref="X57:Y57" si="26">X39/X$75*100</f>
        <v>4408.6535802123908</v>
      </c>
      <c r="Y57" s="291">
        <f t="shared" si="26"/>
        <v>4898.7116910627119</v>
      </c>
      <c r="Z57" s="291">
        <f t="shared" ref="Z57" si="27">Z39/Z$75*100</f>
        <v>5220.1670554925149</v>
      </c>
    </row>
    <row r="58" spans="1:26" x14ac:dyDescent="0.2">
      <c r="A58" s="1">
        <v>12</v>
      </c>
      <c r="B58" t="s">
        <v>32</v>
      </c>
      <c r="C58" s="291"/>
      <c r="D58" s="291"/>
      <c r="E58" s="291"/>
      <c r="F58" s="291"/>
      <c r="G58" s="291"/>
      <c r="H58" s="291"/>
      <c r="I58" s="291">
        <f t="shared" ref="I58" si="28">I40/I$75*100</f>
        <v>11697.41330171068</v>
      </c>
      <c r="J58" s="291">
        <f t="shared" ref="J58:U58" si="29">J40/J$75*100</f>
        <v>11347.57971014493</v>
      </c>
      <c r="K58" s="291">
        <f t="shared" si="29"/>
        <v>11209.802474390903</v>
      </c>
      <c r="L58" s="291">
        <f t="shared" si="29"/>
        <v>10698.968253196115</v>
      </c>
      <c r="M58" s="291">
        <f t="shared" si="29"/>
        <v>9752.2342644440141</v>
      </c>
      <c r="N58" s="291">
        <f t="shared" si="29"/>
        <v>9043.0370561708496</v>
      </c>
      <c r="O58" s="291">
        <f t="shared" si="29"/>
        <v>9109.2950377369762</v>
      </c>
      <c r="P58" s="291">
        <f t="shared" si="29"/>
        <v>9932.2803635387318</v>
      </c>
      <c r="Q58" s="291">
        <f t="shared" si="29"/>
        <v>9101.9120870226598</v>
      </c>
      <c r="R58" s="291">
        <f t="shared" si="29"/>
        <v>8691.1052752483483</v>
      </c>
      <c r="S58" s="291">
        <f t="shared" si="29"/>
        <v>8529.6649569714737</v>
      </c>
      <c r="T58" s="291">
        <f t="shared" si="29"/>
        <v>8364.8453866062882</v>
      </c>
      <c r="U58" s="291">
        <f t="shared" si="29"/>
        <v>8453.1681723773745</v>
      </c>
      <c r="V58" s="291">
        <f t="shared" ref="V58:W58" si="30">V40/V$75*100</f>
        <v>8698.8074563620048</v>
      </c>
      <c r="W58" s="291">
        <f t="shared" si="30"/>
        <v>8602.545038285165</v>
      </c>
      <c r="X58" s="291">
        <f t="shared" ref="X58:Y58" si="31">X40/X$75*100</f>
        <v>9115.4943862574783</v>
      </c>
      <c r="Y58" s="291">
        <f t="shared" si="31"/>
        <v>9594.9771778610721</v>
      </c>
      <c r="Z58" s="291">
        <f t="shared" ref="Z58" si="32">Z40/Z$75*100</f>
        <v>9797.8248629229383</v>
      </c>
    </row>
    <row r="59" spans="1:26" x14ac:dyDescent="0.2">
      <c r="A59" s="1">
        <v>21</v>
      </c>
      <c r="B59" t="s">
        <v>944</v>
      </c>
      <c r="C59" s="291"/>
      <c r="D59" s="291"/>
      <c r="E59" s="291"/>
      <c r="F59" s="291"/>
      <c r="G59" s="291"/>
      <c r="H59" s="291"/>
      <c r="I59" s="291">
        <f t="shared" ref="I59" si="33">I41/I$75*100</f>
        <v>15151.612035408962</v>
      </c>
      <c r="J59" s="291">
        <f t="shared" ref="J59:U59" si="34">J41/J$75*100</f>
        <v>15145.643340857789</v>
      </c>
      <c r="K59" s="291">
        <f t="shared" si="34"/>
        <v>17123.342321874527</v>
      </c>
      <c r="L59" s="291">
        <f t="shared" si="34"/>
        <v>16460.47466809021</v>
      </c>
      <c r="M59" s="291">
        <f t="shared" si="34"/>
        <v>17161.135387590162</v>
      </c>
      <c r="N59" s="291">
        <f t="shared" si="34"/>
        <v>13582.174682887813</v>
      </c>
      <c r="O59" s="291">
        <f t="shared" si="34"/>
        <v>14340.593584532289</v>
      </c>
      <c r="P59" s="291">
        <f t="shared" si="34"/>
        <v>13894.068280369003</v>
      </c>
      <c r="Q59" s="291">
        <f t="shared" si="34"/>
        <v>13201.125871416858</v>
      </c>
      <c r="R59" s="291">
        <f t="shared" si="34"/>
        <v>12395.574099840156</v>
      </c>
      <c r="S59" s="291">
        <f t="shared" si="34"/>
        <v>12829.079547929026</v>
      </c>
      <c r="T59" s="291">
        <f t="shared" si="34"/>
        <v>12799.615790967246</v>
      </c>
      <c r="U59" s="291">
        <f t="shared" si="34"/>
        <v>12425.053153137927</v>
      </c>
      <c r="V59" s="291">
        <f t="shared" ref="V59:W59" si="35">V41/V$75*100</f>
        <v>13012.929510308933</v>
      </c>
      <c r="W59" s="291">
        <f t="shared" si="35"/>
        <v>11832.309148447239</v>
      </c>
      <c r="X59" s="291">
        <f t="shared" ref="X59:Y59" si="36">X41/X$75*100</f>
        <v>12083.948109966272</v>
      </c>
      <c r="Y59" s="291">
        <f t="shared" si="36"/>
        <v>13109.77131899001</v>
      </c>
      <c r="Z59" s="291">
        <f t="shared" ref="Z59" si="37">Z41/Z$75*100</f>
        <v>11253.649518390572</v>
      </c>
    </row>
    <row r="60" spans="1:26" x14ac:dyDescent="0.2">
      <c r="A60" s="1">
        <v>22</v>
      </c>
      <c r="B60" t="s">
        <v>945</v>
      </c>
      <c r="C60" s="291"/>
      <c r="D60" s="291"/>
      <c r="E60" s="291"/>
      <c r="F60" s="291"/>
      <c r="G60" s="291"/>
      <c r="H60" s="291"/>
      <c r="I60" s="291">
        <f t="shared" ref="I60" si="38">I42/I$75*100</f>
        <v>14764.327957801357</v>
      </c>
      <c r="J60" s="291">
        <f t="shared" ref="J60:U60" si="39">J42/J$75*100</f>
        <v>13984.470588235297</v>
      </c>
      <c r="K60" s="291">
        <f t="shared" si="39"/>
        <v>14210.411887669054</v>
      </c>
      <c r="L60" s="291">
        <f t="shared" si="39"/>
        <v>13611.170671789381</v>
      </c>
      <c r="M60" s="291">
        <f t="shared" si="39"/>
        <v>12173.802763437619</v>
      </c>
      <c r="N60" s="291">
        <f t="shared" si="39"/>
        <v>11047.253729086911</v>
      </c>
      <c r="O60" s="291">
        <f t="shared" si="39"/>
        <v>11642.648681565626</v>
      </c>
      <c r="P60" s="291">
        <f t="shared" si="39"/>
        <v>10758.628708920614</v>
      </c>
      <c r="Q60" s="291">
        <f t="shared" si="39"/>
        <v>10996.101444594497</v>
      </c>
      <c r="R60" s="291">
        <f t="shared" si="39"/>
        <v>9015.7259531581822</v>
      </c>
      <c r="S60" s="291">
        <f t="shared" si="39"/>
        <v>8560.3300881796549</v>
      </c>
      <c r="T60" s="291">
        <f t="shared" si="39"/>
        <v>10352.230989583322</v>
      </c>
      <c r="U60" s="291">
        <f t="shared" si="39"/>
        <v>10722.248718038891</v>
      </c>
      <c r="V60" s="291">
        <f t="shared" ref="V60:W60" si="40">V42/V$75*100</f>
        <v>11832.765173424252</v>
      </c>
      <c r="W60" s="291">
        <f t="shared" si="40"/>
        <v>12151.085114279402</v>
      </c>
      <c r="X60" s="291">
        <f t="shared" ref="X60:Y60" si="41">X42/X$75*100</f>
        <v>12778.957815022837</v>
      </c>
      <c r="Y60" s="291">
        <f t="shared" si="41"/>
        <v>13113.824000011244</v>
      </c>
      <c r="Z60" s="291">
        <f t="shared" ref="Z60" si="42">Z42/Z$75*100</f>
        <v>13347.751305397414</v>
      </c>
    </row>
    <row r="61" spans="1:26" x14ac:dyDescent="0.2">
      <c r="A61" s="1">
        <v>23</v>
      </c>
      <c r="B61" t="s">
        <v>946</v>
      </c>
      <c r="C61" s="291"/>
      <c r="D61" s="291"/>
      <c r="E61" s="291"/>
      <c r="F61" s="291"/>
      <c r="G61" s="291"/>
      <c r="H61" s="291"/>
      <c r="I61" s="291">
        <f t="shared" ref="I61" si="43">I43/I$75*100</f>
        <v>9902.8168698720001</v>
      </c>
      <c r="J61" s="291">
        <f t="shared" ref="J61:U61" si="44">J43/J$75*100</f>
        <v>9820.8849557522135</v>
      </c>
      <c r="K61" s="291">
        <f t="shared" si="44"/>
        <v>10280.643488001753</v>
      </c>
      <c r="L61" s="291">
        <f t="shared" si="44"/>
        <v>10026.444313098009</v>
      </c>
      <c r="M61" s="291">
        <f t="shared" si="44"/>
        <v>9129.027955766036</v>
      </c>
      <c r="N61" s="291">
        <f t="shared" si="44"/>
        <v>8494.7715296652386</v>
      </c>
      <c r="O61" s="291">
        <f t="shared" si="44"/>
        <v>8347.4640386135707</v>
      </c>
      <c r="P61" s="291">
        <f t="shared" si="44"/>
        <v>8537.6515795135238</v>
      </c>
      <c r="Q61" s="291">
        <f t="shared" si="44"/>
        <v>9587.2364590860252</v>
      </c>
      <c r="R61" s="291">
        <f t="shared" si="44"/>
        <v>9595.8416232447144</v>
      </c>
      <c r="S61" s="291">
        <f t="shared" si="44"/>
        <v>8762.4722478649091</v>
      </c>
      <c r="T61" s="291">
        <f t="shared" si="44"/>
        <v>10332.556063097883</v>
      </c>
      <c r="U61" s="291">
        <f t="shared" si="44"/>
        <v>10514.98919123524</v>
      </c>
      <c r="V61" s="291">
        <f t="shared" ref="V61:W61" si="45">V43/V$75*100</f>
        <v>12752.840018405264</v>
      </c>
      <c r="W61" s="291">
        <f t="shared" si="45"/>
        <v>15604.080534044664</v>
      </c>
      <c r="X61" s="291">
        <f t="shared" ref="X61:Y61" si="46">X43/X$75*100</f>
        <v>18268.549128456205</v>
      </c>
      <c r="Y61" s="291">
        <f t="shared" si="46"/>
        <v>18135.08610534366</v>
      </c>
      <c r="Z61" s="291">
        <f t="shared" ref="Z61" si="47">Z43/Z$75*100</f>
        <v>19306.485374813074</v>
      </c>
    </row>
    <row r="62" spans="1:26" x14ac:dyDescent="0.2">
      <c r="A62" s="1">
        <v>31</v>
      </c>
      <c r="B62" t="s">
        <v>33</v>
      </c>
      <c r="C62" s="291"/>
      <c r="D62" s="291"/>
      <c r="E62" s="291"/>
      <c r="F62" s="291"/>
      <c r="G62" s="291"/>
      <c r="H62" s="291"/>
      <c r="I62" s="291">
        <f t="shared" ref="I62" si="48">I44/I$75*100</f>
        <v>11755.538734782995</v>
      </c>
      <c r="J62" s="291">
        <f t="shared" ref="J62:U62" si="49">J44/J$75*100</f>
        <v>13235.681987577638</v>
      </c>
      <c r="K62" s="291">
        <f t="shared" si="49"/>
        <v>12547.556696486818</v>
      </c>
      <c r="L62" s="291">
        <f t="shared" si="49"/>
        <v>11491.242343435855</v>
      </c>
      <c r="M62" s="291">
        <f t="shared" si="49"/>
        <v>11226.59940495607</v>
      </c>
      <c r="N62" s="291">
        <f t="shared" si="49"/>
        <v>9859.541860425059</v>
      </c>
      <c r="O62" s="291">
        <f t="shared" si="49"/>
        <v>10126.771566653926</v>
      </c>
      <c r="P62" s="291">
        <f t="shared" si="49"/>
        <v>9914.5534059812962</v>
      </c>
      <c r="Q62" s="291">
        <f t="shared" si="49"/>
        <v>9541.3402727664488</v>
      </c>
      <c r="R62" s="291">
        <f t="shared" si="49"/>
        <v>9118.5480886988407</v>
      </c>
      <c r="S62" s="291">
        <f t="shared" si="49"/>
        <v>9231.3556238355395</v>
      </c>
      <c r="T62" s="291">
        <f t="shared" si="49"/>
        <v>9102.5175018657501</v>
      </c>
      <c r="U62" s="291">
        <f t="shared" si="49"/>
        <v>9749.0665709295208</v>
      </c>
      <c r="V62" s="291">
        <f t="shared" ref="V62:W62" si="50">V44/V$75*100</f>
        <v>10383.36625898302</v>
      </c>
      <c r="W62" s="291">
        <f t="shared" si="50"/>
        <v>10510.781728352573</v>
      </c>
      <c r="X62" s="291">
        <f t="shared" ref="X62:Y62" si="51">X44/X$75*100</f>
        <v>10542.828709764506</v>
      </c>
      <c r="Y62" s="291">
        <f t="shared" si="51"/>
        <v>11010.688750662059</v>
      </c>
      <c r="Z62" s="291">
        <f t="shared" ref="Z62" si="52">Z44/Z$75*100</f>
        <v>11304.045860691969</v>
      </c>
    </row>
    <row r="63" spans="1:26" x14ac:dyDescent="0.2">
      <c r="A63" s="1">
        <v>32</v>
      </c>
      <c r="B63" t="s">
        <v>34</v>
      </c>
      <c r="C63" s="291"/>
      <c r="D63" s="291"/>
      <c r="E63" s="291"/>
      <c r="F63" s="291"/>
      <c r="G63" s="291"/>
      <c r="H63" s="291"/>
      <c r="I63" s="291">
        <f t="shared" ref="I63" si="53">I45/I$75*100</f>
        <v>12820.060159008812</v>
      </c>
      <c r="J63" s="291">
        <f t="shared" ref="J63:U63" si="54">J45/J$75*100</f>
        <v>12879.972708147752</v>
      </c>
      <c r="K63" s="291">
        <f t="shared" si="54"/>
        <v>12877.607334804377</v>
      </c>
      <c r="L63" s="291">
        <f t="shared" si="54"/>
        <v>14982.786478639086</v>
      </c>
      <c r="M63" s="291">
        <f t="shared" si="54"/>
        <v>12213.237535291548</v>
      </c>
      <c r="N63" s="291">
        <f t="shared" si="54"/>
        <v>11549.758651054906</v>
      </c>
      <c r="O63" s="291">
        <f t="shared" si="54"/>
        <v>11951.973534142433</v>
      </c>
      <c r="P63" s="291">
        <f t="shared" si="54"/>
        <v>11844.528696432903</v>
      </c>
      <c r="Q63" s="291">
        <f t="shared" si="54"/>
        <v>11245.759051940558</v>
      </c>
      <c r="R63" s="291">
        <f t="shared" si="54"/>
        <v>10094.433403457291</v>
      </c>
      <c r="S63" s="291">
        <f t="shared" si="54"/>
        <v>9956.8730680992267</v>
      </c>
      <c r="T63" s="291">
        <f t="shared" si="54"/>
        <v>9910.257687631005</v>
      </c>
      <c r="U63" s="291">
        <f t="shared" si="54"/>
        <v>9866.9803538002543</v>
      </c>
      <c r="V63" s="291">
        <f t="shared" ref="V63:W63" si="55">V45/V$75*100</f>
        <v>10212.624505425691</v>
      </c>
      <c r="W63" s="291">
        <f t="shared" si="55"/>
        <v>10255.812505461359</v>
      </c>
      <c r="X63" s="291">
        <f t="shared" ref="X63:Y63" si="56">X45/X$75*100</f>
        <v>10262.486711440157</v>
      </c>
      <c r="Y63" s="291">
        <f t="shared" si="56"/>
        <v>10196.016008691189</v>
      </c>
      <c r="Z63" s="291">
        <f t="shared" ref="Z63" si="57">Z45/Z$75*100</f>
        <v>10609.30121325608</v>
      </c>
    </row>
    <row r="64" spans="1:26" x14ac:dyDescent="0.2">
      <c r="A64" s="1">
        <v>33</v>
      </c>
      <c r="B64" t="s">
        <v>35</v>
      </c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</row>
    <row r="65" spans="1:26" x14ac:dyDescent="0.2">
      <c r="A65" s="1">
        <v>34</v>
      </c>
      <c r="B65" t="s">
        <v>947</v>
      </c>
      <c r="C65" s="291"/>
      <c r="D65" s="291"/>
      <c r="E65" s="291"/>
      <c r="F65" s="291"/>
      <c r="G65" s="291"/>
      <c r="H65" s="291"/>
      <c r="I65" s="291">
        <f t="shared" ref="I65" si="58">I47/I$75*100</f>
        <v>15759.89551545726</v>
      </c>
      <c r="J65" s="291">
        <f t="shared" ref="J65:U65" si="59">J47/J$75*100</f>
        <v>14812.427184466023</v>
      </c>
      <c r="K65" s="291">
        <f t="shared" si="59"/>
        <v>14238.571679260147</v>
      </c>
      <c r="L65" s="291">
        <f t="shared" si="59"/>
        <v>13751.533366460129</v>
      </c>
      <c r="M65" s="291">
        <f t="shared" si="59"/>
        <v>13339.358611116793</v>
      </c>
      <c r="N65" s="291">
        <f t="shared" si="59"/>
        <v>12587.204431759188</v>
      </c>
      <c r="O65" s="291">
        <f t="shared" si="59"/>
        <v>12275.21602756641</v>
      </c>
      <c r="P65" s="291">
        <f t="shared" si="59"/>
        <v>12369.096967145806</v>
      </c>
      <c r="Q65" s="291">
        <f t="shared" si="59"/>
        <v>11888.353754032612</v>
      </c>
      <c r="R65" s="291">
        <f t="shared" si="59"/>
        <v>10896.871120129801</v>
      </c>
      <c r="S65" s="291">
        <f t="shared" si="59"/>
        <v>10852.212956107091</v>
      </c>
      <c r="T65" s="291">
        <f t="shared" si="59"/>
        <v>10429.294237068925</v>
      </c>
      <c r="U65" s="291">
        <f t="shared" si="59"/>
        <v>11797.745083787346</v>
      </c>
      <c r="V65" s="291">
        <f t="shared" ref="V65:W65" si="60">V47/V$75*100</f>
        <v>12916.003590377315</v>
      </c>
      <c r="W65" s="291">
        <f t="shared" si="60"/>
        <v>12031.179658296031</v>
      </c>
      <c r="X65" s="291">
        <f t="shared" ref="X65:Y65" si="61">X47/X$75*100</f>
        <v>13068.787920279607</v>
      </c>
      <c r="Y65" s="291">
        <f t="shared" si="61"/>
        <v>13912.662554180684</v>
      </c>
      <c r="Z65" s="291">
        <f t="shared" ref="Z65" si="62">Z47/Z$75*100</f>
        <v>12178.381181002162</v>
      </c>
    </row>
    <row r="66" spans="1:26" x14ac:dyDescent="0.2">
      <c r="A66" s="1">
        <v>41</v>
      </c>
      <c r="B66" t="s">
        <v>36</v>
      </c>
      <c r="C66" s="291"/>
      <c r="D66" s="291"/>
      <c r="E66" s="291"/>
      <c r="F66" s="291"/>
      <c r="G66" s="291"/>
      <c r="H66" s="291"/>
      <c r="I66" s="291">
        <f t="shared" ref="I66" si="63">I48/I$75*100</f>
        <v>5702.9882393528851</v>
      </c>
      <c r="J66" s="291">
        <f t="shared" ref="J66:U66" si="64">J48/J$75*100</f>
        <v>5382.6061436118189</v>
      </c>
      <c r="K66" s="291">
        <f t="shared" si="64"/>
        <v>5389.7415302050622</v>
      </c>
      <c r="L66" s="291">
        <f t="shared" si="64"/>
        <v>5387.9415391847706</v>
      </c>
      <c r="M66" s="291">
        <f t="shared" si="64"/>
        <v>5294.4302118184733</v>
      </c>
      <c r="N66" s="291">
        <f t="shared" si="64"/>
        <v>4398.5879824942867</v>
      </c>
      <c r="O66" s="291">
        <f t="shared" si="64"/>
        <v>4345.9727224937324</v>
      </c>
      <c r="P66" s="291">
        <f t="shared" si="64"/>
        <v>4766.5463602952923</v>
      </c>
      <c r="Q66" s="291">
        <f t="shared" si="64"/>
        <v>4797.0891158276218</v>
      </c>
      <c r="R66" s="291">
        <f t="shared" si="64"/>
        <v>5089.3660699628545</v>
      </c>
      <c r="S66" s="291">
        <f t="shared" si="64"/>
        <v>5096.0719494610885</v>
      </c>
      <c r="T66" s="291">
        <f t="shared" si="64"/>
        <v>5078.4815435130713</v>
      </c>
      <c r="U66" s="291">
        <f t="shared" si="64"/>
        <v>5274.7148368780081</v>
      </c>
      <c r="V66" s="291">
        <f t="shared" ref="V66:W66" si="65">V48/V$75*100</f>
        <v>5372.2668594479301</v>
      </c>
      <c r="W66" s="291">
        <f t="shared" si="65"/>
        <v>5689.4695622309373</v>
      </c>
      <c r="X66" s="291">
        <f t="shared" ref="X66:Y66" si="66">X48/X$75*100</f>
        <v>6085.0115279472238</v>
      </c>
      <c r="Y66" s="291">
        <f t="shared" si="66"/>
        <v>6804.1843498109074</v>
      </c>
      <c r="Z66" s="291">
        <f t="shared" ref="Z66" si="67">Z48/Z$75*100</f>
        <v>7558.5627415357012</v>
      </c>
    </row>
    <row r="67" spans="1:26" x14ac:dyDescent="0.2">
      <c r="A67" s="1">
        <v>51</v>
      </c>
      <c r="B67" t="s">
        <v>37</v>
      </c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</row>
    <row r="68" spans="1:26" x14ac:dyDescent="0.2">
      <c r="A68" s="1">
        <v>61</v>
      </c>
      <c r="B68" t="s">
        <v>38</v>
      </c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</row>
    <row r="69" spans="1:26" x14ac:dyDescent="0.2">
      <c r="A69" s="1">
        <v>62</v>
      </c>
      <c r="B69" t="s">
        <v>39</v>
      </c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</row>
    <row r="70" spans="1:26" s="163" customFormat="1" ht="20.100000000000001" customHeight="1" x14ac:dyDescent="0.2">
      <c r="A70" s="743" t="s">
        <v>938</v>
      </c>
      <c r="B70" s="744" t="s">
        <v>5</v>
      </c>
      <c r="C70" s="162"/>
      <c r="D70" s="162"/>
      <c r="E70" s="162"/>
      <c r="F70" s="162"/>
      <c r="G70" s="162"/>
      <c r="H70" s="162"/>
      <c r="I70" s="162">
        <f t="shared" ref="I70:V71" si="68">I52/I$75*100</f>
        <v>8522.2290097746827</v>
      </c>
      <c r="J70" s="162">
        <f t="shared" ref="J70:U70" si="69">J52/J$75*100</f>
        <v>8668.1762747166886</v>
      </c>
      <c r="K70" s="162">
        <f t="shared" si="69"/>
        <v>8963.7685444367817</v>
      </c>
      <c r="L70" s="162">
        <f t="shared" si="69"/>
        <v>8579.9121211879738</v>
      </c>
      <c r="M70" s="162">
        <f t="shared" si="69"/>
        <v>8291.5571943232972</v>
      </c>
      <c r="N70" s="162">
        <f t="shared" si="69"/>
        <v>7255.4449230386044</v>
      </c>
      <c r="O70" s="162">
        <f t="shared" si="69"/>
        <v>7334.3329715381306</v>
      </c>
      <c r="P70" s="162">
        <f t="shared" si="69"/>
        <v>6945.8301670267228</v>
      </c>
      <c r="Q70" s="162">
        <f t="shared" si="69"/>
        <v>6922.3025453916507</v>
      </c>
      <c r="R70" s="162">
        <f t="shared" si="69"/>
        <v>6590.0079234908308</v>
      </c>
      <c r="S70" s="162">
        <f t="shared" si="69"/>
        <v>6553.2131237027979</v>
      </c>
      <c r="T70" s="162">
        <f t="shared" si="69"/>
        <v>6600.7319236732674</v>
      </c>
      <c r="U70" s="162">
        <f t="shared" si="69"/>
        <v>7015.5482026697246</v>
      </c>
      <c r="V70" s="162">
        <f t="shared" ref="V70:X71" si="70">V52/V$75*100</f>
        <v>7369.8680730587539</v>
      </c>
      <c r="W70" s="162">
        <f t="shared" si="70"/>
        <v>7565.9471412219464</v>
      </c>
      <c r="X70" s="162">
        <f t="shared" ref="X70:Y70" si="71">X52/X$75*100</f>
        <v>7762.6675219561466</v>
      </c>
      <c r="Y70" s="162">
        <f t="shared" si="71"/>
        <v>8351.3391740905845</v>
      </c>
      <c r="Z70" s="162">
        <f t="shared" ref="Z70" si="72">Z52/Z$75*100</f>
        <v>8828.4281217653406</v>
      </c>
    </row>
    <row r="71" spans="1:26" s="163" customFormat="1" ht="20.100000000000001" customHeight="1" x14ac:dyDescent="0.2">
      <c r="A71" s="740"/>
      <c r="B71" s="746" t="s">
        <v>948</v>
      </c>
      <c r="C71" s="742"/>
      <c r="D71" s="742"/>
      <c r="E71" s="742"/>
      <c r="F71" s="742"/>
      <c r="G71" s="742"/>
      <c r="H71" s="742"/>
      <c r="I71" s="749">
        <f t="shared" si="68"/>
        <v>10701.984614117422</v>
      </c>
      <c r="J71" s="749">
        <f t="shared" si="68"/>
        <v>11193.373524148639</v>
      </c>
      <c r="K71" s="749">
        <f t="shared" si="68"/>
        <v>10862.231821650819</v>
      </c>
      <c r="L71" s="749">
        <f t="shared" si="68"/>
        <v>10341.177086324293</v>
      </c>
      <c r="M71" s="749">
        <f t="shared" si="68"/>
        <v>10041.171026720236</v>
      </c>
      <c r="N71" s="749">
        <f t="shared" si="68"/>
        <v>9088.7045709243885</v>
      </c>
      <c r="O71" s="749">
        <f t="shared" si="68"/>
        <v>9203.2039301568966</v>
      </c>
      <c r="P71" s="749">
        <f t="shared" si="68"/>
        <v>9238.8324063652053</v>
      </c>
      <c r="Q71" s="749">
        <f t="shared" si="68"/>
        <v>8827.2606476834553</v>
      </c>
      <c r="R71" s="749">
        <f t="shared" si="68"/>
        <v>8322.9961532220932</v>
      </c>
      <c r="S71" s="749">
        <f t="shared" si="68"/>
        <v>8312.6119264026038</v>
      </c>
      <c r="T71" s="749">
        <f t="shared" si="68"/>
        <v>8187.4192013965267</v>
      </c>
      <c r="U71" s="749">
        <f t="shared" si="68"/>
        <v>8525.3223568315752</v>
      </c>
      <c r="V71" s="749">
        <f t="shared" si="68"/>
        <v>8926.4988581759299</v>
      </c>
      <c r="W71" s="749">
        <f t="shared" si="70"/>
        <v>8993.0523642500739</v>
      </c>
      <c r="X71" s="749">
        <f t="shared" si="70"/>
        <v>9117.4650554362124</v>
      </c>
      <c r="Y71" s="749">
        <f t="shared" ref="Y71:Z71" si="73">Y53/Y$75*100</f>
        <v>9503.8059698806883</v>
      </c>
      <c r="Z71" s="749">
        <f t="shared" si="73"/>
        <v>9785.8617508385305</v>
      </c>
    </row>
    <row r="72" spans="1:26" s="4" customFormat="1" ht="18" customHeight="1" x14ac:dyDescent="0.2">
      <c r="A72" s="253" t="s">
        <v>804</v>
      </c>
      <c r="B72" s="75"/>
      <c r="C72" s="125"/>
      <c r="D72" s="254"/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2"/>
    </row>
    <row r="73" spans="1:26" x14ac:dyDescent="0.2"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26" x14ac:dyDescent="0.2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26" x14ac:dyDescent="0.2">
      <c r="B75" t="s">
        <v>807</v>
      </c>
      <c r="C75" s="291"/>
      <c r="D75" s="291"/>
      <c r="E75" s="291"/>
      <c r="F75" s="291"/>
      <c r="G75" s="291"/>
      <c r="H75" s="291"/>
      <c r="I75" s="573">
        <f>I76/$J76*100</f>
        <v>98.025368486877824</v>
      </c>
      <c r="J75" s="573">
        <f>J76/$J76*100</f>
        <v>100</v>
      </c>
      <c r="K75" s="573">
        <f t="shared" ref="K75:Z75" si="74">K76/$J76*100</f>
        <v>103.48864113448597</v>
      </c>
      <c r="L75" s="573">
        <f t="shared" si="74"/>
        <v>108.9321045991823</v>
      </c>
      <c r="M75" s="573">
        <f t="shared" si="74"/>
        <v>111.79409609834963</v>
      </c>
      <c r="N75" s="573">
        <f t="shared" si="74"/>
        <v>128.19270514016964</v>
      </c>
      <c r="O75" s="573">
        <f t="shared" si="74"/>
        <v>128.80844716709902</v>
      </c>
      <c r="P75" s="573">
        <f t="shared" si="74"/>
        <v>131.0877830699188</v>
      </c>
      <c r="Q75" s="573">
        <f t="shared" si="74"/>
        <v>138.10332129917185</v>
      </c>
      <c r="R75" s="573">
        <f t="shared" si="74"/>
        <v>144.09704209964266</v>
      </c>
      <c r="S75" s="573">
        <f t="shared" si="74"/>
        <v>146.76378641376365</v>
      </c>
      <c r="T75" s="573">
        <f t="shared" si="74"/>
        <v>148.37548713537163</v>
      </c>
      <c r="U75" s="573">
        <f t="shared" si="74"/>
        <v>145.05689435914658</v>
      </c>
      <c r="V75" s="573">
        <f t="shared" si="74"/>
        <v>142.87097560681289</v>
      </c>
      <c r="W75" s="573">
        <f t="shared" si="74"/>
        <v>142.94248074674968</v>
      </c>
      <c r="X75" s="573">
        <f t="shared" si="74"/>
        <v>144.08825325012418</v>
      </c>
      <c r="Y75" s="573">
        <f t="shared" si="74"/>
        <v>143.93047574845042</v>
      </c>
      <c r="Z75" s="573">
        <f t="shared" si="74"/>
        <v>142.95933978887538</v>
      </c>
    </row>
    <row r="76" spans="1:26" x14ac:dyDescent="0.2">
      <c r="B76" t="s">
        <v>806</v>
      </c>
      <c r="C76" s="291"/>
      <c r="D76" s="291"/>
      <c r="E76" s="291"/>
      <c r="F76" s="291"/>
      <c r="G76" s="291"/>
      <c r="H76" s="291"/>
      <c r="I76" s="573">
        <f t="array" ref="I76:Z76">TRANSPOSE(CpiMaj!B76:B93)</f>
        <v>100.49830200000001</v>
      </c>
      <c r="J76" s="573">
        <v>102.52274850000001</v>
      </c>
      <c r="K76" s="573">
        <v>106.0993992763766</v>
      </c>
      <c r="L76" s="573">
        <v>111.68018763397662</v>
      </c>
      <c r="M76" s="573">
        <v>114.61437998075931</v>
      </c>
      <c r="N76" s="573">
        <v>131.42668468620269</v>
      </c>
      <c r="O76" s="573">
        <v>132.0579603358803</v>
      </c>
      <c r="P76" s="573">
        <v>134.39479815099844</v>
      </c>
      <c r="Q76" s="573">
        <v>141.58732076569692</v>
      </c>
      <c r="R76" s="573">
        <v>147.73224806775579</v>
      </c>
      <c r="S76" s="573">
        <v>150.4662676340601</v>
      </c>
      <c r="T76" s="573">
        <v>152.11862751144693</v>
      </c>
      <c r="U76" s="573">
        <v>148.71631498573853</v>
      </c>
      <c r="V76" s="573">
        <v>146.47525100086915</v>
      </c>
      <c r="W76" s="573">
        <v>146.54856003565112</v>
      </c>
      <c r="X76" s="573">
        <v>147.7232374976679</v>
      </c>
      <c r="Y76" s="573">
        <v>147.56147966643732</v>
      </c>
      <c r="Z76" s="573">
        <v>146.56584438900916</v>
      </c>
    </row>
    <row r="77" spans="1:26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</sheetData>
  <phoneticPr fontId="6" type="noConversion"/>
  <pageMargins left="0.74803149606299202" right="0.74803149606299202" top="0.98425196850393704" bottom="0.98425196850393704" header="0.511811023622047" footer="0.511811023622047"/>
  <pageSetup scale="64" orientation="landscape" r:id="rId1"/>
  <headerFooter alignWithMargins="0"/>
  <rowBreaks count="1" manualBreakCount="1">
    <brk id="36" max="25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Z111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3" sqref="A3"/>
      <selection pane="topRight" activeCell="A2" sqref="A2"/>
    </sheetView>
  </sheetViews>
  <sheetFormatPr defaultColWidth="8.7109375" defaultRowHeight="12.75" outlineLevelCol="1" x14ac:dyDescent="0.2"/>
  <cols>
    <col min="1" max="1" width="5.7109375" style="1" customWidth="1"/>
    <col min="2" max="2" width="32.7109375" customWidth="1"/>
    <col min="3" max="9" width="9.28515625" hidden="1" customWidth="1" outlineLevel="1"/>
    <col min="10" max="10" width="9.28515625" bestFit="1" customWidth="1" collapsed="1"/>
    <col min="11" max="17" width="9.28515625" bestFit="1" customWidth="1"/>
    <col min="18" max="18" width="8.7109375" style="51"/>
  </cols>
  <sheetData>
    <row r="1" spans="1:26" ht="20.100000000000001" customHeight="1" x14ac:dyDescent="0.2">
      <c r="A1" s="45" t="str">
        <f>Index!B37</f>
        <v>Table 4e    Employment by industry, numbers, FY2004-FY2020</v>
      </c>
    </row>
    <row r="2" spans="1:26" s="32" customFormat="1" ht="20.100000000000001" customHeight="1" x14ac:dyDescent="0.2">
      <c r="A2" s="17"/>
      <c r="B2" s="17" t="s">
        <v>579</v>
      </c>
      <c r="C2" s="177" t="str">
        <f>IF(PubGrf="P",Sys!E3,Sys!E4)</f>
        <v>FY1997</v>
      </c>
      <c r="D2" s="177" t="str">
        <f>IF(PubGrf="P",Sys!F3,Sys!F4)</f>
        <v>FY1998</v>
      </c>
      <c r="E2" s="177" t="str">
        <f>IF(PubGrf="P",Sys!G3,Sys!G4)</f>
        <v>FY1999</v>
      </c>
      <c r="F2" s="177" t="str">
        <f>IF(PubGrf="P",Sys!H3,Sys!H4)</f>
        <v>FY2000</v>
      </c>
      <c r="G2" s="177" t="str">
        <f>IF(PubGrf="P",Sys!I3,Sys!I4)</f>
        <v>FY2001</v>
      </c>
      <c r="H2" s="177" t="str">
        <f>IF(PubGrf="P",Sys!J3,Sys!J4)</f>
        <v>FY2002</v>
      </c>
      <c r="I2" s="177" t="str">
        <f>IF(PubGrf="P",Sys!K3,Sys!K4)</f>
        <v>FY2003</v>
      </c>
      <c r="J2" s="177" t="str">
        <f>IF(PubGrf="P",Sys!L3,Sys!L4)</f>
        <v>FY2004</v>
      </c>
      <c r="K2" s="177" t="str">
        <f>IF(PubGrf="P",Sys!M3,Sys!M4)</f>
        <v>FY2005</v>
      </c>
      <c r="L2" s="177" t="str">
        <f>IF(PubGrf="P",Sys!N3,Sys!N4)</f>
        <v>FY2006</v>
      </c>
      <c r="M2" s="177" t="str">
        <f>IF(PubGrf="P",Sys!O3,Sys!O4)</f>
        <v>FY2007</v>
      </c>
      <c r="N2" s="177" t="str">
        <f>IF(PubGrf="P",Sys!P3,Sys!P4)</f>
        <v>FY2008</v>
      </c>
      <c r="O2" s="177" t="str">
        <f>IF(PubGrf="P",Sys!Q3,Sys!Q4)</f>
        <v>FY2009</v>
      </c>
      <c r="P2" s="177" t="str">
        <f>IF(PubGrf="P",Sys!R3,Sys!R4)</f>
        <v>FY2010</v>
      </c>
      <c r="Q2" s="177" t="str">
        <f>IF(PubGrf="P",Sys!S3,Sys!S4)</f>
        <v>FY2011</v>
      </c>
      <c r="R2" s="177" t="str">
        <f>IF(PubGrf="P",Sys!T3,Sys!T4)</f>
        <v>FY2012</v>
      </c>
      <c r="S2" s="177" t="str">
        <f>IF(PubGrf="P",Sys!U3,Sys!U4)</f>
        <v>FY2013</v>
      </c>
      <c r="T2" s="177" t="str">
        <f>IF(PubGrf="P",Sys!V3,Sys!V4)</f>
        <v>FY2014</v>
      </c>
      <c r="U2" s="177" t="str">
        <f>IF(PubGrf="P",Sys!W3,Sys!W4)</f>
        <v>FY2015</v>
      </c>
      <c r="V2" s="177" t="str">
        <f>IF(PubGrf="P",Sys!X3,Sys!X4)</f>
        <v>FY2016</v>
      </c>
      <c r="W2" s="177" t="str">
        <f>IF(PubGrf="P",Sys!Y3,Sys!Y4)</f>
        <v>FY2017</v>
      </c>
      <c r="X2" s="177" t="str">
        <f>IF(PubGrf="P",Sys!Z3,Sys!Z4)</f>
        <v>FY2018</v>
      </c>
      <c r="Y2" s="177" t="str">
        <f>IF(PubGrf="P",Sys!AA3,Sys!AA4)</f>
        <v>FY2019</v>
      </c>
      <c r="Z2" s="177" t="str">
        <f>IF(PubGrf="P",Sys!AB3,Sys!AB4)</f>
        <v>FY2020</v>
      </c>
    </row>
    <row r="3" spans="1:26" ht="20.100000000000001" customHeight="1" x14ac:dyDescent="0.2">
      <c r="A3" s="1" t="s">
        <v>949</v>
      </c>
      <c r="B3" t="s">
        <v>950</v>
      </c>
      <c r="C3" s="291">
        <v>8</v>
      </c>
      <c r="D3" s="291">
        <v>8</v>
      </c>
      <c r="E3" s="291">
        <v>8</v>
      </c>
      <c r="F3" s="291">
        <v>6</v>
      </c>
      <c r="G3" s="291">
        <v>1</v>
      </c>
      <c r="H3" s="291">
        <v>0</v>
      </c>
      <c r="I3" s="291">
        <v>0</v>
      </c>
      <c r="J3" s="291">
        <v>0</v>
      </c>
      <c r="K3" s="291">
        <v>0</v>
      </c>
      <c r="L3" s="291">
        <v>0.75</v>
      </c>
      <c r="M3" s="291">
        <v>2.5</v>
      </c>
      <c r="N3" s="291">
        <v>1.5</v>
      </c>
      <c r="O3" s="291">
        <v>0</v>
      </c>
      <c r="P3" s="291">
        <v>0</v>
      </c>
      <c r="Q3" s="291">
        <v>0</v>
      </c>
      <c r="R3" s="291">
        <v>0</v>
      </c>
      <c r="S3" s="291">
        <v>0</v>
      </c>
      <c r="T3" s="291">
        <v>0</v>
      </c>
      <c r="U3" s="291">
        <v>0</v>
      </c>
      <c r="V3" s="291">
        <v>0</v>
      </c>
      <c r="W3" s="291">
        <v>0</v>
      </c>
      <c r="X3" s="291">
        <v>0</v>
      </c>
      <c r="Y3" s="291">
        <v>0</v>
      </c>
      <c r="Z3" s="291">
        <v>0</v>
      </c>
    </row>
    <row r="4" spans="1:26" x14ac:dyDescent="0.2">
      <c r="A4" s="1" t="s">
        <v>951</v>
      </c>
      <c r="B4" s="46" t="s">
        <v>952</v>
      </c>
      <c r="C4" s="291">
        <v>34</v>
      </c>
      <c r="D4" s="291">
        <v>52.25</v>
      </c>
      <c r="E4" s="291">
        <v>52.25</v>
      </c>
      <c r="F4" s="291">
        <v>68.13</v>
      </c>
      <c r="G4" s="291">
        <v>49.38</v>
      </c>
      <c r="H4" s="291">
        <v>56.25</v>
      </c>
      <c r="I4" s="291">
        <v>44.25</v>
      </c>
      <c r="J4" s="291">
        <v>51.5</v>
      </c>
      <c r="K4" s="291">
        <v>56</v>
      </c>
      <c r="L4" s="291">
        <v>68.75</v>
      </c>
      <c r="M4" s="291">
        <v>69</v>
      </c>
      <c r="N4" s="291">
        <v>66.38</v>
      </c>
      <c r="O4" s="291">
        <v>97</v>
      </c>
      <c r="P4" s="291">
        <v>104.75</v>
      </c>
      <c r="Q4" s="291">
        <v>119.75</v>
      </c>
      <c r="R4" s="291">
        <v>130.63</v>
      </c>
      <c r="S4" s="291">
        <v>137.88</v>
      </c>
      <c r="T4" s="291">
        <v>133</v>
      </c>
      <c r="U4" s="291">
        <v>119.25</v>
      </c>
      <c r="V4" s="291">
        <v>121.5</v>
      </c>
      <c r="W4" s="291">
        <v>144.5</v>
      </c>
      <c r="X4" s="291">
        <v>137</v>
      </c>
      <c r="Y4" s="291">
        <v>108.88</v>
      </c>
      <c r="Z4" s="291">
        <v>89.5</v>
      </c>
    </row>
    <row r="5" spans="1:26" x14ac:dyDescent="0.2">
      <c r="A5" s="1" t="s">
        <v>41</v>
      </c>
      <c r="B5" t="s">
        <v>953</v>
      </c>
      <c r="C5" s="291">
        <v>0</v>
      </c>
      <c r="D5" s="291">
        <v>0</v>
      </c>
      <c r="E5" s="291">
        <v>0</v>
      </c>
      <c r="F5" s="291">
        <v>0</v>
      </c>
      <c r="G5" s="291">
        <v>0</v>
      </c>
      <c r="H5" s="291">
        <v>0</v>
      </c>
      <c r="I5" s="291">
        <v>0</v>
      </c>
      <c r="J5" s="291">
        <v>0</v>
      </c>
      <c r="K5" s="291">
        <v>0</v>
      </c>
      <c r="L5" s="291">
        <v>0</v>
      </c>
      <c r="M5" s="291">
        <v>0</v>
      </c>
      <c r="N5" s="291">
        <v>0</v>
      </c>
      <c r="O5" s="291">
        <v>0</v>
      </c>
      <c r="P5" s="291">
        <v>0</v>
      </c>
      <c r="Q5" s="291">
        <v>0</v>
      </c>
      <c r="R5" s="291">
        <v>0</v>
      </c>
      <c r="S5" s="291">
        <v>0</v>
      </c>
      <c r="T5" s="291">
        <v>0</v>
      </c>
      <c r="U5" s="291">
        <v>0</v>
      </c>
      <c r="V5" s="291">
        <v>0</v>
      </c>
      <c r="W5" s="291">
        <v>0</v>
      </c>
      <c r="X5" s="291">
        <v>0</v>
      </c>
      <c r="Y5" s="291">
        <v>0</v>
      </c>
      <c r="Z5" s="291">
        <v>0</v>
      </c>
    </row>
    <row r="6" spans="1:26" x14ac:dyDescent="0.2">
      <c r="A6" s="1" t="s">
        <v>42</v>
      </c>
      <c r="B6" t="s">
        <v>44</v>
      </c>
      <c r="C6" s="291">
        <v>182</v>
      </c>
      <c r="D6" s="291">
        <v>180</v>
      </c>
      <c r="E6" s="291">
        <v>119.5</v>
      </c>
      <c r="F6" s="291">
        <v>564.75</v>
      </c>
      <c r="G6" s="291">
        <v>635.25</v>
      </c>
      <c r="H6" s="291">
        <v>749.63</v>
      </c>
      <c r="I6" s="291">
        <v>922.25</v>
      </c>
      <c r="J6" s="291">
        <v>996</v>
      </c>
      <c r="K6" s="291">
        <v>250.5</v>
      </c>
      <c r="L6" s="291">
        <v>276.63</v>
      </c>
      <c r="M6" s="291">
        <v>276.13</v>
      </c>
      <c r="N6" s="291">
        <v>452.38</v>
      </c>
      <c r="O6" s="291">
        <v>728.75</v>
      </c>
      <c r="P6" s="291">
        <v>1366</v>
      </c>
      <c r="Q6" s="291">
        <v>1038.25</v>
      </c>
      <c r="R6" s="291">
        <v>1052.25</v>
      </c>
      <c r="S6" s="291">
        <v>963</v>
      </c>
      <c r="T6" s="291">
        <v>835.13</v>
      </c>
      <c r="U6" s="291">
        <v>663.25</v>
      </c>
      <c r="V6" s="291">
        <v>698.13</v>
      </c>
      <c r="W6" s="291">
        <v>590</v>
      </c>
      <c r="X6" s="291">
        <v>669.38</v>
      </c>
      <c r="Y6" s="291">
        <v>609.25</v>
      </c>
      <c r="Z6" s="291">
        <v>456.13</v>
      </c>
    </row>
    <row r="7" spans="1:26" x14ac:dyDescent="0.2">
      <c r="A7" s="1" t="s">
        <v>43</v>
      </c>
      <c r="B7" t="s">
        <v>954</v>
      </c>
      <c r="C7" s="291">
        <v>170.5</v>
      </c>
      <c r="D7" s="291">
        <v>171</v>
      </c>
      <c r="E7" s="291">
        <v>171.25</v>
      </c>
      <c r="F7" s="291">
        <v>166.5</v>
      </c>
      <c r="G7" s="291">
        <v>175.25</v>
      </c>
      <c r="H7" s="291">
        <v>193.5</v>
      </c>
      <c r="I7" s="291">
        <v>202.38</v>
      </c>
      <c r="J7" s="291">
        <v>217.75</v>
      </c>
      <c r="K7" s="291">
        <v>217.88</v>
      </c>
      <c r="L7" s="291">
        <v>210.75</v>
      </c>
      <c r="M7" s="291">
        <v>236</v>
      </c>
      <c r="N7" s="291">
        <v>237.75</v>
      </c>
      <c r="O7" s="291">
        <v>278.25</v>
      </c>
      <c r="P7" s="291">
        <v>269.25</v>
      </c>
      <c r="Q7" s="291">
        <v>259.75</v>
      </c>
      <c r="R7" s="291">
        <v>264.75</v>
      </c>
      <c r="S7" s="291">
        <v>273.5</v>
      </c>
      <c r="T7" s="291">
        <v>289</v>
      </c>
      <c r="U7" s="291">
        <v>304.25</v>
      </c>
      <c r="V7" s="291">
        <v>311</v>
      </c>
      <c r="W7" s="291">
        <v>309</v>
      </c>
      <c r="X7" s="291">
        <v>309.25</v>
      </c>
      <c r="Y7" s="291">
        <v>298</v>
      </c>
      <c r="Z7" s="291">
        <v>281.5</v>
      </c>
    </row>
    <row r="8" spans="1:26" x14ac:dyDescent="0.2">
      <c r="A8" s="1" t="s">
        <v>45</v>
      </c>
      <c r="B8" t="s">
        <v>955</v>
      </c>
      <c r="C8" s="291">
        <v>59.75</v>
      </c>
      <c r="D8" s="291">
        <v>61.75</v>
      </c>
      <c r="E8" s="291">
        <v>48.75</v>
      </c>
      <c r="F8" s="291">
        <v>51.75</v>
      </c>
      <c r="G8" s="291">
        <v>55.5</v>
      </c>
      <c r="H8" s="291">
        <v>57</v>
      </c>
      <c r="I8" s="291">
        <v>58.75</v>
      </c>
      <c r="J8" s="291">
        <v>59.75</v>
      </c>
      <c r="K8" s="291">
        <v>58</v>
      </c>
      <c r="L8" s="291">
        <v>59</v>
      </c>
      <c r="M8" s="291">
        <v>78.5</v>
      </c>
      <c r="N8" s="291">
        <v>87.75</v>
      </c>
      <c r="O8" s="291">
        <v>97.75</v>
      </c>
      <c r="P8" s="291">
        <v>77.75</v>
      </c>
      <c r="Q8" s="291">
        <v>92.5</v>
      </c>
      <c r="R8" s="291">
        <v>90.5</v>
      </c>
      <c r="S8" s="291">
        <v>105</v>
      </c>
      <c r="T8" s="291">
        <v>97.75</v>
      </c>
      <c r="U8" s="291">
        <v>97</v>
      </c>
      <c r="V8" s="291">
        <v>105</v>
      </c>
      <c r="W8" s="291">
        <v>107.25</v>
      </c>
      <c r="X8" s="291">
        <v>97.5</v>
      </c>
      <c r="Y8" s="291">
        <v>108</v>
      </c>
      <c r="Z8" s="291">
        <v>103</v>
      </c>
    </row>
    <row r="9" spans="1:26" x14ac:dyDescent="0.2">
      <c r="A9" s="1" t="s">
        <v>46</v>
      </c>
      <c r="B9" t="s">
        <v>47</v>
      </c>
      <c r="C9" s="291">
        <v>517</v>
      </c>
      <c r="D9" s="291">
        <v>713.38</v>
      </c>
      <c r="E9" s="291">
        <v>721.5</v>
      </c>
      <c r="F9" s="291">
        <v>520.75</v>
      </c>
      <c r="G9" s="291">
        <v>593.5</v>
      </c>
      <c r="H9" s="291">
        <v>723</v>
      </c>
      <c r="I9" s="291">
        <v>625.25</v>
      </c>
      <c r="J9" s="291">
        <v>600.13</v>
      </c>
      <c r="K9" s="291">
        <v>640</v>
      </c>
      <c r="L9" s="291">
        <v>807.5</v>
      </c>
      <c r="M9" s="291">
        <v>952.5</v>
      </c>
      <c r="N9" s="291">
        <v>923</v>
      </c>
      <c r="O9" s="291">
        <v>789.75</v>
      </c>
      <c r="P9" s="291">
        <v>697.5</v>
      </c>
      <c r="Q9" s="291">
        <v>672</v>
      </c>
      <c r="R9" s="291">
        <v>572.5</v>
      </c>
      <c r="S9" s="291">
        <v>533.75</v>
      </c>
      <c r="T9" s="291">
        <v>485.5</v>
      </c>
      <c r="U9" s="291">
        <v>481.5</v>
      </c>
      <c r="V9" s="291">
        <v>568</v>
      </c>
      <c r="W9" s="291">
        <v>764.63</v>
      </c>
      <c r="X9" s="291">
        <v>710.75</v>
      </c>
      <c r="Y9" s="291">
        <v>796</v>
      </c>
      <c r="Z9" s="291">
        <v>753</v>
      </c>
    </row>
    <row r="10" spans="1:26" x14ac:dyDescent="0.2">
      <c r="A10" s="1" t="s">
        <v>48</v>
      </c>
      <c r="B10" t="s">
        <v>956</v>
      </c>
      <c r="C10" s="291">
        <v>905</v>
      </c>
      <c r="D10" s="291">
        <v>921.38</v>
      </c>
      <c r="E10" s="291">
        <v>959.5</v>
      </c>
      <c r="F10" s="291">
        <v>1153</v>
      </c>
      <c r="G10" s="291">
        <v>1302.3800000000001</v>
      </c>
      <c r="H10" s="291">
        <v>1340.63</v>
      </c>
      <c r="I10" s="291">
        <v>1337.63</v>
      </c>
      <c r="J10" s="291">
        <v>1467.63</v>
      </c>
      <c r="K10" s="291">
        <v>1566.75</v>
      </c>
      <c r="L10" s="291">
        <v>1643.75</v>
      </c>
      <c r="M10" s="291">
        <v>1643.13</v>
      </c>
      <c r="N10" s="291">
        <v>1652.0100000000002</v>
      </c>
      <c r="O10" s="291">
        <v>1552.63</v>
      </c>
      <c r="P10" s="291">
        <v>1615.75</v>
      </c>
      <c r="Q10" s="291">
        <v>1629.88</v>
      </c>
      <c r="R10" s="291">
        <v>1676.2600000000002</v>
      </c>
      <c r="S10" s="291">
        <v>1786.13</v>
      </c>
      <c r="T10" s="291">
        <v>1832.38</v>
      </c>
      <c r="U10" s="291">
        <v>1787.25</v>
      </c>
      <c r="V10" s="291">
        <v>1774.63</v>
      </c>
      <c r="W10" s="291">
        <v>1771.5100000000002</v>
      </c>
      <c r="X10" s="291">
        <v>1745.75</v>
      </c>
      <c r="Y10" s="291">
        <v>1673.25</v>
      </c>
      <c r="Z10" s="291">
        <v>1652.63</v>
      </c>
    </row>
    <row r="11" spans="1:26" x14ac:dyDescent="0.2">
      <c r="A11" s="1" t="s">
        <v>49</v>
      </c>
      <c r="B11" t="s">
        <v>957</v>
      </c>
      <c r="C11" s="291">
        <v>327.63</v>
      </c>
      <c r="D11" s="291">
        <v>308.25</v>
      </c>
      <c r="E11" s="291">
        <v>276.75</v>
      </c>
      <c r="F11" s="291">
        <v>289.76</v>
      </c>
      <c r="G11" s="291">
        <v>291.13</v>
      </c>
      <c r="H11" s="291">
        <v>342</v>
      </c>
      <c r="I11" s="291">
        <v>370.75</v>
      </c>
      <c r="J11" s="291">
        <v>425.38</v>
      </c>
      <c r="K11" s="291">
        <v>503.51</v>
      </c>
      <c r="L11" s="291">
        <v>520.01</v>
      </c>
      <c r="M11" s="291">
        <v>646.75</v>
      </c>
      <c r="N11" s="291">
        <v>611.63</v>
      </c>
      <c r="O11" s="291">
        <v>639.88</v>
      </c>
      <c r="P11" s="291">
        <v>622.38</v>
      </c>
      <c r="Q11" s="291">
        <v>649.88</v>
      </c>
      <c r="R11" s="291">
        <v>628.5</v>
      </c>
      <c r="S11" s="291">
        <v>716.25</v>
      </c>
      <c r="T11" s="291">
        <v>796.75</v>
      </c>
      <c r="U11" s="291">
        <v>794</v>
      </c>
      <c r="V11" s="291">
        <v>769</v>
      </c>
      <c r="W11" s="291">
        <v>717.88</v>
      </c>
      <c r="X11" s="291">
        <v>686.76</v>
      </c>
      <c r="Y11" s="291">
        <v>707.88</v>
      </c>
      <c r="Z11" s="291">
        <v>663.38</v>
      </c>
    </row>
    <row r="12" spans="1:26" x14ac:dyDescent="0.2">
      <c r="A12" s="1" t="s">
        <v>50</v>
      </c>
      <c r="B12" t="s">
        <v>958</v>
      </c>
      <c r="C12" s="291">
        <v>608.13</v>
      </c>
      <c r="D12" s="291">
        <v>559.75</v>
      </c>
      <c r="E12" s="291">
        <v>527.75</v>
      </c>
      <c r="F12" s="291">
        <v>533.13</v>
      </c>
      <c r="G12" s="291">
        <v>584.39</v>
      </c>
      <c r="H12" s="291">
        <v>581.01</v>
      </c>
      <c r="I12" s="291">
        <v>566.25</v>
      </c>
      <c r="J12" s="291">
        <v>505.5</v>
      </c>
      <c r="K12" s="291">
        <v>473.63</v>
      </c>
      <c r="L12" s="291">
        <v>419.13</v>
      </c>
      <c r="M12" s="291">
        <v>441.88</v>
      </c>
      <c r="N12" s="291">
        <v>441</v>
      </c>
      <c r="O12" s="291">
        <v>413.13</v>
      </c>
      <c r="P12" s="291">
        <v>406</v>
      </c>
      <c r="Q12" s="291">
        <v>398.75</v>
      </c>
      <c r="R12" s="291">
        <v>403.5</v>
      </c>
      <c r="S12" s="291">
        <v>386.63</v>
      </c>
      <c r="T12" s="291">
        <v>375.88</v>
      </c>
      <c r="U12" s="291">
        <v>374.5</v>
      </c>
      <c r="V12" s="291">
        <v>419.75</v>
      </c>
      <c r="W12" s="291">
        <v>422.25</v>
      </c>
      <c r="X12" s="291">
        <v>405.75</v>
      </c>
      <c r="Y12" s="291">
        <v>420</v>
      </c>
      <c r="Z12" s="291">
        <v>411.75</v>
      </c>
    </row>
    <row r="13" spans="1:26" x14ac:dyDescent="0.2">
      <c r="A13" s="1" t="s">
        <v>51</v>
      </c>
      <c r="B13" t="s">
        <v>959</v>
      </c>
      <c r="C13" s="291">
        <v>114.25</v>
      </c>
      <c r="D13" s="291">
        <v>115.5</v>
      </c>
      <c r="E13" s="291">
        <v>112.75</v>
      </c>
      <c r="F13" s="291">
        <v>108</v>
      </c>
      <c r="G13" s="291">
        <v>104</v>
      </c>
      <c r="H13" s="291">
        <v>108</v>
      </c>
      <c r="I13" s="291">
        <v>113.5</v>
      </c>
      <c r="J13" s="291">
        <v>142.25</v>
      </c>
      <c r="K13" s="291">
        <v>149.75</v>
      </c>
      <c r="L13" s="291">
        <v>155</v>
      </c>
      <c r="M13" s="291">
        <v>151.5</v>
      </c>
      <c r="N13" s="291">
        <v>159.5</v>
      </c>
      <c r="O13" s="291">
        <v>163.75</v>
      </c>
      <c r="P13" s="291">
        <v>141.5</v>
      </c>
      <c r="Q13" s="291">
        <v>144.25</v>
      </c>
      <c r="R13" s="291">
        <v>147.25</v>
      </c>
      <c r="S13" s="291">
        <v>139.75</v>
      </c>
      <c r="T13" s="291">
        <v>142.25</v>
      </c>
      <c r="U13" s="291">
        <v>141.75</v>
      </c>
      <c r="V13" s="291">
        <v>133</v>
      </c>
      <c r="W13" s="291">
        <v>131.25</v>
      </c>
      <c r="X13" s="291">
        <v>130.5</v>
      </c>
      <c r="Y13" s="291">
        <v>128.75</v>
      </c>
      <c r="Z13" s="291">
        <v>141.25</v>
      </c>
    </row>
    <row r="14" spans="1:26" x14ac:dyDescent="0.2">
      <c r="A14" s="1" t="s">
        <v>53</v>
      </c>
      <c r="B14" t="s">
        <v>52</v>
      </c>
      <c r="C14" s="291">
        <v>122.75</v>
      </c>
      <c r="D14" s="291">
        <v>137.63</v>
      </c>
      <c r="E14" s="291">
        <v>149.25</v>
      </c>
      <c r="F14" s="291">
        <v>154.63</v>
      </c>
      <c r="G14" s="291">
        <v>184.5</v>
      </c>
      <c r="H14" s="291">
        <v>171.75</v>
      </c>
      <c r="I14" s="291">
        <v>164.25</v>
      </c>
      <c r="J14" s="291">
        <v>181.5</v>
      </c>
      <c r="K14" s="291">
        <v>186.75</v>
      </c>
      <c r="L14" s="291">
        <v>204.25</v>
      </c>
      <c r="M14" s="291">
        <v>215.25</v>
      </c>
      <c r="N14" s="291">
        <v>221.75</v>
      </c>
      <c r="O14" s="291">
        <v>219.75</v>
      </c>
      <c r="P14" s="291">
        <v>235.25</v>
      </c>
      <c r="Q14" s="291">
        <v>236.5</v>
      </c>
      <c r="R14" s="291">
        <v>249.25</v>
      </c>
      <c r="S14" s="291">
        <v>244.75</v>
      </c>
      <c r="T14" s="291">
        <v>241.75</v>
      </c>
      <c r="U14" s="291">
        <v>262.5</v>
      </c>
      <c r="V14" s="291">
        <v>261.5</v>
      </c>
      <c r="W14" s="291">
        <v>276.5</v>
      </c>
      <c r="X14" s="291">
        <v>278.75</v>
      </c>
      <c r="Y14" s="291">
        <v>279</v>
      </c>
      <c r="Z14" s="291">
        <v>322.5</v>
      </c>
    </row>
    <row r="15" spans="1:26" x14ac:dyDescent="0.2">
      <c r="A15" s="1" t="s">
        <v>54</v>
      </c>
      <c r="B15" s="124" t="s">
        <v>960</v>
      </c>
      <c r="C15" s="291">
        <v>26.13</v>
      </c>
      <c r="D15" s="291">
        <v>24.63</v>
      </c>
      <c r="E15" s="291">
        <v>20.75</v>
      </c>
      <c r="F15" s="291">
        <v>25.75</v>
      </c>
      <c r="G15" s="291">
        <v>26.5</v>
      </c>
      <c r="H15" s="291">
        <v>20.5</v>
      </c>
      <c r="I15" s="291">
        <v>17.25</v>
      </c>
      <c r="J15" s="291">
        <v>16.75</v>
      </c>
      <c r="K15" s="291">
        <v>15</v>
      </c>
      <c r="L15" s="291">
        <v>19</v>
      </c>
      <c r="M15" s="291">
        <v>18</v>
      </c>
      <c r="N15" s="291">
        <v>17.5</v>
      </c>
      <c r="O15" s="291">
        <v>15.75</v>
      </c>
      <c r="P15" s="291">
        <v>19.25</v>
      </c>
      <c r="Q15" s="291">
        <v>20</v>
      </c>
      <c r="R15" s="291">
        <v>18.25</v>
      </c>
      <c r="S15" s="291">
        <v>24</v>
      </c>
      <c r="T15" s="291">
        <v>30.5</v>
      </c>
      <c r="U15" s="291">
        <v>23.25</v>
      </c>
      <c r="V15" s="291">
        <v>24.5</v>
      </c>
      <c r="W15" s="291">
        <v>34.5</v>
      </c>
      <c r="X15" s="291">
        <v>53.75</v>
      </c>
      <c r="Y15" s="291">
        <v>47.25</v>
      </c>
      <c r="Z15" s="291">
        <v>32.25</v>
      </c>
    </row>
    <row r="16" spans="1:26" x14ac:dyDescent="0.2">
      <c r="A16" s="1" t="s">
        <v>56</v>
      </c>
      <c r="B16" s="124" t="s">
        <v>961</v>
      </c>
      <c r="C16" s="291">
        <v>22.25</v>
      </c>
      <c r="D16" s="291">
        <v>22.25</v>
      </c>
      <c r="E16" s="291">
        <v>21.5</v>
      </c>
      <c r="F16" s="291">
        <v>20.75</v>
      </c>
      <c r="G16" s="291">
        <v>22.75</v>
      </c>
      <c r="H16" s="291">
        <v>25.25</v>
      </c>
      <c r="I16" s="291">
        <v>27</v>
      </c>
      <c r="J16" s="291">
        <v>29.25</v>
      </c>
      <c r="K16" s="291">
        <v>28</v>
      </c>
      <c r="L16" s="291">
        <v>27.5</v>
      </c>
      <c r="M16" s="291">
        <v>27.5</v>
      </c>
      <c r="N16" s="291">
        <v>26.5</v>
      </c>
      <c r="O16" s="291">
        <v>26</v>
      </c>
      <c r="P16" s="291">
        <v>30</v>
      </c>
      <c r="Q16" s="291">
        <v>29.75</v>
      </c>
      <c r="R16" s="291">
        <v>25.25</v>
      </c>
      <c r="S16" s="291">
        <v>25.75</v>
      </c>
      <c r="T16" s="291">
        <v>26.5</v>
      </c>
      <c r="U16" s="291">
        <v>27.5</v>
      </c>
      <c r="V16" s="291">
        <v>23.75</v>
      </c>
      <c r="W16" s="291">
        <v>28.25</v>
      </c>
      <c r="X16" s="291">
        <v>29.38</v>
      </c>
      <c r="Y16" s="291">
        <v>33.129999999999995</v>
      </c>
      <c r="Z16" s="291">
        <v>34.5</v>
      </c>
    </row>
    <row r="17" spans="1:26" x14ac:dyDescent="0.2">
      <c r="A17" s="1" t="s">
        <v>58</v>
      </c>
      <c r="B17" t="s">
        <v>962</v>
      </c>
      <c r="C17" s="291">
        <v>143.75</v>
      </c>
      <c r="D17" s="291">
        <v>156.63</v>
      </c>
      <c r="E17" s="291">
        <v>122</v>
      </c>
      <c r="F17" s="291">
        <v>133</v>
      </c>
      <c r="G17" s="291">
        <v>142.13</v>
      </c>
      <c r="H17" s="291">
        <v>128.13</v>
      </c>
      <c r="I17" s="291">
        <v>127.25</v>
      </c>
      <c r="J17" s="291">
        <v>119.13</v>
      </c>
      <c r="K17" s="291">
        <v>110.5</v>
      </c>
      <c r="L17" s="291">
        <v>105.88</v>
      </c>
      <c r="M17" s="291">
        <v>129.13</v>
      </c>
      <c r="N17" s="291">
        <v>122.25</v>
      </c>
      <c r="O17" s="291">
        <v>127.25</v>
      </c>
      <c r="P17" s="291">
        <v>114.75</v>
      </c>
      <c r="Q17" s="291">
        <v>115.25</v>
      </c>
      <c r="R17" s="291">
        <v>108</v>
      </c>
      <c r="S17" s="291">
        <v>109</v>
      </c>
      <c r="T17" s="291">
        <v>91.63</v>
      </c>
      <c r="U17" s="291">
        <v>89.75</v>
      </c>
      <c r="V17" s="291">
        <v>82.13</v>
      </c>
      <c r="W17" s="291">
        <v>77.63</v>
      </c>
      <c r="X17" s="291">
        <v>80.25</v>
      </c>
      <c r="Y17" s="291">
        <v>79.5</v>
      </c>
      <c r="Z17" s="291">
        <v>71.5</v>
      </c>
    </row>
    <row r="18" spans="1:26" x14ac:dyDescent="0.2">
      <c r="A18" s="1" t="s">
        <v>59</v>
      </c>
      <c r="B18" t="s">
        <v>55</v>
      </c>
      <c r="C18" s="291">
        <v>2952.5</v>
      </c>
      <c r="D18" s="291">
        <v>2869.63</v>
      </c>
      <c r="E18" s="291">
        <v>2774.5</v>
      </c>
      <c r="F18" s="291">
        <v>2772.75</v>
      </c>
      <c r="G18" s="291">
        <v>2880.38</v>
      </c>
      <c r="H18" s="291">
        <v>3029.6400000000003</v>
      </c>
      <c r="I18" s="291">
        <v>3113.26</v>
      </c>
      <c r="J18" s="291">
        <v>3278.5</v>
      </c>
      <c r="K18" s="291">
        <v>3427.75</v>
      </c>
      <c r="L18" s="291">
        <v>3770.38</v>
      </c>
      <c r="M18" s="291">
        <v>3688.88</v>
      </c>
      <c r="N18" s="291">
        <v>3611</v>
      </c>
      <c r="O18" s="291">
        <v>3504.25</v>
      </c>
      <c r="P18" s="291">
        <v>3491.5</v>
      </c>
      <c r="Q18" s="291">
        <v>3497</v>
      </c>
      <c r="R18" s="291">
        <v>3620.25</v>
      </c>
      <c r="S18" s="291">
        <v>3674.25</v>
      </c>
      <c r="T18" s="291">
        <v>3631.75</v>
      </c>
      <c r="U18" s="291">
        <v>3679</v>
      </c>
      <c r="V18" s="291">
        <v>3768.5</v>
      </c>
      <c r="W18" s="291">
        <v>3843</v>
      </c>
      <c r="X18" s="291">
        <v>3924.5</v>
      </c>
      <c r="Y18" s="291">
        <v>4009.38</v>
      </c>
      <c r="Z18" s="291">
        <v>4063.25</v>
      </c>
    </row>
    <row r="19" spans="1:26" x14ac:dyDescent="0.2">
      <c r="A19" s="1" t="s">
        <v>60</v>
      </c>
      <c r="B19" s="124" t="s">
        <v>534</v>
      </c>
      <c r="C19" s="291">
        <v>456.13</v>
      </c>
      <c r="D19" s="291">
        <v>401.38</v>
      </c>
      <c r="E19" s="291">
        <v>519.88</v>
      </c>
      <c r="F19" s="291">
        <v>561</v>
      </c>
      <c r="G19" s="291">
        <v>627.25</v>
      </c>
      <c r="H19" s="291">
        <v>623.51</v>
      </c>
      <c r="I19" s="291">
        <v>605.5</v>
      </c>
      <c r="J19" s="291">
        <v>589.88</v>
      </c>
      <c r="K19" s="291">
        <v>623.75</v>
      </c>
      <c r="L19" s="291">
        <v>375.75</v>
      </c>
      <c r="M19" s="291">
        <v>444</v>
      </c>
      <c r="N19" s="291">
        <v>401.5</v>
      </c>
      <c r="O19" s="291">
        <v>397.88</v>
      </c>
      <c r="P19" s="291">
        <v>439.38</v>
      </c>
      <c r="Q19" s="291">
        <v>483</v>
      </c>
      <c r="R19" s="291">
        <v>531.75</v>
      </c>
      <c r="S19" s="291">
        <v>496.5</v>
      </c>
      <c r="T19" s="291">
        <v>548.5</v>
      </c>
      <c r="U19" s="291">
        <v>566.38</v>
      </c>
      <c r="V19" s="291">
        <v>549.38</v>
      </c>
      <c r="W19" s="291">
        <v>562</v>
      </c>
      <c r="X19" s="291">
        <v>538.38</v>
      </c>
      <c r="Y19" s="291">
        <v>548</v>
      </c>
      <c r="Z19" s="291">
        <v>536.75</v>
      </c>
    </row>
    <row r="20" spans="1:26" x14ac:dyDescent="0.2">
      <c r="A20" s="1" t="s">
        <v>61</v>
      </c>
      <c r="B20" s="124" t="s">
        <v>969</v>
      </c>
      <c r="C20" s="291">
        <v>35.75</v>
      </c>
      <c r="D20" s="291">
        <v>45.13</v>
      </c>
      <c r="E20" s="291">
        <v>46.63</v>
      </c>
      <c r="F20" s="291">
        <v>47</v>
      </c>
      <c r="G20" s="291">
        <v>48.5</v>
      </c>
      <c r="H20" s="291">
        <v>48</v>
      </c>
      <c r="I20" s="291">
        <v>60.38</v>
      </c>
      <c r="J20" s="291">
        <v>70.5</v>
      </c>
      <c r="K20" s="291">
        <v>69.5</v>
      </c>
      <c r="L20" s="291">
        <v>86.5</v>
      </c>
      <c r="M20" s="291">
        <v>88.75</v>
      </c>
      <c r="N20" s="291">
        <v>96.5</v>
      </c>
      <c r="O20" s="291">
        <v>94.63</v>
      </c>
      <c r="P20" s="291">
        <v>119.88</v>
      </c>
      <c r="Q20" s="291">
        <v>124</v>
      </c>
      <c r="R20" s="291">
        <v>130.63</v>
      </c>
      <c r="S20" s="291">
        <v>124.75</v>
      </c>
      <c r="T20" s="291">
        <v>131.88</v>
      </c>
      <c r="U20" s="291">
        <v>132.5</v>
      </c>
      <c r="V20" s="291">
        <v>159.5</v>
      </c>
      <c r="W20" s="291">
        <v>146.75</v>
      </c>
      <c r="X20" s="291">
        <v>142.5</v>
      </c>
      <c r="Y20" s="291">
        <v>142.38</v>
      </c>
      <c r="Z20" s="291">
        <v>145.13</v>
      </c>
    </row>
    <row r="21" spans="1:26" x14ac:dyDescent="0.2">
      <c r="A21" s="1" t="s">
        <v>963</v>
      </c>
      <c r="B21" t="s">
        <v>964</v>
      </c>
      <c r="C21" s="291">
        <v>23</v>
      </c>
      <c r="D21" s="291">
        <v>38</v>
      </c>
      <c r="E21" s="291">
        <v>47.75</v>
      </c>
      <c r="F21" s="291">
        <v>63.63</v>
      </c>
      <c r="G21" s="291">
        <v>68.5</v>
      </c>
      <c r="H21" s="291">
        <v>51.38</v>
      </c>
      <c r="I21" s="291">
        <v>48.38</v>
      </c>
      <c r="J21" s="291">
        <v>51.75</v>
      </c>
      <c r="K21" s="291">
        <v>53</v>
      </c>
      <c r="L21" s="291">
        <v>50.88</v>
      </c>
      <c r="M21" s="291">
        <v>36.25</v>
      </c>
      <c r="N21" s="291">
        <v>38.75</v>
      </c>
      <c r="O21" s="291">
        <v>44.75</v>
      </c>
      <c r="P21" s="291">
        <v>41.38</v>
      </c>
      <c r="Q21" s="291">
        <v>50.13</v>
      </c>
      <c r="R21" s="291">
        <v>51.75</v>
      </c>
      <c r="S21" s="291">
        <v>60.75</v>
      </c>
      <c r="T21" s="291">
        <v>58</v>
      </c>
      <c r="U21" s="291">
        <v>58.75</v>
      </c>
      <c r="V21" s="291">
        <v>57.13</v>
      </c>
      <c r="W21" s="291">
        <v>47.5</v>
      </c>
      <c r="X21" s="291">
        <v>57</v>
      </c>
      <c r="Y21" s="291">
        <v>53.5</v>
      </c>
      <c r="Z21" s="291">
        <v>51.5</v>
      </c>
    </row>
    <row r="22" spans="1:26" x14ac:dyDescent="0.2">
      <c r="A22" s="1" t="s">
        <v>965</v>
      </c>
      <c r="B22" t="s">
        <v>966</v>
      </c>
      <c r="C22" s="291">
        <v>121.63</v>
      </c>
      <c r="D22" s="291">
        <v>135.13</v>
      </c>
      <c r="E22" s="291">
        <v>136</v>
      </c>
      <c r="F22" s="291">
        <v>140.88</v>
      </c>
      <c r="G22" s="291">
        <v>155.25</v>
      </c>
      <c r="H22" s="291">
        <v>172.13</v>
      </c>
      <c r="I22" s="291">
        <v>170.5</v>
      </c>
      <c r="J22" s="291">
        <v>169.38</v>
      </c>
      <c r="K22" s="291">
        <v>178.5</v>
      </c>
      <c r="L22" s="291">
        <v>170.25</v>
      </c>
      <c r="M22" s="291">
        <v>180.5</v>
      </c>
      <c r="N22" s="291">
        <v>189.75</v>
      </c>
      <c r="O22" s="291">
        <v>194.75</v>
      </c>
      <c r="P22" s="291">
        <v>163.63</v>
      </c>
      <c r="Q22" s="291">
        <v>153.38</v>
      </c>
      <c r="R22" s="291">
        <v>160.5</v>
      </c>
      <c r="S22" s="291">
        <v>171.25</v>
      </c>
      <c r="T22" s="291">
        <v>180</v>
      </c>
      <c r="U22" s="291">
        <v>170.75</v>
      </c>
      <c r="V22" s="291">
        <v>216.88</v>
      </c>
      <c r="W22" s="291">
        <v>224.13</v>
      </c>
      <c r="X22" s="291">
        <v>233.38</v>
      </c>
      <c r="Y22" s="291">
        <v>193.25</v>
      </c>
      <c r="Z22" s="291">
        <v>168.75</v>
      </c>
    </row>
    <row r="23" spans="1:26" x14ac:dyDescent="0.2">
      <c r="A23" s="1" t="s">
        <v>967</v>
      </c>
      <c r="B23" t="s">
        <v>968</v>
      </c>
      <c r="C23" s="291">
        <v>1162.5</v>
      </c>
      <c r="D23" s="291">
        <v>1132.5</v>
      </c>
      <c r="E23" s="291">
        <v>1181.5</v>
      </c>
      <c r="F23" s="291">
        <v>1270.75</v>
      </c>
      <c r="G23" s="291">
        <v>1311.25</v>
      </c>
      <c r="H23" s="291">
        <v>1189.25</v>
      </c>
      <c r="I23" s="291">
        <v>1472.25</v>
      </c>
      <c r="J23" s="291">
        <v>1244.25</v>
      </c>
      <c r="K23" s="291">
        <v>1223</v>
      </c>
      <c r="L23" s="291">
        <v>1240.6300000000001</v>
      </c>
      <c r="M23" s="291">
        <v>1207.8800000000001</v>
      </c>
      <c r="N23" s="291">
        <v>1113.5</v>
      </c>
      <c r="O23" s="291">
        <v>1045</v>
      </c>
      <c r="P23" s="291">
        <v>1019.25</v>
      </c>
      <c r="Q23" s="291">
        <v>975.5</v>
      </c>
      <c r="R23" s="291">
        <v>933.25</v>
      </c>
      <c r="S23" s="291">
        <v>948.5</v>
      </c>
      <c r="T23" s="291">
        <v>921.75</v>
      </c>
      <c r="U23" s="291">
        <v>979.5</v>
      </c>
      <c r="V23" s="291">
        <v>1032</v>
      </c>
      <c r="W23" s="291">
        <v>1061.5</v>
      </c>
      <c r="X23" s="291">
        <v>1117.5</v>
      </c>
      <c r="Y23" s="291">
        <v>1073.5</v>
      </c>
      <c r="Z23" s="291">
        <v>1073</v>
      </c>
    </row>
    <row r="24" spans="1:26" s="200" customFormat="1" ht="20.100000000000001" customHeight="1" x14ac:dyDescent="0.2">
      <c r="A24" s="743"/>
      <c r="B24" s="744" t="s">
        <v>5</v>
      </c>
      <c r="C24" s="745">
        <f>SUM(C3:C23)</f>
        <v>7992.6500000000005</v>
      </c>
      <c r="D24" s="745">
        <f t="shared" ref="D24:X24" si="0">SUM(D3:D23)</f>
        <v>8054.170000000001</v>
      </c>
      <c r="E24" s="745">
        <f t="shared" si="0"/>
        <v>8017.76</v>
      </c>
      <c r="F24" s="745">
        <f t="shared" si="0"/>
        <v>8651.91</v>
      </c>
      <c r="G24" s="745">
        <f t="shared" si="0"/>
        <v>9258.7900000000009</v>
      </c>
      <c r="H24" s="745">
        <f t="shared" si="0"/>
        <v>9610.56</v>
      </c>
      <c r="I24" s="745">
        <f t="shared" si="0"/>
        <v>10047.029999999999</v>
      </c>
      <c r="J24" s="745">
        <f t="shared" si="0"/>
        <v>10216.779999999999</v>
      </c>
      <c r="K24" s="745">
        <f t="shared" si="0"/>
        <v>9831.77</v>
      </c>
      <c r="L24" s="745">
        <f t="shared" si="0"/>
        <v>10212.290000000001</v>
      </c>
      <c r="M24" s="745">
        <f t="shared" si="0"/>
        <v>10534.030000000002</v>
      </c>
      <c r="N24" s="745">
        <f t="shared" si="0"/>
        <v>10471.900000000001</v>
      </c>
      <c r="O24" s="745">
        <f t="shared" si="0"/>
        <v>10430.899999999998</v>
      </c>
      <c r="P24" s="745">
        <f t="shared" si="0"/>
        <v>10975.149999999998</v>
      </c>
      <c r="Q24" s="745">
        <f t="shared" si="0"/>
        <v>10689.519999999999</v>
      </c>
      <c r="R24" s="745">
        <f t="shared" si="0"/>
        <v>10795.019999999999</v>
      </c>
      <c r="S24" s="745">
        <f t="shared" si="0"/>
        <v>10921.39</v>
      </c>
      <c r="T24" s="745">
        <f t="shared" si="0"/>
        <v>10849.9</v>
      </c>
      <c r="U24" s="745">
        <f t="shared" si="0"/>
        <v>10752.63</v>
      </c>
      <c r="V24" s="745">
        <f t="shared" si="0"/>
        <v>11075.279999999997</v>
      </c>
      <c r="W24" s="745">
        <f t="shared" si="0"/>
        <v>11260.03</v>
      </c>
      <c r="X24" s="745">
        <f t="shared" si="0"/>
        <v>11348.029999999999</v>
      </c>
      <c r="Y24" s="745">
        <f t="shared" ref="Y24:Z24" si="1">SUM(Y3:Y23)</f>
        <v>11308.9</v>
      </c>
      <c r="Z24" s="745">
        <f t="shared" si="1"/>
        <v>11051.269999999999</v>
      </c>
    </row>
    <row r="25" spans="1:26" s="741" customFormat="1" ht="20.100000000000001" customHeight="1" x14ac:dyDescent="0.2">
      <c r="A25" s="740"/>
      <c r="B25" s="748" t="s">
        <v>453</v>
      </c>
      <c r="C25" s="749">
        <v>86.25</v>
      </c>
      <c r="D25" s="749">
        <v>91</v>
      </c>
      <c r="E25" s="749">
        <v>57</v>
      </c>
      <c r="F25" s="749">
        <v>559.13</v>
      </c>
      <c r="G25" s="749">
        <v>631.13</v>
      </c>
      <c r="H25" s="749">
        <v>748</v>
      </c>
      <c r="I25" s="749">
        <v>918.5</v>
      </c>
      <c r="J25" s="749">
        <v>1018.25</v>
      </c>
      <c r="K25" s="749">
        <v>295.25</v>
      </c>
      <c r="L25" s="749">
        <v>358.5</v>
      </c>
      <c r="M25" s="749">
        <v>339</v>
      </c>
      <c r="N25" s="749">
        <v>504.13</v>
      </c>
      <c r="O25" s="749">
        <v>847.75</v>
      </c>
      <c r="P25" s="749">
        <v>1513</v>
      </c>
      <c r="Q25" s="749">
        <v>1180.5</v>
      </c>
      <c r="R25" s="749">
        <v>1217.6300000000001</v>
      </c>
      <c r="S25" s="749">
        <v>1158.8800000000001</v>
      </c>
      <c r="T25" s="749">
        <v>1036.75</v>
      </c>
      <c r="U25" s="749">
        <v>837.25</v>
      </c>
      <c r="V25" s="749">
        <v>846</v>
      </c>
      <c r="W25" s="749">
        <v>762.75</v>
      </c>
      <c r="X25" s="749">
        <v>817.75</v>
      </c>
      <c r="Y25" s="749">
        <v>737.13</v>
      </c>
      <c r="Z25" s="749">
        <v>540</v>
      </c>
    </row>
    <row r="26" spans="1:26" s="46" customFormat="1" ht="16.5" customHeight="1" x14ac:dyDescent="0.2">
      <c r="A26" s="974" t="s">
        <v>580</v>
      </c>
      <c r="B26" s="974"/>
      <c r="C26" s="974"/>
      <c r="D26" s="974"/>
      <c r="E26" s="974"/>
      <c r="F26" s="974"/>
      <c r="G26" s="974"/>
      <c r="H26" s="974"/>
      <c r="I26" s="974"/>
      <c r="J26" s="974"/>
      <c r="K26" s="974"/>
      <c r="L26" s="974"/>
      <c r="M26" s="974"/>
      <c r="N26" s="974"/>
      <c r="O26" s="974"/>
      <c r="P26" s="974"/>
      <c r="Q26" s="974"/>
      <c r="R26" s="975"/>
      <c r="S26" s="975"/>
      <c r="T26" s="975"/>
      <c r="U26" s="975"/>
      <c r="V26" s="976"/>
      <c r="W26" s="976"/>
      <c r="X26" s="976"/>
    </row>
    <row r="27" spans="1:26" s="46" customFormat="1" ht="15" customHeight="1" x14ac:dyDescent="0.2">
      <c r="A27" s="103" t="s">
        <v>637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50"/>
      <c r="S27" s="50"/>
      <c r="T27" s="50"/>
      <c r="U27" s="50"/>
      <c r="V27" s="50"/>
      <c r="W27" s="50"/>
    </row>
    <row r="28" spans="1:26" x14ac:dyDescent="0.2">
      <c r="A28"/>
      <c r="S28" s="51"/>
      <c r="T28" s="51"/>
      <c r="U28" s="51"/>
      <c r="V28" s="51"/>
      <c r="W28" s="51"/>
    </row>
    <row r="29" spans="1:26" ht="20.100000000000001" customHeight="1" x14ac:dyDescent="0.2">
      <c r="A29" s="45" t="str">
        <f>Index!B38</f>
        <v>Table 4f     Employment by industry, wage costs, FY2004-FY2020</v>
      </c>
      <c r="S29" s="51"/>
      <c r="T29" s="51"/>
      <c r="U29" s="51"/>
      <c r="V29" s="51"/>
      <c r="W29" s="51"/>
    </row>
    <row r="30" spans="1:26" s="32" customFormat="1" ht="20.100000000000001" customHeight="1" x14ac:dyDescent="0.2">
      <c r="A30" s="17"/>
      <c r="B30" s="215" t="s">
        <v>355</v>
      </c>
      <c r="C30" s="49" t="str">
        <f>C2</f>
        <v>FY1997</v>
      </c>
      <c r="D30" s="49" t="str">
        <f t="shared" ref="D30:R30" si="2">D2</f>
        <v>FY1998</v>
      </c>
      <c r="E30" s="49" t="str">
        <f t="shared" si="2"/>
        <v>FY1999</v>
      </c>
      <c r="F30" s="49" t="str">
        <f t="shared" si="2"/>
        <v>FY2000</v>
      </c>
      <c r="G30" s="49" t="str">
        <f t="shared" si="2"/>
        <v>FY2001</v>
      </c>
      <c r="H30" s="49" t="str">
        <f t="shared" si="2"/>
        <v>FY2002</v>
      </c>
      <c r="I30" s="49" t="str">
        <f t="shared" si="2"/>
        <v>FY2003</v>
      </c>
      <c r="J30" s="49" t="str">
        <f t="shared" si="2"/>
        <v>FY2004</v>
      </c>
      <c r="K30" s="49" t="str">
        <f t="shared" si="2"/>
        <v>FY2005</v>
      </c>
      <c r="L30" s="49" t="str">
        <f t="shared" si="2"/>
        <v>FY2006</v>
      </c>
      <c r="M30" s="49" t="str">
        <f t="shared" si="2"/>
        <v>FY2007</v>
      </c>
      <c r="N30" s="49" t="str">
        <f t="shared" si="2"/>
        <v>FY2008</v>
      </c>
      <c r="O30" s="49" t="str">
        <f t="shared" si="2"/>
        <v>FY2009</v>
      </c>
      <c r="P30" s="49" t="str">
        <f t="shared" si="2"/>
        <v>FY2010</v>
      </c>
      <c r="Q30" s="49" t="str">
        <f t="shared" si="2"/>
        <v>FY2011</v>
      </c>
      <c r="R30" s="49" t="str">
        <f t="shared" si="2"/>
        <v>FY2012</v>
      </c>
      <c r="S30" s="49" t="str">
        <f t="shared" ref="S30:T30" si="3">S2</f>
        <v>FY2013</v>
      </c>
      <c r="T30" s="49" t="str">
        <f t="shared" si="3"/>
        <v>FY2014</v>
      </c>
      <c r="U30" s="49" t="str">
        <f t="shared" ref="U30:X30" si="4">U2</f>
        <v>FY2015</v>
      </c>
      <c r="V30" s="49" t="str">
        <f t="shared" si="4"/>
        <v>FY2016</v>
      </c>
      <c r="W30" s="49" t="str">
        <f t="shared" ref="W30" si="5">W2</f>
        <v>FY2017</v>
      </c>
      <c r="X30" s="49" t="str">
        <f t="shared" si="4"/>
        <v>FY2018</v>
      </c>
      <c r="Y30" s="49" t="str">
        <f t="shared" ref="Y30:Z30" si="6">Y2</f>
        <v>FY2019</v>
      </c>
      <c r="Z30" s="49" t="str">
        <f t="shared" si="6"/>
        <v>FY2020</v>
      </c>
    </row>
    <row r="31" spans="1:26" ht="20.100000000000001" customHeight="1" x14ac:dyDescent="0.2">
      <c r="A31" s="1" t="s">
        <v>949</v>
      </c>
      <c r="B31" t="s">
        <v>950</v>
      </c>
      <c r="C31" s="291">
        <v>17.32</v>
      </c>
      <c r="D31" s="291">
        <v>17.32</v>
      </c>
      <c r="E31" s="291">
        <v>17.32</v>
      </c>
      <c r="F31" s="291">
        <v>12.81</v>
      </c>
      <c r="G31" s="291">
        <v>1.48</v>
      </c>
      <c r="H31" s="291">
        <v>0</v>
      </c>
      <c r="I31" s="291">
        <v>0</v>
      </c>
      <c r="J31" s="291">
        <v>0</v>
      </c>
      <c r="K31" s="291">
        <v>0</v>
      </c>
      <c r="L31" s="291">
        <v>1.86</v>
      </c>
      <c r="M31" s="291">
        <v>13.67</v>
      </c>
      <c r="N31" s="291">
        <v>15.2</v>
      </c>
      <c r="O31" s="291">
        <v>0</v>
      </c>
      <c r="P31" s="291">
        <v>0</v>
      </c>
      <c r="Q31" s="291">
        <v>0</v>
      </c>
      <c r="R31" s="291">
        <v>0</v>
      </c>
      <c r="S31" s="291">
        <v>0</v>
      </c>
      <c r="T31" s="291">
        <v>0</v>
      </c>
      <c r="U31" s="291">
        <v>0</v>
      </c>
      <c r="V31" s="291">
        <v>0</v>
      </c>
      <c r="W31" s="291">
        <v>0</v>
      </c>
      <c r="X31" s="291">
        <v>0</v>
      </c>
      <c r="Y31" s="291">
        <v>0</v>
      </c>
      <c r="Z31" s="291">
        <v>0</v>
      </c>
    </row>
    <row r="32" spans="1:26" x14ac:dyDescent="0.2">
      <c r="A32" s="1" t="s">
        <v>951</v>
      </c>
      <c r="B32" s="46" t="s">
        <v>952</v>
      </c>
      <c r="C32" s="291">
        <v>217.35</v>
      </c>
      <c r="D32" s="291">
        <v>281</v>
      </c>
      <c r="E32" s="291">
        <v>415.85</v>
      </c>
      <c r="F32" s="291">
        <v>553.70000000000005</v>
      </c>
      <c r="G32" s="291">
        <v>380.19</v>
      </c>
      <c r="H32" s="291">
        <v>249.64</v>
      </c>
      <c r="I32" s="291">
        <v>235.31</v>
      </c>
      <c r="J32" s="291">
        <v>337.26</v>
      </c>
      <c r="K32" s="291">
        <v>363.3</v>
      </c>
      <c r="L32" s="291">
        <v>440.27</v>
      </c>
      <c r="M32" s="291">
        <v>430.77</v>
      </c>
      <c r="N32" s="291">
        <v>399.01</v>
      </c>
      <c r="O32" s="291">
        <v>509.48</v>
      </c>
      <c r="P32" s="291">
        <v>452.06</v>
      </c>
      <c r="Q32" s="291">
        <v>543.39</v>
      </c>
      <c r="R32" s="291">
        <v>558.48</v>
      </c>
      <c r="S32" s="291">
        <v>631.64</v>
      </c>
      <c r="T32" s="291">
        <v>677.15</v>
      </c>
      <c r="U32" s="291">
        <v>628.21</v>
      </c>
      <c r="V32" s="291">
        <v>745.24</v>
      </c>
      <c r="W32" s="291">
        <v>938.59</v>
      </c>
      <c r="X32" s="291">
        <v>934.08</v>
      </c>
      <c r="Y32" s="291">
        <v>881.31</v>
      </c>
      <c r="Z32" s="291">
        <v>735.28</v>
      </c>
    </row>
    <row r="33" spans="1:26" x14ac:dyDescent="0.2">
      <c r="A33" s="1" t="s">
        <v>41</v>
      </c>
      <c r="B33" t="s">
        <v>953</v>
      </c>
      <c r="C33" s="291">
        <v>0</v>
      </c>
      <c r="D33" s="291">
        <v>0</v>
      </c>
      <c r="E33" s="291">
        <v>0</v>
      </c>
      <c r="F33" s="291">
        <v>0</v>
      </c>
      <c r="G33" s="291">
        <v>0</v>
      </c>
      <c r="H33" s="291">
        <v>0</v>
      </c>
      <c r="I33" s="291">
        <v>0</v>
      </c>
      <c r="J33" s="291">
        <v>0</v>
      </c>
      <c r="K33" s="291">
        <v>0</v>
      </c>
      <c r="L33" s="291">
        <v>0</v>
      </c>
      <c r="M33" s="291">
        <v>0</v>
      </c>
      <c r="N33" s="291">
        <v>0</v>
      </c>
      <c r="O33" s="291">
        <v>0</v>
      </c>
      <c r="P33" s="291">
        <v>0</v>
      </c>
      <c r="Q33" s="291">
        <v>0</v>
      </c>
      <c r="R33" s="291">
        <v>0</v>
      </c>
      <c r="S33" s="291">
        <v>0</v>
      </c>
      <c r="T33" s="291">
        <v>0</v>
      </c>
      <c r="U33" s="291">
        <v>0</v>
      </c>
      <c r="V33" s="291">
        <v>0</v>
      </c>
      <c r="W33" s="291">
        <v>0</v>
      </c>
      <c r="X33" s="291">
        <v>0</v>
      </c>
      <c r="Y33" s="291">
        <v>0</v>
      </c>
      <c r="Z33" s="291">
        <v>0</v>
      </c>
    </row>
    <row r="34" spans="1:26" x14ac:dyDescent="0.2">
      <c r="A34" s="1" t="s">
        <v>42</v>
      </c>
      <c r="B34" t="s">
        <v>44</v>
      </c>
      <c r="C34" s="291">
        <v>867.97</v>
      </c>
      <c r="D34" s="291">
        <v>802.18000000000006</v>
      </c>
      <c r="E34" s="291">
        <v>539.91</v>
      </c>
      <c r="F34" s="291">
        <v>1374.6000000000001</v>
      </c>
      <c r="G34" s="291">
        <v>1633.23</v>
      </c>
      <c r="H34" s="291">
        <v>1944.79</v>
      </c>
      <c r="I34" s="291">
        <v>2101.41</v>
      </c>
      <c r="J34" s="291">
        <v>2253.3100000000004</v>
      </c>
      <c r="K34" s="291">
        <v>1063.1399999999999</v>
      </c>
      <c r="L34" s="291">
        <v>1130.3400000000001</v>
      </c>
      <c r="M34" s="291">
        <v>1176.83</v>
      </c>
      <c r="N34" s="291">
        <v>1531.3600000000001</v>
      </c>
      <c r="O34" s="291">
        <v>1959.8500000000001</v>
      </c>
      <c r="P34" s="291">
        <v>2681.21</v>
      </c>
      <c r="Q34" s="291">
        <v>2484.37</v>
      </c>
      <c r="R34" s="291">
        <v>2573.67</v>
      </c>
      <c r="S34" s="291">
        <v>2672.42</v>
      </c>
      <c r="T34" s="291">
        <v>2710.49</v>
      </c>
      <c r="U34" s="291">
        <v>2351.3000000000002</v>
      </c>
      <c r="V34" s="291">
        <v>2418.2600000000002</v>
      </c>
      <c r="W34" s="291">
        <v>2432.58</v>
      </c>
      <c r="X34" s="291">
        <v>2729</v>
      </c>
      <c r="Y34" s="291">
        <v>3022.5299999999997</v>
      </c>
      <c r="Z34" s="291">
        <v>2714.0200000000004</v>
      </c>
    </row>
    <row r="35" spans="1:26" x14ac:dyDescent="0.2">
      <c r="A35" s="1" t="s">
        <v>43</v>
      </c>
      <c r="B35" t="s">
        <v>954</v>
      </c>
      <c r="C35" s="291">
        <v>1978.17</v>
      </c>
      <c r="D35" s="291">
        <v>1955.83</v>
      </c>
      <c r="E35" s="291">
        <v>1939.05</v>
      </c>
      <c r="F35" s="291">
        <v>2096.94</v>
      </c>
      <c r="G35" s="291">
        <v>2026.13</v>
      </c>
      <c r="H35" s="291">
        <v>2304.87</v>
      </c>
      <c r="I35" s="291">
        <v>2714.2799999999997</v>
      </c>
      <c r="J35" s="291">
        <v>2783.15</v>
      </c>
      <c r="K35" s="291">
        <v>2983.33</v>
      </c>
      <c r="L35" s="291">
        <v>2920.7599999999998</v>
      </c>
      <c r="M35" s="291">
        <v>2791.51</v>
      </c>
      <c r="N35" s="291">
        <v>3077.1</v>
      </c>
      <c r="O35" s="291">
        <v>3488.39</v>
      </c>
      <c r="P35" s="291">
        <v>3868.13</v>
      </c>
      <c r="Q35" s="291">
        <v>3896.9100000000003</v>
      </c>
      <c r="R35" s="291">
        <v>3917.91</v>
      </c>
      <c r="S35" s="291">
        <v>3933.96</v>
      </c>
      <c r="T35" s="291">
        <v>3797.2999999999997</v>
      </c>
      <c r="U35" s="291">
        <v>4120.91</v>
      </c>
      <c r="V35" s="291">
        <v>4290.7800000000007</v>
      </c>
      <c r="W35" s="291">
        <v>4116.2700000000004</v>
      </c>
      <c r="X35" s="291">
        <v>4470.12</v>
      </c>
      <c r="Y35" s="291">
        <v>4443.12</v>
      </c>
      <c r="Z35" s="291">
        <v>4308.3999999999996</v>
      </c>
    </row>
    <row r="36" spans="1:26" x14ac:dyDescent="0.2">
      <c r="A36" s="1" t="s">
        <v>45</v>
      </c>
      <c r="B36" t="s">
        <v>955</v>
      </c>
      <c r="C36" s="291">
        <v>626.70000000000005</v>
      </c>
      <c r="D36" s="291">
        <v>725.88</v>
      </c>
      <c r="E36" s="291">
        <v>486.56</v>
      </c>
      <c r="F36" s="291">
        <v>518.29999999999995</v>
      </c>
      <c r="G36" s="291">
        <v>560.86</v>
      </c>
      <c r="H36" s="291">
        <v>538.20000000000005</v>
      </c>
      <c r="I36" s="291">
        <v>584.02</v>
      </c>
      <c r="J36" s="291">
        <v>614.87</v>
      </c>
      <c r="K36" s="291">
        <v>627.82000000000005</v>
      </c>
      <c r="L36" s="291">
        <v>629.80999999999995</v>
      </c>
      <c r="M36" s="291">
        <v>684.35</v>
      </c>
      <c r="N36" s="291">
        <v>814.5</v>
      </c>
      <c r="O36" s="291">
        <v>885.33</v>
      </c>
      <c r="P36" s="291">
        <v>811.06</v>
      </c>
      <c r="Q36" s="291">
        <v>838.59999999999991</v>
      </c>
      <c r="R36" s="291">
        <v>900.99</v>
      </c>
      <c r="S36" s="291">
        <v>901.83</v>
      </c>
      <c r="T36" s="291">
        <v>938.59</v>
      </c>
      <c r="U36" s="291">
        <v>931.1099999999999</v>
      </c>
      <c r="V36" s="291">
        <v>998.17000000000007</v>
      </c>
      <c r="W36" s="291">
        <v>914.81</v>
      </c>
      <c r="X36" s="291">
        <v>957.47</v>
      </c>
      <c r="Y36" s="291">
        <v>1207.58</v>
      </c>
      <c r="Z36" s="291">
        <v>1060.45</v>
      </c>
    </row>
    <row r="37" spans="1:26" x14ac:dyDescent="0.2">
      <c r="A37" s="1" t="s">
        <v>46</v>
      </c>
      <c r="B37" t="s">
        <v>47</v>
      </c>
      <c r="C37" s="291">
        <v>3289.8</v>
      </c>
      <c r="D37" s="291">
        <v>4174.76</v>
      </c>
      <c r="E37" s="291">
        <v>4407.1499999999996</v>
      </c>
      <c r="F37" s="291">
        <v>3138.34</v>
      </c>
      <c r="G37" s="291">
        <v>3572.25</v>
      </c>
      <c r="H37" s="291">
        <v>3908.43</v>
      </c>
      <c r="I37" s="291">
        <v>3349.29</v>
      </c>
      <c r="J37" s="291">
        <v>3035.4700000000003</v>
      </c>
      <c r="K37" s="291">
        <v>3136.5699999999997</v>
      </c>
      <c r="L37" s="291">
        <v>4298.3</v>
      </c>
      <c r="M37" s="291">
        <v>5073</v>
      </c>
      <c r="N37" s="291">
        <v>5320.78</v>
      </c>
      <c r="O37" s="291">
        <v>4947.57</v>
      </c>
      <c r="P37" s="291">
        <v>4593.83</v>
      </c>
      <c r="Q37" s="291">
        <v>4536.18</v>
      </c>
      <c r="R37" s="291">
        <v>4088.86</v>
      </c>
      <c r="S37" s="291">
        <v>4000.96</v>
      </c>
      <c r="T37" s="291">
        <v>3728.13</v>
      </c>
      <c r="U37" s="291">
        <v>3738.57</v>
      </c>
      <c r="V37" s="291">
        <v>4364.8500000000004</v>
      </c>
      <c r="W37" s="291">
        <v>5119.66</v>
      </c>
      <c r="X37" s="291">
        <v>5699.8</v>
      </c>
      <c r="Y37" s="291">
        <v>6847.69</v>
      </c>
      <c r="Z37" s="291">
        <v>6842.48</v>
      </c>
    </row>
    <row r="38" spans="1:26" x14ac:dyDescent="0.2">
      <c r="A38" s="1" t="s">
        <v>48</v>
      </c>
      <c r="B38" t="s">
        <v>956</v>
      </c>
      <c r="C38" s="291">
        <v>4836.07</v>
      </c>
      <c r="D38" s="291">
        <v>5028.63</v>
      </c>
      <c r="E38" s="291">
        <v>5476.56</v>
      </c>
      <c r="F38" s="291">
        <v>6318.39</v>
      </c>
      <c r="G38" s="291">
        <v>7019.5700000000006</v>
      </c>
      <c r="H38" s="291">
        <v>7073.3799999999992</v>
      </c>
      <c r="I38" s="291">
        <v>6441.65</v>
      </c>
      <c r="J38" s="291">
        <v>6255.78</v>
      </c>
      <c r="K38" s="291">
        <v>6558.94</v>
      </c>
      <c r="L38" s="291">
        <v>6874.0099999999993</v>
      </c>
      <c r="M38" s="291">
        <v>7102.1399999999994</v>
      </c>
      <c r="N38" s="291">
        <v>7280.55</v>
      </c>
      <c r="O38" s="291">
        <v>7468.06</v>
      </c>
      <c r="P38" s="291">
        <v>7827.8099999999995</v>
      </c>
      <c r="Q38" s="291">
        <v>8324.81</v>
      </c>
      <c r="R38" s="291">
        <v>8548.15</v>
      </c>
      <c r="S38" s="291">
        <v>8904.9600000000009</v>
      </c>
      <c r="T38" s="291">
        <v>9635.42</v>
      </c>
      <c r="U38" s="291">
        <v>9644.33</v>
      </c>
      <c r="V38" s="291">
        <v>10130.67</v>
      </c>
      <c r="W38" s="291">
        <v>10624.39</v>
      </c>
      <c r="X38" s="291">
        <v>11335.47</v>
      </c>
      <c r="Y38" s="291">
        <v>12036.970000000001</v>
      </c>
      <c r="Z38" s="291">
        <v>12258.41</v>
      </c>
    </row>
    <row r="39" spans="1:26" x14ac:dyDescent="0.2">
      <c r="A39" s="1" t="s">
        <v>49</v>
      </c>
      <c r="B39" t="s">
        <v>957</v>
      </c>
      <c r="C39" s="291">
        <v>3037.6400000000003</v>
      </c>
      <c r="D39" s="291">
        <v>2874.94</v>
      </c>
      <c r="E39" s="291">
        <v>2531.0099999999998</v>
      </c>
      <c r="F39" s="291">
        <v>2602.38</v>
      </c>
      <c r="G39" s="291">
        <v>2688.8699999999994</v>
      </c>
      <c r="H39" s="291">
        <v>2929.62</v>
      </c>
      <c r="I39" s="291">
        <v>3214.3700000000003</v>
      </c>
      <c r="J39" s="291">
        <v>3565.3999999999996</v>
      </c>
      <c r="K39" s="291">
        <v>3820.9000000000005</v>
      </c>
      <c r="L39" s="291">
        <v>3846.15</v>
      </c>
      <c r="M39" s="291">
        <v>4727.08</v>
      </c>
      <c r="N39" s="291">
        <v>5175.7800000000007</v>
      </c>
      <c r="O39" s="291">
        <v>5269.33</v>
      </c>
      <c r="P39" s="291">
        <v>5402.49</v>
      </c>
      <c r="Q39" s="291">
        <v>5770.7899999999991</v>
      </c>
      <c r="R39" s="291">
        <v>5284.78</v>
      </c>
      <c r="S39" s="291">
        <v>5506.8099999999995</v>
      </c>
      <c r="T39" s="291">
        <v>6079.8099999999995</v>
      </c>
      <c r="U39" s="291">
        <v>6226.670000000001</v>
      </c>
      <c r="V39" s="291">
        <v>6506.4699999999993</v>
      </c>
      <c r="W39" s="291">
        <v>6971.8300000000008</v>
      </c>
      <c r="X39" s="291">
        <v>7083.5600000000013</v>
      </c>
      <c r="Y39" s="291">
        <v>7621.7500000000009</v>
      </c>
      <c r="Z39" s="291">
        <v>7347.34</v>
      </c>
    </row>
    <row r="40" spans="1:26" x14ac:dyDescent="0.2">
      <c r="A40" s="1" t="s">
        <v>50</v>
      </c>
      <c r="B40" t="s">
        <v>958</v>
      </c>
      <c r="C40" s="291">
        <v>3463.33</v>
      </c>
      <c r="D40" s="291">
        <v>2993.18</v>
      </c>
      <c r="E40" s="291">
        <v>2803.28</v>
      </c>
      <c r="F40" s="291">
        <v>2983.45</v>
      </c>
      <c r="G40" s="291">
        <v>3179.1099999999997</v>
      </c>
      <c r="H40" s="291">
        <v>3077.46</v>
      </c>
      <c r="I40" s="291">
        <v>2792.56</v>
      </c>
      <c r="J40" s="291">
        <v>2765.56</v>
      </c>
      <c r="K40" s="291">
        <v>2788.48</v>
      </c>
      <c r="L40" s="291">
        <v>2354.7600000000002</v>
      </c>
      <c r="M40" s="291">
        <v>2525.25</v>
      </c>
      <c r="N40" s="291">
        <v>2447.96</v>
      </c>
      <c r="O40" s="291">
        <v>2460.92</v>
      </c>
      <c r="P40" s="291">
        <v>2402.4700000000003</v>
      </c>
      <c r="Q40" s="291">
        <v>2417.3900000000003</v>
      </c>
      <c r="R40" s="291">
        <v>2573.25</v>
      </c>
      <c r="S40" s="291">
        <v>2370.6799999999998</v>
      </c>
      <c r="T40" s="291">
        <v>2278.6999999999998</v>
      </c>
      <c r="U40" s="291">
        <v>2231.35</v>
      </c>
      <c r="V40" s="291">
        <v>2453.19</v>
      </c>
      <c r="W40" s="291">
        <v>2773.3999999999996</v>
      </c>
      <c r="X40" s="291">
        <v>2871.13</v>
      </c>
      <c r="Y40" s="291">
        <v>3268.54</v>
      </c>
      <c r="Z40" s="291">
        <v>3222.09</v>
      </c>
    </row>
    <row r="41" spans="1:26" x14ac:dyDescent="0.2">
      <c r="A41" s="1" t="s">
        <v>51</v>
      </c>
      <c r="B41" t="s">
        <v>959</v>
      </c>
      <c r="C41" s="291">
        <v>1373.53</v>
      </c>
      <c r="D41" s="291">
        <v>1371.65</v>
      </c>
      <c r="E41" s="291">
        <v>1392.1</v>
      </c>
      <c r="F41" s="291">
        <v>1349.26</v>
      </c>
      <c r="G41" s="291">
        <v>1272.96</v>
      </c>
      <c r="H41" s="291">
        <v>1274.28</v>
      </c>
      <c r="I41" s="291">
        <v>1419.75</v>
      </c>
      <c r="J41" s="291">
        <v>1560.53</v>
      </c>
      <c r="K41" s="291">
        <v>1555.94</v>
      </c>
      <c r="L41" s="291">
        <v>1618.68</v>
      </c>
      <c r="M41" s="291">
        <v>1610.44</v>
      </c>
      <c r="N41" s="291">
        <v>1796.8</v>
      </c>
      <c r="O41" s="291">
        <v>1847.14</v>
      </c>
      <c r="P41" s="291">
        <v>2025.41</v>
      </c>
      <c r="Q41" s="291">
        <v>1995.9</v>
      </c>
      <c r="R41" s="291">
        <v>1897.52</v>
      </c>
      <c r="S41" s="291">
        <v>1878.11</v>
      </c>
      <c r="T41" s="291">
        <v>1904.78</v>
      </c>
      <c r="U41" s="291">
        <v>1913.94</v>
      </c>
      <c r="V41" s="291">
        <v>1889.59</v>
      </c>
      <c r="W41" s="291">
        <v>1710.51</v>
      </c>
      <c r="X41" s="291">
        <v>1732.07</v>
      </c>
      <c r="Y41" s="291">
        <v>1703.54</v>
      </c>
      <c r="Z41" s="291">
        <v>1926.8</v>
      </c>
    </row>
    <row r="42" spans="1:26" x14ac:dyDescent="0.2">
      <c r="A42" s="1" t="s">
        <v>53</v>
      </c>
      <c r="B42" t="s">
        <v>52</v>
      </c>
      <c r="C42" s="291">
        <v>1618.3600000000001</v>
      </c>
      <c r="D42" s="291">
        <v>1843.33</v>
      </c>
      <c r="E42" s="291">
        <v>1840.15</v>
      </c>
      <c r="F42" s="291">
        <v>1811.06</v>
      </c>
      <c r="G42" s="291">
        <v>2020.31</v>
      </c>
      <c r="H42" s="291">
        <v>2238.48</v>
      </c>
      <c r="I42" s="291">
        <v>2286.4399999999996</v>
      </c>
      <c r="J42" s="291">
        <v>2549.1600000000003</v>
      </c>
      <c r="K42" s="291">
        <v>2968.1</v>
      </c>
      <c r="L42" s="291">
        <v>3299.43</v>
      </c>
      <c r="M42" s="291">
        <v>3538.7</v>
      </c>
      <c r="N42" s="291">
        <v>3493.88</v>
      </c>
      <c r="O42" s="291">
        <v>3620.7499999999995</v>
      </c>
      <c r="P42" s="291">
        <v>3812.5499999999997</v>
      </c>
      <c r="Q42" s="291">
        <v>3977.8199999999997</v>
      </c>
      <c r="R42" s="291">
        <v>4003.1900000000005</v>
      </c>
      <c r="S42" s="291">
        <v>3991.0999999999995</v>
      </c>
      <c r="T42" s="291">
        <v>4241.47</v>
      </c>
      <c r="U42" s="291">
        <v>4462.49</v>
      </c>
      <c r="V42" s="291">
        <v>4740.24</v>
      </c>
      <c r="W42" s="291">
        <v>4994.16</v>
      </c>
      <c r="X42" s="291">
        <v>5453.74</v>
      </c>
      <c r="Y42" s="291">
        <v>5736.77</v>
      </c>
      <c r="Z42" s="291">
        <v>6212.4800000000005</v>
      </c>
    </row>
    <row r="43" spans="1:26" x14ac:dyDescent="0.2">
      <c r="A43" s="1" t="s">
        <v>54</v>
      </c>
      <c r="B43" s="124" t="s">
        <v>960</v>
      </c>
      <c r="C43" s="291">
        <v>105.76</v>
      </c>
      <c r="D43" s="291">
        <v>93</v>
      </c>
      <c r="E43" s="291">
        <v>81.290000000000006</v>
      </c>
      <c r="F43" s="291">
        <v>102.81</v>
      </c>
      <c r="G43" s="291">
        <v>109.71</v>
      </c>
      <c r="H43" s="291">
        <v>87.34</v>
      </c>
      <c r="I43" s="291">
        <v>73.89</v>
      </c>
      <c r="J43" s="291">
        <v>44.94</v>
      </c>
      <c r="K43" s="291">
        <v>33.35</v>
      </c>
      <c r="L43" s="291">
        <v>37.94</v>
      </c>
      <c r="M43" s="291">
        <v>37.86</v>
      </c>
      <c r="N43" s="291">
        <v>32.01</v>
      </c>
      <c r="O43" s="291">
        <v>42.66</v>
      </c>
      <c r="P43" s="291">
        <v>57.15</v>
      </c>
      <c r="Q43" s="291">
        <v>67.349999999999994</v>
      </c>
      <c r="R43" s="291">
        <v>60.16</v>
      </c>
      <c r="S43" s="291">
        <v>75.63</v>
      </c>
      <c r="T43" s="291">
        <v>87.11</v>
      </c>
      <c r="U43" s="291">
        <v>59.99</v>
      </c>
      <c r="V43" s="291">
        <v>71.72</v>
      </c>
      <c r="W43" s="291">
        <v>117.84</v>
      </c>
      <c r="X43" s="291">
        <v>204.64</v>
      </c>
      <c r="Y43" s="291">
        <v>181.38</v>
      </c>
      <c r="Z43" s="291">
        <v>112.06</v>
      </c>
    </row>
    <row r="44" spans="1:26" x14ac:dyDescent="0.2">
      <c r="A44" s="1" t="s">
        <v>56</v>
      </c>
      <c r="B44" s="124" t="s">
        <v>961</v>
      </c>
      <c r="C44" s="291">
        <v>452.26</v>
      </c>
      <c r="D44" s="291">
        <v>415.1</v>
      </c>
      <c r="E44" s="291">
        <v>457.55</v>
      </c>
      <c r="F44" s="291">
        <v>442.27</v>
      </c>
      <c r="G44" s="291">
        <v>385.51</v>
      </c>
      <c r="H44" s="291">
        <v>446.87</v>
      </c>
      <c r="I44" s="291">
        <v>476.48</v>
      </c>
      <c r="J44" s="291">
        <v>416.08</v>
      </c>
      <c r="K44" s="291">
        <v>392.17</v>
      </c>
      <c r="L44" s="291">
        <v>420.79</v>
      </c>
      <c r="M44" s="291">
        <v>470.88</v>
      </c>
      <c r="N44" s="291">
        <v>556.02</v>
      </c>
      <c r="O44" s="291">
        <v>504.45</v>
      </c>
      <c r="P44" s="291">
        <v>557.48</v>
      </c>
      <c r="Q44" s="291">
        <v>643.22</v>
      </c>
      <c r="R44" s="291">
        <v>520.46</v>
      </c>
      <c r="S44" s="291">
        <v>480.08</v>
      </c>
      <c r="T44" s="291">
        <v>472.61</v>
      </c>
      <c r="U44" s="291">
        <v>456.04</v>
      </c>
      <c r="V44" s="291">
        <v>383.34000000000003</v>
      </c>
      <c r="W44" s="291">
        <v>488.54999999999995</v>
      </c>
      <c r="X44" s="291">
        <v>559.16</v>
      </c>
      <c r="Y44" s="291">
        <v>542.57999999999993</v>
      </c>
      <c r="Z44" s="291">
        <v>600.69000000000005</v>
      </c>
    </row>
    <row r="45" spans="1:26" x14ac:dyDescent="0.2">
      <c r="A45" s="1" t="s">
        <v>58</v>
      </c>
      <c r="B45" t="s">
        <v>962</v>
      </c>
      <c r="C45" s="291">
        <v>721.1</v>
      </c>
      <c r="D45" s="291">
        <v>638.72</v>
      </c>
      <c r="E45" s="291">
        <v>501.21</v>
      </c>
      <c r="F45" s="291">
        <v>510.05</v>
      </c>
      <c r="G45" s="291">
        <v>628.89</v>
      </c>
      <c r="H45" s="291">
        <v>565.30999999999995</v>
      </c>
      <c r="I45" s="291">
        <v>629.46</v>
      </c>
      <c r="J45" s="291">
        <v>648.63</v>
      </c>
      <c r="K45" s="291">
        <v>649.30999999999995</v>
      </c>
      <c r="L45" s="291">
        <v>697.69</v>
      </c>
      <c r="M45" s="291">
        <v>666.51</v>
      </c>
      <c r="N45" s="291">
        <v>636.5</v>
      </c>
      <c r="O45" s="291">
        <v>813.93</v>
      </c>
      <c r="P45" s="291">
        <v>771.8</v>
      </c>
      <c r="Q45" s="291">
        <v>749.25</v>
      </c>
      <c r="R45" s="291">
        <v>565</v>
      </c>
      <c r="S45" s="291">
        <v>620.02</v>
      </c>
      <c r="T45" s="291">
        <v>545.92999999999995</v>
      </c>
      <c r="U45" s="291">
        <v>536.82000000000005</v>
      </c>
      <c r="V45" s="291">
        <v>540.71</v>
      </c>
      <c r="W45" s="291">
        <v>540.49</v>
      </c>
      <c r="X45" s="291">
        <v>629.62</v>
      </c>
      <c r="Y45" s="291">
        <v>611.98</v>
      </c>
      <c r="Z45" s="291">
        <v>589.57000000000005</v>
      </c>
    </row>
    <row r="46" spans="1:26" x14ac:dyDescent="0.2">
      <c r="A46" s="1" t="s">
        <v>59</v>
      </c>
      <c r="B46" t="s">
        <v>55</v>
      </c>
      <c r="C46" s="291">
        <v>25793.969999999994</v>
      </c>
      <c r="D46" s="291">
        <v>24392.79</v>
      </c>
      <c r="E46" s="291">
        <v>24591.24</v>
      </c>
      <c r="F46" s="291">
        <v>26118.260000000002</v>
      </c>
      <c r="G46" s="291">
        <v>27816.19</v>
      </c>
      <c r="H46" s="291">
        <v>30346.780000000006</v>
      </c>
      <c r="I46" s="291">
        <v>30975.93</v>
      </c>
      <c r="J46" s="291">
        <v>35690.169999999991</v>
      </c>
      <c r="K46" s="291">
        <v>37261.199999999997</v>
      </c>
      <c r="L46" s="291">
        <v>40439.589999999997</v>
      </c>
      <c r="M46" s="291">
        <v>40328.100000000006</v>
      </c>
      <c r="N46" s="291">
        <v>40553.139999999992</v>
      </c>
      <c r="O46" s="291">
        <v>39884.28</v>
      </c>
      <c r="P46" s="291">
        <v>39787.54</v>
      </c>
      <c r="Q46" s="291">
        <v>40546.739999999991</v>
      </c>
      <c r="R46" s="291">
        <v>41561.189999999995</v>
      </c>
      <c r="S46" s="291">
        <v>43244.299999999988</v>
      </c>
      <c r="T46" s="291">
        <v>42562.19999999999</v>
      </c>
      <c r="U46" s="291">
        <v>44550.35</v>
      </c>
      <c r="V46" s="291">
        <v>47324.620000000017</v>
      </c>
      <c r="W46" s="291">
        <v>49172.229999999989</v>
      </c>
      <c r="X46" s="291">
        <v>50765.770000000011</v>
      </c>
      <c r="Y46" s="291">
        <v>54300.589999999989</v>
      </c>
      <c r="Z46" s="291">
        <v>56303.98</v>
      </c>
    </row>
    <row r="47" spans="1:26" x14ac:dyDescent="0.2">
      <c r="A47" s="1" t="s">
        <v>60</v>
      </c>
      <c r="B47" s="124" t="s">
        <v>534</v>
      </c>
      <c r="C47" s="291">
        <v>2826.57</v>
      </c>
      <c r="D47" s="291">
        <v>2747.7999999999997</v>
      </c>
      <c r="E47" s="291">
        <v>4210.3200000000006</v>
      </c>
      <c r="F47" s="291">
        <v>5020.9400000000005</v>
      </c>
      <c r="G47" s="291">
        <v>5369.29</v>
      </c>
      <c r="H47" s="291">
        <v>5819.8899999999994</v>
      </c>
      <c r="I47" s="291">
        <v>6393.37</v>
      </c>
      <c r="J47" s="291">
        <v>6340.58</v>
      </c>
      <c r="K47" s="291">
        <v>6708.1900000000005</v>
      </c>
      <c r="L47" s="291">
        <v>4613.43</v>
      </c>
      <c r="M47" s="291">
        <v>4995.04</v>
      </c>
      <c r="N47" s="291">
        <v>4824.8999999999996</v>
      </c>
      <c r="O47" s="291">
        <v>5155.76</v>
      </c>
      <c r="P47" s="291">
        <v>5661.5199999999995</v>
      </c>
      <c r="Q47" s="291">
        <v>6282.51</v>
      </c>
      <c r="R47" s="291">
        <v>6389.11</v>
      </c>
      <c r="S47" s="291">
        <v>6138.28</v>
      </c>
      <c r="T47" s="291">
        <v>6730.67</v>
      </c>
      <c r="U47" s="291">
        <v>6992.3200000000006</v>
      </c>
      <c r="V47" s="291">
        <v>6894.6100000000006</v>
      </c>
      <c r="W47" s="291">
        <v>6769.51</v>
      </c>
      <c r="X47" s="291">
        <v>6878.8</v>
      </c>
      <c r="Y47" s="291">
        <v>7207.52</v>
      </c>
      <c r="Z47" s="291">
        <v>7363.8199999999988</v>
      </c>
    </row>
    <row r="48" spans="1:26" x14ac:dyDescent="0.2">
      <c r="A48" s="1" t="s">
        <v>61</v>
      </c>
      <c r="B48" s="124" t="s">
        <v>969</v>
      </c>
      <c r="C48" s="291">
        <v>410.73</v>
      </c>
      <c r="D48" s="291">
        <v>401.71000000000004</v>
      </c>
      <c r="E48" s="291">
        <v>379.18</v>
      </c>
      <c r="F48" s="291">
        <v>368.48</v>
      </c>
      <c r="G48" s="291">
        <v>376.31</v>
      </c>
      <c r="H48" s="291">
        <v>361.52</v>
      </c>
      <c r="I48" s="291">
        <v>545.54</v>
      </c>
      <c r="J48" s="291">
        <v>592.80999999999995</v>
      </c>
      <c r="K48" s="291">
        <v>560.54</v>
      </c>
      <c r="L48" s="291">
        <v>826.08</v>
      </c>
      <c r="M48" s="291">
        <v>902.28</v>
      </c>
      <c r="N48" s="291">
        <v>967.04</v>
      </c>
      <c r="O48" s="291">
        <v>1021.11</v>
      </c>
      <c r="P48" s="291">
        <v>1342.38</v>
      </c>
      <c r="Q48" s="291">
        <v>1319.07</v>
      </c>
      <c r="R48" s="291">
        <v>1326.51</v>
      </c>
      <c r="S48" s="291">
        <v>1420.0300000000002</v>
      </c>
      <c r="T48" s="291">
        <v>1512.9499999999998</v>
      </c>
      <c r="U48" s="291">
        <v>1324.56</v>
      </c>
      <c r="V48" s="291">
        <v>1695.6799999999998</v>
      </c>
      <c r="W48" s="291">
        <v>1701.08</v>
      </c>
      <c r="X48" s="291">
        <v>1623.62</v>
      </c>
      <c r="Y48" s="291">
        <v>1793.42</v>
      </c>
      <c r="Z48" s="291">
        <v>1924.81</v>
      </c>
    </row>
    <row r="49" spans="1:26" x14ac:dyDescent="0.2">
      <c r="A49" s="1" t="s">
        <v>963</v>
      </c>
      <c r="B49" t="s">
        <v>964</v>
      </c>
      <c r="C49" s="291">
        <v>110.58</v>
      </c>
      <c r="D49" s="291">
        <v>152.08000000000001</v>
      </c>
      <c r="E49" s="291">
        <v>214.77</v>
      </c>
      <c r="F49" s="291">
        <v>282.18</v>
      </c>
      <c r="G49" s="291">
        <v>329.54</v>
      </c>
      <c r="H49" s="291">
        <v>283.14999999999998</v>
      </c>
      <c r="I49" s="291">
        <v>238.5</v>
      </c>
      <c r="J49" s="291">
        <v>244.21</v>
      </c>
      <c r="K49" s="291">
        <v>217.44</v>
      </c>
      <c r="L49" s="291">
        <v>189.19</v>
      </c>
      <c r="M49" s="291">
        <v>151.94999999999999</v>
      </c>
      <c r="N49" s="291">
        <v>163.41</v>
      </c>
      <c r="O49" s="291">
        <v>193.23</v>
      </c>
      <c r="P49" s="291">
        <v>202.19</v>
      </c>
      <c r="Q49" s="291">
        <v>213.08</v>
      </c>
      <c r="R49" s="291">
        <v>222.26</v>
      </c>
      <c r="S49" s="291">
        <v>228.04</v>
      </c>
      <c r="T49" s="291">
        <v>241.05</v>
      </c>
      <c r="U49" s="291">
        <v>271.97000000000003</v>
      </c>
      <c r="V49" s="291">
        <v>247.84</v>
      </c>
      <c r="W49" s="291">
        <v>211.75</v>
      </c>
      <c r="X49" s="291">
        <v>241.6</v>
      </c>
      <c r="Y49" s="291">
        <v>242.13</v>
      </c>
      <c r="Z49" s="291">
        <v>256.17</v>
      </c>
    </row>
    <row r="50" spans="1:26" x14ac:dyDescent="0.2">
      <c r="A50" s="1" t="s">
        <v>965</v>
      </c>
      <c r="B50" t="s">
        <v>966</v>
      </c>
      <c r="C50" s="291">
        <v>405.84</v>
      </c>
      <c r="D50" s="291">
        <v>433.77</v>
      </c>
      <c r="E50" s="291">
        <v>475.39</v>
      </c>
      <c r="F50" s="291">
        <v>525.66</v>
      </c>
      <c r="G50" s="291">
        <v>625.51</v>
      </c>
      <c r="H50" s="291">
        <v>743.47</v>
      </c>
      <c r="I50" s="291">
        <v>770.36</v>
      </c>
      <c r="J50" s="291">
        <v>757.46</v>
      </c>
      <c r="K50" s="291">
        <v>883.86</v>
      </c>
      <c r="L50" s="291">
        <v>966.42</v>
      </c>
      <c r="M50" s="291">
        <v>1001.16</v>
      </c>
      <c r="N50" s="291">
        <v>998.99</v>
      </c>
      <c r="O50" s="291">
        <v>936.9</v>
      </c>
      <c r="P50" s="291">
        <v>968.81</v>
      </c>
      <c r="Q50" s="291">
        <v>1006.34</v>
      </c>
      <c r="R50" s="291">
        <v>1314.62</v>
      </c>
      <c r="S50" s="291">
        <v>1339.97</v>
      </c>
      <c r="T50" s="291">
        <v>1382.17</v>
      </c>
      <c r="U50" s="291">
        <v>1272.75</v>
      </c>
      <c r="V50" s="291">
        <v>1564.69</v>
      </c>
      <c r="W50" s="291">
        <v>1748.1</v>
      </c>
      <c r="X50" s="291">
        <v>1989.89</v>
      </c>
      <c r="Y50" s="291">
        <v>1805.12</v>
      </c>
      <c r="Z50" s="291">
        <v>1904.92</v>
      </c>
    </row>
    <row r="51" spans="1:26" x14ac:dyDescent="0.2">
      <c r="A51" s="1" t="s">
        <v>967</v>
      </c>
      <c r="B51" t="s">
        <v>968</v>
      </c>
      <c r="C51" s="291">
        <v>13485.55</v>
      </c>
      <c r="D51" s="291">
        <v>13646</v>
      </c>
      <c r="E51" s="291">
        <v>14956.55</v>
      </c>
      <c r="F51" s="291">
        <v>17284.22</v>
      </c>
      <c r="G51" s="291">
        <v>18008.68</v>
      </c>
      <c r="H51" s="291">
        <v>16245.32</v>
      </c>
      <c r="I51" s="291">
        <v>18689.739999999998</v>
      </c>
      <c r="J51" s="291">
        <v>18105.48</v>
      </c>
      <c r="K51" s="291">
        <v>18631.660000000003</v>
      </c>
      <c r="L51" s="291">
        <v>19841.410000000003</v>
      </c>
      <c r="M51" s="291">
        <v>19417.370000000003</v>
      </c>
      <c r="N51" s="291">
        <v>17313.699999999997</v>
      </c>
      <c r="O51" s="291">
        <v>17534.080000000002</v>
      </c>
      <c r="P51" s="291">
        <v>16704.330000000002</v>
      </c>
      <c r="Q51" s="291">
        <v>16577.34</v>
      </c>
      <c r="R51" s="291">
        <v>16203.47</v>
      </c>
      <c r="S51" s="291">
        <v>16700.310000000001</v>
      </c>
      <c r="T51" s="291">
        <v>16735.96</v>
      </c>
      <c r="U51" s="291">
        <v>17710.849999999999</v>
      </c>
      <c r="V51" s="291">
        <v>19355.41</v>
      </c>
      <c r="W51" s="291">
        <v>20430.939999999999</v>
      </c>
      <c r="X51" s="291">
        <v>20769.219999999998</v>
      </c>
      <c r="Y51" s="291">
        <v>22479.84</v>
      </c>
      <c r="Z51" s="291">
        <v>23795</v>
      </c>
    </row>
    <row r="52" spans="1:26" s="200" customFormat="1" ht="20.100000000000001" customHeight="1" x14ac:dyDescent="0.2">
      <c r="A52" s="743"/>
      <c r="B52" s="744" t="s">
        <v>5</v>
      </c>
      <c r="C52" s="745">
        <f>SUM(C31:C51)</f>
        <v>65638.599999999991</v>
      </c>
      <c r="D52" s="745">
        <f t="shared" ref="D52:X52" si="7">SUM(D31:D51)</f>
        <v>64989.670000000006</v>
      </c>
      <c r="E52" s="745">
        <f t="shared" si="7"/>
        <v>67716.44</v>
      </c>
      <c r="F52" s="745">
        <f t="shared" si="7"/>
        <v>73414.10000000002</v>
      </c>
      <c r="G52" s="745">
        <f t="shared" si="7"/>
        <v>78004.59</v>
      </c>
      <c r="H52" s="745">
        <f t="shared" si="7"/>
        <v>80438.799999999988</v>
      </c>
      <c r="I52" s="745">
        <f t="shared" si="7"/>
        <v>83932.35</v>
      </c>
      <c r="J52" s="745">
        <f t="shared" si="7"/>
        <v>88560.849999999991</v>
      </c>
      <c r="K52" s="745">
        <f t="shared" si="7"/>
        <v>91204.239999999991</v>
      </c>
      <c r="L52" s="745">
        <f t="shared" si="7"/>
        <v>95446.91</v>
      </c>
      <c r="M52" s="745">
        <f t="shared" si="7"/>
        <v>97644.889999999985</v>
      </c>
      <c r="N52" s="745">
        <f t="shared" si="7"/>
        <v>97398.62999999999</v>
      </c>
      <c r="O52" s="745">
        <f t="shared" si="7"/>
        <v>98543.219999999987</v>
      </c>
      <c r="P52" s="745">
        <f t="shared" si="7"/>
        <v>99930.220000000016</v>
      </c>
      <c r="Q52" s="745">
        <f t="shared" si="7"/>
        <v>102191.06</v>
      </c>
      <c r="R52" s="745">
        <f t="shared" si="7"/>
        <v>102509.57999999997</v>
      </c>
      <c r="S52" s="745">
        <f t="shared" si="7"/>
        <v>105039.12999999998</v>
      </c>
      <c r="T52" s="745">
        <f t="shared" si="7"/>
        <v>106262.48999999999</v>
      </c>
      <c r="U52" s="745">
        <f t="shared" si="7"/>
        <v>109424.53</v>
      </c>
      <c r="V52" s="745">
        <f t="shared" si="7"/>
        <v>116616.08</v>
      </c>
      <c r="W52" s="745">
        <f t="shared" si="7"/>
        <v>121776.68999999999</v>
      </c>
      <c r="X52" s="745">
        <f t="shared" si="7"/>
        <v>126928.76000000001</v>
      </c>
      <c r="Y52" s="745">
        <f t="shared" ref="Y52:Z52" si="8">SUM(Y31:Y51)</f>
        <v>135934.35999999999</v>
      </c>
      <c r="Z52" s="745">
        <f t="shared" si="8"/>
        <v>139478.77000000002</v>
      </c>
    </row>
    <row r="53" spans="1:26" s="741" customFormat="1" ht="20.100000000000001" customHeight="1" x14ac:dyDescent="0.2">
      <c r="A53" s="740"/>
      <c r="B53" s="748" t="s">
        <v>453</v>
      </c>
      <c r="C53" s="749">
        <v>439.48</v>
      </c>
      <c r="D53" s="749">
        <v>434.51</v>
      </c>
      <c r="E53" s="749">
        <v>445.96000000000004</v>
      </c>
      <c r="F53" s="749">
        <v>1743.47</v>
      </c>
      <c r="G53" s="749">
        <v>1975.67</v>
      </c>
      <c r="H53" s="749">
        <v>2086.85</v>
      </c>
      <c r="I53" s="749">
        <v>2286.1</v>
      </c>
      <c r="J53" s="749">
        <v>2635.15</v>
      </c>
      <c r="K53" s="749">
        <v>1623.98</v>
      </c>
      <c r="L53" s="749">
        <v>1938.89</v>
      </c>
      <c r="M53" s="749">
        <v>1973.9199999999998</v>
      </c>
      <c r="N53" s="749">
        <v>2338.62</v>
      </c>
      <c r="O53" s="749">
        <v>2949.08</v>
      </c>
      <c r="P53" s="749">
        <v>3693.25</v>
      </c>
      <c r="Q53" s="749">
        <v>3654.58</v>
      </c>
      <c r="R53" s="749">
        <v>3848.42</v>
      </c>
      <c r="S53" s="749">
        <v>4032.41</v>
      </c>
      <c r="T53" s="749">
        <v>4154.05</v>
      </c>
      <c r="U53" s="749">
        <v>3645.8500000000004</v>
      </c>
      <c r="V53" s="749">
        <v>3905.92</v>
      </c>
      <c r="W53" s="749">
        <v>4260.09</v>
      </c>
      <c r="X53" s="749">
        <v>4405.3899999999994</v>
      </c>
      <c r="Y53" s="749">
        <v>4698.7099999999991</v>
      </c>
      <c r="Z53" s="749">
        <v>4116.3599999999997</v>
      </c>
    </row>
    <row r="54" spans="1:26" s="46" customFormat="1" ht="16.5" customHeight="1" x14ac:dyDescent="0.2">
      <c r="A54" s="974" t="s">
        <v>580</v>
      </c>
      <c r="B54" s="974"/>
      <c r="C54" s="974"/>
      <c r="D54" s="974"/>
      <c r="E54" s="974"/>
      <c r="F54" s="974"/>
      <c r="G54" s="974"/>
      <c r="H54" s="974"/>
      <c r="I54" s="974"/>
      <c r="J54" s="974"/>
      <c r="K54" s="974"/>
      <c r="L54" s="974"/>
      <c r="M54" s="974"/>
      <c r="N54" s="974"/>
      <c r="O54" s="974"/>
      <c r="P54" s="974"/>
      <c r="Q54" s="974"/>
      <c r="R54" s="975"/>
      <c r="S54" s="975"/>
      <c r="T54" s="975"/>
      <c r="U54" s="975"/>
      <c r="V54" s="976"/>
      <c r="W54" s="976"/>
      <c r="X54" s="976"/>
    </row>
    <row r="55" spans="1:26" s="46" customFormat="1" ht="15" customHeight="1" x14ac:dyDescent="0.2">
      <c r="A55" s="103" t="s">
        <v>639</v>
      </c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50"/>
      <c r="S55" s="50"/>
      <c r="T55" s="50"/>
      <c r="U55" s="50"/>
      <c r="V55" s="50"/>
      <c r="W55" s="50"/>
    </row>
    <row r="56" spans="1:26" x14ac:dyDescent="0.2">
      <c r="S56" s="51"/>
      <c r="T56" s="51"/>
      <c r="U56" s="51"/>
      <c r="V56" s="51"/>
      <c r="W56" s="51"/>
    </row>
    <row r="57" spans="1:26" ht="20.100000000000001" customHeight="1" x14ac:dyDescent="0.2">
      <c r="A57" s="45" t="str">
        <f>Index!B39</f>
        <v>Table 4g    Employment by industry, average wage and salary rates, FY2004-FY2020</v>
      </c>
      <c r="S57" s="51"/>
      <c r="T57" s="51"/>
      <c r="U57" s="51"/>
      <c r="V57" s="51"/>
      <c r="W57" s="51"/>
    </row>
    <row r="58" spans="1:26" s="32" customFormat="1" ht="20.100000000000001" customHeight="1" x14ac:dyDescent="0.2">
      <c r="A58" s="17"/>
      <c r="B58" s="218" t="s">
        <v>805</v>
      </c>
      <c r="C58" s="49" t="str">
        <f>C2</f>
        <v>FY1997</v>
      </c>
      <c r="D58" s="49" t="str">
        <f t="shared" ref="D58:R58" si="9">D2</f>
        <v>FY1998</v>
      </c>
      <c r="E58" s="49" t="str">
        <f t="shared" si="9"/>
        <v>FY1999</v>
      </c>
      <c r="F58" s="49" t="str">
        <f t="shared" si="9"/>
        <v>FY2000</v>
      </c>
      <c r="G58" s="49" t="str">
        <f t="shared" si="9"/>
        <v>FY2001</v>
      </c>
      <c r="H58" s="49" t="str">
        <f t="shared" si="9"/>
        <v>FY2002</v>
      </c>
      <c r="I58" s="49" t="str">
        <f t="shared" si="9"/>
        <v>FY2003</v>
      </c>
      <c r="J58" s="49" t="str">
        <f t="shared" si="9"/>
        <v>FY2004</v>
      </c>
      <c r="K58" s="49" t="str">
        <f t="shared" si="9"/>
        <v>FY2005</v>
      </c>
      <c r="L58" s="49" t="str">
        <f t="shared" si="9"/>
        <v>FY2006</v>
      </c>
      <c r="M58" s="49" t="str">
        <f t="shared" si="9"/>
        <v>FY2007</v>
      </c>
      <c r="N58" s="49" t="str">
        <f t="shared" si="9"/>
        <v>FY2008</v>
      </c>
      <c r="O58" s="49" t="str">
        <f t="shared" si="9"/>
        <v>FY2009</v>
      </c>
      <c r="P58" s="49" t="str">
        <f t="shared" si="9"/>
        <v>FY2010</v>
      </c>
      <c r="Q58" s="49" t="str">
        <f t="shared" si="9"/>
        <v>FY2011</v>
      </c>
      <c r="R58" s="49" t="str">
        <f t="shared" si="9"/>
        <v>FY2012</v>
      </c>
      <c r="S58" s="49" t="str">
        <f t="shared" ref="S58:T58" si="10">S2</f>
        <v>FY2013</v>
      </c>
      <c r="T58" s="49" t="str">
        <f t="shared" si="10"/>
        <v>FY2014</v>
      </c>
      <c r="U58" s="49" t="str">
        <f t="shared" ref="U58:X58" si="11">U2</f>
        <v>FY2015</v>
      </c>
      <c r="V58" s="49" t="str">
        <f t="shared" si="11"/>
        <v>FY2016</v>
      </c>
      <c r="W58" s="49" t="str">
        <f t="shared" ref="W58" si="12">W2</f>
        <v>FY2017</v>
      </c>
      <c r="X58" s="49" t="str">
        <f t="shared" si="11"/>
        <v>FY2018</v>
      </c>
      <c r="Y58" s="49" t="str">
        <f t="shared" ref="Y58:Z58" si="13">Y2</f>
        <v>FY2019</v>
      </c>
      <c r="Z58" s="49" t="str">
        <f t="shared" si="13"/>
        <v>FY2020</v>
      </c>
    </row>
    <row r="59" spans="1:26" ht="20.100000000000001" customHeight="1" x14ac:dyDescent="0.2">
      <c r="A59" s="1" t="s">
        <v>949</v>
      </c>
      <c r="B59" t="s">
        <v>950</v>
      </c>
      <c r="C59" s="291" t="str">
        <f>IF(C3&gt;9,C31/C3*1000,"..")</f>
        <v>..</v>
      </c>
      <c r="D59" s="291" t="str">
        <f t="shared" ref="D59:X71" si="14">IF(D3&gt;9,D31/D3*1000,"..")</f>
        <v>..</v>
      </c>
      <c r="E59" s="291" t="str">
        <f t="shared" si="14"/>
        <v>..</v>
      </c>
      <c r="F59" s="291" t="str">
        <f t="shared" si="14"/>
        <v>..</v>
      </c>
      <c r="G59" s="291" t="str">
        <f t="shared" si="14"/>
        <v>..</v>
      </c>
      <c r="H59" s="291" t="str">
        <f t="shared" si="14"/>
        <v>..</v>
      </c>
      <c r="I59" s="291" t="str">
        <f t="shared" si="14"/>
        <v>..</v>
      </c>
      <c r="J59" s="291" t="str">
        <f t="shared" si="14"/>
        <v>..</v>
      </c>
      <c r="K59" s="291" t="str">
        <f t="shared" si="14"/>
        <v>..</v>
      </c>
      <c r="L59" s="291" t="str">
        <f t="shared" si="14"/>
        <v>..</v>
      </c>
      <c r="M59" s="291" t="str">
        <f t="shared" si="14"/>
        <v>..</v>
      </c>
      <c r="N59" s="291" t="str">
        <f t="shared" si="14"/>
        <v>..</v>
      </c>
      <c r="O59" s="291" t="str">
        <f t="shared" si="14"/>
        <v>..</v>
      </c>
      <c r="P59" s="291" t="str">
        <f t="shared" si="14"/>
        <v>..</v>
      </c>
      <c r="Q59" s="291" t="str">
        <f t="shared" si="14"/>
        <v>..</v>
      </c>
      <c r="R59" s="291" t="str">
        <f t="shared" si="14"/>
        <v>..</v>
      </c>
      <c r="S59" s="291" t="str">
        <f t="shared" si="14"/>
        <v>..</v>
      </c>
      <c r="T59" s="291" t="str">
        <f t="shared" si="14"/>
        <v>..</v>
      </c>
      <c r="U59" s="291" t="str">
        <f t="shared" si="14"/>
        <v>..</v>
      </c>
      <c r="V59" s="291" t="str">
        <f t="shared" si="14"/>
        <v>..</v>
      </c>
      <c r="W59" s="291" t="str">
        <f t="shared" si="14"/>
        <v>..</v>
      </c>
      <c r="X59" s="291" t="str">
        <f t="shared" si="14"/>
        <v>..</v>
      </c>
      <c r="Y59" s="291" t="str">
        <f t="shared" ref="Y59:Z70" si="15">IF(Y3&gt;9,Y31/Y3*1000,"..")</f>
        <v>..</v>
      </c>
      <c r="Z59" s="291" t="str">
        <f t="shared" si="15"/>
        <v>..</v>
      </c>
    </row>
    <row r="60" spans="1:26" x14ac:dyDescent="0.2">
      <c r="A60" s="1" t="s">
        <v>951</v>
      </c>
      <c r="B60" s="46" t="s">
        <v>952</v>
      </c>
      <c r="C60" s="291">
        <f t="shared" ref="C60:R81" si="16">IF(C4&gt;9,C32/C4*1000,"..")</f>
        <v>6392.6470588235297</v>
      </c>
      <c r="D60" s="291">
        <f t="shared" si="16"/>
        <v>5377.9904306220096</v>
      </c>
      <c r="E60" s="291">
        <f t="shared" si="16"/>
        <v>7958.8516746411487</v>
      </c>
      <c r="F60" s="291">
        <f t="shared" si="16"/>
        <v>8127.1099368853666</v>
      </c>
      <c r="G60" s="291">
        <f t="shared" si="16"/>
        <v>7699.2709599027939</v>
      </c>
      <c r="H60" s="291">
        <f t="shared" si="16"/>
        <v>4438.0444444444447</v>
      </c>
      <c r="I60" s="291">
        <f t="shared" si="16"/>
        <v>5317.7401129943501</v>
      </c>
      <c r="J60" s="291">
        <f t="shared" si="16"/>
        <v>6548.7378640776697</v>
      </c>
      <c r="K60" s="291">
        <f t="shared" si="16"/>
        <v>6487.5</v>
      </c>
      <c r="L60" s="291">
        <f t="shared" si="16"/>
        <v>6403.9272727272719</v>
      </c>
      <c r="M60" s="291">
        <f t="shared" si="16"/>
        <v>6243.0434782608691</v>
      </c>
      <c r="N60" s="291">
        <f t="shared" si="16"/>
        <v>6010.9972883398623</v>
      </c>
      <c r="O60" s="291">
        <f t="shared" si="16"/>
        <v>5252.3711340206191</v>
      </c>
      <c r="P60" s="291">
        <f t="shared" si="16"/>
        <v>4315.6085918854415</v>
      </c>
      <c r="Q60" s="291">
        <f t="shared" si="16"/>
        <v>4537.7035490605422</v>
      </c>
      <c r="R60" s="291">
        <f t="shared" si="16"/>
        <v>4275.2813289443466</v>
      </c>
      <c r="S60" s="291">
        <f t="shared" si="14"/>
        <v>4581.0850014505368</v>
      </c>
      <c r="T60" s="291">
        <f t="shared" si="14"/>
        <v>5091.3533834586469</v>
      </c>
      <c r="U60" s="291">
        <f t="shared" si="14"/>
        <v>5268.0083857442351</v>
      </c>
      <c r="V60" s="291">
        <f t="shared" si="14"/>
        <v>6133.6625514403295</v>
      </c>
      <c r="W60" s="291">
        <f t="shared" si="14"/>
        <v>6495.4325259515572</v>
      </c>
      <c r="X60" s="291">
        <f t="shared" si="14"/>
        <v>6818.1021897810224</v>
      </c>
      <c r="Y60" s="291">
        <f t="shared" si="15"/>
        <v>8094.3240264511387</v>
      </c>
      <c r="Z60" s="291">
        <f t="shared" si="15"/>
        <v>8215.4189944134087</v>
      </c>
    </row>
    <row r="61" spans="1:26" x14ac:dyDescent="0.2">
      <c r="A61" s="1" t="s">
        <v>41</v>
      </c>
      <c r="B61" t="s">
        <v>953</v>
      </c>
      <c r="C61" s="291" t="str">
        <f t="shared" si="16"/>
        <v>..</v>
      </c>
      <c r="D61" s="291" t="str">
        <f t="shared" si="14"/>
        <v>..</v>
      </c>
      <c r="E61" s="291" t="str">
        <f t="shared" si="14"/>
        <v>..</v>
      </c>
      <c r="F61" s="291" t="str">
        <f t="shared" si="14"/>
        <v>..</v>
      </c>
      <c r="G61" s="291" t="str">
        <f t="shared" si="14"/>
        <v>..</v>
      </c>
      <c r="H61" s="291" t="str">
        <f t="shared" si="14"/>
        <v>..</v>
      </c>
      <c r="I61" s="291" t="str">
        <f t="shared" si="14"/>
        <v>..</v>
      </c>
      <c r="J61" s="291" t="str">
        <f t="shared" si="14"/>
        <v>..</v>
      </c>
      <c r="K61" s="291" t="str">
        <f t="shared" si="14"/>
        <v>..</v>
      </c>
      <c r="L61" s="291" t="str">
        <f t="shared" si="14"/>
        <v>..</v>
      </c>
      <c r="M61" s="291" t="str">
        <f t="shared" si="14"/>
        <v>..</v>
      </c>
      <c r="N61" s="291" t="str">
        <f t="shared" si="14"/>
        <v>..</v>
      </c>
      <c r="O61" s="291" t="str">
        <f t="shared" si="14"/>
        <v>..</v>
      </c>
      <c r="P61" s="291" t="str">
        <f t="shared" si="14"/>
        <v>..</v>
      </c>
      <c r="Q61" s="291" t="str">
        <f t="shared" si="14"/>
        <v>..</v>
      </c>
      <c r="R61" s="291" t="str">
        <f t="shared" si="14"/>
        <v>..</v>
      </c>
      <c r="S61" s="291" t="str">
        <f t="shared" si="14"/>
        <v>..</v>
      </c>
      <c r="T61" s="291" t="str">
        <f t="shared" si="14"/>
        <v>..</v>
      </c>
      <c r="U61" s="291" t="str">
        <f t="shared" si="14"/>
        <v>..</v>
      </c>
      <c r="V61" s="291" t="str">
        <f t="shared" si="14"/>
        <v>..</v>
      </c>
      <c r="W61" s="291" t="str">
        <f t="shared" si="14"/>
        <v>..</v>
      </c>
      <c r="X61" s="291" t="str">
        <f t="shared" si="14"/>
        <v>..</v>
      </c>
      <c r="Y61" s="291" t="str">
        <f t="shared" si="15"/>
        <v>..</v>
      </c>
      <c r="Z61" s="291" t="str">
        <f t="shared" si="15"/>
        <v>..</v>
      </c>
    </row>
    <row r="62" spans="1:26" x14ac:dyDescent="0.2">
      <c r="A62" s="1" t="s">
        <v>42</v>
      </c>
      <c r="B62" t="s">
        <v>44</v>
      </c>
      <c r="C62" s="291">
        <f t="shared" si="16"/>
        <v>4769.065934065934</v>
      </c>
      <c r="D62" s="291">
        <f t="shared" si="14"/>
        <v>4456.5555555555557</v>
      </c>
      <c r="E62" s="291">
        <f t="shared" si="14"/>
        <v>4518.0753138075306</v>
      </c>
      <c r="F62" s="291">
        <f t="shared" si="14"/>
        <v>2433.9973439575037</v>
      </c>
      <c r="G62" s="291">
        <f t="shared" si="14"/>
        <v>2571.0035419126325</v>
      </c>
      <c r="H62" s="291">
        <f t="shared" si="14"/>
        <v>2594.3332043808282</v>
      </c>
      <c r="I62" s="291">
        <f t="shared" si="14"/>
        <v>2278.5687178097046</v>
      </c>
      <c r="J62" s="291">
        <f t="shared" si="14"/>
        <v>2262.3594377510044</v>
      </c>
      <c r="K62" s="291">
        <f t="shared" si="14"/>
        <v>4244.0718562874245</v>
      </c>
      <c r="L62" s="291">
        <f t="shared" si="14"/>
        <v>4086.1077974189357</v>
      </c>
      <c r="M62" s="291">
        <f t="shared" si="14"/>
        <v>4261.8694093361819</v>
      </c>
      <c r="N62" s="291">
        <f t="shared" si="14"/>
        <v>3385.1187055130649</v>
      </c>
      <c r="O62" s="291">
        <f t="shared" si="14"/>
        <v>2689.3310463121788</v>
      </c>
      <c r="P62" s="291">
        <f t="shared" si="14"/>
        <v>1962.8184480234261</v>
      </c>
      <c r="Q62" s="291">
        <f t="shared" si="14"/>
        <v>2392.8437274259568</v>
      </c>
      <c r="R62" s="291">
        <f t="shared" si="14"/>
        <v>2445.873129009266</v>
      </c>
      <c r="S62" s="291">
        <f t="shared" si="14"/>
        <v>2775.0986500519211</v>
      </c>
      <c r="T62" s="291">
        <f t="shared" si="14"/>
        <v>3245.5905068671941</v>
      </c>
      <c r="U62" s="291">
        <f t="shared" si="14"/>
        <v>3545.118733509235</v>
      </c>
      <c r="V62" s="291">
        <f t="shared" si="14"/>
        <v>3463.9107329580452</v>
      </c>
      <c r="W62" s="291">
        <f t="shared" si="14"/>
        <v>4123.0169491525421</v>
      </c>
      <c r="X62" s="291">
        <f t="shared" si="14"/>
        <v>4076.9069885565746</v>
      </c>
      <c r="Y62" s="291">
        <f t="shared" si="15"/>
        <v>4961.066885514977</v>
      </c>
      <c r="Z62" s="291">
        <f t="shared" si="15"/>
        <v>5950.1019446210521</v>
      </c>
    </row>
    <row r="63" spans="1:26" x14ac:dyDescent="0.2">
      <c r="A63" s="1" t="s">
        <v>43</v>
      </c>
      <c r="B63" t="s">
        <v>954</v>
      </c>
      <c r="C63" s="291">
        <f t="shared" si="16"/>
        <v>11602.170087976541</v>
      </c>
      <c r="D63" s="291">
        <f t="shared" si="14"/>
        <v>11437.602339181285</v>
      </c>
      <c r="E63" s="291">
        <f t="shared" si="14"/>
        <v>11322.919708029196</v>
      </c>
      <c r="F63" s="291">
        <f t="shared" si="14"/>
        <v>12594.234234234234</v>
      </c>
      <c r="G63" s="291">
        <f t="shared" si="14"/>
        <v>11561.369472182596</v>
      </c>
      <c r="H63" s="291">
        <f t="shared" si="14"/>
        <v>11911.472868217053</v>
      </c>
      <c r="I63" s="291">
        <f t="shared" si="14"/>
        <v>13411.799584939223</v>
      </c>
      <c r="J63" s="291">
        <f t="shared" si="14"/>
        <v>12781.400688863376</v>
      </c>
      <c r="K63" s="291">
        <f t="shared" si="14"/>
        <v>13692.537176427391</v>
      </c>
      <c r="L63" s="291">
        <f t="shared" si="14"/>
        <v>13858.884934756819</v>
      </c>
      <c r="M63" s="291">
        <f t="shared" si="14"/>
        <v>11828.43220338983</v>
      </c>
      <c r="N63" s="291">
        <f t="shared" si="14"/>
        <v>12942.586750788641</v>
      </c>
      <c r="O63" s="291">
        <f t="shared" si="14"/>
        <v>12536.891284815812</v>
      </c>
      <c r="P63" s="291">
        <f t="shared" si="14"/>
        <v>14366.31383472609</v>
      </c>
      <c r="Q63" s="291">
        <f t="shared" si="14"/>
        <v>15002.540904716074</v>
      </c>
      <c r="R63" s="291">
        <f t="shared" si="14"/>
        <v>14798.526912181302</v>
      </c>
      <c r="S63" s="291">
        <f t="shared" si="14"/>
        <v>14383.765996343693</v>
      </c>
      <c r="T63" s="291">
        <f t="shared" si="14"/>
        <v>13139.446366782005</v>
      </c>
      <c r="U63" s="291">
        <f t="shared" si="14"/>
        <v>13544.486442070665</v>
      </c>
      <c r="V63" s="291">
        <f t="shared" si="14"/>
        <v>13796.720257234729</v>
      </c>
      <c r="W63" s="291">
        <f t="shared" si="14"/>
        <v>13321.262135922332</v>
      </c>
      <c r="X63" s="291">
        <f t="shared" si="14"/>
        <v>14454.713015359741</v>
      </c>
      <c r="Y63" s="291">
        <f t="shared" si="15"/>
        <v>14909.79865771812</v>
      </c>
      <c r="Z63" s="291">
        <f t="shared" si="15"/>
        <v>15305.150976909414</v>
      </c>
    </row>
    <row r="64" spans="1:26" x14ac:dyDescent="0.2">
      <c r="A64" s="1" t="s">
        <v>45</v>
      </c>
      <c r="B64" t="s">
        <v>955</v>
      </c>
      <c r="C64" s="291">
        <f t="shared" si="16"/>
        <v>10488.702928870294</v>
      </c>
      <c r="D64" s="291">
        <f t="shared" si="14"/>
        <v>11755.141700404858</v>
      </c>
      <c r="E64" s="291">
        <f t="shared" si="14"/>
        <v>9980.7179487179492</v>
      </c>
      <c r="F64" s="291">
        <f t="shared" si="14"/>
        <v>10015.458937198067</v>
      </c>
      <c r="G64" s="291">
        <f t="shared" si="14"/>
        <v>10105.585585585584</v>
      </c>
      <c r="H64" s="291">
        <f t="shared" si="14"/>
        <v>9442.105263157895</v>
      </c>
      <c r="I64" s="291">
        <f t="shared" si="14"/>
        <v>9940.7659574468089</v>
      </c>
      <c r="J64" s="291">
        <f t="shared" si="14"/>
        <v>10290.71129707113</v>
      </c>
      <c r="K64" s="291">
        <f t="shared" si="14"/>
        <v>10824.482758620692</v>
      </c>
      <c r="L64" s="291">
        <f t="shared" si="14"/>
        <v>10674.745762711864</v>
      </c>
      <c r="M64" s="291">
        <f t="shared" si="14"/>
        <v>8717.8343949044593</v>
      </c>
      <c r="N64" s="291">
        <f t="shared" si="14"/>
        <v>9282.0512820512831</v>
      </c>
      <c r="O64" s="291">
        <f t="shared" si="14"/>
        <v>9057.0843989769819</v>
      </c>
      <c r="P64" s="291">
        <f t="shared" si="14"/>
        <v>10431.639871382637</v>
      </c>
      <c r="Q64" s="291">
        <f t="shared" si="14"/>
        <v>9065.9459459459449</v>
      </c>
      <c r="R64" s="291">
        <f t="shared" si="14"/>
        <v>9955.6906077348067</v>
      </c>
      <c r="S64" s="291">
        <f t="shared" si="14"/>
        <v>8588.8571428571431</v>
      </c>
      <c r="T64" s="291">
        <f t="shared" si="14"/>
        <v>9601.9437340153454</v>
      </c>
      <c r="U64" s="291">
        <f t="shared" si="14"/>
        <v>9599.0721649484531</v>
      </c>
      <c r="V64" s="291">
        <f t="shared" si="14"/>
        <v>9506.3809523809523</v>
      </c>
      <c r="W64" s="291">
        <f t="shared" si="14"/>
        <v>8529.69696969697</v>
      </c>
      <c r="X64" s="291">
        <f t="shared" si="14"/>
        <v>9820.205128205127</v>
      </c>
      <c r="Y64" s="291">
        <f t="shared" si="15"/>
        <v>11181.296296296296</v>
      </c>
      <c r="Z64" s="291">
        <f t="shared" si="15"/>
        <v>10295.631067961165</v>
      </c>
    </row>
    <row r="65" spans="1:26" x14ac:dyDescent="0.2">
      <c r="A65" s="1" t="s">
        <v>46</v>
      </c>
      <c r="B65" t="s">
        <v>47</v>
      </c>
      <c r="C65" s="291">
        <f t="shared" si="16"/>
        <v>6363.2495164410066</v>
      </c>
      <c r="D65" s="291">
        <f t="shared" si="14"/>
        <v>5852.084443073818</v>
      </c>
      <c r="E65" s="291">
        <f t="shared" si="14"/>
        <v>6108.3160083160074</v>
      </c>
      <c r="F65" s="291">
        <f t="shared" si="14"/>
        <v>6026.5770523283736</v>
      </c>
      <c r="G65" s="291">
        <f t="shared" si="14"/>
        <v>6018.9553496208928</v>
      </c>
      <c r="H65" s="291">
        <f t="shared" si="14"/>
        <v>5405.8506224066396</v>
      </c>
      <c r="I65" s="291">
        <f t="shared" si="14"/>
        <v>5356.7213114754104</v>
      </c>
      <c r="J65" s="291">
        <f t="shared" si="14"/>
        <v>5058.0207621681966</v>
      </c>
      <c r="K65" s="291">
        <f t="shared" si="14"/>
        <v>4900.890625</v>
      </c>
      <c r="L65" s="291">
        <f t="shared" si="14"/>
        <v>5322.9721362229102</v>
      </c>
      <c r="M65" s="291">
        <f t="shared" si="14"/>
        <v>5325.9842519685035</v>
      </c>
      <c r="N65" s="291">
        <f t="shared" si="14"/>
        <v>5764.6587215601294</v>
      </c>
      <c r="O65" s="291">
        <f t="shared" si="14"/>
        <v>6264.729344729345</v>
      </c>
      <c r="P65" s="291">
        <f t="shared" si="14"/>
        <v>6586.1362007168455</v>
      </c>
      <c r="Q65" s="291">
        <f t="shared" si="14"/>
        <v>6750.2678571428569</v>
      </c>
      <c r="R65" s="291">
        <f t="shared" si="14"/>
        <v>7142.1135371179043</v>
      </c>
      <c r="S65" s="291">
        <f t="shared" si="14"/>
        <v>7495.9437939110067</v>
      </c>
      <c r="T65" s="291">
        <f t="shared" si="14"/>
        <v>7678.949536560247</v>
      </c>
      <c r="U65" s="291">
        <f t="shared" si="14"/>
        <v>7764.4236760124613</v>
      </c>
      <c r="V65" s="291">
        <f t="shared" si="14"/>
        <v>7684.5950704225361</v>
      </c>
      <c r="W65" s="291">
        <f t="shared" si="14"/>
        <v>6695.6044099760666</v>
      </c>
      <c r="X65" s="291">
        <f t="shared" si="14"/>
        <v>8019.4161097432288</v>
      </c>
      <c r="Y65" s="291">
        <f t="shared" si="15"/>
        <v>8602.6256281407041</v>
      </c>
      <c r="Z65" s="291">
        <f t="shared" si="15"/>
        <v>9086.9588313413005</v>
      </c>
    </row>
    <row r="66" spans="1:26" x14ac:dyDescent="0.2">
      <c r="A66" s="1" t="s">
        <v>48</v>
      </c>
      <c r="B66" t="s">
        <v>956</v>
      </c>
      <c r="C66" s="291">
        <f t="shared" si="16"/>
        <v>5343.7237569060771</v>
      </c>
      <c r="D66" s="291">
        <f t="shared" si="14"/>
        <v>5457.7156005122752</v>
      </c>
      <c r="E66" s="291">
        <f t="shared" si="14"/>
        <v>5707.7227722772286</v>
      </c>
      <c r="F66" s="291">
        <f t="shared" si="14"/>
        <v>5479.956634865569</v>
      </c>
      <c r="G66" s="291">
        <f t="shared" si="14"/>
        <v>5389.8017475698343</v>
      </c>
      <c r="H66" s="291">
        <f t="shared" si="14"/>
        <v>5276.1612077903665</v>
      </c>
      <c r="I66" s="291">
        <f t="shared" si="14"/>
        <v>4815.7188460187044</v>
      </c>
      <c r="J66" s="291">
        <f t="shared" si="14"/>
        <v>4262.5048547658462</v>
      </c>
      <c r="K66" s="291">
        <f t="shared" si="14"/>
        <v>4186.3347694271579</v>
      </c>
      <c r="L66" s="291">
        <f t="shared" si="14"/>
        <v>4181.9072243346009</v>
      </c>
      <c r="M66" s="291">
        <f t="shared" si="14"/>
        <v>4322.3238575158375</v>
      </c>
      <c r="N66" s="291">
        <f t="shared" si="14"/>
        <v>4407.085913523526</v>
      </c>
      <c r="O66" s="291">
        <f t="shared" si="14"/>
        <v>4809.9418406188206</v>
      </c>
      <c r="P66" s="291">
        <f t="shared" si="14"/>
        <v>4844.6913198205166</v>
      </c>
      <c r="Q66" s="291">
        <f t="shared" si="14"/>
        <v>5107.6214199818387</v>
      </c>
      <c r="R66" s="291">
        <f t="shared" si="14"/>
        <v>5099.5370646558404</v>
      </c>
      <c r="S66" s="291">
        <f t="shared" si="14"/>
        <v>4985.6169483744188</v>
      </c>
      <c r="T66" s="291">
        <f t="shared" si="14"/>
        <v>5258.4180137307767</v>
      </c>
      <c r="U66" s="291">
        <f t="shared" si="14"/>
        <v>5396.1840816897466</v>
      </c>
      <c r="V66" s="291">
        <f t="shared" si="14"/>
        <v>5708.6096820182229</v>
      </c>
      <c r="W66" s="291">
        <f t="shared" si="14"/>
        <v>5997.3638308561603</v>
      </c>
      <c r="X66" s="291">
        <f t="shared" si="14"/>
        <v>6493.1805814119998</v>
      </c>
      <c r="Y66" s="291">
        <f t="shared" si="15"/>
        <v>7193.766621843718</v>
      </c>
      <c r="Z66" s="291">
        <f t="shared" si="15"/>
        <v>7417.5163224678236</v>
      </c>
    </row>
    <row r="67" spans="1:26" x14ac:dyDescent="0.2">
      <c r="A67" s="1" t="s">
        <v>49</v>
      </c>
      <c r="B67" t="s">
        <v>957</v>
      </c>
      <c r="C67" s="291">
        <f t="shared" si="16"/>
        <v>9271.5563287855221</v>
      </c>
      <c r="D67" s="291">
        <f t="shared" si="14"/>
        <v>9326.6504460665055</v>
      </c>
      <c r="E67" s="291">
        <f t="shared" si="14"/>
        <v>9145.4742547425467</v>
      </c>
      <c r="F67" s="291">
        <f t="shared" si="14"/>
        <v>8981.1568194367774</v>
      </c>
      <c r="G67" s="291">
        <f t="shared" si="14"/>
        <v>9235.9770549239165</v>
      </c>
      <c r="H67" s="291">
        <f t="shared" si="14"/>
        <v>8566.1403508771928</v>
      </c>
      <c r="I67" s="291">
        <f t="shared" si="14"/>
        <v>8669.9123398516531</v>
      </c>
      <c r="J67" s="291">
        <f t="shared" si="14"/>
        <v>8381.6822605670222</v>
      </c>
      <c r="K67" s="291">
        <f t="shared" si="14"/>
        <v>7588.5285297213577</v>
      </c>
      <c r="L67" s="291">
        <f t="shared" si="14"/>
        <v>7396.3000711524774</v>
      </c>
      <c r="M67" s="291">
        <f t="shared" si="14"/>
        <v>7308.9756474681099</v>
      </c>
      <c r="N67" s="291">
        <f t="shared" si="14"/>
        <v>8462.2729427922131</v>
      </c>
      <c r="O67" s="291">
        <f t="shared" si="14"/>
        <v>8234.8721635306629</v>
      </c>
      <c r="P67" s="291">
        <f t="shared" si="14"/>
        <v>8680.3721199267311</v>
      </c>
      <c r="Q67" s="291">
        <f t="shared" si="14"/>
        <v>8879.7778051332534</v>
      </c>
      <c r="R67" s="291">
        <f t="shared" si="14"/>
        <v>8408.5600636435956</v>
      </c>
      <c r="S67" s="291">
        <f t="shared" si="14"/>
        <v>7688.3909249563694</v>
      </c>
      <c r="T67" s="291">
        <f t="shared" si="14"/>
        <v>7630.7624725447122</v>
      </c>
      <c r="U67" s="291">
        <f t="shared" si="14"/>
        <v>7842.1536523929481</v>
      </c>
      <c r="V67" s="291">
        <f t="shared" si="14"/>
        <v>8460.9492847854362</v>
      </c>
      <c r="W67" s="291">
        <f t="shared" si="14"/>
        <v>9711.6927620215083</v>
      </c>
      <c r="X67" s="291">
        <f t="shared" si="14"/>
        <v>10314.462111945952</v>
      </c>
      <c r="Y67" s="291">
        <f t="shared" si="15"/>
        <v>10767.008532519638</v>
      </c>
      <c r="Z67" s="291">
        <f t="shared" si="15"/>
        <v>11075.612770960837</v>
      </c>
    </row>
    <row r="68" spans="1:26" x14ac:dyDescent="0.2">
      <c r="A68" s="1" t="s">
        <v>50</v>
      </c>
      <c r="B68" t="s">
        <v>958</v>
      </c>
      <c r="C68" s="291">
        <f t="shared" si="16"/>
        <v>5695.0487560225611</v>
      </c>
      <c r="D68" s="291">
        <f t="shared" si="14"/>
        <v>5347.3514962036616</v>
      </c>
      <c r="E68" s="291">
        <f t="shared" si="14"/>
        <v>5311.757460918996</v>
      </c>
      <c r="F68" s="291">
        <f t="shared" si="14"/>
        <v>5596.1022639881448</v>
      </c>
      <c r="G68" s="291">
        <f t="shared" si="14"/>
        <v>5440.0485976830532</v>
      </c>
      <c r="H68" s="291">
        <f t="shared" si="14"/>
        <v>5296.741880518407</v>
      </c>
      <c r="I68" s="291">
        <f t="shared" si="14"/>
        <v>4931.6732891832235</v>
      </c>
      <c r="J68" s="291">
        <f t="shared" si="14"/>
        <v>5470.9396636993079</v>
      </c>
      <c r="K68" s="291">
        <f t="shared" si="14"/>
        <v>5887.4648987606361</v>
      </c>
      <c r="L68" s="291">
        <f t="shared" si="14"/>
        <v>5618.2091475198631</v>
      </c>
      <c r="M68" s="291">
        <f t="shared" si="14"/>
        <v>5714.7868199511176</v>
      </c>
      <c r="N68" s="291">
        <f t="shared" si="14"/>
        <v>5550.9297052154197</v>
      </c>
      <c r="O68" s="291">
        <f t="shared" si="14"/>
        <v>5956.7690557451651</v>
      </c>
      <c r="P68" s="291">
        <f t="shared" si="14"/>
        <v>5917.4137931034484</v>
      </c>
      <c r="Q68" s="291">
        <f t="shared" si="14"/>
        <v>6062.4200626959255</v>
      </c>
      <c r="R68" s="291">
        <f t="shared" si="14"/>
        <v>6377.3234200743491</v>
      </c>
      <c r="S68" s="291">
        <f t="shared" si="14"/>
        <v>6131.6504151255722</v>
      </c>
      <c r="T68" s="291">
        <f t="shared" si="14"/>
        <v>6062.3071192933912</v>
      </c>
      <c r="U68" s="291">
        <f t="shared" si="14"/>
        <v>5958.2109479305745</v>
      </c>
      <c r="V68" s="291">
        <f t="shared" si="14"/>
        <v>5844.4073853484224</v>
      </c>
      <c r="W68" s="291">
        <f t="shared" si="14"/>
        <v>6568.1468324452335</v>
      </c>
      <c r="X68" s="291">
        <f t="shared" si="14"/>
        <v>7076.1059765865684</v>
      </c>
      <c r="Y68" s="291">
        <f t="shared" si="15"/>
        <v>7782.2380952380954</v>
      </c>
      <c r="Z68" s="291">
        <f t="shared" si="15"/>
        <v>7825.3551912568309</v>
      </c>
    </row>
    <row r="69" spans="1:26" x14ac:dyDescent="0.2">
      <c r="A69" s="1" t="s">
        <v>51</v>
      </c>
      <c r="B69" t="s">
        <v>959</v>
      </c>
      <c r="C69" s="291">
        <f t="shared" si="16"/>
        <v>12022.14442013129</v>
      </c>
      <c r="D69" s="291">
        <f t="shared" si="14"/>
        <v>11875.757575757576</v>
      </c>
      <c r="E69" s="291">
        <f t="shared" si="14"/>
        <v>12346.784922394678</v>
      </c>
      <c r="F69" s="291">
        <f t="shared" si="14"/>
        <v>12493.148148148148</v>
      </c>
      <c r="G69" s="291">
        <f t="shared" si="14"/>
        <v>12240</v>
      </c>
      <c r="H69" s="291">
        <f t="shared" si="14"/>
        <v>11798.888888888889</v>
      </c>
      <c r="I69" s="291">
        <f t="shared" si="14"/>
        <v>12508.810572687224</v>
      </c>
      <c r="J69" s="291">
        <f t="shared" si="14"/>
        <v>10970.333919156416</v>
      </c>
      <c r="K69" s="291">
        <f t="shared" si="14"/>
        <v>10390.250417362271</v>
      </c>
      <c r="L69" s="291">
        <f t="shared" si="14"/>
        <v>10443.096774193549</v>
      </c>
      <c r="M69" s="291">
        <f t="shared" si="14"/>
        <v>10629.96699669967</v>
      </c>
      <c r="N69" s="291">
        <f t="shared" si="14"/>
        <v>11265.203761755485</v>
      </c>
      <c r="O69" s="291">
        <f t="shared" si="14"/>
        <v>11280.24427480916</v>
      </c>
      <c r="P69" s="291">
        <f t="shared" si="14"/>
        <v>14313.851590106007</v>
      </c>
      <c r="Q69" s="291">
        <f t="shared" si="14"/>
        <v>13836.395147313691</v>
      </c>
      <c r="R69" s="291">
        <f t="shared" si="14"/>
        <v>12886.383701188455</v>
      </c>
      <c r="S69" s="291">
        <f t="shared" si="14"/>
        <v>13439.069767441859</v>
      </c>
      <c r="T69" s="291">
        <f t="shared" si="14"/>
        <v>13390.3690685413</v>
      </c>
      <c r="U69" s="291">
        <f t="shared" si="14"/>
        <v>13502.222222222223</v>
      </c>
      <c r="V69" s="291">
        <f t="shared" si="14"/>
        <v>14207.443609022557</v>
      </c>
      <c r="W69" s="291">
        <f t="shared" si="14"/>
        <v>13032.457142857142</v>
      </c>
      <c r="X69" s="291">
        <f t="shared" si="14"/>
        <v>13272.567049808427</v>
      </c>
      <c r="Y69" s="291">
        <f t="shared" si="15"/>
        <v>13231.378640776698</v>
      </c>
      <c r="Z69" s="291">
        <f t="shared" si="15"/>
        <v>13641.061946902655</v>
      </c>
    </row>
    <row r="70" spans="1:26" x14ac:dyDescent="0.2">
      <c r="A70" s="1" t="s">
        <v>53</v>
      </c>
      <c r="B70" t="s">
        <v>52</v>
      </c>
      <c r="C70" s="291">
        <f t="shared" si="16"/>
        <v>13184.19551934827</v>
      </c>
      <c r="D70" s="291">
        <f t="shared" si="14"/>
        <v>13393.373537746131</v>
      </c>
      <c r="E70" s="291">
        <f t="shared" si="14"/>
        <v>12329.313232830822</v>
      </c>
      <c r="F70" s="291">
        <f t="shared" si="14"/>
        <v>11712.21625816465</v>
      </c>
      <c r="G70" s="291">
        <f t="shared" si="14"/>
        <v>10950.189701897019</v>
      </c>
      <c r="H70" s="291">
        <f t="shared" si="14"/>
        <v>13033.362445414847</v>
      </c>
      <c r="I70" s="291">
        <f t="shared" si="14"/>
        <v>13920.487062404869</v>
      </c>
      <c r="J70" s="291">
        <f t="shared" si="14"/>
        <v>14044.958677685952</v>
      </c>
      <c r="K70" s="291">
        <f t="shared" si="14"/>
        <v>15893.440428380187</v>
      </c>
      <c r="L70" s="291">
        <f t="shared" si="14"/>
        <v>16153.880048959607</v>
      </c>
      <c r="M70" s="291">
        <f t="shared" si="14"/>
        <v>16439.953542392566</v>
      </c>
      <c r="N70" s="291">
        <f t="shared" si="14"/>
        <v>15755.941375422773</v>
      </c>
      <c r="O70" s="291">
        <f t="shared" si="14"/>
        <v>16476.678043230942</v>
      </c>
      <c r="P70" s="291">
        <f t="shared" si="14"/>
        <v>16206.376195536663</v>
      </c>
      <c r="Q70" s="291">
        <f t="shared" si="14"/>
        <v>16819.534883720931</v>
      </c>
      <c r="R70" s="291">
        <f t="shared" si="14"/>
        <v>16060.942828485458</v>
      </c>
      <c r="S70" s="291">
        <f t="shared" si="14"/>
        <v>16306.84371807967</v>
      </c>
      <c r="T70" s="291">
        <f t="shared" si="14"/>
        <v>17544.860392967945</v>
      </c>
      <c r="U70" s="291">
        <f t="shared" si="14"/>
        <v>16999.961904761905</v>
      </c>
      <c r="V70" s="291">
        <f t="shared" si="14"/>
        <v>18127.112810707455</v>
      </c>
      <c r="W70" s="291">
        <f t="shared" si="14"/>
        <v>18062.061482820976</v>
      </c>
      <c r="X70" s="291">
        <f t="shared" si="14"/>
        <v>19564.986547085202</v>
      </c>
      <c r="Y70" s="291">
        <f t="shared" si="15"/>
        <v>20561.899641577063</v>
      </c>
      <c r="Z70" s="291">
        <f t="shared" si="15"/>
        <v>19263.503875968992</v>
      </c>
    </row>
    <row r="71" spans="1:26" x14ac:dyDescent="0.2">
      <c r="A71" s="1" t="s">
        <v>54</v>
      </c>
      <c r="B71" s="124" t="s">
        <v>960</v>
      </c>
      <c r="C71" s="291">
        <f t="shared" si="16"/>
        <v>4047.45503252966</v>
      </c>
      <c r="D71" s="291">
        <f t="shared" si="14"/>
        <v>3775.8830694275275</v>
      </c>
      <c r="E71" s="291">
        <f t="shared" si="14"/>
        <v>3917.5903614457839</v>
      </c>
      <c r="F71" s="291">
        <f t="shared" si="14"/>
        <v>3992.6213592233012</v>
      </c>
      <c r="G71" s="291">
        <f t="shared" si="14"/>
        <v>4140</v>
      </c>
      <c r="H71" s="291">
        <f t="shared" si="14"/>
        <v>4260.4878048780492</v>
      </c>
      <c r="I71" s="291">
        <f t="shared" si="14"/>
        <v>4283.4782608695659</v>
      </c>
      <c r="J71" s="291">
        <f t="shared" si="14"/>
        <v>2682.9850746268658</v>
      </c>
      <c r="K71" s="291">
        <f t="shared" si="14"/>
        <v>2223.3333333333335</v>
      </c>
      <c r="L71" s="291">
        <f t="shared" si="14"/>
        <v>1996.8421052631577</v>
      </c>
      <c r="M71" s="291">
        <f t="shared" si="14"/>
        <v>2103.3333333333335</v>
      </c>
      <c r="N71" s="291">
        <f t="shared" si="14"/>
        <v>1829.1428571428569</v>
      </c>
      <c r="O71" s="291">
        <f t="shared" si="14"/>
        <v>2708.571428571428</v>
      </c>
      <c r="P71" s="291">
        <f t="shared" si="14"/>
        <v>2968.8311688311687</v>
      </c>
      <c r="Q71" s="291">
        <f t="shared" si="14"/>
        <v>3367.4999999999995</v>
      </c>
      <c r="R71" s="291">
        <f t="shared" si="14"/>
        <v>3296.4383561643835</v>
      </c>
      <c r="S71" s="291">
        <f t="shared" si="14"/>
        <v>3151.2499999999995</v>
      </c>
      <c r="T71" s="291">
        <f t="shared" si="14"/>
        <v>2856.0655737704915</v>
      </c>
      <c r="U71" s="291">
        <f t="shared" si="14"/>
        <v>2580.2150537634407</v>
      </c>
      <c r="V71" s="291">
        <f t="shared" ref="D71:X81" si="17">IF(V15&gt;9,V43/V15*1000,"..")</f>
        <v>2927.3469387755104</v>
      </c>
      <c r="W71" s="291">
        <f t="shared" si="17"/>
        <v>3415.6521739130435</v>
      </c>
      <c r="X71" s="291">
        <f t="shared" si="17"/>
        <v>3807.2558139534881</v>
      </c>
      <c r="Y71" s="291">
        <f t="shared" ref="Y71:Z71" si="18">IF(Y15&gt;9,Y43/Y15*1000,"..")</f>
        <v>3838.7301587301586</v>
      </c>
      <c r="Z71" s="291">
        <f t="shared" si="18"/>
        <v>3474.7286821705425</v>
      </c>
    </row>
    <row r="72" spans="1:26" x14ac:dyDescent="0.2">
      <c r="A72" s="1" t="s">
        <v>56</v>
      </c>
      <c r="B72" s="124" t="s">
        <v>961</v>
      </c>
      <c r="C72" s="291">
        <f t="shared" si="16"/>
        <v>20326.292134831463</v>
      </c>
      <c r="D72" s="291">
        <f t="shared" si="17"/>
        <v>18656.1797752809</v>
      </c>
      <c r="E72" s="291">
        <f t="shared" si="17"/>
        <v>21281.39534883721</v>
      </c>
      <c r="F72" s="291">
        <f t="shared" si="17"/>
        <v>21314.216867469877</v>
      </c>
      <c r="G72" s="291">
        <f t="shared" si="17"/>
        <v>16945.494505494506</v>
      </c>
      <c r="H72" s="291">
        <f t="shared" si="17"/>
        <v>17697.821782178216</v>
      </c>
      <c r="I72" s="291">
        <f t="shared" si="17"/>
        <v>17647.407407407405</v>
      </c>
      <c r="J72" s="291">
        <f t="shared" si="17"/>
        <v>14224.957264957266</v>
      </c>
      <c r="K72" s="291">
        <f t="shared" si="17"/>
        <v>14006.071428571429</v>
      </c>
      <c r="L72" s="291">
        <f t="shared" si="17"/>
        <v>15301.454545454548</v>
      </c>
      <c r="M72" s="291">
        <f t="shared" si="17"/>
        <v>17122.909090909088</v>
      </c>
      <c r="N72" s="291">
        <f t="shared" si="17"/>
        <v>20981.886792452831</v>
      </c>
      <c r="O72" s="291">
        <f t="shared" si="17"/>
        <v>19401.923076923074</v>
      </c>
      <c r="P72" s="291">
        <f t="shared" si="17"/>
        <v>18582.666666666668</v>
      </c>
      <c r="Q72" s="291">
        <f t="shared" si="17"/>
        <v>21620.840336134454</v>
      </c>
      <c r="R72" s="291">
        <f t="shared" si="17"/>
        <v>20612.277227722774</v>
      </c>
      <c r="S72" s="291">
        <f t="shared" si="17"/>
        <v>18643.88349514563</v>
      </c>
      <c r="T72" s="291">
        <f t="shared" si="17"/>
        <v>17834.339622641513</v>
      </c>
      <c r="U72" s="291">
        <f t="shared" si="17"/>
        <v>16583.272727272728</v>
      </c>
      <c r="V72" s="291">
        <f t="shared" si="17"/>
        <v>16140.63157894737</v>
      </c>
      <c r="W72" s="291">
        <f t="shared" si="17"/>
        <v>17293.805309734511</v>
      </c>
      <c r="X72" s="291">
        <f t="shared" si="17"/>
        <v>19031.99455411845</v>
      </c>
      <c r="Y72" s="291">
        <f t="shared" ref="Y72:Z72" si="19">IF(Y16&gt;9,Y44/Y16*1000,"..")</f>
        <v>16377.301539390281</v>
      </c>
      <c r="Z72" s="291">
        <f t="shared" si="19"/>
        <v>17411.304347826088</v>
      </c>
    </row>
    <row r="73" spans="1:26" x14ac:dyDescent="0.2">
      <c r="A73" s="1" t="s">
        <v>58</v>
      </c>
      <c r="B73" t="s">
        <v>962</v>
      </c>
      <c r="C73" s="291">
        <f t="shared" si="16"/>
        <v>5016.347826086957</v>
      </c>
      <c r="D73" s="291">
        <f t="shared" si="17"/>
        <v>4077.8905701334356</v>
      </c>
      <c r="E73" s="291">
        <f t="shared" si="17"/>
        <v>4108.2786885245896</v>
      </c>
      <c r="F73" s="291">
        <f t="shared" si="17"/>
        <v>3834.9624060150377</v>
      </c>
      <c r="G73" s="291">
        <f t="shared" si="17"/>
        <v>4424.7519876169699</v>
      </c>
      <c r="H73" s="291">
        <f t="shared" si="17"/>
        <v>4412.0034340123311</v>
      </c>
      <c r="I73" s="291">
        <f t="shared" si="17"/>
        <v>4946.6404715127701</v>
      </c>
      <c r="J73" s="291">
        <f t="shared" si="17"/>
        <v>5444.7242508184336</v>
      </c>
      <c r="K73" s="291">
        <f t="shared" si="17"/>
        <v>5876.1085972850669</v>
      </c>
      <c r="L73" s="291">
        <f t="shared" si="17"/>
        <v>6589.4408764639229</v>
      </c>
      <c r="M73" s="291">
        <f t="shared" si="17"/>
        <v>5161.5426314566721</v>
      </c>
      <c r="N73" s="291">
        <f t="shared" si="17"/>
        <v>5206.5439672801631</v>
      </c>
      <c r="O73" s="291">
        <f t="shared" si="17"/>
        <v>6396.3064833005892</v>
      </c>
      <c r="P73" s="291">
        <f t="shared" si="17"/>
        <v>6725.9259259259252</v>
      </c>
      <c r="Q73" s="291">
        <f t="shared" si="17"/>
        <v>6501.0845986984814</v>
      </c>
      <c r="R73" s="291">
        <f t="shared" si="17"/>
        <v>5231.4814814814818</v>
      </c>
      <c r="S73" s="291">
        <f t="shared" si="17"/>
        <v>5688.2568807339449</v>
      </c>
      <c r="T73" s="291">
        <f t="shared" si="17"/>
        <v>5957.9831932773113</v>
      </c>
      <c r="U73" s="291">
        <f t="shared" si="17"/>
        <v>5981.2813370473541</v>
      </c>
      <c r="V73" s="291">
        <f t="shared" si="17"/>
        <v>6583.5869962254974</v>
      </c>
      <c r="W73" s="291">
        <f t="shared" si="17"/>
        <v>6962.3856756408604</v>
      </c>
      <c r="X73" s="291">
        <f t="shared" si="17"/>
        <v>7845.7320872274149</v>
      </c>
      <c r="Y73" s="291">
        <f t="shared" ref="Y73:Z73" si="20">IF(Y17&gt;9,Y45/Y17*1000,"..")</f>
        <v>7697.8616352201261</v>
      </c>
      <c r="Z73" s="291">
        <f t="shared" si="20"/>
        <v>8245.734265734267</v>
      </c>
    </row>
    <row r="74" spans="1:26" x14ac:dyDescent="0.2">
      <c r="A74" s="1" t="s">
        <v>59</v>
      </c>
      <c r="B74" t="s">
        <v>55</v>
      </c>
      <c r="C74" s="291">
        <f t="shared" si="16"/>
        <v>8736.3149872988979</v>
      </c>
      <c r="D74" s="291">
        <f t="shared" si="17"/>
        <v>8500.3258259775648</v>
      </c>
      <c r="E74" s="291">
        <f t="shared" si="17"/>
        <v>8863.3051000180203</v>
      </c>
      <c r="F74" s="291">
        <f t="shared" si="17"/>
        <v>9419.6231178432972</v>
      </c>
      <c r="G74" s="291">
        <f t="shared" si="17"/>
        <v>9657.1251015490998</v>
      </c>
      <c r="H74" s="291">
        <f t="shared" si="17"/>
        <v>10016.62903843361</v>
      </c>
      <c r="I74" s="291">
        <f t="shared" si="17"/>
        <v>9949.6765448436672</v>
      </c>
      <c r="J74" s="291">
        <f t="shared" si="17"/>
        <v>10886.127802348632</v>
      </c>
      <c r="K74" s="291">
        <f t="shared" si="17"/>
        <v>10870.454379695135</v>
      </c>
      <c r="L74" s="291">
        <f t="shared" si="17"/>
        <v>10725.60060259178</v>
      </c>
      <c r="M74" s="291">
        <f t="shared" si="17"/>
        <v>10932.342608054478</v>
      </c>
      <c r="N74" s="291">
        <f t="shared" si="17"/>
        <v>11230.445859872611</v>
      </c>
      <c r="O74" s="291">
        <f t="shared" si="17"/>
        <v>11381.687950346008</v>
      </c>
      <c r="P74" s="291">
        <f t="shared" si="17"/>
        <v>11395.543462695117</v>
      </c>
      <c r="Q74" s="291">
        <f t="shared" si="17"/>
        <v>11594.721189591075</v>
      </c>
      <c r="R74" s="291">
        <f t="shared" si="17"/>
        <v>11480.198881292727</v>
      </c>
      <c r="S74" s="291">
        <f t="shared" si="17"/>
        <v>11769.558413281618</v>
      </c>
      <c r="T74" s="291">
        <f t="shared" si="17"/>
        <v>11719.474082742476</v>
      </c>
      <c r="U74" s="291">
        <f t="shared" si="17"/>
        <v>12109.363957597174</v>
      </c>
      <c r="V74" s="291">
        <f t="shared" si="17"/>
        <v>12557.946132413432</v>
      </c>
      <c r="W74" s="291">
        <f t="shared" si="17"/>
        <v>12795.271922976837</v>
      </c>
      <c r="X74" s="291">
        <f t="shared" si="17"/>
        <v>12935.601987514336</v>
      </c>
      <c r="Y74" s="291">
        <f t="shared" ref="Y74:Z74" si="21">IF(Y18&gt;9,Y46/Y18*1000,"..")</f>
        <v>13543.388254543093</v>
      </c>
      <c r="Z74" s="291">
        <f t="shared" si="21"/>
        <v>13856.88303697779</v>
      </c>
    </row>
    <row r="75" spans="1:26" x14ac:dyDescent="0.2">
      <c r="A75" s="1" t="s">
        <v>60</v>
      </c>
      <c r="B75" s="124" t="s">
        <v>534</v>
      </c>
      <c r="C75" s="291">
        <f t="shared" si="16"/>
        <v>6196.8517747133501</v>
      </c>
      <c r="D75" s="291">
        <f t="shared" si="17"/>
        <v>6845.8817081070301</v>
      </c>
      <c r="E75" s="291">
        <f t="shared" si="17"/>
        <v>8098.6381472647545</v>
      </c>
      <c r="F75" s="291">
        <f t="shared" si="17"/>
        <v>8949.9821746880589</v>
      </c>
      <c r="G75" s="291">
        <f t="shared" si="17"/>
        <v>8560.0478278198498</v>
      </c>
      <c r="H75" s="291">
        <f t="shared" si="17"/>
        <v>9334.0764382287362</v>
      </c>
      <c r="I75" s="291">
        <f t="shared" si="17"/>
        <v>10558.827415359208</v>
      </c>
      <c r="J75" s="291">
        <f t="shared" si="17"/>
        <v>10748.931986166677</v>
      </c>
      <c r="K75" s="291">
        <f t="shared" si="17"/>
        <v>10754.613226452908</v>
      </c>
      <c r="L75" s="291">
        <f t="shared" si="17"/>
        <v>12277.924151696609</v>
      </c>
      <c r="M75" s="291">
        <f t="shared" si="17"/>
        <v>11250.090090090091</v>
      </c>
      <c r="N75" s="291">
        <f t="shared" si="17"/>
        <v>12017.185554171854</v>
      </c>
      <c r="O75" s="291">
        <f t="shared" si="17"/>
        <v>12958.077812405751</v>
      </c>
      <c r="P75" s="291">
        <f t="shared" si="17"/>
        <v>12885.247394055259</v>
      </c>
      <c r="Q75" s="291">
        <f t="shared" si="17"/>
        <v>13007.267080745341</v>
      </c>
      <c r="R75" s="291">
        <f t="shared" si="17"/>
        <v>12015.251527973671</v>
      </c>
      <c r="S75" s="291">
        <f t="shared" si="17"/>
        <v>12363.101711983887</v>
      </c>
      <c r="T75" s="291">
        <f t="shared" si="17"/>
        <v>12271.048313582498</v>
      </c>
      <c r="U75" s="291">
        <f t="shared" si="17"/>
        <v>12345.633673505421</v>
      </c>
      <c r="V75" s="291">
        <f t="shared" si="17"/>
        <v>12549.801594524737</v>
      </c>
      <c r="W75" s="291">
        <f t="shared" si="17"/>
        <v>12045.391459074734</v>
      </c>
      <c r="X75" s="291">
        <f t="shared" si="17"/>
        <v>12776.849065715665</v>
      </c>
      <c r="Y75" s="291">
        <f t="shared" ref="Y75:Z75" si="22">IF(Y19&gt;9,Y47/Y19*1000,"..")</f>
        <v>13152.40875912409</v>
      </c>
      <c r="Z75" s="291">
        <f t="shared" si="22"/>
        <v>13719.273404750813</v>
      </c>
    </row>
    <row r="76" spans="1:26" x14ac:dyDescent="0.2">
      <c r="A76" s="1" t="s">
        <v>61</v>
      </c>
      <c r="B76" s="124" t="s">
        <v>969</v>
      </c>
      <c r="C76" s="291">
        <f t="shared" si="16"/>
        <v>11488.95104895105</v>
      </c>
      <c r="D76" s="291">
        <f t="shared" si="17"/>
        <v>8901.1743851096835</v>
      </c>
      <c r="E76" s="291">
        <f t="shared" si="17"/>
        <v>8131.6748874115365</v>
      </c>
      <c r="F76" s="291">
        <f t="shared" si="17"/>
        <v>7840.0000000000009</v>
      </c>
      <c r="G76" s="291">
        <f t="shared" si="17"/>
        <v>7758.9690721649486</v>
      </c>
      <c r="H76" s="291">
        <f t="shared" si="17"/>
        <v>7531.6666666666661</v>
      </c>
      <c r="I76" s="291">
        <f t="shared" si="17"/>
        <v>9035.1109638953294</v>
      </c>
      <c r="J76" s="291">
        <f t="shared" si="17"/>
        <v>8408.6524822695028</v>
      </c>
      <c r="K76" s="291">
        <f t="shared" si="17"/>
        <v>8065.3237410071943</v>
      </c>
      <c r="L76" s="291">
        <f t="shared" si="17"/>
        <v>9550.0578034682076</v>
      </c>
      <c r="M76" s="291">
        <f t="shared" si="17"/>
        <v>10166.535211267606</v>
      </c>
      <c r="N76" s="291">
        <f t="shared" si="17"/>
        <v>10021.139896373057</v>
      </c>
      <c r="O76" s="291">
        <f t="shared" si="17"/>
        <v>10790.552678854487</v>
      </c>
      <c r="P76" s="291">
        <f t="shared" si="17"/>
        <v>11197.697697697698</v>
      </c>
      <c r="Q76" s="291">
        <f t="shared" si="17"/>
        <v>10637.66129032258</v>
      </c>
      <c r="R76" s="291">
        <f t="shared" si="17"/>
        <v>10154.711781367221</v>
      </c>
      <c r="S76" s="291">
        <f t="shared" si="17"/>
        <v>11383.006012024049</v>
      </c>
      <c r="T76" s="291">
        <f t="shared" si="17"/>
        <v>11472.171671216256</v>
      </c>
      <c r="U76" s="291">
        <f t="shared" si="17"/>
        <v>9996.6792452830196</v>
      </c>
      <c r="V76" s="291">
        <f t="shared" si="17"/>
        <v>10631.222570532915</v>
      </c>
      <c r="W76" s="291">
        <f t="shared" si="17"/>
        <v>11591.686541737648</v>
      </c>
      <c r="X76" s="291">
        <f t="shared" si="17"/>
        <v>11393.824561403508</v>
      </c>
      <c r="Y76" s="291">
        <f t="shared" ref="Y76:Z76" si="23">IF(Y20&gt;9,Y48/Y20*1000,"..")</f>
        <v>12596.010675656695</v>
      </c>
      <c r="Z76" s="291">
        <f t="shared" si="23"/>
        <v>13262.661062495694</v>
      </c>
    </row>
    <row r="77" spans="1:26" x14ac:dyDescent="0.2">
      <c r="A77" s="1" t="s">
        <v>963</v>
      </c>
      <c r="B77" t="s">
        <v>964</v>
      </c>
      <c r="C77" s="291">
        <f t="shared" si="16"/>
        <v>4807.8260869565211</v>
      </c>
      <c r="D77" s="291">
        <f t="shared" si="17"/>
        <v>4002.105263157895</v>
      </c>
      <c r="E77" s="291">
        <f t="shared" si="17"/>
        <v>4497.8010471204198</v>
      </c>
      <c r="F77" s="291">
        <f t="shared" si="17"/>
        <v>4434.7006129184347</v>
      </c>
      <c r="G77" s="291">
        <f t="shared" si="17"/>
        <v>4810.8029197080295</v>
      </c>
      <c r="H77" s="291">
        <f t="shared" si="17"/>
        <v>5510.8991825613075</v>
      </c>
      <c r="I77" s="291">
        <f t="shared" si="17"/>
        <v>4929.72302604382</v>
      </c>
      <c r="J77" s="291">
        <f t="shared" si="17"/>
        <v>4719.0338164251207</v>
      </c>
      <c r="K77" s="291">
        <f t="shared" si="17"/>
        <v>4102.6415094339618</v>
      </c>
      <c r="L77" s="291">
        <f t="shared" si="17"/>
        <v>3718.3569182389933</v>
      </c>
      <c r="M77" s="291">
        <f t="shared" si="17"/>
        <v>4191.7241379310344</v>
      </c>
      <c r="N77" s="291">
        <f t="shared" si="17"/>
        <v>4217.0322580645161</v>
      </c>
      <c r="O77" s="291">
        <f t="shared" si="17"/>
        <v>4317.9888268156419</v>
      </c>
      <c r="P77" s="291">
        <f t="shared" si="17"/>
        <v>4886.1768970517151</v>
      </c>
      <c r="Q77" s="291">
        <f t="shared" si="17"/>
        <v>4250.5485737083582</v>
      </c>
      <c r="R77" s="291">
        <f t="shared" si="17"/>
        <v>4294.8792270531394</v>
      </c>
      <c r="S77" s="291">
        <f t="shared" si="17"/>
        <v>3753.7448559670779</v>
      </c>
      <c r="T77" s="291">
        <f t="shared" si="17"/>
        <v>4156.0344827586205</v>
      </c>
      <c r="U77" s="291">
        <f t="shared" si="17"/>
        <v>4629.2765957446809</v>
      </c>
      <c r="V77" s="291">
        <f t="shared" si="17"/>
        <v>4338.176089620164</v>
      </c>
      <c r="W77" s="291">
        <f t="shared" si="17"/>
        <v>4457.894736842105</v>
      </c>
      <c r="X77" s="291">
        <f t="shared" si="17"/>
        <v>4238.5964912280697</v>
      </c>
      <c r="Y77" s="291">
        <f t="shared" ref="Y77:Z77" si="24">IF(Y21&gt;9,Y49/Y21*1000,"..")</f>
        <v>4525.794392523364</v>
      </c>
      <c r="Z77" s="291">
        <f t="shared" si="24"/>
        <v>4974.1747572815539</v>
      </c>
    </row>
    <row r="78" spans="1:26" x14ac:dyDescent="0.2">
      <c r="A78" s="1" t="s">
        <v>965</v>
      </c>
      <c r="B78" t="s">
        <v>966</v>
      </c>
      <c r="C78" s="291">
        <f t="shared" si="16"/>
        <v>3336.676806708871</v>
      </c>
      <c r="D78" s="291">
        <f t="shared" si="17"/>
        <v>3210.0199807592689</v>
      </c>
      <c r="E78" s="291">
        <f t="shared" si="17"/>
        <v>3495.5147058823532</v>
      </c>
      <c r="F78" s="291">
        <f t="shared" si="17"/>
        <v>3731.2606473594547</v>
      </c>
      <c r="G78" s="291">
        <f t="shared" si="17"/>
        <v>4029.0499194847021</v>
      </c>
      <c r="H78" s="291">
        <f t="shared" si="17"/>
        <v>4319.2354615697441</v>
      </c>
      <c r="I78" s="291">
        <f t="shared" si="17"/>
        <v>4518.2404692082118</v>
      </c>
      <c r="J78" s="291">
        <f t="shared" si="17"/>
        <v>4471.9565474081946</v>
      </c>
      <c r="K78" s="291">
        <f t="shared" si="17"/>
        <v>4951.5966386554619</v>
      </c>
      <c r="L78" s="291">
        <f t="shared" si="17"/>
        <v>5676.4757709251098</v>
      </c>
      <c r="M78" s="291">
        <f t="shared" si="17"/>
        <v>5546.5927977839337</v>
      </c>
      <c r="N78" s="291">
        <f t="shared" si="17"/>
        <v>5264.7694334650851</v>
      </c>
      <c r="O78" s="291">
        <f t="shared" si="17"/>
        <v>4810.7830551989728</v>
      </c>
      <c r="P78" s="291">
        <f t="shared" si="17"/>
        <v>5920.7358063924703</v>
      </c>
      <c r="Q78" s="291">
        <f t="shared" si="17"/>
        <v>6561.0901030121267</v>
      </c>
      <c r="R78" s="291">
        <f t="shared" si="17"/>
        <v>8190.7788161993767</v>
      </c>
      <c r="S78" s="291">
        <f t="shared" si="17"/>
        <v>7824.6423357664235</v>
      </c>
      <c r="T78" s="291">
        <f t="shared" si="17"/>
        <v>7678.7222222222226</v>
      </c>
      <c r="U78" s="291">
        <f t="shared" si="17"/>
        <v>7453.8799414348459</v>
      </c>
      <c r="V78" s="291">
        <f t="shared" si="17"/>
        <v>7214.5426042050913</v>
      </c>
      <c r="W78" s="291">
        <f t="shared" si="17"/>
        <v>7799.4913666175871</v>
      </c>
      <c r="X78" s="291">
        <f t="shared" si="17"/>
        <v>8526.394721055789</v>
      </c>
      <c r="Y78" s="291">
        <f t="shared" ref="Y78:Z78" si="25">IF(Y22&gt;9,Y50/Y22*1000,"..")</f>
        <v>9340.8538163001285</v>
      </c>
      <c r="Z78" s="291">
        <f t="shared" si="25"/>
        <v>11288.414814814816</v>
      </c>
    </row>
    <row r="79" spans="1:26" x14ac:dyDescent="0.2">
      <c r="A79" s="1" t="s">
        <v>967</v>
      </c>
      <c r="B79" t="s">
        <v>968</v>
      </c>
      <c r="C79" s="291">
        <f t="shared" si="16"/>
        <v>11600.473118279568</v>
      </c>
      <c r="D79" s="291">
        <f t="shared" si="17"/>
        <v>12049.448123620308</v>
      </c>
      <c r="E79" s="291">
        <f t="shared" si="17"/>
        <v>12658.950486669488</v>
      </c>
      <c r="F79" s="291">
        <f t="shared" si="17"/>
        <v>13601.589612433603</v>
      </c>
      <c r="G79" s="291">
        <f t="shared" si="17"/>
        <v>13733.979027645377</v>
      </c>
      <c r="H79" s="291">
        <f t="shared" si="17"/>
        <v>13660.138742905192</v>
      </c>
      <c r="I79" s="291">
        <f t="shared" si="17"/>
        <v>12694.678213618608</v>
      </c>
      <c r="J79" s="291">
        <f t="shared" si="17"/>
        <v>14551.32007233273</v>
      </c>
      <c r="K79" s="291">
        <f t="shared" si="17"/>
        <v>15234.390842191335</v>
      </c>
      <c r="L79" s="291">
        <f t="shared" si="17"/>
        <v>15993.011615066542</v>
      </c>
      <c r="M79" s="291">
        <f t="shared" si="17"/>
        <v>16075.57869987085</v>
      </c>
      <c r="N79" s="291">
        <f t="shared" si="17"/>
        <v>15548.899865289626</v>
      </c>
      <c r="O79" s="291">
        <f t="shared" si="17"/>
        <v>16779.023923444976</v>
      </c>
      <c r="P79" s="291">
        <f t="shared" si="17"/>
        <v>16388.844738778516</v>
      </c>
      <c r="Q79" s="291">
        <f t="shared" si="17"/>
        <v>16993.68528959508</v>
      </c>
      <c r="R79" s="291">
        <f t="shared" si="17"/>
        <v>17362.410929547281</v>
      </c>
      <c r="S79" s="291">
        <f t="shared" si="17"/>
        <v>17607.074327886137</v>
      </c>
      <c r="T79" s="291">
        <f t="shared" si="17"/>
        <v>18156.723623542173</v>
      </c>
      <c r="U79" s="291">
        <f t="shared" si="17"/>
        <v>18081.521184277692</v>
      </c>
      <c r="V79" s="291">
        <f t="shared" si="17"/>
        <v>18755.242248062015</v>
      </c>
      <c r="W79" s="291">
        <f t="shared" si="17"/>
        <v>19247.235044747995</v>
      </c>
      <c r="X79" s="291">
        <f t="shared" si="17"/>
        <v>18585.431767337806</v>
      </c>
      <c r="Y79" s="291">
        <f t="shared" ref="Y79:Z79" si="26">IF(Y23&gt;9,Y51/Y23*1000,"..")</f>
        <v>20940.698649278063</v>
      </c>
      <c r="Z79" s="291">
        <f t="shared" si="26"/>
        <v>22176.14165890028</v>
      </c>
    </row>
    <row r="80" spans="1:26" s="200" customFormat="1" ht="20.100000000000001" customHeight="1" x14ac:dyDescent="0.2">
      <c r="A80" s="743"/>
      <c r="B80" s="744" t="s">
        <v>5</v>
      </c>
      <c r="C80" s="745">
        <f t="shared" si="16"/>
        <v>8212.3701150431953</v>
      </c>
      <c r="D80" s="745">
        <f t="shared" si="17"/>
        <v>8069.0710526348466</v>
      </c>
      <c r="E80" s="745">
        <f t="shared" si="17"/>
        <v>8445.8053122068995</v>
      </c>
      <c r="F80" s="745">
        <f t="shared" si="17"/>
        <v>8485.3055568076907</v>
      </c>
      <c r="G80" s="745">
        <f t="shared" si="17"/>
        <v>8424.9226950821867</v>
      </c>
      <c r="H80" s="745">
        <f t="shared" si="17"/>
        <v>8369.8348483334994</v>
      </c>
      <c r="I80" s="745">
        <f t="shared" si="17"/>
        <v>8353.946390127232</v>
      </c>
      <c r="J80" s="745">
        <f t="shared" si="17"/>
        <v>8668.1762747166904</v>
      </c>
      <c r="K80" s="745">
        <f t="shared" si="17"/>
        <v>9276.4822610781157</v>
      </c>
      <c r="L80" s="745">
        <f t="shared" si="17"/>
        <v>9346.2788463704037</v>
      </c>
      <c r="M80" s="745">
        <f t="shared" si="17"/>
        <v>9269.4714178714094</v>
      </c>
      <c r="N80" s="745">
        <f t="shared" si="17"/>
        <v>9300.9511167982855</v>
      </c>
      <c r="O80" s="745">
        <f t="shared" si="17"/>
        <v>9447.240410702816</v>
      </c>
      <c r="P80" s="745">
        <f t="shared" si="17"/>
        <v>9105.1347817569713</v>
      </c>
      <c r="Q80" s="745">
        <f t="shared" si="17"/>
        <v>9559.9297255629826</v>
      </c>
      <c r="R80" s="745">
        <f t="shared" si="17"/>
        <v>9496.0064918823664</v>
      </c>
      <c r="S80" s="745">
        <f t="shared" si="17"/>
        <v>9617.7437121099047</v>
      </c>
      <c r="T80" s="745">
        <f t="shared" si="17"/>
        <v>9793.8681462501954</v>
      </c>
      <c r="U80" s="745">
        <f t="shared" si="17"/>
        <v>10176.536345061628</v>
      </c>
      <c r="V80" s="745">
        <f t="shared" si="17"/>
        <v>10529.402416914067</v>
      </c>
      <c r="W80" s="745">
        <f t="shared" si="17"/>
        <v>10814.952535650436</v>
      </c>
      <c r="X80" s="745">
        <f t="shared" si="17"/>
        <v>11185.092038001312</v>
      </c>
      <c r="Y80" s="745">
        <f t="shared" ref="Y80:Z80" si="27">IF(Y24&gt;9,Y52/Y24*1000,"..")</f>
        <v>12020.122204635287</v>
      </c>
      <c r="Z80" s="745">
        <f t="shared" si="27"/>
        <v>12621.062556611143</v>
      </c>
    </row>
    <row r="81" spans="1:26" s="741" customFormat="1" ht="20.100000000000001" customHeight="1" x14ac:dyDescent="0.2">
      <c r="A81" s="740"/>
      <c r="B81" s="748" t="s">
        <v>453</v>
      </c>
      <c r="C81" s="749">
        <f t="shared" si="16"/>
        <v>5095.420289855073</v>
      </c>
      <c r="D81" s="749">
        <f t="shared" si="17"/>
        <v>4774.8351648351645</v>
      </c>
      <c r="E81" s="749">
        <f t="shared" si="17"/>
        <v>7823.8596491228072</v>
      </c>
      <c r="F81" s="749">
        <f t="shared" si="17"/>
        <v>3118.1836066746555</v>
      </c>
      <c r="G81" s="749">
        <f t="shared" si="17"/>
        <v>3130.3693375374332</v>
      </c>
      <c r="H81" s="749">
        <f t="shared" si="17"/>
        <v>2789.9064171122991</v>
      </c>
      <c r="I81" s="749">
        <f t="shared" si="17"/>
        <v>2488.9493739793143</v>
      </c>
      <c r="J81" s="749">
        <f t="shared" si="17"/>
        <v>2587.9204517554626</v>
      </c>
      <c r="K81" s="749">
        <f t="shared" si="17"/>
        <v>5500.3556308213383</v>
      </c>
      <c r="L81" s="749">
        <f t="shared" si="17"/>
        <v>5408.3403068340313</v>
      </c>
      <c r="M81" s="749">
        <f t="shared" si="17"/>
        <v>5822.7728613569325</v>
      </c>
      <c r="N81" s="749">
        <f t="shared" si="17"/>
        <v>4638.9225001487712</v>
      </c>
      <c r="O81" s="749">
        <f t="shared" si="17"/>
        <v>3478.7142435859628</v>
      </c>
      <c r="P81" s="749">
        <f t="shared" si="17"/>
        <v>2441.0112359550558</v>
      </c>
      <c r="Q81" s="749">
        <f t="shared" si="17"/>
        <v>3095.789919525625</v>
      </c>
      <c r="R81" s="749">
        <f t="shared" si="17"/>
        <v>3160.582442942437</v>
      </c>
      <c r="S81" s="749">
        <f t="shared" si="17"/>
        <v>3479.5751069998614</v>
      </c>
      <c r="T81" s="749">
        <f t="shared" si="17"/>
        <v>4006.8000964552689</v>
      </c>
      <c r="U81" s="749">
        <f t="shared" si="17"/>
        <v>4354.5535980889817</v>
      </c>
      <c r="V81" s="749">
        <f t="shared" si="17"/>
        <v>4616.9267139479907</v>
      </c>
      <c r="W81" s="749">
        <f t="shared" si="17"/>
        <v>5585.1720747295967</v>
      </c>
      <c r="X81" s="749">
        <f t="shared" si="17"/>
        <v>5387.2088046468962</v>
      </c>
      <c r="Y81" s="749">
        <f t="shared" ref="Y81:Z81" si="28">IF(Y25&gt;9,Y53/Y25*1000,"..")</f>
        <v>6374.330172425487</v>
      </c>
      <c r="Z81" s="749">
        <f t="shared" si="28"/>
        <v>7622.8888888888887</v>
      </c>
    </row>
    <row r="82" spans="1:26" s="46" customFormat="1" ht="16.5" customHeight="1" x14ac:dyDescent="0.2">
      <c r="A82" s="974" t="s">
        <v>580</v>
      </c>
      <c r="B82" s="974"/>
      <c r="C82" s="974"/>
      <c r="D82" s="974"/>
      <c r="E82" s="974"/>
      <c r="F82" s="974"/>
      <c r="G82" s="974"/>
      <c r="H82" s="974"/>
      <c r="I82" s="974"/>
      <c r="J82" s="974"/>
      <c r="K82" s="974"/>
      <c r="L82" s="974"/>
      <c r="M82" s="974"/>
      <c r="N82" s="974"/>
      <c r="O82" s="974"/>
      <c r="P82" s="974"/>
      <c r="Q82" s="974"/>
      <c r="R82" s="975"/>
      <c r="S82" s="975"/>
      <c r="T82" s="975"/>
      <c r="U82" s="975"/>
      <c r="V82" s="976"/>
      <c r="W82" s="976"/>
      <c r="X82" s="976"/>
    </row>
    <row r="83" spans="1:26" s="46" customFormat="1" ht="15" customHeight="1" x14ac:dyDescent="0.2">
      <c r="A83" s="103" t="s">
        <v>637</v>
      </c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50"/>
    </row>
    <row r="84" spans="1:26" s="46" customFormat="1" ht="15" customHeight="1" x14ac:dyDescent="0.2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50"/>
    </row>
    <row r="85" spans="1:26" ht="20.100000000000001" customHeight="1" x14ac:dyDescent="0.2">
      <c r="A85" s="45" t="str">
        <f>Index!B40</f>
        <v>Table 4h    Employment by industry, average real wage and salary rates, FY2004-FY2020</v>
      </c>
      <c r="S85" s="51"/>
      <c r="T85" s="51"/>
      <c r="U85" s="51"/>
      <c r="V85" s="51"/>
      <c r="W85" s="51"/>
    </row>
    <row r="86" spans="1:26" s="32" customFormat="1" ht="20.100000000000001" customHeight="1" x14ac:dyDescent="0.2">
      <c r="A86" s="572"/>
      <c r="B86" s="16"/>
      <c r="C86" s="49" t="str">
        <f t="shared" ref="C86:I86" si="29">C2</f>
        <v>FY1997</v>
      </c>
      <c r="D86" s="49" t="str">
        <f t="shared" si="29"/>
        <v>FY1998</v>
      </c>
      <c r="E86" s="49" t="str">
        <f t="shared" si="29"/>
        <v>FY1999</v>
      </c>
      <c r="F86" s="49" t="str">
        <f t="shared" si="29"/>
        <v>FY2000</v>
      </c>
      <c r="G86" s="49" t="str">
        <f t="shared" si="29"/>
        <v>FY2001</v>
      </c>
      <c r="H86" s="49" t="str">
        <f t="shared" si="29"/>
        <v>FY2002</v>
      </c>
      <c r="I86" s="49" t="str">
        <f t="shared" si="29"/>
        <v>FY2003</v>
      </c>
      <c r="J86" s="49" t="str">
        <f>J2</f>
        <v>FY2004</v>
      </c>
      <c r="K86" s="49" t="str">
        <f t="shared" ref="K86:U86" si="30">K2</f>
        <v>FY2005</v>
      </c>
      <c r="L86" s="49" t="str">
        <f t="shared" si="30"/>
        <v>FY2006</v>
      </c>
      <c r="M86" s="49" t="str">
        <f t="shared" si="30"/>
        <v>FY2007</v>
      </c>
      <c r="N86" s="49" t="str">
        <f t="shared" si="30"/>
        <v>FY2008</v>
      </c>
      <c r="O86" s="49" t="str">
        <f t="shared" si="30"/>
        <v>FY2009</v>
      </c>
      <c r="P86" s="49" t="str">
        <f t="shared" si="30"/>
        <v>FY2010</v>
      </c>
      <c r="Q86" s="49" t="str">
        <f t="shared" si="30"/>
        <v>FY2011</v>
      </c>
      <c r="R86" s="49" t="str">
        <f t="shared" si="30"/>
        <v>FY2012</v>
      </c>
      <c r="S86" s="49" t="str">
        <f t="shared" si="30"/>
        <v>FY2013</v>
      </c>
      <c r="T86" s="49" t="str">
        <f t="shared" si="30"/>
        <v>FY2014</v>
      </c>
      <c r="U86" s="49" t="str">
        <f t="shared" si="30"/>
        <v>FY2015</v>
      </c>
      <c r="V86" s="49" t="str">
        <f t="shared" ref="V86:X86" si="31">V2</f>
        <v>FY2016</v>
      </c>
      <c r="W86" s="49" t="str">
        <f t="shared" si="31"/>
        <v>FY2017</v>
      </c>
      <c r="X86" s="49" t="str">
        <f t="shared" si="31"/>
        <v>FY2018</v>
      </c>
      <c r="Y86" s="49" t="str">
        <f t="shared" ref="Y86:Z86" si="32">Y2</f>
        <v>FY2019</v>
      </c>
      <c r="Z86" s="49" t="str">
        <f t="shared" si="32"/>
        <v>FY2020</v>
      </c>
    </row>
    <row r="87" spans="1:26" ht="20.100000000000001" customHeight="1" x14ac:dyDescent="0.2">
      <c r="A87" s="1" t="s">
        <v>949</v>
      </c>
      <c r="B87" t="s">
        <v>950</v>
      </c>
      <c r="C87" s="2"/>
      <c r="D87" s="2"/>
      <c r="E87" s="2"/>
      <c r="F87" s="2"/>
      <c r="G87" s="2"/>
      <c r="H87" s="2"/>
      <c r="I87" s="291" t="str">
        <f>IF(I59="..", "..",I59/EmpInst!I$75*100)</f>
        <v>..</v>
      </c>
      <c r="J87" s="291" t="str">
        <f>IF(J59="..", "..",J59/EmpInst!J$75*100)</f>
        <v>..</v>
      </c>
      <c r="K87" s="291" t="str">
        <f>IF(K59="..", "..",K59/EmpInst!K$75*100)</f>
        <v>..</v>
      </c>
      <c r="L87" s="291" t="str">
        <f>IF(L59="..", "..",L59/EmpInst!L$75*100)</f>
        <v>..</v>
      </c>
      <c r="M87" s="291" t="str">
        <f>IF(M59="..", "..",M59/EmpInst!M$75*100)</f>
        <v>..</v>
      </c>
      <c r="N87" s="291" t="str">
        <f>IF(N59="..", "..",N59/EmpInst!N$75*100)</f>
        <v>..</v>
      </c>
      <c r="O87" s="291" t="str">
        <f>IF(O59="..", "..",O59/EmpInst!O$75*100)</f>
        <v>..</v>
      </c>
      <c r="P87" s="291" t="str">
        <f>IF(P59="..", "..",P59/EmpInst!P$75*100)</f>
        <v>..</v>
      </c>
      <c r="Q87" s="291" t="str">
        <f>IF(Q59="..", "..",Q59/EmpInst!Q$75*100)</f>
        <v>..</v>
      </c>
      <c r="R87" s="291" t="str">
        <f>IF(R59="..", "..",R59/EmpInst!R$75*100)</f>
        <v>..</v>
      </c>
      <c r="S87" s="291" t="str">
        <f>IF(S59="..", "..",S59/EmpInst!S$75*100)</f>
        <v>..</v>
      </c>
      <c r="T87" s="291" t="str">
        <f>IF(T59="..", "..",T59/EmpInst!T$75*100)</f>
        <v>..</v>
      </c>
      <c r="U87" s="291" t="str">
        <f>IF(U59="..", "..",U59/EmpInst!U$75*100)</f>
        <v>..</v>
      </c>
      <c r="V87" s="291" t="str">
        <f>IF(V59="..", "..",V59/EmpInst!V$75*100)</f>
        <v>..</v>
      </c>
      <c r="W87" s="291" t="str">
        <f>IF(W59="..", "..",W59/EmpInst!W$75*100)</f>
        <v>..</v>
      </c>
      <c r="X87" s="291" t="str">
        <f>IF(X59="..", "..",X59/EmpInst!X$75*100)</f>
        <v>..</v>
      </c>
      <c r="Y87" s="291" t="str">
        <f>IF(Y59="..", "..",Y59/EmpInst!Y$75*100)</f>
        <v>..</v>
      </c>
      <c r="Z87" s="291" t="str">
        <f>IF(Z59="..", "..",Z59/EmpInst!Z$75*100)</f>
        <v>..</v>
      </c>
    </row>
    <row r="88" spans="1:26" x14ac:dyDescent="0.2">
      <c r="A88" s="1" t="s">
        <v>951</v>
      </c>
      <c r="B88" s="46" t="s">
        <v>952</v>
      </c>
      <c r="C88" s="2"/>
      <c r="D88" s="2"/>
      <c r="E88" s="2"/>
      <c r="F88" s="2"/>
      <c r="G88" s="2"/>
      <c r="H88" s="2"/>
      <c r="I88" s="291">
        <f>IF(I60="..", "..",I60/EmpInst!I$75*100)</f>
        <v>5424.8611304187134</v>
      </c>
      <c r="J88" s="291">
        <f>IF(J60="..", "..",J60/EmpInst!J$75*100)</f>
        <v>6548.7378640776697</v>
      </c>
      <c r="K88" s="291">
        <f>IF(K60="..", "..",K60/EmpInst!K$75*100)</f>
        <v>6268.8039275434467</v>
      </c>
      <c r="L88" s="291">
        <f>IF(L60="..", "..",L60/EmpInst!L$75*100)</f>
        <v>5878.8245176118107</v>
      </c>
      <c r="M88" s="291">
        <f>IF(M60="..", "..",M60/EmpInst!M$75*100)</f>
        <v>5584.4125013262055</v>
      </c>
      <c r="N88" s="291">
        <f>IF(N60="..", "..",N60/EmpInst!N$75*100)</f>
        <v>4689.0322516926863</v>
      </c>
      <c r="O88" s="291">
        <f>IF(O60="..", "..",O60/EmpInst!O$75*100)</f>
        <v>4077.6604714494297</v>
      </c>
      <c r="P88" s="291">
        <f>IF(P60="..", "..",P60/EmpInst!P$75*100)</f>
        <v>3292.1516336755872</v>
      </c>
      <c r="Q88" s="291">
        <f>IF(Q60="..", "..",Q60/EmpInst!Q$75*100)</f>
        <v>3285.7309341826472</v>
      </c>
      <c r="R88" s="291">
        <f>IF(R60="..", "..",R60/EmpInst!R$75*100)</f>
        <v>2966.9459321642444</v>
      </c>
      <c r="S88" s="291">
        <f>IF(S60="..", "..",S60/EmpInst!S$75*100)</f>
        <v>3121.400117420872</v>
      </c>
      <c r="T88" s="291">
        <f>IF(T60="..", "..",T60/EmpInst!T$75*100)</f>
        <v>3431.3979227670593</v>
      </c>
      <c r="U88" s="291">
        <f>IF(U60="..", "..",U60/EmpInst!U$75*100)</f>
        <v>3631.6842498372848</v>
      </c>
      <c r="V88" s="291">
        <f>IF(V60="..", "..",V60/EmpInst!V$75*100)</f>
        <v>4293.1480837090621</v>
      </c>
      <c r="W88" s="291">
        <f>IF(W60="..", "..",W60/EmpInst!W$75*100)</f>
        <v>4544.0882878333941</v>
      </c>
      <c r="X88" s="291">
        <f>IF(X60="..", "..",X60/EmpInst!X$75*100)</f>
        <v>4731.8931529729998</v>
      </c>
      <c r="Y88" s="291">
        <f>IF(Y60="..", "..",Y60/EmpInst!Y$75*100)</f>
        <v>5623.7735506396275</v>
      </c>
      <c r="Z88" s="291">
        <f>IF(Z60="..", "..",Z60/EmpInst!Z$75*100)</f>
        <v>5746.6822430392231</v>
      </c>
    </row>
    <row r="89" spans="1:26" x14ac:dyDescent="0.2">
      <c r="A89" s="1" t="s">
        <v>41</v>
      </c>
      <c r="B89" t="s">
        <v>953</v>
      </c>
      <c r="C89" s="2"/>
      <c r="D89" s="2"/>
      <c r="E89" s="2"/>
      <c r="F89" s="2"/>
      <c r="G89" s="2"/>
      <c r="H89" s="2"/>
      <c r="I89" s="291" t="str">
        <f>IF(I61="..", "..",I61/EmpInst!I$75*100)</f>
        <v>..</v>
      </c>
      <c r="J89" s="291" t="str">
        <f>IF(J61="..", "..",J61/EmpInst!J$75*100)</f>
        <v>..</v>
      </c>
      <c r="K89" s="291" t="str">
        <f>IF(K61="..", "..",K61/EmpInst!K$75*100)</f>
        <v>..</v>
      </c>
      <c r="L89" s="291" t="str">
        <f>IF(L61="..", "..",L61/EmpInst!L$75*100)</f>
        <v>..</v>
      </c>
      <c r="M89" s="291" t="str">
        <f>IF(M61="..", "..",M61/EmpInst!M$75*100)</f>
        <v>..</v>
      </c>
      <c r="N89" s="291" t="str">
        <f>IF(N61="..", "..",N61/EmpInst!N$75*100)</f>
        <v>..</v>
      </c>
      <c r="O89" s="291" t="str">
        <f>IF(O61="..", "..",O61/EmpInst!O$75*100)</f>
        <v>..</v>
      </c>
      <c r="P89" s="291" t="str">
        <f>IF(P61="..", "..",P61/EmpInst!P$75*100)</f>
        <v>..</v>
      </c>
      <c r="Q89" s="291" t="str">
        <f>IF(Q61="..", "..",Q61/EmpInst!Q$75*100)</f>
        <v>..</v>
      </c>
      <c r="R89" s="291" t="str">
        <f>IF(R61="..", "..",R61/EmpInst!R$75*100)</f>
        <v>..</v>
      </c>
      <c r="S89" s="291" t="str">
        <f>IF(S61="..", "..",S61/EmpInst!S$75*100)</f>
        <v>..</v>
      </c>
      <c r="T89" s="291" t="str">
        <f>IF(T61="..", "..",T61/EmpInst!T$75*100)</f>
        <v>..</v>
      </c>
      <c r="U89" s="291" t="str">
        <f>IF(U61="..", "..",U61/EmpInst!U$75*100)</f>
        <v>..</v>
      </c>
      <c r="V89" s="291" t="str">
        <f>IF(V61="..", "..",V61/EmpInst!V$75*100)</f>
        <v>..</v>
      </c>
      <c r="W89" s="291" t="str">
        <f>IF(W61="..", "..",W61/EmpInst!W$75*100)</f>
        <v>..</v>
      </c>
      <c r="X89" s="291" t="str">
        <f>IF(X61="..", "..",X61/EmpInst!X$75*100)</f>
        <v>..</v>
      </c>
      <c r="Y89" s="291" t="str">
        <f>IF(Y61="..", "..",Y61/EmpInst!Y$75*100)</f>
        <v>..</v>
      </c>
      <c r="Z89" s="291" t="str">
        <f>IF(Z61="..", "..",Z61/EmpInst!Z$75*100)</f>
        <v>..</v>
      </c>
    </row>
    <row r="90" spans="1:26" x14ac:dyDescent="0.2">
      <c r="A90" s="1" t="s">
        <v>42</v>
      </c>
      <c r="B90" t="s">
        <v>44</v>
      </c>
      <c r="C90" s="2"/>
      <c r="D90" s="2"/>
      <c r="E90" s="2"/>
      <c r="F90" s="2"/>
      <c r="G90" s="2"/>
      <c r="H90" s="2"/>
      <c r="I90" s="291">
        <f>IF(I62="..", "..",I62/EmpInst!I$75*100)</f>
        <v>2324.4684034161273</v>
      </c>
      <c r="J90" s="291">
        <f>IF(J62="..", "..",J62/EmpInst!J$75*100)</f>
        <v>2262.3594377510044</v>
      </c>
      <c r="K90" s="291">
        <f>IF(K62="..", "..",K62/EmpInst!K$75*100)</f>
        <v>4101.0025929050043</v>
      </c>
      <c r="L90" s="291">
        <f>IF(L62="..", "..",L62/EmpInst!L$75*100)</f>
        <v>3751.0592606778737</v>
      </c>
      <c r="M90" s="291">
        <f>IF(M62="..", "..",M62/EmpInst!M$75*100)</f>
        <v>3812.249088347965</v>
      </c>
      <c r="N90" s="291">
        <f>IF(N62="..", "..",N62/EmpInst!N$75*100)</f>
        <v>2640.6484688903925</v>
      </c>
      <c r="O90" s="291">
        <f>IF(O62="..", "..",O62/EmpInst!O$75*100)</f>
        <v>2087.8530138814554</v>
      </c>
      <c r="P90" s="291">
        <f>IF(P62="..", "..",P62/EmpInst!P$75*100)</f>
        <v>1497.3313317660654</v>
      </c>
      <c r="Q90" s="291">
        <f>IF(Q62="..", "..",Q62/EmpInst!Q$75*100)</f>
        <v>1732.6474880661003</v>
      </c>
      <c r="R90" s="291">
        <f>IF(R62="..", "..",R62/EmpInst!R$75*100)</f>
        <v>1697.3791365668369</v>
      </c>
      <c r="S90" s="291">
        <f>IF(S62="..", "..",S62/EmpInst!S$75*100)</f>
        <v>1890.860625677936</v>
      </c>
      <c r="T90" s="291">
        <f>IF(T62="..", "..",T62/EmpInst!T$75*100)</f>
        <v>2187.4169173955615</v>
      </c>
      <c r="U90" s="291">
        <f>IF(U62="..", "..",U62/EmpInst!U$75*100)</f>
        <v>2443.950526565025</v>
      </c>
      <c r="V90" s="291">
        <f>IF(V62="..", "..",V62/EmpInst!V$75*100)</f>
        <v>2424.5027502932976</v>
      </c>
      <c r="W90" s="291">
        <f>IF(W62="..", "..",W62/EmpInst!W$75*100)</f>
        <v>2884.3888308173873</v>
      </c>
      <c r="X90" s="291">
        <f>IF(X62="..", "..",X62/EmpInst!X$75*100)</f>
        <v>2829.4513234742549</v>
      </c>
      <c r="Y90" s="291">
        <f>IF(Y62="..", "..",Y62/EmpInst!Y$75*100)</f>
        <v>3446.8495012727622</v>
      </c>
      <c r="Z90" s="291">
        <f>IF(Z62="..", "..",Z62/EmpInst!Z$75*100)</f>
        <v>4162.0938886597105</v>
      </c>
    </row>
    <row r="91" spans="1:26" x14ac:dyDescent="0.2">
      <c r="A91" s="1" t="s">
        <v>43</v>
      </c>
      <c r="B91" t="s">
        <v>954</v>
      </c>
      <c r="C91" s="2"/>
      <c r="D91" s="2"/>
      <c r="E91" s="2"/>
      <c r="F91" s="2"/>
      <c r="G91" s="2"/>
      <c r="H91" s="2"/>
      <c r="I91" s="291">
        <f>IF(I63="..", "..",I63/EmpInst!I$75*100)</f>
        <v>13681.968037421449</v>
      </c>
      <c r="J91" s="291">
        <f>IF(J63="..", "..",J63/EmpInst!J$75*100)</f>
        <v>12781.400688863376</v>
      </c>
      <c r="K91" s="291">
        <f>IF(K63="..", "..",K63/EmpInst!K$75*100)</f>
        <v>13230.9565826008</v>
      </c>
      <c r="L91" s="291">
        <f>IF(L63="..", "..",L63/EmpInst!L$75*100)</f>
        <v>12722.498097095291</v>
      </c>
      <c r="M91" s="291">
        <f>IF(M63="..", "..",M63/EmpInst!M$75*100)</f>
        <v>10580.551760965889</v>
      </c>
      <c r="N91" s="291">
        <f>IF(N63="..", "..",N63/EmpInst!N$75*100)</f>
        <v>10096.19598606398</v>
      </c>
      <c r="O91" s="291">
        <f>IF(O63="..", "..",O63/EmpInst!O$75*100)</f>
        <v>9732.9729226159452</v>
      </c>
      <c r="P91" s="291">
        <f>IF(P63="..", "..",P63/EmpInst!P$75*100)</f>
        <v>10959.307952491252</v>
      </c>
      <c r="Q91" s="291">
        <f>IF(Q63="..", "..",Q63/EmpInst!Q$75*100)</f>
        <v>10863.273065110592</v>
      </c>
      <c r="R91" s="291">
        <f>IF(R63="..", "..",R63/EmpInst!R$75*100)</f>
        <v>10269.833923411257</v>
      </c>
      <c r="S91" s="291">
        <f>IF(S63="..", "..",S63/EmpInst!S$75*100)</f>
        <v>9800.6234016014514</v>
      </c>
      <c r="T91" s="291">
        <f>IF(T63="..", "..",T63/EmpInst!T$75*100)</f>
        <v>8855.537137879197</v>
      </c>
      <c r="U91" s="291">
        <f>IF(U63="..", "..",U63/EmpInst!U$75*100)</f>
        <v>9337.3613863094652</v>
      </c>
      <c r="V91" s="291">
        <f>IF(V63="..", "..",V63/EmpInst!V$75*100)</f>
        <v>9656.7691223750735</v>
      </c>
      <c r="W91" s="291">
        <f>IF(W63="..", "..",W63/EmpInst!W$75*100)</f>
        <v>9319.3164595509788</v>
      </c>
      <c r="X91" s="291">
        <f>IF(X63="..", "..",X63/EmpInst!X$75*100)</f>
        <v>10031.846933606494</v>
      </c>
      <c r="Y91" s="291">
        <f>IF(Y63="..", "..",Y63/EmpInst!Y$75*100)</f>
        <v>10359.028260127627</v>
      </c>
      <c r="Z91" s="291">
        <f>IF(Z63="..", "..",Z63/EmpInst!Z$75*100)</f>
        <v>10705.946879380041</v>
      </c>
    </row>
    <row r="92" spans="1:26" x14ac:dyDescent="0.2">
      <c r="A92" s="1" t="s">
        <v>45</v>
      </c>
      <c r="B92" t="s">
        <v>955</v>
      </c>
      <c r="C92" s="2"/>
      <c r="D92" s="2"/>
      <c r="E92" s="2"/>
      <c r="F92" s="2"/>
      <c r="G92" s="2"/>
      <c r="H92" s="2"/>
      <c r="I92" s="291">
        <f>IF(I64="..", "..",I64/EmpInst!I$75*100)</f>
        <v>10141.013607898378</v>
      </c>
      <c r="J92" s="291">
        <f>IF(J64="..", "..",J64/EmpInst!J$75*100)</f>
        <v>10290.71129707113</v>
      </c>
      <c r="K92" s="291">
        <f>IF(K64="..", "..",K64/EmpInst!K$75*100)</f>
        <v>10459.585361212752</v>
      </c>
      <c r="L92" s="291">
        <f>IF(L64="..", "..",L64/EmpInst!L$75*100)</f>
        <v>9799.4487502006778</v>
      </c>
      <c r="M92" s="291">
        <f>IF(M64="..", "..",M64/EmpInst!M$75*100)</f>
        <v>7798.1169839550748</v>
      </c>
      <c r="N92" s="291">
        <f>IF(N64="..", "..",N64/EmpInst!N$75*100)</f>
        <v>7240.7016233115737</v>
      </c>
      <c r="O92" s="291">
        <f>IF(O64="..", "..",O64/EmpInst!O$75*100)</f>
        <v>7031.436678393864</v>
      </c>
      <c r="P92" s="291">
        <f>IF(P64="..", "..",P64/EmpInst!P$75*100)</f>
        <v>7957.7513839094163</v>
      </c>
      <c r="Q92" s="291">
        <f>IF(Q64="..", "..",Q64/EmpInst!Q$75*100)</f>
        <v>6564.6110902043238</v>
      </c>
      <c r="R92" s="291">
        <f>IF(R64="..", "..",R64/EmpInst!R$75*100)</f>
        <v>6909.0180219316908</v>
      </c>
      <c r="S92" s="291">
        <f>IF(S64="..", "..",S64/EmpInst!S$75*100)</f>
        <v>5852.1637746814577</v>
      </c>
      <c r="T92" s="291">
        <f>IF(T64="..", "..",T64/EmpInst!T$75*100)</f>
        <v>6471.3814386704798</v>
      </c>
      <c r="U92" s="291">
        <f>IF(U64="..", "..",U64/EmpInst!U$75*100)</f>
        <v>6617.453246435909</v>
      </c>
      <c r="V92" s="291">
        <f>IF(V64="..", "..",V64/EmpInst!V$75*100)</f>
        <v>6653.8223820511475</v>
      </c>
      <c r="W92" s="291">
        <f>IF(W64="..", "..",W64/EmpInst!W$75*100)</f>
        <v>5967.2232671048869</v>
      </c>
      <c r="X92" s="291">
        <f>IF(X64="..", "..",X64/EmpInst!X$75*100)</f>
        <v>6815.4099357135919</v>
      </c>
      <c r="Y92" s="291">
        <f>IF(Y64="..", "..",Y64/EmpInst!Y$75*100)</f>
        <v>7768.5398023960015</v>
      </c>
      <c r="Z92" s="291">
        <f>IF(Z64="..", "..",Z64/EmpInst!Z$75*100)</f>
        <v>7201.7897418706016</v>
      </c>
    </row>
    <row r="93" spans="1:26" x14ac:dyDescent="0.2">
      <c r="A93" s="1" t="s">
        <v>46</v>
      </c>
      <c r="B93" t="s">
        <v>47</v>
      </c>
      <c r="C93" s="2"/>
      <c r="D93" s="2"/>
      <c r="E93" s="2"/>
      <c r="F93" s="2"/>
      <c r="G93" s="2"/>
      <c r="H93" s="2"/>
      <c r="I93" s="291">
        <f>IF(I65="..", "..",I65/EmpInst!I$75*100)</f>
        <v>5464.6275695382756</v>
      </c>
      <c r="J93" s="291">
        <f>IF(J65="..", "..",J65/EmpInst!J$75*100)</f>
        <v>5058.0207621681966</v>
      </c>
      <c r="K93" s="291">
        <f>IF(K65="..", "..",K65/EmpInst!K$75*100)</f>
        <v>4735.6797531346219</v>
      </c>
      <c r="L93" s="291">
        <f>IF(L65="..", "..",L65/EmpInst!L$75*100)</f>
        <v>4886.5044477097772</v>
      </c>
      <c r="M93" s="291">
        <f>IF(M65="..", "..",M65/EmpInst!M$75*100)</f>
        <v>4764.1015383165022</v>
      </c>
      <c r="N93" s="291">
        <f>IF(N65="..", "..",N65/EmpInst!N$75*100)</f>
        <v>4496.8695490565424</v>
      </c>
      <c r="O93" s="291">
        <f>IF(O65="..", "..",O65/EmpInst!O$75*100)</f>
        <v>4863.6013262409069</v>
      </c>
      <c r="P93" s="291">
        <f>IF(P65="..", "..",P65/EmpInst!P$75*100)</f>
        <v>5024.2181586090082</v>
      </c>
      <c r="Q93" s="291">
        <f>IF(Q65="..", "..",Q65/EmpInst!Q$75*100)</f>
        <v>4887.8388974583886</v>
      </c>
      <c r="R93" s="291">
        <f>IF(R65="..", "..",R65/EmpInst!R$75*100)</f>
        <v>4956.460891250741</v>
      </c>
      <c r="S93" s="291">
        <f>IF(S65="..", "..",S65/EmpInst!S$75*100)</f>
        <v>5107.488691234822</v>
      </c>
      <c r="T93" s="291">
        <f>IF(T65="..", "..",T65/EmpInst!T$75*100)</f>
        <v>5175.349166371594</v>
      </c>
      <c r="U93" s="291">
        <f>IF(U65="..", "..",U65/EmpInst!U$75*100)</f>
        <v>5352.6746938263495</v>
      </c>
      <c r="V93" s="291">
        <f>IF(V65="..", "..",V65/EmpInst!V$75*100)</f>
        <v>5378.6957342342748</v>
      </c>
      <c r="W93" s="291">
        <f>IF(W65="..", "..",W65/EmpInst!W$75*100)</f>
        <v>4684.124953615873</v>
      </c>
      <c r="X93" s="291">
        <f>IF(X65="..", "..",X65/EmpInst!X$75*100)</f>
        <v>5565.6279598464198</v>
      </c>
      <c r="Y93" s="291">
        <f>IF(Y65="..", "..",Y65/EmpInst!Y$75*100)</f>
        <v>5976.9312811663667</v>
      </c>
      <c r="Z93" s="291">
        <f>IF(Z65="..", "..",Z65/EmpInst!Z$75*100)</f>
        <v>6356.324004266573</v>
      </c>
    </row>
    <row r="94" spans="1:26" x14ac:dyDescent="0.2">
      <c r="A94" s="1" t="s">
        <v>48</v>
      </c>
      <c r="B94" t="s">
        <v>956</v>
      </c>
      <c r="C94" s="2"/>
      <c r="D94" s="2"/>
      <c r="E94" s="2"/>
      <c r="F94" s="2"/>
      <c r="G94" s="2"/>
      <c r="H94" s="2"/>
      <c r="I94" s="291">
        <f>IF(I66="..", "..",I66/EmpInst!I$75*100)</f>
        <v>4912.7271035592803</v>
      </c>
      <c r="J94" s="291">
        <f>IF(J66="..", "..",J66/EmpInst!J$75*100)</f>
        <v>4262.5048547658462</v>
      </c>
      <c r="K94" s="291">
        <f>IF(K66="..", "..",K66/EmpInst!K$75*100)</f>
        <v>4045.211845024533</v>
      </c>
      <c r="L94" s="291">
        <f>IF(L66="..", "..",L66/EmpInst!L$75*100)</f>
        <v>3839.0034230239157</v>
      </c>
      <c r="M94" s="291">
        <f>IF(M66="..", "..",M66/EmpInst!M$75*100)</f>
        <v>3866.3256901449613</v>
      </c>
      <c r="N94" s="291">
        <f>IF(N66="..", "..",N66/EmpInst!N$75*100)</f>
        <v>3437.8601408751692</v>
      </c>
      <c r="O94" s="291">
        <f>IF(O66="..", "..",O66/EmpInst!O$75*100)</f>
        <v>3734.1819938090234</v>
      </c>
      <c r="P94" s="291">
        <f>IF(P66="..", "..",P66/EmpInst!P$75*100)</f>
        <v>3695.7611200400615</v>
      </c>
      <c r="Q94" s="291">
        <f>IF(Q66="..", "..",Q66/EmpInst!Q$75*100)</f>
        <v>3698.4059267606235</v>
      </c>
      <c r="R94" s="291">
        <f>IF(R66="..", "..",R66/EmpInst!R$75*100)</f>
        <v>3538.9602661861204</v>
      </c>
      <c r="S94" s="291">
        <f>IF(S66="..", "..",S66/EmpInst!S$75*100)</f>
        <v>3397.034834137301</v>
      </c>
      <c r="T94" s="291">
        <f>IF(T66="..", "..",T66/EmpInst!T$75*100)</f>
        <v>3543.9937655828649</v>
      </c>
      <c r="U94" s="291">
        <f>IF(U66="..", "..",U66/EmpInst!U$75*100)</f>
        <v>3720.0466103522986</v>
      </c>
      <c r="V94" s="291">
        <f>IF(V66="..", "..",V66/EmpInst!V$75*100)</f>
        <v>3995.6398826088821</v>
      </c>
      <c r="W94" s="291">
        <f>IF(W66="..", "..",W66/EmpInst!W$75*100)</f>
        <v>4195.6483471709525</v>
      </c>
      <c r="X94" s="291">
        <f>IF(X66="..", "..",X66/EmpInst!X$75*100)</f>
        <v>4506.3913504041338</v>
      </c>
      <c r="Y94" s="291">
        <f>IF(Y66="..", "..",Y66/EmpInst!Y$75*100)</f>
        <v>4998.0843768045188</v>
      </c>
      <c r="Z94" s="291">
        <f>IF(Z66="..", "..",Z66/EmpInst!Z$75*100)</f>
        <v>5188.5496487477694</v>
      </c>
    </row>
    <row r="95" spans="1:26" x14ac:dyDescent="0.2">
      <c r="A95" s="1" t="s">
        <v>49</v>
      </c>
      <c r="B95" t="s">
        <v>957</v>
      </c>
      <c r="C95" s="2"/>
      <c r="D95" s="2"/>
      <c r="E95" s="2"/>
      <c r="F95" s="2"/>
      <c r="G95" s="2"/>
      <c r="H95" s="2"/>
      <c r="I95" s="291">
        <f>IF(I67="..", "..",I67/EmpInst!I$75*100)</f>
        <v>8844.5598049572764</v>
      </c>
      <c r="J95" s="291">
        <f>IF(J67="..", "..",J67/EmpInst!J$75*100)</f>
        <v>8381.6822605670222</v>
      </c>
      <c r="K95" s="291">
        <f>IF(K67="..", "..",K67/EmpInst!K$75*100)</f>
        <v>7332.7163701568779</v>
      </c>
      <c r="L95" s="291">
        <f>IF(L67="..", "..",L67/EmpInst!L$75*100)</f>
        <v>6789.8257344492704</v>
      </c>
      <c r="M95" s="291">
        <f>IF(M67="..", "..",M67/EmpInst!M$75*100)</f>
        <v>6537.8905528589985</v>
      </c>
      <c r="N95" s="291">
        <f>IF(N67="..", "..",N67/EmpInst!N$75*100)</f>
        <v>6601.2125522581937</v>
      </c>
      <c r="O95" s="291">
        <f>IF(O67="..", "..",O67/EmpInst!O$75*100)</f>
        <v>6393.1150049870803</v>
      </c>
      <c r="P95" s="291">
        <f>IF(P67="..", "..",P67/EmpInst!P$75*100)</f>
        <v>6621.800992161754</v>
      </c>
      <c r="Q95" s="291">
        <f>IF(Q67="..", "..",Q67/EmpInst!Q$75*100)</f>
        <v>6429.8075684197911</v>
      </c>
      <c r="R95" s="291">
        <f>IF(R67="..", "..",R67/EmpInst!R$75*100)</f>
        <v>5835.3453624878039</v>
      </c>
      <c r="S95" s="291">
        <f>IF(S67="..", "..",S67/EmpInst!S$75*100)</f>
        <v>5238.6158144495412</v>
      </c>
      <c r="T95" s="291">
        <f>IF(T67="..", "..",T67/EmpInst!T$75*100)</f>
        <v>5142.8727344852605</v>
      </c>
      <c r="U95" s="291">
        <f>IF(U67="..", "..",U67/EmpInst!U$75*100)</f>
        <v>5406.260548344947</v>
      </c>
      <c r="V95" s="291">
        <f>IF(V67="..", "..",V67/EmpInst!V$75*100)</f>
        <v>5922.091067726964</v>
      </c>
      <c r="W95" s="291">
        <f>IF(W67="..", "..",W67/EmpInst!W$75*100)</f>
        <v>6794.1263585789129</v>
      </c>
      <c r="X95" s="291">
        <f>IF(X67="..", "..",X67/EmpInst!X$75*100)</f>
        <v>7158.4337232827565</v>
      </c>
      <c r="Y95" s="291">
        <f>IF(Y67="..", "..",Y67/EmpInst!Y$75*100)</f>
        <v>7480.700995762224</v>
      </c>
      <c r="Z95" s="291">
        <f>IF(Z67="..", "..",Z67/EmpInst!Z$75*100)</f>
        <v>7747.3866256779575</v>
      </c>
    </row>
    <row r="96" spans="1:26" x14ac:dyDescent="0.2">
      <c r="A96" s="1" t="s">
        <v>50</v>
      </c>
      <c r="B96" t="s">
        <v>958</v>
      </c>
      <c r="C96" s="2"/>
      <c r="D96" s="2"/>
      <c r="E96" s="2"/>
      <c r="F96" s="2"/>
      <c r="G96" s="2"/>
      <c r="H96" s="2"/>
      <c r="I96" s="291">
        <f>IF(I68="..", "..",I68/EmpInst!I$75*100)</f>
        <v>5031.0173430701279</v>
      </c>
      <c r="J96" s="291">
        <f>IF(J68="..", "..",J68/EmpInst!J$75*100)</f>
        <v>5470.9396636993079</v>
      </c>
      <c r="K96" s="291">
        <f>IF(K68="..", "..",K68/EmpInst!K$75*100)</f>
        <v>5688.9962359344672</v>
      </c>
      <c r="L96" s="291">
        <f>IF(L68="..", "..",L68/EmpInst!L$75*100)</f>
        <v>5157.5329129939864</v>
      </c>
      <c r="M96" s="291">
        <f>IF(M68="..", "..",M68/EmpInst!M$75*100)</f>
        <v>5111.8860650061488</v>
      </c>
      <c r="N96" s="291">
        <f>IF(N68="..", "..",N68/EmpInst!N$75*100)</f>
        <v>4330.1447606912352</v>
      </c>
      <c r="O96" s="291">
        <f>IF(O68="..", "..",O68/EmpInst!O$75*100)</f>
        <v>4624.5174029756308</v>
      </c>
      <c r="P96" s="291">
        <f>IF(P68="..", "..",P68/EmpInst!P$75*100)</f>
        <v>4514.084878487306</v>
      </c>
      <c r="Q96" s="291">
        <f>IF(Q68="..", "..",Q68/EmpInst!Q$75*100)</f>
        <v>4389.7713723792094</v>
      </c>
      <c r="R96" s="291">
        <f>IF(R68="..", "..",R68/EmpInst!R$75*100)</f>
        <v>4425.7143152629387</v>
      </c>
      <c r="S96" s="291">
        <f>IF(S68="..", "..",S68/EmpInst!S$75*100)</f>
        <v>4177.9042125820624</v>
      </c>
      <c r="T96" s="291">
        <f>IF(T68="..", "..",T68/EmpInst!T$75*100)</f>
        <v>4085.7875086619897</v>
      </c>
      <c r="U96" s="291">
        <f>IF(U68="..", "..",U68/EmpInst!U$75*100)</f>
        <v>4107.4993189766155</v>
      </c>
      <c r="V96" s="291">
        <f>IF(V68="..", "..",V68/EmpInst!V$75*100)</f>
        <v>4090.6890713985777</v>
      </c>
      <c r="W96" s="291">
        <f>IF(W68="..", "..",W68/EmpInst!W$75*100)</f>
        <v>4594.9579146327951</v>
      </c>
      <c r="X96" s="291">
        <f>IF(X68="..", "..",X68/EmpInst!X$75*100)</f>
        <v>4910.9527091726814</v>
      </c>
      <c r="Y96" s="291">
        <f>IF(Y68="..", "..",Y68/EmpInst!Y$75*100)</f>
        <v>5406.9425219153982</v>
      </c>
      <c r="Z96" s="291">
        <f>IF(Z68="..", "..",Z68/EmpInst!Z$75*100)</f>
        <v>5473.8327714813449</v>
      </c>
    </row>
    <row r="97" spans="1:26" x14ac:dyDescent="0.2">
      <c r="A97" s="1" t="s">
        <v>51</v>
      </c>
      <c r="B97" t="s">
        <v>959</v>
      </c>
      <c r="C97" s="2"/>
      <c r="D97" s="2"/>
      <c r="E97" s="2"/>
      <c r="F97" s="2"/>
      <c r="G97" s="2"/>
      <c r="H97" s="2"/>
      <c r="I97" s="291">
        <f>IF(I69="..", "..",I69/EmpInst!I$75*100)</f>
        <v>12760.789136295587</v>
      </c>
      <c r="J97" s="291">
        <f>IF(J69="..", "..",J69/EmpInst!J$75*100)</f>
        <v>10970.333919156416</v>
      </c>
      <c r="K97" s="291">
        <f>IF(K69="..", "..",K69/EmpInst!K$75*100)</f>
        <v>10039.99115599546</v>
      </c>
      <c r="L97" s="291">
        <f>IF(L69="..", "..",L69/EmpInst!L$75*100)</f>
        <v>9586.7942812810943</v>
      </c>
      <c r="M97" s="291">
        <f>IF(M69="..", "..",M69/EmpInst!M$75*100)</f>
        <v>9508.522692779834</v>
      </c>
      <c r="N97" s="291">
        <f>IF(N69="..", "..",N69/EmpInst!N$75*100)</f>
        <v>8787.7104624929962</v>
      </c>
      <c r="O97" s="291">
        <f>IF(O69="..", "..",O69/EmpInst!O$75*100)</f>
        <v>8757.3792890893765</v>
      </c>
      <c r="P97" s="291">
        <f>IF(P69="..", "..",P69/EmpInst!P$75*100)</f>
        <v>10919.287255374036</v>
      </c>
      <c r="Q97" s="291">
        <f>IF(Q69="..", "..",Q69/EmpInst!Q$75*100)</f>
        <v>10018.872114842225</v>
      </c>
      <c r="R97" s="291">
        <f>IF(R69="..", "..",R69/EmpInst!R$75*100)</f>
        <v>8942.8509519838444</v>
      </c>
      <c r="S97" s="291">
        <f>IF(S69="..", "..",S69/EmpInst!S$75*100)</f>
        <v>9156.9385717221649</v>
      </c>
      <c r="T97" s="291">
        <f>IF(T69="..", "..",T69/EmpInst!T$75*100)</f>
        <v>9024.6504507341451</v>
      </c>
      <c r="U97" s="291">
        <f>IF(U69="..", "..",U69/EmpInst!U$75*100)</f>
        <v>9308.2250808376266</v>
      </c>
      <c r="V97" s="291">
        <f>IF(V69="..", "..",V69/EmpInst!V$75*100)</f>
        <v>9944.2476322987095</v>
      </c>
      <c r="W97" s="291">
        <f>IF(W69="..", "..",W69/EmpInst!W$75*100)</f>
        <v>9117.2736577495562</v>
      </c>
      <c r="X97" s="291">
        <f>IF(X69="..", "..",X69/EmpInst!X$75*100)</f>
        <v>9211.4150532232834</v>
      </c>
      <c r="Y97" s="291">
        <f>IF(Y69="..", "..",Y69/EmpInst!Y$75*100)</f>
        <v>9192.8957866445126</v>
      </c>
      <c r="Z97" s="291">
        <f>IF(Z69="..", "..",Z69/EmpInst!Z$75*100)</f>
        <v>9541.9172801497207</v>
      </c>
    </row>
    <row r="98" spans="1:26" x14ac:dyDescent="0.2">
      <c r="A98" s="1" t="s">
        <v>53</v>
      </c>
      <c r="B98" t="s">
        <v>52</v>
      </c>
      <c r="C98" s="2"/>
      <c r="D98" s="2"/>
      <c r="E98" s="2"/>
      <c r="F98" s="2"/>
      <c r="G98" s="2"/>
      <c r="H98" s="2"/>
      <c r="I98" s="291">
        <f>IF(I70="..", "..",I70/EmpInst!I$75*100)</f>
        <v>14200.902559492381</v>
      </c>
      <c r="J98" s="291">
        <f>IF(J70="..", "..",J70/EmpInst!J$75*100)</f>
        <v>14044.958677685952</v>
      </c>
      <c r="K98" s="291">
        <f>IF(K70="..", "..",K70/EmpInst!K$75*100)</f>
        <v>15357.666555623509</v>
      </c>
      <c r="L98" s="291">
        <f>IF(L70="..", "..",L70/EmpInst!L$75*100)</f>
        <v>14829.310521813664</v>
      </c>
      <c r="M98" s="291">
        <f>IF(M70="..", "..",M70/EmpInst!M$75*100)</f>
        <v>14705.565066629009</v>
      </c>
      <c r="N98" s="291">
        <f>IF(N70="..", "..",N70/EmpInst!N$75*100)</f>
        <v>12290.825252649727</v>
      </c>
      <c r="O98" s="291">
        <f>IF(O70="..", "..",O70/EmpInst!O$75*100)</f>
        <v>12791.612976947299</v>
      </c>
      <c r="P98" s="291">
        <f>IF(P70="..", "..",P70/EmpInst!P$75*100)</f>
        <v>12362.99509840105</v>
      </c>
      <c r="Q98" s="291">
        <f>IF(Q70="..", "..",Q70/EmpInst!Q$75*100)</f>
        <v>12178.950314514841</v>
      </c>
      <c r="R98" s="291">
        <f>IF(R70="..", "..",R70/EmpInst!R$75*100)</f>
        <v>11145.921244781253</v>
      </c>
      <c r="S98" s="291">
        <f>IF(S70="..", "..",S70/EmpInst!S$75*100)</f>
        <v>11110.945088393002</v>
      </c>
      <c r="T98" s="291">
        <f>IF(T70="..", "..",T70/EmpInst!T$75*100)</f>
        <v>11824.635410942741</v>
      </c>
      <c r="U98" s="291">
        <f>IF(U70="..", "..",U70/EmpInst!U$75*100)</f>
        <v>11719.5132157398</v>
      </c>
      <c r="V98" s="291">
        <f>IF(V70="..", "..",V70/EmpInst!V$75*100)</f>
        <v>12687.750422166959</v>
      </c>
      <c r="W98" s="291">
        <f>IF(W70="..", "..",W70/EmpInst!W$75*100)</f>
        <v>12635.894793809701</v>
      </c>
      <c r="X98" s="291">
        <f>IF(X70="..", "..",X70/EmpInst!X$75*100)</f>
        <v>13578.474376479639</v>
      </c>
      <c r="Y98" s="291">
        <f>IF(Y70="..", "..",Y70/EmpInst!Y$75*100)</f>
        <v>14285.994355714784</v>
      </c>
      <c r="Z98" s="291">
        <f>IF(Z70="..", "..",Z70/EmpInst!Z$75*100)</f>
        <v>13474.813121281644</v>
      </c>
    </row>
    <row r="99" spans="1:26" x14ac:dyDescent="0.2">
      <c r="A99" s="1" t="s">
        <v>54</v>
      </c>
      <c r="B99" s="124" t="s">
        <v>960</v>
      </c>
      <c r="C99" s="2"/>
      <c r="D99" s="2"/>
      <c r="E99" s="2"/>
      <c r="F99" s="2"/>
      <c r="G99" s="2"/>
      <c r="H99" s="2"/>
      <c r="I99" s="291">
        <f>IF(I71="..", "..",I71/EmpInst!I$75*100)</f>
        <v>4369.7650179636657</v>
      </c>
      <c r="J99" s="291">
        <f>IF(J71="..", "..",J71/EmpInst!J$75*100)</f>
        <v>2682.9850746268658</v>
      </c>
      <c r="K99" s="291">
        <f>IF(K71="..", "..",K71/EmpInst!K$75*100)</f>
        <v>2148.3839278979985</v>
      </c>
      <c r="L99" s="291">
        <f>IF(L71="..", "..",L71/EmpInst!L$75*100)</f>
        <v>1833.1070648185635</v>
      </c>
      <c r="M99" s="291">
        <f>IF(M71="..", "..",M71/EmpInst!M$75*100)</f>
        <v>1881.4350728172165</v>
      </c>
      <c r="N99" s="291">
        <f>IF(N71="..", "..",N71/EmpInst!N$75*100)</f>
        <v>1426.869692111434</v>
      </c>
      <c r="O99" s="291">
        <f>IF(O71="..", "..",O71/EmpInst!O$75*100)</f>
        <v>2102.7902192297111</v>
      </c>
      <c r="P99" s="291">
        <f>IF(P71="..", "..",P71/EmpInst!P$75*100)</f>
        <v>2264.7657159993864</v>
      </c>
      <c r="Q99" s="291">
        <f>IF(Q71="..", "..",Q71/EmpInst!Q$75*100)</f>
        <v>2438.3917550433257</v>
      </c>
      <c r="R99" s="291">
        <f>IF(R71="..", "..",R71/EmpInst!R$75*100)</f>
        <v>2287.651646509792</v>
      </c>
      <c r="S99" s="291">
        <f>IF(S71="..", "..",S71/EmpInst!S$75*100)</f>
        <v>2147.1577403405504</v>
      </c>
      <c r="T99" s="291">
        <f>IF(T71="..", "..",T71/EmpInst!T$75*100)</f>
        <v>1924.8904444470238</v>
      </c>
      <c r="U99" s="291">
        <f>IF(U71="..", "..",U71/EmpInst!U$75*100)</f>
        <v>1778.7607167261435</v>
      </c>
      <c r="V99" s="291">
        <f>IF(V71="..", "..",V71/EmpInst!V$75*100)</f>
        <v>2048.9444593922949</v>
      </c>
      <c r="W99" s="291">
        <f>IF(W71="..", "..",W71/EmpInst!W$75*100)</f>
        <v>2389.5291001452069</v>
      </c>
      <c r="X99" s="291">
        <f>IF(X71="..", "..",X71/EmpInst!X$75*100)</f>
        <v>2642.3082576651382</v>
      </c>
      <c r="Y99" s="291">
        <f>IF(Y71="..", "..",Y71/EmpInst!Y$75*100)</f>
        <v>2667.0725145376218</v>
      </c>
      <c r="Z99" s="291">
        <f>IF(Z71="..", "..",Z71/EmpInst!Z$75*100)</f>
        <v>2430.5712990155639</v>
      </c>
    </row>
    <row r="100" spans="1:26" x14ac:dyDescent="0.2">
      <c r="A100" s="1" t="s">
        <v>56</v>
      </c>
      <c r="B100" s="124" t="s">
        <v>961</v>
      </c>
      <c r="C100" s="2"/>
      <c r="D100" s="2"/>
      <c r="E100" s="2"/>
      <c r="F100" s="2"/>
      <c r="G100" s="2"/>
      <c r="H100" s="2"/>
      <c r="I100" s="291">
        <f>IF(I72="..", "..",I72/EmpInst!I$75*100)</f>
        <v>18002.898310726348</v>
      </c>
      <c r="J100" s="291">
        <f>IF(J72="..", "..",J72/EmpInst!J$75*100)</f>
        <v>14224.957264957266</v>
      </c>
      <c r="K100" s="291">
        <f>IF(K72="..", "..",K72/EmpInst!K$75*100)</f>
        <v>13533.921476821984</v>
      </c>
      <c r="L100" s="291">
        <f>IF(L72="..", "..",L72/EmpInst!L$75*100)</f>
        <v>14046.781343072857</v>
      </c>
      <c r="M100" s="291">
        <f>IF(M72="..", "..",M72/EmpInst!M$75*100)</f>
        <v>15316.469910759326</v>
      </c>
      <c r="N100" s="291">
        <f>IF(N72="..", "..",N72/EmpInst!N$75*100)</f>
        <v>16367.457703237191</v>
      </c>
      <c r="O100" s="291">
        <f>IF(O72="..", "..",O72/EmpInst!O$75*100)</f>
        <v>15062.617012806302</v>
      </c>
      <c r="P100" s="291">
        <f>IF(P72="..", "..",P72/EmpInst!P$75*100)</f>
        <v>14175.742568439926</v>
      </c>
      <c r="Q100" s="291">
        <f>IF(Q72="..", "..",Q72/EmpInst!Q$75*100)</f>
        <v>15655.554213136875</v>
      </c>
      <c r="R100" s="291">
        <f>IF(R72="..", "..",R72/EmpInst!R$75*100)</f>
        <v>14304.441595317026</v>
      </c>
      <c r="S100" s="291">
        <f>IF(S72="..", "..",S72/EmpInst!S$75*100)</f>
        <v>12703.326856520232</v>
      </c>
      <c r="T100" s="291">
        <f>IF(T72="..", "..",T72/EmpInst!T$75*100)</f>
        <v>12019.734503968439</v>
      </c>
      <c r="U100" s="291">
        <f>IF(U72="..", "..",U72/EmpInst!U$75*100)</f>
        <v>11432.25408246655</v>
      </c>
      <c r="V100" s="291">
        <f>IF(V72="..", "..",V72/EmpInst!V$75*100)</f>
        <v>11297.348191536877</v>
      </c>
      <c r="W100" s="291">
        <f>IF(W72="..", "..",W72/EmpInst!W$75*100)</f>
        <v>12098.43653152616</v>
      </c>
      <c r="X100" s="291">
        <f>IF(X72="..", "..",X72/EmpInst!X$75*100)</f>
        <v>13208.567752626319</v>
      </c>
      <c r="Y100" s="291">
        <f>IF(Y72="..", "..",Y72/EmpInst!Y$75*100)</f>
        <v>11378.619749727744</v>
      </c>
      <c r="Z100" s="291">
        <f>IF(Z72="..", "..",Z72/EmpInst!Z$75*100)</f>
        <v>12179.200305163256</v>
      </c>
    </row>
    <row r="101" spans="1:26" x14ac:dyDescent="0.2">
      <c r="A101" s="1" t="s">
        <v>58</v>
      </c>
      <c r="B101" t="s">
        <v>962</v>
      </c>
      <c r="C101" s="2"/>
      <c r="D101" s="2"/>
      <c r="E101" s="2"/>
      <c r="F101" s="2"/>
      <c r="G101" s="2"/>
      <c r="H101" s="2"/>
      <c r="I101" s="291">
        <f>IF(I73="..", "..",I73/EmpInst!I$75*100)</f>
        <v>5046.2860256168815</v>
      </c>
      <c r="J101" s="291">
        <f>IF(J73="..", "..",J73/EmpInst!J$75*100)</f>
        <v>5444.7242508184336</v>
      </c>
      <c r="K101" s="291">
        <f>IF(K73="..", "..",K73/EmpInst!K$75*100)</f>
        <v>5678.022759665887</v>
      </c>
      <c r="L101" s="291">
        <f>IF(L73="..", "..",L73/EmpInst!L$75*100)</f>
        <v>6049.1265643952192</v>
      </c>
      <c r="M101" s="291">
        <f>IF(M73="..", "..",M73/EmpInst!M$75*100)</f>
        <v>4617.0082424709281</v>
      </c>
      <c r="N101" s="291">
        <f>IF(N73="..", "..",N73/EmpInst!N$75*100)</f>
        <v>4061.4978532414748</v>
      </c>
      <c r="O101" s="291">
        <f>IF(O73="..", "..",O73/EmpInst!O$75*100)</f>
        <v>4965.7507903987607</v>
      </c>
      <c r="P101" s="291">
        <f>IF(P73="..", "..",P73/EmpInst!P$75*100)</f>
        <v>5130.8564142384594</v>
      </c>
      <c r="Q101" s="291">
        <f>IF(Q73="..", "..",Q73/EmpInst!Q$75*100)</f>
        <v>4707.4064095933263</v>
      </c>
      <c r="R101" s="291">
        <f>IF(R73="..", "..",R73/EmpInst!R$75*100)</f>
        <v>3630.5266265381965</v>
      </c>
      <c r="S101" s="291">
        <f>IF(S73="..", "..",S73/EmpInst!S$75*100)</f>
        <v>3875.7904928245262</v>
      </c>
      <c r="T101" s="291">
        <f>IF(T73="..", "..",T73/EmpInst!T$75*100)</f>
        <v>4015.4767531388088</v>
      </c>
      <c r="U101" s="291">
        <f>IF(U73="..", "..",U73/EmpInst!U$75*100)</f>
        <v>4123.4036916840996</v>
      </c>
      <c r="V101" s="291">
        <f>IF(V73="..", "..",V73/EmpInst!V$75*100)</f>
        <v>4608.0647019194539</v>
      </c>
      <c r="W101" s="291">
        <f>IF(W73="..", "..",W73/EmpInst!W$75*100)</f>
        <v>4870.7603500852047</v>
      </c>
      <c r="X101" s="291">
        <f>IF(X73="..", "..",X73/EmpInst!X$75*100)</f>
        <v>5445.0879306642246</v>
      </c>
      <c r="Y101" s="291">
        <f>IF(Y73="..", "..",Y73/EmpInst!Y$75*100)</f>
        <v>5348.3194543689278</v>
      </c>
      <c r="Z101" s="291">
        <f>IF(Z73="..", "..",Z73/EmpInst!Z$75*100)</f>
        <v>5767.8877629903009</v>
      </c>
    </row>
    <row r="102" spans="1:26" x14ac:dyDescent="0.2">
      <c r="A102" s="1" t="s">
        <v>59</v>
      </c>
      <c r="B102" t="s">
        <v>55</v>
      </c>
      <c r="C102" s="2"/>
      <c r="D102" s="2"/>
      <c r="E102" s="2"/>
      <c r="F102" s="2"/>
      <c r="G102" s="2"/>
      <c r="H102" s="2"/>
      <c r="I102" s="291">
        <f>IF(I74="..", "..",I74/EmpInst!I$75*100)</f>
        <v>10150.103690939537</v>
      </c>
      <c r="J102" s="291">
        <f>IF(J74="..", "..",J74/EmpInst!J$75*100)</f>
        <v>10886.127802348632</v>
      </c>
      <c r="K102" s="291">
        <f>IF(K74="..", "..",K74/EmpInst!K$75*100)</f>
        <v>10504.007261597646</v>
      </c>
      <c r="L102" s="291">
        <f>IF(L74="..", "..",L74/EmpInst!L$75*100)</f>
        <v>9846.1336463266052</v>
      </c>
      <c r="M102" s="291">
        <f>IF(M74="..", "..",M74/EmpInst!M$75*100)</f>
        <v>9778.9981668055789</v>
      </c>
      <c r="N102" s="291">
        <f>IF(N74="..", "..",N74/EmpInst!N$75*100)</f>
        <v>8760.5966717005576</v>
      </c>
      <c r="O102" s="291">
        <f>IF(O74="..", "..",O74/EmpInst!O$75*100)</f>
        <v>8836.1347416764638</v>
      </c>
      <c r="P102" s="291">
        <f>IF(P74="..", "..",P74/EmpInst!P$75*100)</f>
        <v>8693.0629199953983</v>
      </c>
      <c r="Q102" s="291">
        <f>IF(Q74="..", "..",Q74/EmpInst!Q$75*100)</f>
        <v>8395.6859838827077</v>
      </c>
      <c r="R102" s="291">
        <f>IF(R74="..", "..",R74/EmpInst!R$75*100)</f>
        <v>7966.9913511161485</v>
      </c>
      <c r="S102" s="291">
        <f>IF(S74="..", "..",S74/EmpInst!S$75*100)</f>
        <v>8019.3886386252689</v>
      </c>
      <c r="T102" s="291">
        <f>IF(T74="..", "..",T74/EmpInst!T$75*100)</f>
        <v>7898.5244186933069</v>
      </c>
      <c r="U102" s="291">
        <f>IF(U74="..", "..",U74/EmpInst!U$75*100)</f>
        <v>8348.009938511148</v>
      </c>
      <c r="V102" s="291">
        <f>IF(V74="..", "..",V74/EmpInst!V$75*100)</f>
        <v>8789.7111915673086</v>
      </c>
      <c r="W102" s="291">
        <f>IF(W74="..", "..",W74/EmpInst!W$75*100)</f>
        <v>8951.3431249637688</v>
      </c>
      <c r="X102" s="291">
        <f>IF(X74="..", "..",X74/EmpInst!X$75*100)</f>
        <v>8977.5548635871801</v>
      </c>
      <c r="Y102" s="291">
        <f>IF(Y74="..", "..",Y74/EmpInst!Y$75*100)</f>
        <v>9409.6737915416106</v>
      </c>
      <c r="Z102" s="291">
        <f>IF(Z74="..", "..",Z74/EmpInst!Z$75*100)</f>
        <v>9692.8840448213141</v>
      </c>
    </row>
    <row r="103" spans="1:26" x14ac:dyDescent="0.2">
      <c r="A103" s="1" t="s">
        <v>60</v>
      </c>
      <c r="B103" s="124" t="s">
        <v>534</v>
      </c>
      <c r="C103" s="2"/>
      <c r="D103" s="2"/>
      <c r="E103" s="2"/>
      <c r="F103" s="2"/>
      <c r="G103" s="2"/>
      <c r="H103" s="2"/>
      <c r="I103" s="291">
        <f>IF(I75="..", "..",I75/EmpInst!I$75*100)</f>
        <v>10771.525349351445</v>
      </c>
      <c r="J103" s="291">
        <f>IF(J75="..", "..",J75/EmpInst!J$75*100)</f>
        <v>10748.931986166677</v>
      </c>
      <c r="K103" s="291">
        <f>IF(K75="..", "..",K75/EmpInst!K$75*100)</f>
        <v>10392.071157333132</v>
      </c>
      <c r="L103" s="291">
        <f>IF(L75="..", "..",L75/EmpInst!L$75*100)</f>
        <v>11271.171338214257</v>
      </c>
      <c r="M103" s="291">
        <f>IF(M75="..", "..",M75/EmpInst!M$75*100)</f>
        <v>10063.223804048603</v>
      </c>
      <c r="N103" s="291">
        <f>IF(N75="..", "..",N75/EmpInst!N$75*100)</f>
        <v>9374.3131023188198</v>
      </c>
      <c r="O103" s="291">
        <f>IF(O75="..", "..",O75/EmpInst!O$75*100)</f>
        <v>10059.959651245277</v>
      </c>
      <c r="P103" s="291">
        <f>IF(P75="..", "..",P75/EmpInst!P$75*100)</f>
        <v>9829.4799807413056</v>
      </c>
      <c r="Q103" s="291">
        <f>IF(Q75="..", "..",Q75/EmpInst!Q$75*100)</f>
        <v>9418.5041738191267</v>
      </c>
      <c r="R103" s="291">
        <f>IF(R75="..", "..",R75/EmpInst!R$75*100)</f>
        <v>8338.3054592232093</v>
      </c>
      <c r="S103" s="291">
        <f>IF(S75="..", "..",S75/EmpInst!S$75*100)</f>
        <v>8423.8094519646856</v>
      </c>
      <c r="T103" s="291">
        <f>IF(T75="..", "..",T75/EmpInst!T$75*100)</f>
        <v>8270.2665719890138</v>
      </c>
      <c r="U103" s="291">
        <f>IF(U75="..", "..",U75/EmpInst!U$75*100)</f>
        <v>8510.8906598667745</v>
      </c>
      <c r="V103" s="291">
        <f>IF(V75="..", "..",V75/EmpInst!V$75*100)</f>
        <v>8784.0105670324065</v>
      </c>
      <c r="W103" s="291">
        <f>IF(W75="..", "..",W75/EmpInst!W$75*100)</f>
        <v>8426.7401797898565</v>
      </c>
      <c r="X103" s="291">
        <f>IF(X75="..", "..",X75/EmpInst!X$75*100)</f>
        <v>8867.3773035031609</v>
      </c>
      <c r="Y103" s="291">
        <f>IF(Y75="..", "..",Y75/EmpInst!Y$75*100)</f>
        <v>9138.0291010159399</v>
      </c>
      <c r="Z103" s="291">
        <f>IF(Z75="..", "..",Z75/EmpInst!Z$75*100)</f>
        <v>9596.6261630836107</v>
      </c>
    </row>
    <row r="104" spans="1:26" x14ac:dyDescent="0.2">
      <c r="A104" s="1" t="s">
        <v>61</v>
      </c>
      <c r="B104" s="124" t="s">
        <v>969</v>
      </c>
      <c r="C104" s="2"/>
      <c r="D104" s="2"/>
      <c r="E104" s="2"/>
      <c r="F104" s="2"/>
      <c r="G104" s="2"/>
      <c r="H104" s="2"/>
      <c r="I104" s="291">
        <f>IF(I76="..", "..",I76/EmpInst!I$75*100)</f>
        <v>9217.1150217148279</v>
      </c>
      <c r="J104" s="291">
        <f>IF(J76="..", "..",J76/EmpInst!J$75*100)</f>
        <v>8408.6524822695028</v>
      </c>
      <c r="K104" s="291">
        <f>IF(K76="..", "..",K76/EmpInst!K$75*100)</f>
        <v>7793.4386349958086</v>
      </c>
      <c r="L104" s="291">
        <f>IF(L76="..", "..",L76/EmpInst!L$75*100)</f>
        <v>8766.9818173511139</v>
      </c>
      <c r="M104" s="291">
        <f>IF(M76="..", "..",M76/EmpInst!M$75*100)</f>
        <v>9093.9822102266553</v>
      </c>
      <c r="N104" s="291">
        <f>IF(N76="..", "..",N76/EmpInst!N$75*100)</f>
        <v>7817.2466096379285</v>
      </c>
      <c r="O104" s="291">
        <f>IF(O76="..", "..",O76/EmpInst!O$75*100)</f>
        <v>8377.208883557345</v>
      </c>
      <c r="P104" s="291">
        <f>IF(P76="..", "..",P76/EmpInst!P$75*100)</f>
        <v>8542.1367540597894</v>
      </c>
      <c r="Q104" s="291">
        <f>IF(Q76="..", "..",Q76/EmpInst!Q$75*100)</f>
        <v>7702.6831724621015</v>
      </c>
      <c r="R104" s="291">
        <f>IF(R76="..", "..",R76/EmpInst!R$75*100)</f>
        <v>7047.1340933877527</v>
      </c>
      <c r="S104" s="291">
        <f>IF(S76="..", "..",S76/EmpInst!S$75*100)</f>
        <v>7756.0045908958227</v>
      </c>
      <c r="T104" s="291">
        <f>IF(T76="..", "..",T76/EmpInst!T$75*100)</f>
        <v>7731.8510575466707</v>
      </c>
      <c r="U104" s="291">
        <f>IF(U76="..", "..",U76/EmpInst!U$75*100)</f>
        <v>6891.5574743605266</v>
      </c>
      <c r="V104" s="291">
        <f>IF(V76="..", "..",V76/EmpInst!V$75*100)</f>
        <v>7441.1352798419312</v>
      </c>
      <c r="W104" s="291">
        <f>IF(W76="..", "..",W76/EmpInst!W$75*100)</f>
        <v>8109.3363436685895</v>
      </c>
      <c r="X104" s="291">
        <f>IF(X76="..", "..",X76/EmpInst!X$75*100)</f>
        <v>7907.5318802184784</v>
      </c>
      <c r="Y104" s="291">
        <f>IF(Y76="..", "..",Y76/EmpInst!Y$75*100)</f>
        <v>8751.4549022063566</v>
      </c>
      <c r="Z104" s="291">
        <f>IF(Z76="..", "..",Z76/EmpInst!Z$75*100)</f>
        <v>9277.226015510565</v>
      </c>
    </row>
    <row r="105" spans="1:26" x14ac:dyDescent="0.2">
      <c r="A105" s="1" t="s">
        <v>963</v>
      </c>
      <c r="B105" t="s">
        <v>964</v>
      </c>
      <c r="C105" s="2"/>
      <c r="D105" s="2"/>
      <c r="E105" s="2"/>
      <c r="F105" s="2"/>
      <c r="G105" s="2"/>
      <c r="H105" s="2"/>
      <c r="I105" s="291">
        <f>IF(I77="..", "..",I77/EmpInst!I$75*100)</f>
        <v>5029.0277936611255</v>
      </c>
      <c r="J105" s="291">
        <f>IF(J77="..", "..",J77/EmpInst!J$75*100)</f>
        <v>4719.0338164251207</v>
      </c>
      <c r="K105" s="291">
        <f>IF(K77="..", "..",K77/EmpInst!K$75*100)</f>
        <v>3964.3399163995987</v>
      </c>
      <c r="L105" s="291">
        <f>IF(L77="..", "..",L77/EmpInst!L$75*100)</f>
        <v>3413.4628463488857</v>
      </c>
      <c r="M105" s="291">
        <f>IF(M77="..", "..",M77/EmpInst!M$75*100)</f>
        <v>3749.5040294823903</v>
      </c>
      <c r="N105" s="291">
        <f>IF(N77="..", "..",N77/EmpInst!N$75*100)</f>
        <v>3289.6039236035235</v>
      </c>
      <c r="O105" s="291">
        <f>IF(O77="..", "..",O77/EmpInst!O$75*100)</f>
        <v>3352.2559442192915</v>
      </c>
      <c r="P105" s="291">
        <f>IF(P77="..", "..",P77/EmpInst!P$75*100)</f>
        <v>3727.4082928426337</v>
      </c>
      <c r="Q105" s="291">
        <f>IF(Q77="..", "..",Q77/EmpInst!Q$75*100)</f>
        <v>3077.803295186824</v>
      </c>
      <c r="R105" s="291">
        <f>IF(R77="..", "..",R77/EmpInst!R$75*100)</f>
        <v>2980.5464182139444</v>
      </c>
      <c r="S105" s="291">
        <f>IF(S77="..", "..",S77/EmpInst!S$75*100)</f>
        <v>2557.6778493465254</v>
      </c>
      <c r="T105" s="291">
        <f>IF(T77="..", "..",T77/EmpInst!T$75*100)</f>
        <v>2801.0249961078998</v>
      </c>
      <c r="U105" s="291">
        <f>IF(U77="..", "..",U77/EmpInst!U$75*100)</f>
        <v>3191.3523422630624</v>
      </c>
      <c r="V105" s="291">
        <f>IF(V77="..", "..",V77/EmpInst!V$75*100)</f>
        <v>3036.4292475744078</v>
      </c>
      <c r="W105" s="291">
        <f>IF(W77="..", "..",W77/EmpInst!W$75*100)</f>
        <v>3118.6633347577967</v>
      </c>
      <c r="X105" s="291">
        <f>IF(X77="..", "..",X77/EmpInst!X$75*100)</f>
        <v>2941.6669267759457</v>
      </c>
      <c r="Y105" s="291">
        <f>IF(Y77="..", "..",Y77/EmpInst!Y$75*100)</f>
        <v>3144.4309267991075</v>
      </c>
      <c r="Z105" s="291">
        <f>IF(Z77="..", "..",Z77/EmpInst!Z$75*100)</f>
        <v>3479.4332183035358</v>
      </c>
    </row>
    <row r="106" spans="1:26" x14ac:dyDescent="0.2">
      <c r="A106" s="1" t="s">
        <v>965</v>
      </c>
      <c r="B106" t="s">
        <v>966</v>
      </c>
      <c r="C106" s="2"/>
      <c r="D106" s="2"/>
      <c r="E106" s="2"/>
      <c r="F106" s="2"/>
      <c r="G106" s="2"/>
      <c r="H106" s="2"/>
      <c r="I106" s="291">
        <f>IF(I78="..", "..",I78/EmpInst!I$75*100)</f>
        <v>4609.2562965606667</v>
      </c>
      <c r="J106" s="291">
        <f>IF(J78="..", "..",J78/EmpInst!J$75*100)</f>
        <v>4471.9565474081946</v>
      </c>
      <c r="K106" s="291">
        <f>IF(K78="..", "..",K78/EmpInst!K$75*100)</f>
        <v>4784.6764479405456</v>
      </c>
      <c r="L106" s="291">
        <f>IF(L78="..", "..",L78/EmpInst!L$75*100)</f>
        <v>5211.0218487119182</v>
      </c>
      <c r="M106" s="291">
        <f>IF(M78="..", "..",M78/EmpInst!M$75*100)</f>
        <v>4961.4362398031999</v>
      </c>
      <c r="N106" s="291">
        <f>IF(N78="..", "..",N78/EmpInst!N$75*100)</f>
        <v>4106.9181180851383</v>
      </c>
      <c r="O106" s="291">
        <f>IF(O78="..", "..",O78/EmpInst!O$75*100)</f>
        <v>3734.8350678881334</v>
      </c>
      <c r="P106" s="291">
        <f>IF(P78="..", "..",P78/EmpInst!P$75*100)</f>
        <v>4516.6190683341592</v>
      </c>
      <c r="Q106" s="291">
        <f>IF(Q78="..", "..",Q78/EmpInst!Q$75*100)</f>
        <v>4750.8561280716076</v>
      </c>
      <c r="R106" s="291">
        <f>IF(R78="..", "..",R78/EmpInst!R$75*100)</f>
        <v>5684.2102355824063</v>
      </c>
      <c r="S106" s="291">
        <f>IF(S78="..", "..",S78/EmpInst!S$75*100)</f>
        <v>5331.4530286829804</v>
      </c>
      <c r="T106" s="291">
        <f>IF(T78="..", "..",T78/EmpInst!T$75*100)</f>
        <v>5175.1959642878719</v>
      </c>
      <c r="U106" s="291">
        <f>IF(U78="..", "..",U78/EmpInst!U$75*100)</f>
        <v>5138.5906022362324</v>
      </c>
      <c r="V106" s="291">
        <f>IF(V78="..", "..",V78/EmpInst!V$75*100)</f>
        <v>5049.6908651760205</v>
      </c>
      <c r="W106" s="291">
        <f>IF(W78="..", "..",W78/EmpInst!W$75*100)</f>
        <v>5456.3845022641653</v>
      </c>
      <c r="X106" s="291">
        <f>IF(X78="..", "..",X78/EmpInst!X$75*100)</f>
        <v>5917.4807999474733</v>
      </c>
      <c r="Y106" s="291">
        <f>IF(Y78="..", "..",Y78/EmpInst!Y$75*100)</f>
        <v>6489.8373799759311</v>
      </c>
      <c r="Z106" s="291">
        <f>IF(Z78="..", "..",Z78/EmpInst!Z$75*100)</f>
        <v>7896.2415687465582</v>
      </c>
    </row>
    <row r="107" spans="1:26" x14ac:dyDescent="0.2">
      <c r="A107" s="1" t="s">
        <v>967</v>
      </c>
      <c r="B107" t="s">
        <v>968</v>
      </c>
      <c r="C107" s="2"/>
      <c r="D107" s="2"/>
      <c r="E107" s="2"/>
      <c r="F107" s="2"/>
      <c r="G107" s="2"/>
      <c r="H107" s="2"/>
      <c r="I107" s="291">
        <f>IF(I79="..", "..",I79/EmpInst!I$75*100)</f>
        <v>12950.400911084545</v>
      </c>
      <c r="J107" s="291">
        <f>IF(J79="..", "..",J79/EmpInst!J$75*100)</f>
        <v>14551.320072332728</v>
      </c>
      <c r="K107" s="291">
        <f>IF(K79="..", "..",K79/EmpInst!K$75*100)</f>
        <v>14720.833779616334</v>
      </c>
      <c r="L107" s="291">
        <f>IF(L79="..", "..",L79/EmpInst!L$75*100)</f>
        <v>14681.632815149516</v>
      </c>
      <c r="M107" s="291">
        <f>IF(M79="..", "..",M79/EmpInst!M$75*100)</f>
        <v>14379.63117992254</v>
      </c>
      <c r="N107" s="291">
        <f>IF(N79="..", "..",N79/EmpInst!N$75*100)</f>
        <v>12129.317224633029</v>
      </c>
      <c r="O107" s="291">
        <f>IF(O79="..", "..",O79/EmpInst!O$75*100)</f>
        <v>13026.338173053273</v>
      </c>
      <c r="P107" s="291">
        <f>IF(P79="..", "..",P79/EmpInst!P$75*100)</f>
        <v>12502.190787708367</v>
      </c>
      <c r="Q107" s="291">
        <f>IF(Q79="..", "..",Q79/EmpInst!Q$75*100)</f>
        <v>12305.051847943489</v>
      </c>
      <c r="R107" s="291">
        <f>IF(R79="..", "..",R79/EmpInst!R$75*100)</f>
        <v>12049.109875233406</v>
      </c>
      <c r="S107" s="291">
        <f>IF(S79="..", "..",S79/EmpInst!S$75*100)</f>
        <v>11996.879310709122</v>
      </c>
      <c r="T107" s="291">
        <f>IF(T79="..", "..",T79/EmpInst!T$75*100)</f>
        <v>12237.01028659588</v>
      </c>
      <c r="U107" s="291">
        <f>IF(U79="..", "..",U79/EmpInst!U$75*100)</f>
        <v>12465.123608333724</v>
      </c>
      <c r="V107" s="291">
        <f>IF(V79="..", "..",V79/EmpInst!V$75*100)</f>
        <v>13127.398457526639</v>
      </c>
      <c r="W107" s="291">
        <f>IF(W79="..", "..",W79/EmpInst!W$75*100)</f>
        <v>13465.020995996425</v>
      </c>
      <c r="X107" s="291">
        <f>IF(X79="..", "..",X79/EmpInst!X$75*100)</f>
        <v>12898.644648759242</v>
      </c>
      <c r="Y107" s="291">
        <f>IF(Y79="..", "..",Y79/EmpInst!Y$75*100)</f>
        <v>14549.176288332748</v>
      </c>
      <c r="Z107" s="291">
        <f>IF(Z79="..", "..",Z79/EmpInst!Z$75*100)</f>
        <v>15512.202065041962</v>
      </c>
    </row>
    <row r="108" spans="1:26" s="163" customFormat="1" ht="20.100000000000001" customHeight="1" x14ac:dyDescent="0.2">
      <c r="A108" s="743"/>
      <c r="B108" s="744" t="s">
        <v>5</v>
      </c>
      <c r="C108" s="162"/>
      <c r="D108" s="162"/>
      <c r="E108" s="162"/>
      <c r="F108" s="162"/>
      <c r="G108" s="162"/>
      <c r="H108" s="162"/>
      <c r="I108" s="745">
        <f>IF(I80="..", "..",I80/EmpInst!I$75*100)</f>
        <v>8522.2290097746827</v>
      </c>
      <c r="J108" s="745">
        <f>IF(J80="..", "..",J80/EmpInst!J$75*100)</f>
        <v>8668.1762747166904</v>
      </c>
      <c r="K108" s="745">
        <f>IF(K80="..", "..",K80/EmpInst!K$75*100)</f>
        <v>8963.7685444367798</v>
      </c>
      <c r="L108" s="745">
        <f>IF(L80="..", "..",L80/EmpInst!L$75*100)</f>
        <v>8579.9121211879738</v>
      </c>
      <c r="M108" s="745">
        <f>IF(M80="..", "..",M80/EmpInst!M$75*100)</f>
        <v>8291.5571943232972</v>
      </c>
      <c r="N108" s="745">
        <f>IF(N80="..", "..",N80/EmpInst!N$75*100)</f>
        <v>7255.4449230386044</v>
      </c>
      <c r="O108" s="745">
        <f>IF(O80="..", "..",O80/EmpInst!O$75*100)</f>
        <v>7334.3329715381306</v>
      </c>
      <c r="P108" s="745">
        <f>IF(P80="..", "..",P80/EmpInst!P$75*100)</f>
        <v>6945.8301670267247</v>
      </c>
      <c r="Q108" s="745">
        <f>IF(Q80="..", "..",Q80/EmpInst!Q$75*100)</f>
        <v>6922.3025453916507</v>
      </c>
      <c r="R108" s="745">
        <f>IF(R80="..", "..",R80/EmpInst!R$75*100)</f>
        <v>6590.0079234908289</v>
      </c>
      <c r="S108" s="745">
        <f>IF(S80="..", "..",S80/EmpInst!S$75*100)</f>
        <v>6553.2131237027979</v>
      </c>
      <c r="T108" s="745">
        <f>IF(T80="..", "..",T80/EmpInst!T$75*100)</f>
        <v>6600.7319236732674</v>
      </c>
      <c r="U108" s="745">
        <f>IF(U80="..", "..",U80/EmpInst!U$75*100)</f>
        <v>7015.5482026697246</v>
      </c>
      <c r="V108" s="745">
        <f>IF(V80="..", "..",V80/EmpInst!V$75*100)</f>
        <v>7369.8680730587557</v>
      </c>
      <c r="W108" s="745">
        <f>IF(W80="..", "..",W80/EmpInst!W$75*100)</f>
        <v>7565.9471412219445</v>
      </c>
      <c r="X108" s="745">
        <f>IF(X80="..", "..",X80/EmpInst!X$75*100)</f>
        <v>7762.6675219561466</v>
      </c>
      <c r="Y108" s="745">
        <f>IF(Y80="..", "..",Y80/EmpInst!Y$75*100)</f>
        <v>8351.3391740905827</v>
      </c>
      <c r="Z108" s="745">
        <f>IF(Z80="..", "..",Z80/EmpInst!Z$75*100)</f>
        <v>8828.4281217653406</v>
      </c>
    </row>
    <row r="109" spans="1:26" s="741" customFormat="1" ht="20.100000000000001" customHeight="1" x14ac:dyDescent="0.2">
      <c r="A109" s="740"/>
      <c r="B109" s="748" t="s">
        <v>453</v>
      </c>
      <c r="C109" s="749"/>
      <c r="D109" s="749"/>
      <c r="E109" s="749"/>
      <c r="F109" s="749"/>
      <c r="G109" s="749"/>
      <c r="H109" s="749"/>
      <c r="I109" s="749">
        <f>IF(I81="..", "..",I81/EmpInst!I$75*100)</f>
        <v>2539.0869857454272</v>
      </c>
      <c r="J109" s="749">
        <f>IF(J81="..", "..",J81/EmpInst!J$75*100)</f>
        <v>2587.9204517554626</v>
      </c>
      <c r="K109" s="749">
        <f>IF(K81="..", "..",K81/EmpInst!K$75*100)</f>
        <v>5314.93656745719</v>
      </c>
      <c r="L109" s="749">
        <f>IF(L81="..", "..",L81/EmpInst!L$75*100)</f>
        <v>4964.8726853613271</v>
      </c>
      <c r="M109" s="749">
        <f>IF(M81="..", "..",M81/EmpInst!M$75*100)</f>
        <v>5208.4797539168903</v>
      </c>
      <c r="N109" s="749">
        <f>IF(N81="..", "..",N81/EmpInst!N$75*100)</f>
        <v>3618.7102027969827</v>
      </c>
      <c r="O109" s="749">
        <f>IF(O81="..", "..",O81/EmpInst!O$75*100)</f>
        <v>2700.6879751241308</v>
      </c>
      <c r="P109" s="749">
        <f>IF(P81="..", "..",P81/EmpInst!P$75*100)</f>
        <v>1862.1195498081497</v>
      </c>
      <c r="Q109" s="749">
        <f>IF(Q81="..", "..",Q81/EmpInst!Q$75*100)</f>
        <v>2241.6476956547958</v>
      </c>
      <c r="R109" s="749">
        <f>IF(R81="..", "..",R81/EmpInst!R$75*100)</f>
        <v>2193.370798518476</v>
      </c>
      <c r="S109" s="749">
        <f>IF(S81="..", "..",S81/EmpInst!S$75*100)</f>
        <v>2370.8676316036663</v>
      </c>
      <c r="T109" s="749">
        <f>IF(T81="..", "..",T81/EmpInst!T$75*100)</f>
        <v>2700.4461274655368</v>
      </c>
      <c r="U109" s="749">
        <f>IF(U81="..", "..",U81/EmpInst!U$75*100)</f>
        <v>3001.9625177604698</v>
      </c>
      <c r="V109" s="749">
        <f>IF(V81="..", "..",V81/EmpInst!V$75*100)</f>
        <v>3231.5357925839139</v>
      </c>
      <c r="W109" s="749">
        <f>IF(W81="..", "..",W81/EmpInst!W$75*100)</f>
        <v>3907.2863752972162</v>
      </c>
      <c r="X109" s="749">
        <f>IF(X81="..", "..",X81/EmpInst!X$75*100)</f>
        <v>3738.8258120495002</v>
      </c>
      <c r="Y109" s="749">
        <f>IF(Y81="..", "..",Y81/EmpInst!Y$75*100)</f>
        <v>4428.7564112314931</v>
      </c>
      <c r="Z109" s="749">
        <f>IF(Z81="..", "..",Z81/EmpInst!Z$75*100)</f>
        <v>5332.2076753757337</v>
      </c>
    </row>
    <row r="110" spans="1:26" s="46" customFormat="1" ht="16.5" customHeight="1" x14ac:dyDescent="0.2">
      <c r="A110" s="974" t="s">
        <v>580</v>
      </c>
      <c r="B110" s="974"/>
      <c r="C110" s="974"/>
      <c r="D110" s="974"/>
      <c r="E110" s="974"/>
      <c r="F110" s="974"/>
      <c r="G110" s="974"/>
      <c r="H110" s="974"/>
      <c r="I110" s="974"/>
      <c r="J110" s="974"/>
      <c r="K110" s="974"/>
      <c r="L110" s="974"/>
      <c r="M110" s="974"/>
      <c r="N110" s="974"/>
      <c r="O110" s="974"/>
      <c r="P110" s="974"/>
      <c r="Q110" s="974"/>
      <c r="R110" s="975"/>
      <c r="S110" s="975"/>
      <c r="T110" s="975"/>
      <c r="U110" s="975"/>
      <c r="V110" s="976"/>
      <c r="W110" s="976"/>
      <c r="X110" s="976"/>
    </row>
    <row r="111" spans="1:26" s="46" customFormat="1" ht="15" customHeight="1" x14ac:dyDescent="0.2">
      <c r="A111" s="103" t="s">
        <v>637</v>
      </c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50"/>
    </row>
  </sheetData>
  <mergeCells count="4">
    <mergeCell ref="A26:X26"/>
    <mergeCell ref="A54:X54"/>
    <mergeCell ref="A82:X82"/>
    <mergeCell ref="A110:X110"/>
  </mergeCells>
  <phoneticPr fontId="6" type="noConversion"/>
  <pageMargins left="0.74803149606299213" right="0.74803149606299213" top="0.98425196850393704" bottom="0.98425196850393704" header="0.51181102362204722" footer="0.51181102362204722"/>
  <pageSetup scale="64" fitToHeight="3" orientation="landscape" r:id="rId1"/>
  <headerFooter alignWithMargins="0"/>
  <rowBreaks count="3" manualBreakCount="3">
    <brk id="28" max="25" man="1"/>
    <brk id="56" max="25" man="1"/>
    <brk id="84" max="25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A1:Z81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3" sqref="A3"/>
      <selection pane="topRight" activeCell="A2" sqref="A2"/>
    </sheetView>
  </sheetViews>
  <sheetFormatPr defaultColWidth="8.7109375" defaultRowHeight="12.75" outlineLevelCol="1" x14ac:dyDescent="0.2"/>
  <cols>
    <col min="1" max="1" width="5.7109375" style="1" customWidth="1"/>
    <col min="2" max="2" width="42.28515625" bestFit="1" customWidth="1"/>
    <col min="3" max="9" width="9.28515625" hidden="1" customWidth="1" outlineLevel="1"/>
    <col min="10" max="10" width="8.7109375" collapsed="1"/>
    <col min="18" max="18" width="8.7109375" style="51"/>
  </cols>
  <sheetData>
    <row r="1" spans="1:26" ht="20.100000000000001" customHeight="1" x14ac:dyDescent="0.2">
      <c r="A1" s="45" t="str">
        <f>Index!B41</f>
        <v>Table 4i     Employment in private sector by industry, numbers, FY2004-FY2020</v>
      </c>
    </row>
    <row r="2" spans="1:26" s="32" customFormat="1" ht="20.100000000000001" customHeight="1" x14ac:dyDescent="0.2">
      <c r="A2" s="17"/>
      <c r="B2" s="17" t="s">
        <v>579</v>
      </c>
      <c r="C2" s="177" t="str">
        <f>IF(PubGrf="P",Sys!E3,Sys!E4)</f>
        <v>FY1997</v>
      </c>
      <c r="D2" s="177" t="str">
        <f>IF(PubGrf="P",Sys!F3,Sys!F4)</f>
        <v>FY1998</v>
      </c>
      <c r="E2" s="177" t="str">
        <f>IF(PubGrf="P",Sys!G3,Sys!G4)</f>
        <v>FY1999</v>
      </c>
      <c r="F2" s="177" t="str">
        <f>IF(PubGrf="P",Sys!H3,Sys!H4)</f>
        <v>FY2000</v>
      </c>
      <c r="G2" s="177" t="str">
        <f>IF(PubGrf="P",Sys!I3,Sys!I4)</f>
        <v>FY2001</v>
      </c>
      <c r="H2" s="177" t="str">
        <f>IF(PubGrf="P",Sys!J3,Sys!J4)</f>
        <v>FY2002</v>
      </c>
      <c r="I2" s="177" t="str">
        <f>IF(PubGrf="P",Sys!K3,Sys!K4)</f>
        <v>FY2003</v>
      </c>
      <c r="J2" s="177" t="str">
        <f>IF(PubGrf="P",Sys!L3,Sys!L4)</f>
        <v>FY2004</v>
      </c>
      <c r="K2" s="177" t="str">
        <f>IF(PubGrf="P",Sys!M3,Sys!M4)</f>
        <v>FY2005</v>
      </c>
      <c r="L2" s="177" t="str">
        <f>IF(PubGrf="P",Sys!N3,Sys!N4)</f>
        <v>FY2006</v>
      </c>
      <c r="M2" s="177" t="str">
        <f>IF(PubGrf="P",Sys!O3,Sys!O4)</f>
        <v>FY2007</v>
      </c>
      <c r="N2" s="177" t="str">
        <f>IF(PubGrf="P",Sys!P3,Sys!P4)</f>
        <v>FY2008</v>
      </c>
      <c r="O2" s="177" t="str">
        <f>IF(PubGrf="P",Sys!Q3,Sys!Q4)</f>
        <v>FY2009</v>
      </c>
      <c r="P2" s="177" t="str">
        <f>IF(PubGrf="P",Sys!R3,Sys!R4)</f>
        <v>FY2010</v>
      </c>
      <c r="Q2" s="177" t="str">
        <f>IF(PubGrf="P",Sys!S3,Sys!S4)</f>
        <v>FY2011</v>
      </c>
      <c r="R2" s="177" t="str">
        <f>IF(PubGrf="P",Sys!T3,Sys!T4)</f>
        <v>FY2012</v>
      </c>
      <c r="S2" s="177" t="str">
        <f>IF(PubGrf="P",Sys!U3,Sys!U4)</f>
        <v>FY2013</v>
      </c>
      <c r="T2" s="177" t="str">
        <f>IF(PubGrf="P",Sys!V3,Sys!V4)</f>
        <v>FY2014</v>
      </c>
      <c r="U2" s="177" t="str">
        <f>IF(PubGrf="P",Sys!W3,Sys!W4)</f>
        <v>FY2015</v>
      </c>
      <c r="V2" s="177" t="str">
        <f>IF(PubGrf="P",Sys!X3,Sys!X4)</f>
        <v>FY2016</v>
      </c>
      <c r="W2" s="177" t="str">
        <f>IF(PubGrf="P",Sys!Y3,Sys!Y4)</f>
        <v>FY2017</v>
      </c>
      <c r="X2" s="177" t="str">
        <f>IF(PubGrf="P",Sys!Z3,Sys!Z4)</f>
        <v>FY2018</v>
      </c>
      <c r="Y2" s="177" t="str">
        <f>IF(PubGrf="P",Sys!AA3,Sys!AA4)</f>
        <v>FY2019</v>
      </c>
      <c r="Z2" s="177" t="str">
        <f>IF(PubGrf="P",Sys!AB3,Sys!AB4)</f>
        <v>FY2020</v>
      </c>
    </row>
    <row r="3" spans="1:26" ht="20.100000000000001" customHeight="1" x14ac:dyDescent="0.2">
      <c r="A3" s="1" t="s">
        <v>949</v>
      </c>
      <c r="B3" t="s">
        <v>950</v>
      </c>
      <c r="C3" s="291">
        <v>8</v>
      </c>
      <c r="D3" s="291">
        <v>8</v>
      </c>
      <c r="E3" s="291">
        <v>8</v>
      </c>
      <c r="F3" s="291">
        <v>6</v>
      </c>
      <c r="G3" s="291">
        <v>1</v>
      </c>
      <c r="H3" s="291">
        <v>0</v>
      </c>
      <c r="I3" s="291">
        <v>0</v>
      </c>
      <c r="J3" s="291">
        <v>0</v>
      </c>
      <c r="K3" s="291">
        <v>0</v>
      </c>
      <c r="L3" s="291">
        <v>0.75</v>
      </c>
      <c r="M3" s="291">
        <v>2.5</v>
      </c>
      <c r="N3" s="291">
        <v>1.5</v>
      </c>
      <c r="O3" s="291">
        <v>0</v>
      </c>
      <c r="P3" s="291">
        <v>0</v>
      </c>
      <c r="Q3" s="291">
        <v>0</v>
      </c>
      <c r="R3" s="291">
        <v>0</v>
      </c>
      <c r="S3" s="291">
        <v>0</v>
      </c>
      <c r="T3" s="291">
        <v>0</v>
      </c>
      <c r="U3" s="291">
        <v>0</v>
      </c>
      <c r="V3" s="291">
        <v>0</v>
      </c>
      <c r="W3" s="291">
        <v>0</v>
      </c>
      <c r="X3" s="291">
        <v>0</v>
      </c>
      <c r="Y3" s="291">
        <v>0</v>
      </c>
      <c r="Z3" s="291">
        <v>0</v>
      </c>
    </row>
    <row r="4" spans="1:26" x14ac:dyDescent="0.2">
      <c r="A4" s="1" t="s">
        <v>951</v>
      </c>
      <c r="B4" s="46" t="s">
        <v>952</v>
      </c>
      <c r="C4" s="291">
        <v>34</v>
      </c>
      <c r="D4" s="291">
        <v>52.25</v>
      </c>
      <c r="E4" s="291">
        <v>52.25</v>
      </c>
      <c r="F4" s="291">
        <v>68.13</v>
      </c>
      <c r="G4" s="291">
        <v>49.38</v>
      </c>
      <c r="H4" s="291">
        <v>56.25</v>
      </c>
      <c r="I4" s="291">
        <v>44.25</v>
      </c>
      <c r="J4" s="291">
        <v>51.5</v>
      </c>
      <c r="K4" s="291">
        <v>56</v>
      </c>
      <c r="L4" s="291">
        <v>68.75</v>
      </c>
      <c r="M4" s="291">
        <v>69</v>
      </c>
      <c r="N4" s="291">
        <v>66.38</v>
      </c>
      <c r="O4" s="291">
        <v>97</v>
      </c>
      <c r="P4" s="291">
        <v>104.75</v>
      </c>
      <c r="Q4" s="291">
        <v>119.75</v>
      </c>
      <c r="R4" s="291">
        <v>130.63</v>
      </c>
      <c r="S4" s="291">
        <v>137.88</v>
      </c>
      <c r="T4" s="291">
        <v>133</v>
      </c>
      <c r="U4" s="291">
        <v>119.25</v>
      </c>
      <c r="V4" s="291">
        <v>121.5</v>
      </c>
      <c r="W4" s="291">
        <v>144.5</v>
      </c>
      <c r="X4" s="291">
        <v>137</v>
      </c>
      <c r="Y4" s="291">
        <v>108.88</v>
      </c>
      <c r="Z4" s="291">
        <v>89.5</v>
      </c>
    </row>
    <row r="5" spans="1:26" x14ac:dyDescent="0.2">
      <c r="A5" s="1" t="s">
        <v>41</v>
      </c>
      <c r="B5" t="s">
        <v>953</v>
      </c>
      <c r="C5" s="291">
        <v>0</v>
      </c>
      <c r="D5" s="291">
        <v>0</v>
      </c>
      <c r="E5" s="291">
        <v>0</v>
      </c>
      <c r="F5" s="291">
        <v>0</v>
      </c>
      <c r="G5" s="291">
        <v>0</v>
      </c>
      <c r="H5" s="291">
        <v>0</v>
      </c>
      <c r="I5" s="291">
        <v>0</v>
      </c>
      <c r="J5" s="291">
        <v>0</v>
      </c>
      <c r="K5" s="291">
        <v>0</v>
      </c>
      <c r="L5" s="291">
        <v>0</v>
      </c>
      <c r="M5" s="291">
        <v>0</v>
      </c>
      <c r="N5" s="291">
        <v>0</v>
      </c>
      <c r="O5" s="291">
        <v>0</v>
      </c>
      <c r="P5" s="291">
        <v>0</v>
      </c>
      <c r="Q5" s="291">
        <v>0</v>
      </c>
      <c r="R5" s="291">
        <v>0</v>
      </c>
      <c r="S5" s="291">
        <v>0</v>
      </c>
      <c r="T5" s="291">
        <v>0</v>
      </c>
      <c r="U5" s="291">
        <v>0</v>
      </c>
      <c r="V5" s="291">
        <v>0</v>
      </c>
      <c r="W5" s="291">
        <v>0</v>
      </c>
      <c r="X5" s="291">
        <v>0</v>
      </c>
      <c r="Y5" s="291">
        <v>0</v>
      </c>
      <c r="Z5" s="291">
        <v>0</v>
      </c>
    </row>
    <row r="6" spans="1:26" x14ac:dyDescent="0.2">
      <c r="A6" s="1" t="s">
        <v>42</v>
      </c>
      <c r="B6" t="s">
        <v>44</v>
      </c>
      <c r="C6" s="291">
        <v>111</v>
      </c>
      <c r="D6" s="291">
        <v>106.75</v>
      </c>
      <c r="E6" s="291">
        <v>67</v>
      </c>
      <c r="F6" s="291">
        <v>525.75</v>
      </c>
      <c r="G6" s="291">
        <v>607.75</v>
      </c>
      <c r="H6" s="291">
        <v>716.38</v>
      </c>
      <c r="I6" s="291">
        <v>888</v>
      </c>
      <c r="J6" s="291">
        <v>969</v>
      </c>
      <c r="K6" s="291">
        <v>221.75</v>
      </c>
      <c r="L6" s="291">
        <v>247.38</v>
      </c>
      <c r="M6" s="291">
        <v>245.13</v>
      </c>
      <c r="N6" s="291">
        <v>422.38</v>
      </c>
      <c r="O6" s="291">
        <v>700.25</v>
      </c>
      <c r="P6" s="291">
        <v>1338.75</v>
      </c>
      <c r="Q6" s="291">
        <v>986.25</v>
      </c>
      <c r="R6" s="291">
        <v>1006.25</v>
      </c>
      <c r="S6" s="291">
        <v>905.25</v>
      </c>
      <c r="T6" s="291">
        <v>770.13</v>
      </c>
      <c r="U6" s="291">
        <v>588.5</v>
      </c>
      <c r="V6" s="291">
        <v>615.63</v>
      </c>
      <c r="W6" s="291">
        <v>515.5</v>
      </c>
      <c r="X6" s="291">
        <v>589.63</v>
      </c>
      <c r="Y6" s="291">
        <v>533.5</v>
      </c>
      <c r="Z6" s="291">
        <v>381.88</v>
      </c>
    </row>
    <row r="7" spans="1:26" x14ac:dyDescent="0.2">
      <c r="A7" s="1" t="s">
        <v>43</v>
      </c>
      <c r="B7" t="s">
        <v>954</v>
      </c>
      <c r="C7" s="291">
        <v>0</v>
      </c>
      <c r="D7" s="291">
        <v>0</v>
      </c>
      <c r="E7" s="291">
        <v>0</v>
      </c>
      <c r="F7" s="291">
        <v>0</v>
      </c>
      <c r="G7" s="291">
        <v>0</v>
      </c>
      <c r="H7" s="291">
        <v>0</v>
      </c>
      <c r="I7" s="291">
        <v>0</v>
      </c>
      <c r="J7" s="291">
        <v>0</v>
      </c>
      <c r="K7" s="291">
        <v>0</v>
      </c>
      <c r="L7" s="291">
        <v>0</v>
      </c>
      <c r="M7" s="291">
        <v>0</v>
      </c>
      <c r="N7" s="291">
        <v>0</v>
      </c>
      <c r="O7" s="291">
        <v>0</v>
      </c>
      <c r="P7" s="291">
        <v>0</v>
      </c>
      <c r="Q7" s="291">
        <v>0</v>
      </c>
      <c r="R7" s="291">
        <v>0</v>
      </c>
      <c r="S7" s="291">
        <v>0</v>
      </c>
      <c r="T7" s="291">
        <v>0</v>
      </c>
      <c r="U7" s="291">
        <v>0</v>
      </c>
      <c r="V7" s="291">
        <v>0</v>
      </c>
      <c r="W7" s="291">
        <v>0</v>
      </c>
      <c r="X7" s="291">
        <v>0</v>
      </c>
      <c r="Y7" s="291">
        <v>0</v>
      </c>
      <c r="Z7" s="291">
        <v>0</v>
      </c>
    </row>
    <row r="8" spans="1:26" x14ac:dyDescent="0.2">
      <c r="A8" s="1" t="s">
        <v>45</v>
      </c>
      <c r="B8" t="s">
        <v>955</v>
      </c>
      <c r="C8" s="291">
        <v>0</v>
      </c>
      <c r="D8" s="291">
        <v>0</v>
      </c>
      <c r="E8" s="291">
        <v>0</v>
      </c>
      <c r="F8" s="291">
        <v>0</v>
      </c>
      <c r="G8" s="291">
        <v>0</v>
      </c>
      <c r="H8" s="291">
        <v>0</v>
      </c>
      <c r="I8" s="291">
        <v>0</v>
      </c>
      <c r="J8" s="291">
        <v>0</v>
      </c>
      <c r="K8" s="291">
        <v>0</v>
      </c>
      <c r="L8" s="291">
        <v>0</v>
      </c>
      <c r="M8" s="291">
        <v>0</v>
      </c>
      <c r="N8" s="291">
        <v>0</v>
      </c>
      <c r="O8" s="291">
        <v>0</v>
      </c>
      <c r="P8" s="291">
        <v>0</v>
      </c>
      <c r="Q8" s="291">
        <v>0</v>
      </c>
      <c r="R8" s="291">
        <v>0</v>
      </c>
      <c r="S8" s="291">
        <v>0</v>
      </c>
      <c r="T8" s="291">
        <v>0</v>
      </c>
      <c r="U8" s="291">
        <v>0</v>
      </c>
      <c r="V8" s="291">
        <v>0</v>
      </c>
      <c r="W8" s="291">
        <v>0</v>
      </c>
      <c r="X8" s="291">
        <v>0</v>
      </c>
      <c r="Y8" s="291">
        <v>0</v>
      </c>
      <c r="Z8" s="291">
        <v>0</v>
      </c>
    </row>
    <row r="9" spans="1:26" x14ac:dyDescent="0.2">
      <c r="A9" s="1" t="s">
        <v>46</v>
      </c>
      <c r="B9" t="s">
        <v>47</v>
      </c>
      <c r="C9" s="291">
        <v>517</v>
      </c>
      <c r="D9" s="291">
        <v>713.38</v>
      </c>
      <c r="E9" s="291">
        <v>721.5</v>
      </c>
      <c r="F9" s="291">
        <v>520.75</v>
      </c>
      <c r="G9" s="291">
        <v>593.5</v>
      </c>
      <c r="H9" s="291">
        <v>723</v>
      </c>
      <c r="I9" s="291">
        <v>625.25</v>
      </c>
      <c r="J9" s="291">
        <v>600.13</v>
      </c>
      <c r="K9" s="291">
        <v>640</v>
      </c>
      <c r="L9" s="291">
        <v>807.5</v>
      </c>
      <c r="M9" s="291">
        <v>952.5</v>
      </c>
      <c r="N9" s="291">
        <v>923</v>
      </c>
      <c r="O9" s="291">
        <v>789.75</v>
      </c>
      <c r="P9" s="291">
        <v>697.5</v>
      </c>
      <c r="Q9" s="291">
        <v>672</v>
      </c>
      <c r="R9" s="291">
        <v>572.5</v>
      </c>
      <c r="S9" s="291">
        <v>533.75</v>
      </c>
      <c r="T9" s="291">
        <v>485.5</v>
      </c>
      <c r="U9" s="291">
        <v>481.5</v>
      </c>
      <c r="V9" s="291">
        <v>568</v>
      </c>
      <c r="W9" s="291">
        <v>764.63</v>
      </c>
      <c r="X9" s="291">
        <v>710.75</v>
      </c>
      <c r="Y9" s="291">
        <v>796</v>
      </c>
      <c r="Z9" s="291">
        <v>753</v>
      </c>
    </row>
    <row r="10" spans="1:26" x14ac:dyDescent="0.2">
      <c r="A10" s="1" t="s">
        <v>48</v>
      </c>
      <c r="B10" t="s">
        <v>956</v>
      </c>
      <c r="C10" s="291">
        <v>905</v>
      </c>
      <c r="D10" s="291">
        <v>921.38</v>
      </c>
      <c r="E10" s="291">
        <v>959.5</v>
      </c>
      <c r="F10" s="291">
        <v>1153</v>
      </c>
      <c r="G10" s="291">
        <v>1302.3800000000001</v>
      </c>
      <c r="H10" s="291">
        <v>1340.63</v>
      </c>
      <c r="I10" s="291">
        <v>1337.63</v>
      </c>
      <c r="J10" s="291">
        <v>1467.63</v>
      </c>
      <c r="K10" s="291">
        <v>1566.75</v>
      </c>
      <c r="L10" s="291">
        <v>1643.75</v>
      </c>
      <c r="M10" s="291">
        <v>1643.13</v>
      </c>
      <c r="N10" s="291">
        <v>1652.0100000000002</v>
      </c>
      <c r="O10" s="291">
        <v>1552.63</v>
      </c>
      <c r="P10" s="291">
        <v>1615.75</v>
      </c>
      <c r="Q10" s="291">
        <v>1629.88</v>
      </c>
      <c r="R10" s="291">
        <v>1676.2600000000002</v>
      </c>
      <c r="S10" s="291">
        <v>1786.13</v>
      </c>
      <c r="T10" s="291">
        <v>1832.38</v>
      </c>
      <c r="U10" s="291">
        <v>1787.25</v>
      </c>
      <c r="V10" s="291">
        <v>1774.63</v>
      </c>
      <c r="W10" s="291">
        <v>1771.5100000000002</v>
      </c>
      <c r="X10" s="291">
        <v>1745.75</v>
      </c>
      <c r="Y10" s="291">
        <v>1673.25</v>
      </c>
      <c r="Z10" s="291">
        <v>1652.63</v>
      </c>
    </row>
    <row r="11" spans="1:26" x14ac:dyDescent="0.2">
      <c r="A11" s="1" t="s">
        <v>49</v>
      </c>
      <c r="B11" t="s">
        <v>957</v>
      </c>
      <c r="C11" s="291">
        <v>163.38</v>
      </c>
      <c r="D11" s="291">
        <v>138.5</v>
      </c>
      <c r="E11" s="291">
        <v>147.75</v>
      </c>
      <c r="F11" s="291">
        <v>154.51</v>
      </c>
      <c r="G11" s="291">
        <v>159.63</v>
      </c>
      <c r="H11" s="291">
        <v>204.25</v>
      </c>
      <c r="I11" s="291">
        <v>224.5</v>
      </c>
      <c r="J11" s="291">
        <v>268.38</v>
      </c>
      <c r="K11" s="291">
        <v>345.51</v>
      </c>
      <c r="L11" s="291">
        <v>370.51</v>
      </c>
      <c r="M11" s="291">
        <v>446</v>
      </c>
      <c r="N11" s="291">
        <v>392.88</v>
      </c>
      <c r="O11" s="291">
        <v>403.38</v>
      </c>
      <c r="P11" s="291">
        <v>388.13</v>
      </c>
      <c r="Q11" s="291">
        <v>384.88</v>
      </c>
      <c r="R11" s="291">
        <v>404.25</v>
      </c>
      <c r="S11" s="291">
        <v>502.25</v>
      </c>
      <c r="T11" s="291">
        <v>564.75</v>
      </c>
      <c r="U11" s="291">
        <v>542.25</v>
      </c>
      <c r="V11" s="291">
        <v>503.75</v>
      </c>
      <c r="W11" s="291">
        <v>416.13</v>
      </c>
      <c r="X11" s="291">
        <v>395.51</v>
      </c>
      <c r="Y11" s="291">
        <v>394.88</v>
      </c>
      <c r="Z11" s="291">
        <v>353.63</v>
      </c>
    </row>
    <row r="12" spans="1:26" x14ac:dyDescent="0.2">
      <c r="A12" s="1" t="s">
        <v>50</v>
      </c>
      <c r="B12" t="s">
        <v>958</v>
      </c>
      <c r="C12" s="291">
        <v>516.38</v>
      </c>
      <c r="D12" s="291">
        <v>468.75</v>
      </c>
      <c r="E12" s="291">
        <v>442</v>
      </c>
      <c r="F12" s="291">
        <v>446.13</v>
      </c>
      <c r="G12" s="291">
        <v>494.76</v>
      </c>
      <c r="H12" s="291">
        <v>477.51</v>
      </c>
      <c r="I12" s="291">
        <v>463.75</v>
      </c>
      <c r="J12" s="291">
        <v>419.25</v>
      </c>
      <c r="K12" s="291">
        <v>384.38</v>
      </c>
      <c r="L12" s="291">
        <v>318.38</v>
      </c>
      <c r="M12" s="291">
        <v>336.38</v>
      </c>
      <c r="N12" s="291">
        <v>339.75</v>
      </c>
      <c r="O12" s="291">
        <v>321.63</v>
      </c>
      <c r="P12" s="291">
        <v>313.5</v>
      </c>
      <c r="Q12" s="291">
        <v>298.5</v>
      </c>
      <c r="R12" s="291">
        <v>291</v>
      </c>
      <c r="S12" s="291">
        <v>282.13</v>
      </c>
      <c r="T12" s="291">
        <v>274.38</v>
      </c>
      <c r="U12" s="291">
        <v>270.5</v>
      </c>
      <c r="V12" s="291">
        <v>299.25</v>
      </c>
      <c r="W12" s="291">
        <v>293.25</v>
      </c>
      <c r="X12" s="291">
        <v>281.25</v>
      </c>
      <c r="Y12" s="291">
        <v>295</v>
      </c>
      <c r="Z12" s="291">
        <v>286.5</v>
      </c>
    </row>
    <row r="13" spans="1:26" x14ac:dyDescent="0.2">
      <c r="A13" s="1" t="s">
        <v>51</v>
      </c>
      <c r="B13" t="s">
        <v>959</v>
      </c>
      <c r="C13" s="291">
        <v>0</v>
      </c>
      <c r="D13" s="291">
        <v>0</v>
      </c>
      <c r="E13" s="291">
        <v>0</v>
      </c>
      <c r="F13" s="291">
        <v>0</v>
      </c>
      <c r="G13" s="291">
        <v>0</v>
      </c>
      <c r="H13" s="291">
        <v>0</v>
      </c>
      <c r="I13" s="291">
        <v>0</v>
      </c>
      <c r="J13" s="291">
        <v>0</v>
      </c>
      <c r="K13" s="291">
        <v>0</v>
      </c>
      <c r="L13" s="291">
        <v>0</v>
      </c>
      <c r="M13" s="291">
        <v>0</v>
      </c>
      <c r="N13" s="291">
        <v>0</v>
      </c>
      <c r="O13" s="291">
        <v>0</v>
      </c>
      <c r="P13" s="291">
        <v>0</v>
      </c>
      <c r="Q13" s="291">
        <v>0</v>
      </c>
      <c r="R13" s="291">
        <v>0</v>
      </c>
      <c r="S13" s="291">
        <v>0</v>
      </c>
      <c r="T13" s="291">
        <v>0</v>
      </c>
      <c r="U13" s="291">
        <v>0</v>
      </c>
      <c r="V13" s="291">
        <v>0</v>
      </c>
      <c r="W13" s="291">
        <v>0</v>
      </c>
      <c r="X13" s="291">
        <v>0</v>
      </c>
      <c r="Y13" s="291">
        <v>0</v>
      </c>
      <c r="Z13" s="291">
        <v>0</v>
      </c>
    </row>
    <row r="14" spans="1:26" x14ac:dyDescent="0.2">
      <c r="A14" s="1" t="s">
        <v>53</v>
      </c>
      <c r="B14" t="s">
        <v>52</v>
      </c>
      <c r="C14" s="291">
        <v>0</v>
      </c>
      <c r="D14" s="291">
        <v>0</v>
      </c>
      <c r="E14" s="291">
        <v>0</v>
      </c>
      <c r="F14" s="291">
        <v>0</v>
      </c>
      <c r="G14" s="291">
        <v>0</v>
      </c>
      <c r="H14" s="291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>
        <v>0</v>
      </c>
      <c r="U14" s="291">
        <v>0</v>
      </c>
      <c r="V14" s="291">
        <v>0</v>
      </c>
      <c r="W14" s="291">
        <v>0</v>
      </c>
      <c r="X14" s="291">
        <v>0</v>
      </c>
      <c r="Y14" s="291">
        <v>0</v>
      </c>
      <c r="Z14" s="291">
        <v>0</v>
      </c>
    </row>
    <row r="15" spans="1:26" x14ac:dyDescent="0.2">
      <c r="A15" s="1" t="s">
        <v>54</v>
      </c>
      <c r="B15" s="124" t="s">
        <v>960</v>
      </c>
      <c r="C15" s="291">
        <v>26.13</v>
      </c>
      <c r="D15" s="291">
        <v>24.63</v>
      </c>
      <c r="E15" s="291">
        <v>20.75</v>
      </c>
      <c r="F15" s="291">
        <v>25.75</v>
      </c>
      <c r="G15" s="291">
        <v>26.5</v>
      </c>
      <c r="H15" s="291">
        <v>20.5</v>
      </c>
      <c r="I15" s="291">
        <v>17.25</v>
      </c>
      <c r="J15" s="291">
        <v>16.75</v>
      </c>
      <c r="K15" s="291">
        <v>15</v>
      </c>
      <c r="L15" s="291">
        <v>19</v>
      </c>
      <c r="M15" s="291">
        <v>18</v>
      </c>
      <c r="N15" s="291">
        <v>17.5</v>
      </c>
      <c r="O15" s="291">
        <v>15.75</v>
      </c>
      <c r="P15" s="291">
        <v>19.25</v>
      </c>
      <c r="Q15" s="291">
        <v>20</v>
      </c>
      <c r="R15" s="291">
        <v>18.25</v>
      </c>
      <c r="S15" s="291">
        <v>24</v>
      </c>
      <c r="T15" s="291">
        <v>30.5</v>
      </c>
      <c r="U15" s="291">
        <v>23.25</v>
      </c>
      <c r="V15" s="291">
        <v>24.5</v>
      </c>
      <c r="W15" s="291">
        <v>34.5</v>
      </c>
      <c r="X15" s="291">
        <v>53.75</v>
      </c>
      <c r="Y15" s="291">
        <v>47.25</v>
      </c>
      <c r="Z15" s="291">
        <v>32.25</v>
      </c>
    </row>
    <row r="16" spans="1:26" x14ac:dyDescent="0.2">
      <c r="A16" s="1" t="s">
        <v>56</v>
      </c>
      <c r="B16" s="124" t="s">
        <v>961</v>
      </c>
      <c r="C16" s="291">
        <v>14.5</v>
      </c>
      <c r="D16" s="291">
        <v>14.25</v>
      </c>
      <c r="E16" s="291">
        <v>13.5</v>
      </c>
      <c r="F16" s="291">
        <v>13.5</v>
      </c>
      <c r="G16" s="291">
        <v>15.5</v>
      </c>
      <c r="H16" s="291">
        <v>18.75</v>
      </c>
      <c r="I16" s="291">
        <v>19.25</v>
      </c>
      <c r="J16" s="291">
        <v>21.25</v>
      </c>
      <c r="K16" s="291">
        <v>20</v>
      </c>
      <c r="L16" s="291">
        <v>18.5</v>
      </c>
      <c r="M16" s="291">
        <v>18.5</v>
      </c>
      <c r="N16" s="291">
        <v>17.25</v>
      </c>
      <c r="O16" s="291">
        <v>18</v>
      </c>
      <c r="P16" s="291">
        <v>21.5</v>
      </c>
      <c r="Q16" s="291">
        <v>20.25</v>
      </c>
      <c r="R16" s="291">
        <v>16.25</v>
      </c>
      <c r="S16" s="291">
        <v>18</v>
      </c>
      <c r="T16" s="291">
        <v>21.5</v>
      </c>
      <c r="U16" s="291">
        <v>21.5</v>
      </c>
      <c r="V16" s="291">
        <v>17.75</v>
      </c>
      <c r="W16" s="291">
        <v>21.25</v>
      </c>
      <c r="X16" s="291">
        <v>22.38</v>
      </c>
      <c r="Y16" s="291">
        <v>26.63</v>
      </c>
      <c r="Z16" s="291">
        <v>27.25</v>
      </c>
    </row>
    <row r="17" spans="1:26" x14ac:dyDescent="0.2">
      <c r="A17" s="1" t="s">
        <v>58</v>
      </c>
      <c r="B17" t="s">
        <v>962</v>
      </c>
      <c r="C17" s="291">
        <v>143.75</v>
      </c>
      <c r="D17" s="291">
        <v>156.63</v>
      </c>
      <c r="E17" s="291">
        <v>122</v>
      </c>
      <c r="F17" s="291">
        <v>133</v>
      </c>
      <c r="G17" s="291">
        <v>142.13</v>
      </c>
      <c r="H17" s="291">
        <v>128.13</v>
      </c>
      <c r="I17" s="291">
        <v>127.25</v>
      </c>
      <c r="J17" s="291">
        <v>119.13</v>
      </c>
      <c r="K17" s="291">
        <v>110.5</v>
      </c>
      <c r="L17" s="291">
        <v>105.88</v>
      </c>
      <c r="M17" s="291">
        <v>129.13</v>
      </c>
      <c r="N17" s="291">
        <v>122.25</v>
      </c>
      <c r="O17" s="291">
        <v>127.25</v>
      </c>
      <c r="P17" s="291">
        <v>114.75</v>
      </c>
      <c r="Q17" s="291">
        <v>115.25</v>
      </c>
      <c r="R17" s="291">
        <v>108</v>
      </c>
      <c r="S17" s="291">
        <v>109</v>
      </c>
      <c r="T17" s="291">
        <v>91.63</v>
      </c>
      <c r="U17" s="291">
        <v>89.75</v>
      </c>
      <c r="V17" s="291">
        <v>82.13</v>
      </c>
      <c r="W17" s="291">
        <v>77.63</v>
      </c>
      <c r="X17" s="291">
        <v>80.25</v>
      </c>
      <c r="Y17" s="291">
        <v>79.5</v>
      </c>
      <c r="Z17" s="291">
        <v>71.5</v>
      </c>
    </row>
    <row r="18" spans="1:26" x14ac:dyDescent="0.2">
      <c r="A18" s="1" t="s">
        <v>59</v>
      </c>
      <c r="B18" t="s">
        <v>55</v>
      </c>
      <c r="C18" s="291">
        <v>0</v>
      </c>
      <c r="D18" s="291">
        <v>0</v>
      </c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1">
        <v>0</v>
      </c>
      <c r="Z18" s="291">
        <v>0</v>
      </c>
    </row>
    <row r="19" spans="1:26" x14ac:dyDescent="0.2">
      <c r="A19" s="1" t="s">
        <v>60</v>
      </c>
      <c r="B19" s="124" t="s">
        <v>57</v>
      </c>
      <c r="C19" s="291">
        <v>0</v>
      </c>
      <c r="D19" s="291">
        <v>0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91">
        <v>0</v>
      </c>
      <c r="V19" s="291">
        <v>0</v>
      </c>
      <c r="W19" s="291">
        <v>0</v>
      </c>
      <c r="X19" s="291">
        <v>0</v>
      </c>
      <c r="Y19" s="291">
        <v>0</v>
      </c>
      <c r="Z19" s="291">
        <v>0</v>
      </c>
    </row>
    <row r="20" spans="1:26" x14ac:dyDescent="0.2">
      <c r="A20" s="1" t="s">
        <v>61</v>
      </c>
      <c r="B20" s="124" t="s">
        <v>431</v>
      </c>
      <c r="C20" s="291">
        <v>2</v>
      </c>
      <c r="D20" s="291">
        <v>1.5</v>
      </c>
      <c r="E20" s="291">
        <v>1</v>
      </c>
      <c r="F20" s="291">
        <v>1.75</v>
      </c>
      <c r="G20" s="291">
        <v>1.25</v>
      </c>
      <c r="H20" s="291">
        <v>1</v>
      </c>
      <c r="I20" s="291">
        <v>1.75</v>
      </c>
      <c r="J20" s="291">
        <v>5</v>
      </c>
      <c r="K20" s="291">
        <v>8.75</v>
      </c>
      <c r="L20" s="291">
        <v>9.5</v>
      </c>
      <c r="M20" s="291">
        <v>7.5</v>
      </c>
      <c r="N20" s="291">
        <v>11</v>
      </c>
      <c r="O20" s="291">
        <v>12</v>
      </c>
      <c r="P20" s="291">
        <v>11.75</v>
      </c>
      <c r="Q20" s="291">
        <v>15.25</v>
      </c>
      <c r="R20" s="291">
        <v>13</v>
      </c>
      <c r="S20" s="291">
        <v>16.75</v>
      </c>
      <c r="T20" s="291">
        <v>12.75</v>
      </c>
      <c r="U20" s="291">
        <v>10.25</v>
      </c>
      <c r="V20" s="291">
        <v>11.5</v>
      </c>
      <c r="W20" s="291">
        <v>9.5</v>
      </c>
      <c r="X20" s="291">
        <v>9.75</v>
      </c>
      <c r="Y20" s="291">
        <v>11</v>
      </c>
      <c r="Z20" s="291">
        <v>7.75</v>
      </c>
    </row>
    <row r="21" spans="1:26" x14ac:dyDescent="0.2">
      <c r="A21" s="1" t="s">
        <v>963</v>
      </c>
      <c r="B21" t="s">
        <v>964</v>
      </c>
      <c r="C21" s="291">
        <v>23</v>
      </c>
      <c r="D21" s="291">
        <v>38</v>
      </c>
      <c r="E21" s="291">
        <v>47.75</v>
      </c>
      <c r="F21" s="291">
        <v>63.63</v>
      </c>
      <c r="G21" s="291">
        <v>68.5</v>
      </c>
      <c r="H21" s="291">
        <v>51.38</v>
      </c>
      <c r="I21" s="291">
        <v>48.38</v>
      </c>
      <c r="J21" s="291">
        <v>51.75</v>
      </c>
      <c r="K21" s="291">
        <v>53</v>
      </c>
      <c r="L21" s="291">
        <v>50.88</v>
      </c>
      <c r="M21" s="291">
        <v>36.25</v>
      </c>
      <c r="N21" s="291">
        <v>38.75</v>
      </c>
      <c r="O21" s="291">
        <v>44.75</v>
      </c>
      <c r="P21" s="291">
        <v>41.38</v>
      </c>
      <c r="Q21" s="291">
        <v>50.13</v>
      </c>
      <c r="R21" s="291">
        <v>51.75</v>
      </c>
      <c r="S21" s="291">
        <v>60.75</v>
      </c>
      <c r="T21" s="291">
        <v>58</v>
      </c>
      <c r="U21" s="291">
        <v>58.75</v>
      </c>
      <c r="V21" s="291">
        <v>57.13</v>
      </c>
      <c r="W21" s="291">
        <v>47.5</v>
      </c>
      <c r="X21" s="291">
        <v>57</v>
      </c>
      <c r="Y21" s="291">
        <v>53.5</v>
      </c>
      <c r="Z21" s="291">
        <v>51.5</v>
      </c>
    </row>
    <row r="22" spans="1:26" x14ac:dyDescent="0.2">
      <c r="A22" s="1" t="s">
        <v>965</v>
      </c>
      <c r="B22" t="s">
        <v>966</v>
      </c>
      <c r="C22" s="291">
        <v>0</v>
      </c>
      <c r="D22" s="291">
        <v>0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1">
        <v>0</v>
      </c>
      <c r="Z22" s="291">
        <v>0</v>
      </c>
    </row>
    <row r="23" spans="1:26" s="163" customFormat="1" ht="20.100000000000001" customHeight="1" x14ac:dyDescent="0.2">
      <c r="A23" s="743"/>
      <c r="B23" s="744" t="s">
        <v>5</v>
      </c>
      <c r="C23" s="745">
        <f>SUM(C3:C22)</f>
        <v>2464.1400000000003</v>
      </c>
      <c r="D23" s="745">
        <f t="shared" ref="D23:X23" si="0">SUM(D3:D22)</f>
        <v>2644.0200000000004</v>
      </c>
      <c r="E23" s="745">
        <f t="shared" si="0"/>
        <v>2603</v>
      </c>
      <c r="F23" s="745">
        <f t="shared" si="0"/>
        <v>3111.9000000000005</v>
      </c>
      <c r="G23" s="745">
        <f t="shared" si="0"/>
        <v>3462.2800000000007</v>
      </c>
      <c r="H23" s="745">
        <f t="shared" si="0"/>
        <v>3737.7800000000007</v>
      </c>
      <c r="I23" s="745">
        <f t="shared" si="0"/>
        <v>3797.26</v>
      </c>
      <c r="J23" s="745">
        <f t="shared" si="0"/>
        <v>3989.7700000000004</v>
      </c>
      <c r="K23" s="745">
        <f t="shared" si="0"/>
        <v>3421.6400000000003</v>
      </c>
      <c r="L23" s="745">
        <f t="shared" si="0"/>
        <v>3660.7800000000007</v>
      </c>
      <c r="M23" s="745">
        <f t="shared" si="0"/>
        <v>3904.0200000000004</v>
      </c>
      <c r="N23" s="745">
        <f t="shared" si="0"/>
        <v>4004.6500000000005</v>
      </c>
      <c r="O23" s="745">
        <f t="shared" si="0"/>
        <v>4082.3900000000003</v>
      </c>
      <c r="P23" s="745">
        <f t="shared" si="0"/>
        <v>4667.01</v>
      </c>
      <c r="Q23" s="745">
        <f t="shared" si="0"/>
        <v>4312.1400000000003</v>
      </c>
      <c r="R23" s="745">
        <f t="shared" si="0"/>
        <v>4288.1400000000003</v>
      </c>
      <c r="S23" s="745">
        <f t="shared" si="0"/>
        <v>4375.8900000000003</v>
      </c>
      <c r="T23" s="745">
        <f t="shared" si="0"/>
        <v>4274.5200000000004</v>
      </c>
      <c r="U23" s="745">
        <f t="shared" si="0"/>
        <v>3992.75</v>
      </c>
      <c r="V23" s="745">
        <f t="shared" si="0"/>
        <v>4075.7700000000004</v>
      </c>
      <c r="W23" s="745">
        <f t="shared" si="0"/>
        <v>4095.9000000000005</v>
      </c>
      <c r="X23" s="745">
        <f t="shared" si="0"/>
        <v>4083.0200000000004</v>
      </c>
      <c r="Y23" s="745">
        <f t="shared" ref="Y23:Z23" si="1">SUM(Y3:Y22)</f>
        <v>4019.3900000000003</v>
      </c>
      <c r="Z23" s="745">
        <f t="shared" si="1"/>
        <v>3707.3900000000003</v>
      </c>
    </row>
    <row r="24" spans="1:26" s="163" customFormat="1" ht="20.100000000000001" customHeight="1" x14ac:dyDescent="0.2">
      <c r="A24" s="740"/>
      <c r="B24" s="748" t="s">
        <v>453</v>
      </c>
      <c r="C24" s="749">
        <v>86.25</v>
      </c>
      <c r="D24" s="749">
        <v>91</v>
      </c>
      <c r="E24" s="749">
        <v>57</v>
      </c>
      <c r="F24" s="749">
        <v>559.13</v>
      </c>
      <c r="G24" s="749">
        <v>631.13</v>
      </c>
      <c r="H24" s="749">
        <v>748</v>
      </c>
      <c r="I24" s="749">
        <v>918.5</v>
      </c>
      <c r="J24" s="749">
        <v>1018.25</v>
      </c>
      <c r="K24" s="749">
        <v>295.25</v>
      </c>
      <c r="L24" s="749">
        <v>358.5</v>
      </c>
      <c r="M24" s="749">
        <v>339</v>
      </c>
      <c r="N24" s="749">
        <v>504.13</v>
      </c>
      <c r="O24" s="749">
        <v>847.75</v>
      </c>
      <c r="P24" s="749">
        <v>1513</v>
      </c>
      <c r="Q24" s="749">
        <v>1180.5</v>
      </c>
      <c r="R24" s="749">
        <v>1217.6300000000001</v>
      </c>
      <c r="S24" s="749">
        <v>1158.8800000000001</v>
      </c>
      <c r="T24" s="749">
        <v>1036.75</v>
      </c>
      <c r="U24" s="749">
        <v>837.25</v>
      </c>
      <c r="V24" s="749">
        <v>846</v>
      </c>
      <c r="W24" s="749">
        <v>762.75</v>
      </c>
      <c r="X24" s="749">
        <v>817.75</v>
      </c>
      <c r="Y24" s="749">
        <v>737.13</v>
      </c>
      <c r="Z24" s="749">
        <v>540</v>
      </c>
    </row>
    <row r="25" spans="1:26" s="46" customFormat="1" ht="16.5" customHeight="1" x14ac:dyDescent="0.2">
      <c r="A25" s="104" t="s">
        <v>454</v>
      </c>
      <c r="B25" s="103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</row>
    <row r="26" spans="1:26" s="46" customFormat="1" ht="15" customHeight="1" x14ac:dyDescent="0.2">
      <c r="A26" s="103" t="s">
        <v>637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</row>
    <row r="27" spans="1:26" x14ac:dyDescent="0.2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6" ht="20.100000000000001" customHeight="1" x14ac:dyDescent="0.2">
      <c r="A28" s="45" t="str">
        <f>Index!B42</f>
        <v>Table 4j     Employment in private sector by industry, wage costs, FY2004-FY2020</v>
      </c>
      <c r="R28"/>
    </row>
    <row r="29" spans="1:26" s="32" customFormat="1" ht="20.100000000000001" customHeight="1" x14ac:dyDescent="0.2">
      <c r="A29" s="17"/>
      <c r="B29" s="215" t="s">
        <v>348</v>
      </c>
      <c r="C29" s="49" t="str">
        <f t="shared" ref="C29:X29" si="2">C2</f>
        <v>FY1997</v>
      </c>
      <c r="D29" s="49" t="str">
        <f t="shared" si="2"/>
        <v>FY1998</v>
      </c>
      <c r="E29" s="49" t="str">
        <f t="shared" si="2"/>
        <v>FY1999</v>
      </c>
      <c r="F29" s="49" t="str">
        <f t="shared" si="2"/>
        <v>FY2000</v>
      </c>
      <c r="G29" s="49" t="str">
        <f t="shared" si="2"/>
        <v>FY2001</v>
      </c>
      <c r="H29" s="49" t="str">
        <f t="shared" si="2"/>
        <v>FY2002</v>
      </c>
      <c r="I29" s="49" t="str">
        <f t="shared" si="2"/>
        <v>FY2003</v>
      </c>
      <c r="J29" s="49" t="str">
        <f t="shared" si="2"/>
        <v>FY2004</v>
      </c>
      <c r="K29" s="49" t="str">
        <f t="shared" si="2"/>
        <v>FY2005</v>
      </c>
      <c r="L29" s="49" t="str">
        <f t="shared" si="2"/>
        <v>FY2006</v>
      </c>
      <c r="M29" s="49" t="str">
        <f t="shared" si="2"/>
        <v>FY2007</v>
      </c>
      <c r="N29" s="49" t="str">
        <f t="shared" si="2"/>
        <v>FY2008</v>
      </c>
      <c r="O29" s="49" t="str">
        <f t="shared" si="2"/>
        <v>FY2009</v>
      </c>
      <c r="P29" s="49" t="str">
        <f t="shared" si="2"/>
        <v>FY2010</v>
      </c>
      <c r="Q29" s="49" t="str">
        <f t="shared" si="2"/>
        <v>FY2011</v>
      </c>
      <c r="R29" s="49" t="str">
        <f t="shared" si="2"/>
        <v>FY2012</v>
      </c>
      <c r="S29" s="49" t="str">
        <f t="shared" si="2"/>
        <v>FY2013</v>
      </c>
      <c r="T29" s="49" t="str">
        <f t="shared" si="2"/>
        <v>FY2014</v>
      </c>
      <c r="U29" s="49" t="str">
        <f t="shared" si="2"/>
        <v>FY2015</v>
      </c>
      <c r="V29" s="49" t="str">
        <f t="shared" si="2"/>
        <v>FY2016</v>
      </c>
      <c r="W29" s="49" t="str">
        <f t="shared" si="2"/>
        <v>FY2017</v>
      </c>
      <c r="X29" s="49" t="str">
        <f t="shared" si="2"/>
        <v>FY2018</v>
      </c>
      <c r="Y29" s="49" t="str">
        <f t="shared" ref="Y29:Z29" si="3">Y2</f>
        <v>FY2019</v>
      </c>
      <c r="Z29" s="49" t="str">
        <f t="shared" si="3"/>
        <v>FY2020</v>
      </c>
    </row>
    <row r="30" spans="1:26" ht="20.100000000000001" customHeight="1" x14ac:dyDescent="0.2">
      <c r="A30" s="1" t="s">
        <v>949</v>
      </c>
      <c r="B30" t="s">
        <v>950</v>
      </c>
      <c r="C30" s="291">
        <v>17.32</v>
      </c>
      <c r="D30" s="291">
        <v>17.32</v>
      </c>
      <c r="E30" s="291">
        <v>17.32</v>
      </c>
      <c r="F30" s="291">
        <v>12.81</v>
      </c>
      <c r="G30" s="291">
        <v>1.48</v>
      </c>
      <c r="H30" s="291">
        <v>0</v>
      </c>
      <c r="I30" s="291">
        <v>0</v>
      </c>
      <c r="J30" s="291">
        <v>0</v>
      </c>
      <c r="K30" s="291">
        <v>0</v>
      </c>
      <c r="L30" s="291">
        <v>1.86</v>
      </c>
      <c r="M30" s="291">
        <v>13.67</v>
      </c>
      <c r="N30" s="291">
        <v>15.2</v>
      </c>
      <c r="O30" s="291">
        <v>0</v>
      </c>
      <c r="P30" s="291">
        <v>0</v>
      </c>
      <c r="Q30" s="291">
        <v>0</v>
      </c>
      <c r="R30" s="291">
        <v>0</v>
      </c>
      <c r="S30" s="291">
        <v>0</v>
      </c>
      <c r="T30" s="291">
        <v>0</v>
      </c>
      <c r="U30" s="291">
        <v>0</v>
      </c>
      <c r="V30" s="291">
        <v>0</v>
      </c>
      <c r="W30" s="291">
        <v>0</v>
      </c>
      <c r="X30" s="291">
        <v>0</v>
      </c>
      <c r="Y30" s="291">
        <v>0</v>
      </c>
      <c r="Z30" s="291">
        <v>0</v>
      </c>
    </row>
    <row r="31" spans="1:26" x14ac:dyDescent="0.2">
      <c r="A31" s="1" t="s">
        <v>951</v>
      </c>
      <c r="B31" s="46" t="s">
        <v>952</v>
      </c>
      <c r="C31" s="291">
        <v>217.35</v>
      </c>
      <c r="D31" s="291">
        <v>281</v>
      </c>
      <c r="E31" s="291">
        <v>415.85</v>
      </c>
      <c r="F31" s="291">
        <v>553.70000000000005</v>
      </c>
      <c r="G31" s="291">
        <v>380.19</v>
      </c>
      <c r="H31" s="291">
        <v>249.64</v>
      </c>
      <c r="I31" s="291">
        <v>235.31</v>
      </c>
      <c r="J31" s="291">
        <v>337.26</v>
      </c>
      <c r="K31" s="291">
        <v>363.3</v>
      </c>
      <c r="L31" s="291">
        <v>440.27</v>
      </c>
      <c r="M31" s="291">
        <v>430.77</v>
      </c>
      <c r="N31" s="291">
        <v>399.01</v>
      </c>
      <c r="O31" s="291">
        <v>509.48</v>
      </c>
      <c r="P31" s="291">
        <v>452.06</v>
      </c>
      <c r="Q31" s="291">
        <v>543.39</v>
      </c>
      <c r="R31" s="291">
        <v>558.48</v>
      </c>
      <c r="S31" s="291">
        <v>631.64</v>
      </c>
      <c r="T31" s="291">
        <v>677.15</v>
      </c>
      <c r="U31" s="291">
        <v>628.21</v>
      </c>
      <c r="V31" s="291">
        <v>745.24</v>
      </c>
      <c r="W31" s="291">
        <v>938.59</v>
      </c>
      <c r="X31" s="291">
        <v>934.08</v>
      </c>
      <c r="Y31" s="291">
        <v>881.31</v>
      </c>
      <c r="Z31" s="291">
        <v>735.28</v>
      </c>
    </row>
    <row r="32" spans="1:26" x14ac:dyDescent="0.2">
      <c r="A32" s="1" t="s">
        <v>41</v>
      </c>
      <c r="B32" t="s">
        <v>953</v>
      </c>
      <c r="C32" s="291">
        <v>0</v>
      </c>
      <c r="D32" s="291">
        <v>0</v>
      </c>
      <c r="E32" s="291">
        <v>0</v>
      </c>
      <c r="F32" s="291">
        <v>0</v>
      </c>
      <c r="G32" s="291">
        <v>0</v>
      </c>
      <c r="H32" s="291">
        <v>0</v>
      </c>
      <c r="I32" s="291">
        <v>0</v>
      </c>
      <c r="J32" s="291">
        <v>0</v>
      </c>
      <c r="K32" s="291">
        <v>0</v>
      </c>
      <c r="L32" s="291">
        <v>0</v>
      </c>
      <c r="M32" s="291">
        <v>0</v>
      </c>
      <c r="N32" s="291">
        <v>0</v>
      </c>
      <c r="O32" s="291">
        <v>0</v>
      </c>
      <c r="P32" s="291">
        <v>0</v>
      </c>
      <c r="Q32" s="291">
        <v>0</v>
      </c>
      <c r="R32" s="291">
        <v>0</v>
      </c>
      <c r="S32" s="291">
        <v>0</v>
      </c>
      <c r="T32" s="291">
        <v>0</v>
      </c>
      <c r="U32" s="291">
        <v>0</v>
      </c>
      <c r="V32" s="291">
        <v>0</v>
      </c>
      <c r="W32" s="291">
        <v>0</v>
      </c>
      <c r="X32" s="291">
        <v>0</v>
      </c>
      <c r="Y32" s="291">
        <v>0</v>
      </c>
      <c r="Z32" s="291">
        <v>0</v>
      </c>
    </row>
    <row r="33" spans="1:26" x14ac:dyDescent="0.2">
      <c r="A33" s="1" t="s">
        <v>42</v>
      </c>
      <c r="B33" t="s">
        <v>44</v>
      </c>
      <c r="C33" s="291">
        <v>506.09000000000003</v>
      </c>
      <c r="D33" s="291">
        <v>469.87</v>
      </c>
      <c r="E33" s="291">
        <v>322.82</v>
      </c>
      <c r="F33" s="291">
        <v>1169.1500000000001</v>
      </c>
      <c r="G33" s="291">
        <v>1455.97</v>
      </c>
      <c r="H33" s="291">
        <v>1717.83</v>
      </c>
      <c r="I33" s="291">
        <v>1865.25</v>
      </c>
      <c r="J33" s="291">
        <v>2012.9900000000002</v>
      </c>
      <c r="K33" s="291">
        <v>807.89</v>
      </c>
      <c r="L33" s="291">
        <v>875.85</v>
      </c>
      <c r="M33" s="291">
        <v>906.29</v>
      </c>
      <c r="N33" s="291">
        <v>1297.48</v>
      </c>
      <c r="O33" s="291">
        <v>1727.95</v>
      </c>
      <c r="P33" s="291">
        <v>2431.63</v>
      </c>
      <c r="Q33" s="291">
        <v>2107.94</v>
      </c>
      <c r="R33" s="291">
        <v>2105.2600000000002</v>
      </c>
      <c r="S33" s="291">
        <v>2046.6399999999999</v>
      </c>
      <c r="T33" s="291">
        <v>2045.1999999999998</v>
      </c>
      <c r="U33" s="291">
        <v>1607.32</v>
      </c>
      <c r="V33" s="291">
        <v>1622.15</v>
      </c>
      <c r="W33" s="291">
        <v>1600.45</v>
      </c>
      <c r="X33" s="291">
        <v>1839.8899999999999</v>
      </c>
      <c r="Y33" s="291">
        <v>2079.7799999999997</v>
      </c>
      <c r="Z33" s="291">
        <v>1773.3200000000002</v>
      </c>
    </row>
    <row r="34" spans="1:26" x14ac:dyDescent="0.2">
      <c r="A34" s="1" t="s">
        <v>43</v>
      </c>
      <c r="B34" t="s">
        <v>954</v>
      </c>
      <c r="C34" s="291">
        <v>0</v>
      </c>
      <c r="D34" s="291">
        <v>0</v>
      </c>
      <c r="E34" s="291">
        <v>0</v>
      </c>
      <c r="F34" s="291">
        <v>0</v>
      </c>
      <c r="G34" s="291">
        <v>0</v>
      </c>
      <c r="H34" s="291">
        <v>0</v>
      </c>
      <c r="I34" s="291">
        <v>0</v>
      </c>
      <c r="J34" s="291">
        <v>0</v>
      </c>
      <c r="K34" s="291">
        <v>0</v>
      </c>
      <c r="L34" s="291">
        <v>0</v>
      </c>
      <c r="M34" s="291">
        <v>0</v>
      </c>
      <c r="N34" s="291">
        <v>0</v>
      </c>
      <c r="O34" s="291">
        <v>0</v>
      </c>
      <c r="P34" s="291">
        <v>0</v>
      </c>
      <c r="Q34" s="291">
        <v>0</v>
      </c>
      <c r="R34" s="291">
        <v>0</v>
      </c>
      <c r="S34" s="291">
        <v>0</v>
      </c>
      <c r="T34" s="291">
        <v>0</v>
      </c>
      <c r="U34" s="291">
        <v>0</v>
      </c>
      <c r="V34" s="291">
        <v>0</v>
      </c>
      <c r="W34" s="291">
        <v>0</v>
      </c>
      <c r="X34" s="291">
        <v>0</v>
      </c>
      <c r="Y34" s="291">
        <v>0</v>
      </c>
      <c r="Z34" s="291">
        <v>0</v>
      </c>
    </row>
    <row r="35" spans="1:26" x14ac:dyDescent="0.2">
      <c r="A35" s="1" t="s">
        <v>45</v>
      </c>
      <c r="B35" t="s">
        <v>955</v>
      </c>
      <c r="C35" s="291">
        <v>0</v>
      </c>
      <c r="D35" s="291">
        <v>0</v>
      </c>
      <c r="E35" s="291">
        <v>0</v>
      </c>
      <c r="F35" s="291">
        <v>0</v>
      </c>
      <c r="G35" s="291">
        <v>0</v>
      </c>
      <c r="H35" s="291">
        <v>0</v>
      </c>
      <c r="I35" s="291">
        <v>0</v>
      </c>
      <c r="J35" s="291">
        <v>0</v>
      </c>
      <c r="K35" s="291">
        <v>0</v>
      </c>
      <c r="L35" s="291">
        <v>0</v>
      </c>
      <c r="M35" s="291">
        <v>0</v>
      </c>
      <c r="N35" s="291">
        <v>0</v>
      </c>
      <c r="O35" s="291">
        <v>0</v>
      </c>
      <c r="P35" s="291">
        <v>0</v>
      </c>
      <c r="Q35" s="291">
        <v>0</v>
      </c>
      <c r="R35" s="291">
        <v>0</v>
      </c>
      <c r="S35" s="291">
        <v>0</v>
      </c>
      <c r="T35" s="291">
        <v>0</v>
      </c>
      <c r="U35" s="291">
        <v>0</v>
      </c>
      <c r="V35" s="291">
        <v>0</v>
      </c>
      <c r="W35" s="291">
        <v>0</v>
      </c>
      <c r="X35" s="291">
        <v>0</v>
      </c>
      <c r="Y35" s="291">
        <v>0</v>
      </c>
      <c r="Z35" s="291">
        <v>0</v>
      </c>
    </row>
    <row r="36" spans="1:26" x14ac:dyDescent="0.2">
      <c r="A36" s="1" t="s">
        <v>46</v>
      </c>
      <c r="B36" t="s">
        <v>47</v>
      </c>
      <c r="C36" s="291">
        <v>3289.8</v>
      </c>
      <c r="D36" s="291">
        <v>4174.76</v>
      </c>
      <c r="E36" s="291">
        <v>4407.1499999999996</v>
      </c>
      <c r="F36" s="291">
        <v>3138.34</v>
      </c>
      <c r="G36" s="291">
        <v>3572.25</v>
      </c>
      <c r="H36" s="291">
        <v>3908.43</v>
      </c>
      <c r="I36" s="291">
        <v>3349.29</v>
      </c>
      <c r="J36" s="291">
        <v>3035.4700000000003</v>
      </c>
      <c r="K36" s="291">
        <v>3136.5699999999997</v>
      </c>
      <c r="L36" s="291">
        <v>4298.3</v>
      </c>
      <c r="M36" s="291">
        <v>5073</v>
      </c>
      <c r="N36" s="291">
        <v>5320.78</v>
      </c>
      <c r="O36" s="291">
        <v>4947.57</v>
      </c>
      <c r="P36" s="291">
        <v>4593.83</v>
      </c>
      <c r="Q36" s="291">
        <v>4536.18</v>
      </c>
      <c r="R36" s="291">
        <v>4088.86</v>
      </c>
      <c r="S36" s="291">
        <v>4000.96</v>
      </c>
      <c r="T36" s="291">
        <v>3728.13</v>
      </c>
      <c r="U36" s="291">
        <v>3738.57</v>
      </c>
      <c r="V36" s="291">
        <v>4364.8500000000004</v>
      </c>
      <c r="W36" s="291">
        <v>5119.66</v>
      </c>
      <c r="X36" s="291">
        <v>5699.8</v>
      </c>
      <c r="Y36" s="291">
        <v>6847.69</v>
      </c>
      <c r="Z36" s="291">
        <v>6842.48</v>
      </c>
    </row>
    <row r="37" spans="1:26" x14ac:dyDescent="0.2">
      <c r="A37" s="1" t="s">
        <v>48</v>
      </c>
      <c r="B37" t="s">
        <v>956</v>
      </c>
      <c r="C37" s="291">
        <v>4836.07</v>
      </c>
      <c r="D37" s="291">
        <v>5028.63</v>
      </c>
      <c r="E37" s="291">
        <v>5476.56</v>
      </c>
      <c r="F37" s="291">
        <v>6318.39</v>
      </c>
      <c r="G37" s="291">
        <v>7019.5700000000006</v>
      </c>
      <c r="H37" s="291">
        <v>7073.3799999999992</v>
      </c>
      <c r="I37" s="291">
        <v>6441.65</v>
      </c>
      <c r="J37" s="291">
        <v>6255.78</v>
      </c>
      <c r="K37" s="291">
        <v>6558.94</v>
      </c>
      <c r="L37" s="291">
        <v>6874.0099999999993</v>
      </c>
      <c r="M37" s="291">
        <v>7102.1399999999994</v>
      </c>
      <c r="N37" s="291">
        <v>7280.55</v>
      </c>
      <c r="O37" s="291">
        <v>7468.06</v>
      </c>
      <c r="P37" s="291">
        <v>7827.8099999999995</v>
      </c>
      <c r="Q37" s="291">
        <v>8324.81</v>
      </c>
      <c r="R37" s="291">
        <v>8548.15</v>
      </c>
      <c r="S37" s="291">
        <v>8904.9600000000009</v>
      </c>
      <c r="T37" s="291">
        <v>9635.42</v>
      </c>
      <c r="U37" s="291">
        <v>9644.33</v>
      </c>
      <c r="V37" s="291">
        <v>10130.67</v>
      </c>
      <c r="W37" s="291">
        <v>10624.39</v>
      </c>
      <c r="X37" s="291">
        <v>11335.47</v>
      </c>
      <c r="Y37" s="291">
        <v>12036.970000000001</v>
      </c>
      <c r="Z37" s="291">
        <v>12258.41</v>
      </c>
    </row>
    <row r="38" spans="1:26" x14ac:dyDescent="0.2">
      <c r="A38" s="1" t="s">
        <v>49</v>
      </c>
      <c r="B38" t="s">
        <v>957</v>
      </c>
      <c r="C38" s="291">
        <v>1076.6099999999999</v>
      </c>
      <c r="D38" s="291">
        <v>970.79</v>
      </c>
      <c r="E38" s="291">
        <v>1010.3999999999999</v>
      </c>
      <c r="F38" s="291">
        <v>1097.8399999999999</v>
      </c>
      <c r="G38" s="291">
        <v>1076.4899999999998</v>
      </c>
      <c r="H38" s="291">
        <v>1268.4799999999998</v>
      </c>
      <c r="I38" s="291">
        <v>1392.52</v>
      </c>
      <c r="J38" s="291">
        <v>1549.5</v>
      </c>
      <c r="K38" s="291">
        <v>1730.05</v>
      </c>
      <c r="L38" s="291">
        <v>1764.18</v>
      </c>
      <c r="M38" s="291">
        <v>2095.79</v>
      </c>
      <c r="N38" s="291">
        <v>2211.4299999999998</v>
      </c>
      <c r="O38" s="291">
        <v>2061.44</v>
      </c>
      <c r="P38" s="291">
        <v>2178.38</v>
      </c>
      <c r="Q38" s="291">
        <v>2366.91</v>
      </c>
      <c r="R38" s="291">
        <v>2400.58</v>
      </c>
      <c r="S38" s="291">
        <v>2772.2299999999996</v>
      </c>
      <c r="T38" s="291">
        <v>2960.0699999999997</v>
      </c>
      <c r="U38" s="291">
        <v>3058.3300000000004</v>
      </c>
      <c r="V38" s="291">
        <v>3012.24</v>
      </c>
      <c r="W38" s="291">
        <v>2935.23</v>
      </c>
      <c r="X38" s="291">
        <v>2980.73</v>
      </c>
      <c r="Y38" s="291">
        <v>3110.1099999999997</v>
      </c>
      <c r="Z38" s="291">
        <v>2756.62</v>
      </c>
    </row>
    <row r="39" spans="1:26" x14ac:dyDescent="0.2">
      <c r="A39" s="1" t="s">
        <v>50</v>
      </c>
      <c r="B39" t="s">
        <v>958</v>
      </c>
      <c r="C39" s="291">
        <v>2957.41</v>
      </c>
      <c r="D39" s="291">
        <v>2307.33</v>
      </c>
      <c r="E39" s="291">
        <v>2093.38</v>
      </c>
      <c r="F39" s="291">
        <v>2264.41</v>
      </c>
      <c r="G39" s="291">
        <v>2485.4499999999998</v>
      </c>
      <c r="H39" s="291">
        <v>2293.1999999999998</v>
      </c>
      <c r="I39" s="291">
        <v>2027.95</v>
      </c>
      <c r="J39" s="291">
        <v>2150.5</v>
      </c>
      <c r="K39" s="291">
        <v>2162.15</v>
      </c>
      <c r="L39" s="291">
        <v>1652.71</v>
      </c>
      <c r="M39" s="291">
        <v>1783.58</v>
      </c>
      <c r="N39" s="291">
        <v>1732.7900000000002</v>
      </c>
      <c r="O39" s="291">
        <v>1731</v>
      </c>
      <c r="P39" s="291">
        <v>1722.5500000000002</v>
      </c>
      <c r="Q39" s="291">
        <v>1639.42</v>
      </c>
      <c r="R39" s="291">
        <v>1673.87</v>
      </c>
      <c r="S39" s="291">
        <v>1507.26</v>
      </c>
      <c r="T39" s="291">
        <v>1400.49</v>
      </c>
      <c r="U39" s="291">
        <v>1343.62</v>
      </c>
      <c r="V39" s="291">
        <v>1480.45</v>
      </c>
      <c r="W39" s="291">
        <v>1576.3899999999999</v>
      </c>
      <c r="X39" s="291">
        <v>1645.5500000000002</v>
      </c>
      <c r="Y39" s="291">
        <v>1880.71</v>
      </c>
      <c r="Z39" s="291">
        <v>1908.92</v>
      </c>
    </row>
    <row r="40" spans="1:26" x14ac:dyDescent="0.2">
      <c r="A40" s="1" t="s">
        <v>51</v>
      </c>
      <c r="B40" t="s">
        <v>959</v>
      </c>
      <c r="C40" s="291">
        <v>0</v>
      </c>
      <c r="D40" s="291">
        <v>0</v>
      </c>
      <c r="E40" s="291">
        <v>0</v>
      </c>
      <c r="F40" s="291">
        <v>0</v>
      </c>
      <c r="G40" s="291">
        <v>0</v>
      </c>
      <c r="H40" s="291">
        <v>0</v>
      </c>
      <c r="I40" s="291">
        <v>0</v>
      </c>
      <c r="J40" s="291">
        <v>0</v>
      </c>
      <c r="K40" s="291">
        <v>0</v>
      </c>
      <c r="L40" s="291">
        <v>0</v>
      </c>
      <c r="M40" s="291">
        <v>0</v>
      </c>
      <c r="N40" s="291">
        <v>0</v>
      </c>
      <c r="O40" s="291">
        <v>0</v>
      </c>
      <c r="P40" s="291">
        <v>0</v>
      </c>
      <c r="Q40" s="291">
        <v>0</v>
      </c>
      <c r="R40" s="291">
        <v>0</v>
      </c>
      <c r="S40" s="291">
        <v>0</v>
      </c>
      <c r="T40" s="291">
        <v>0</v>
      </c>
      <c r="U40" s="291">
        <v>0</v>
      </c>
      <c r="V40" s="291">
        <v>0</v>
      </c>
      <c r="W40" s="291">
        <v>0</v>
      </c>
      <c r="X40" s="291">
        <v>0</v>
      </c>
      <c r="Y40" s="291">
        <v>0</v>
      </c>
      <c r="Z40" s="291">
        <v>0</v>
      </c>
    </row>
    <row r="41" spans="1:26" x14ac:dyDescent="0.2">
      <c r="A41" s="1" t="s">
        <v>53</v>
      </c>
      <c r="B41" t="s">
        <v>52</v>
      </c>
      <c r="C41" s="291">
        <v>0</v>
      </c>
      <c r="D41" s="291">
        <v>0</v>
      </c>
      <c r="E41" s="291">
        <v>0</v>
      </c>
      <c r="F41" s="291">
        <v>0</v>
      </c>
      <c r="G41" s="291">
        <v>0</v>
      </c>
      <c r="H41" s="291">
        <v>0</v>
      </c>
      <c r="I41" s="291">
        <v>0</v>
      </c>
      <c r="J41" s="291">
        <v>0</v>
      </c>
      <c r="K41" s="291">
        <v>0</v>
      </c>
      <c r="L41" s="291">
        <v>0</v>
      </c>
      <c r="M41" s="291">
        <v>0</v>
      </c>
      <c r="N41" s="291">
        <v>0</v>
      </c>
      <c r="O41" s="291">
        <v>0</v>
      </c>
      <c r="P41" s="291">
        <v>0</v>
      </c>
      <c r="Q41" s="291">
        <v>0</v>
      </c>
      <c r="R41" s="291">
        <v>0</v>
      </c>
      <c r="S41" s="291">
        <v>0</v>
      </c>
      <c r="T41" s="291">
        <v>0</v>
      </c>
      <c r="U41" s="291">
        <v>0</v>
      </c>
      <c r="V41" s="291">
        <v>0</v>
      </c>
      <c r="W41" s="291">
        <v>0</v>
      </c>
      <c r="X41" s="291">
        <v>0</v>
      </c>
      <c r="Y41" s="291">
        <v>0</v>
      </c>
      <c r="Z41" s="291">
        <v>0</v>
      </c>
    </row>
    <row r="42" spans="1:26" x14ac:dyDescent="0.2">
      <c r="A42" s="1" t="s">
        <v>54</v>
      </c>
      <c r="B42" s="124" t="s">
        <v>960</v>
      </c>
      <c r="C42" s="291">
        <v>105.76</v>
      </c>
      <c r="D42" s="291">
        <v>93</v>
      </c>
      <c r="E42" s="291">
        <v>81.290000000000006</v>
      </c>
      <c r="F42" s="291">
        <v>102.81</v>
      </c>
      <c r="G42" s="291">
        <v>109.71</v>
      </c>
      <c r="H42" s="291">
        <v>87.34</v>
      </c>
      <c r="I42" s="291">
        <v>73.89</v>
      </c>
      <c r="J42" s="291">
        <v>44.94</v>
      </c>
      <c r="K42" s="291">
        <v>33.35</v>
      </c>
      <c r="L42" s="291">
        <v>37.94</v>
      </c>
      <c r="M42" s="291">
        <v>37.86</v>
      </c>
      <c r="N42" s="291">
        <v>32.01</v>
      </c>
      <c r="O42" s="291">
        <v>42.66</v>
      </c>
      <c r="P42" s="291">
        <v>57.15</v>
      </c>
      <c r="Q42" s="291">
        <v>67.349999999999994</v>
      </c>
      <c r="R42" s="291">
        <v>60.16</v>
      </c>
      <c r="S42" s="291">
        <v>75.63</v>
      </c>
      <c r="T42" s="291">
        <v>87.11</v>
      </c>
      <c r="U42" s="291">
        <v>59.99</v>
      </c>
      <c r="V42" s="291">
        <v>71.72</v>
      </c>
      <c r="W42" s="291">
        <v>117.84</v>
      </c>
      <c r="X42" s="291">
        <v>204.64</v>
      </c>
      <c r="Y42" s="291">
        <v>181.38</v>
      </c>
      <c r="Z42" s="291">
        <v>112.06</v>
      </c>
    </row>
    <row r="43" spans="1:26" x14ac:dyDescent="0.2">
      <c r="A43" s="1" t="s">
        <v>56</v>
      </c>
      <c r="B43" s="124" t="s">
        <v>961</v>
      </c>
      <c r="C43" s="291">
        <v>277.12</v>
      </c>
      <c r="D43" s="291">
        <v>233.61</v>
      </c>
      <c r="E43" s="291">
        <v>263.55</v>
      </c>
      <c r="F43" s="291">
        <v>296.25</v>
      </c>
      <c r="G43" s="291">
        <v>214.29</v>
      </c>
      <c r="H43" s="291">
        <v>283.82</v>
      </c>
      <c r="I43" s="291">
        <v>262.23</v>
      </c>
      <c r="J43" s="291">
        <v>216.94</v>
      </c>
      <c r="K43" s="291">
        <v>191.49</v>
      </c>
      <c r="L43" s="291">
        <v>187.36</v>
      </c>
      <c r="M43" s="291">
        <v>258.25</v>
      </c>
      <c r="N43" s="291">
        <v>323.77999999999997</v>
      </c>
      <c r="O43" s="291">
        <v>298.58</v>
      </c>
      <c r="P43" s="291">
        <v>334.9</v>
      </c>
      <c r="Q43" s="291">
        <v>390.53</v>
      </c>
      <c r="R43" s="291">
        <v>274.73</v>
      </c>
      <c r="S43" s="291">
        <v>274.01</v>
      </c>
      <c r="T43" s="291">
        <v>352.76</v>
      </c>
      <c r="U43" s="291">
        <v>295.68</v>
      </c>
      <c r="V43" s="291">
        <v>226.34</v>
      </c>
      <c r="W43" s="291">
        <v>290.64999999999998</v>
      </c>
      <c r="X43" s="291">
        <v>355.9</v>
      </c>
      <c r="Y43" s="291">
        <v>380.07</v>
      </c>
      <c r="Z43" s="291">
        <v>379.63</v>
      </c>
    </row>
    <row r="44" spans="1:26" x14ac:dyDescent="0.2">
      <c r="A44" s="1" t="s">
        <v>58</v>
      </c>
      <c r="B44" t="s">
        <v>962</v>
      </c>
      <c r="C44" s="291">
        <v>721.1</v>
      </c>
      <c r="D44" s="291">
        <v>638.72</v>
      </c>
      <c r="E44" s="291">
        <v>501.21</v>
      </c>
      <c r="F44" s="291">
        <v>510.05</v>
      </c>
      <c r="G44" s="291">
        <v>628.89</v>
      </c>
      <c r="H44" s="291">
        <v>565.30999999999995</v>
      </c>
      <c r="I44" s="291">
        <v>629.46</v>
      </c>
      <c r="J44" s="291">
        <v>648.63</v>
      </c>
      <c r="K44" s="291">
        <v>649.30999999999995</v>
      </c>
      <c r="L44" s="291">
        <v>697.69</v>
      </c>
      <c r="M44" s="291">
        <v>666.51</v>
      </c>
      <c r="N44" s="291">
        <v>636.5</v>
      </c>
      <c r="O44" s="291">
        <v>813.93</v>
      </c>
      <c r="P44" s="291">
        <v>771.8</v>
      </c>
      <c r="Q44" s="291">
        <v>749.25</v>
      </c>
      <c r="R44" s="291">
        <v>565</v>
      </c>
      <c r="S44" s="291">
        <v>620.02</v>
      </c>
      <c r="T44" s="291">
        <v>545.92999999999995</v>
      </c>
      <c r="U44" s="291">
        <v>536.82000000000005</v>
      </c>
      <c r="V44" s="291">
        <v>540.71</v>
      </c>
      <c r="W44" s="291">
        <v>540.49</v>
      </c>
      <c r="X44" s="291">
        <v>629.62</v>
      </c>
      <c r="Y44" s="291">
        <v>611.98</v>
      </c>
      <c r="Z44" s="291">
        <v>589.57000000000005</v>
      </c>
    </row>
    <row r="45" spans="1:26" x14ac:dyDescent="0.2">
      <c r="A45" s="1" t="s">
        <v>59</v>
      </c>
      <c r="B45" t="s">
        <v>55</v>
      </c>
      <c r="C45" s="291">
        <v>0</v>
      </c>
      <c r="D45" s="291">
        <v>0</v>
      </c>
      <c r="E45" s="291">
        <v>0</v>
      </c>
      <c r="F45" s="291">
        <v>0</v>
      </c>
      <c r="G45" s="291">
        <v>0</v>
      </c>
      <c r="H45" s="291">
        <v>0</v>
      </c>
      <c r="I45" s="291">
        <v>0</v>
      </c>
      <c r="J45" s="291">
        <v>0</v>
      </c>
      <c r="K45" s="291">
        <v>0</v>
      </c>
      <c r="L45" s="291">
        <v>0</v>
      </c>
      <c r="M45" s="291">
        <v>0</v>
      </c>
      <c r="N45" s="291">
        <v>0</v>
      </c>
      <c r="O45" s="291">
        <v>0</v>
      </c>
      <c r="P45" s="291">
        <v>0</v>
      </c>
      <c r="Q45" s="291">
        <v>0</v>
      </c>
      <c r="R45" s="291">
        <v>0</v>
      </c>
      <c r="S45" s="291">
        <v>0</v>
      </c>
      <c r="T45" s="291">
        <v>0</v>
      </c>
      <c r="U45" s="291">
        <v>0</v>
      </c>
      <c r="V45" s="291">
        <v>0</v>
      </c>
      <c r="W45" s="291">
        <v>0</v>
      </c>
      <c r="X45" s="291">
        <v>0</v>
      </c>
      <c r="Y45" s="291">
        <v>0</v>
      </c>
      <c r="Z45" s="291">
        <v>0</v>
      </c>
    </row>
    <row r="46" spans="1:26" x14ac:dyDescent="0.2">
      <c r="A46" s="1" t="s">
        <v>60</v>
      </c>
      <c r="B46" s="124" t="s">
        <v>57</v>
      </c>
      <c r="C46" s="291">
        <v>0</v>
      </c>
      <c r="D46" s="291">
        <v>0</v>
      </c>
      <c r="E46" s="291">
        <v>0</v>
      </c>
      <c r="F46" s="291">
        <v>0</v>
      </c>
      <c r="G46" s="291">
        <v>0</v>
      </c>
      <c r="H46" s="291">
        <v>0</v>
      </c>
      <c r="I46" s="291">
        <v>0</v>
      </c>
      <c r="J46" s="291">
        <v>0</v>
      </c>
      <c r="K46" s="291">
        <v>0</v>
      </c>
      <c r="L46" s="291">
        <v>0</v>
      </c>
      <c r="M46" s="291">
        <v>0</v>
      </c>
      <c r="N46" s="291">
        <v>0</v>
      </c>
      <c r="O46" s="291">
        <v>0</v>
      </c>
      <c r="P46" s="291">
        <v>0</v>
      </c>
      <c r="Q46" s="291">
        <v>0</v>
      </c>
      <c r="R46" s="291">
        <v>0</v>
      </c>
      <c r="S46" s="291">
        <v>0</v>
      </c>
      <c r="T46" s="291">
        <v>0</v>
      </c>
      <c r="U46" s="291">
        <v>0</v>
      </c>
      <c r="V46" s="291">
        <v>0</v>
      </c>
      <c r="W46" s="291">
        <v>0</v>
      </c>
      <c r="X46" s="291">
        <v>0</v>
      </c>
      <c r="Y46" s="291">
        <v>0</v>
      </c>
      <c r="Z46" s="291">
        <v>0</v>
      </c>
    </row>
    <row r="47" spans="1:26" x14ac:dyDescent="0.2">
      <c r="A47" s="1" t="s">
        <v>61</v>
      </c>
      <c r="B47" s="124" t="s">
        <v>431</v>
      </c>
      <c r="C47" s="291">
        <v>16.68</v>
      </c>
      <c r="D47" s="291">
        <v>13.65</v>
      </c>
      <c r="E47" s="291">
        <v>9.6</v>
      </c>
      <c r="F47" s="291">
        <v>12.88</v>
      </c>
      <c r="G47" s="291">
        <v>10.69</v>
      </c>
      <c r="H47" s="291">
        <v>9.6</v>
      </c>
      <c r="I47" s="291">
        <v>13.2</v>
      </c>
      <c r="J47" s="291">
        <v>43.6</v>
      </c>
      <c r="K47" s="291">
        <v>58.39</v>
      </c>
      <c r="L47" s="291">
        <v>48.99</v>
      </c>
      <c r="M47" s="291">
        <v>47.77</v>
      </c>
      <c r="N47" s="291">
        <v>49.88</v>
      </c>
      <c r="O47" s="291">
        <v>135.15</v>
      </c>
      <c r="P47" s="291">
        <v>165.58</v>
      </c>
      <c r="Q47" s="291">
        <v>137.94999999999999</v>
      </c>
      <c r="R47" s="291">
        <v>72.3</v>
      </c>
      <c r="S47" s="291">
        <v>140.86000000000001</v>
      </c>
      <c r="T47" s="291">
        <v>165.39</v>
      </c>
      <c r="U47" s="291">
        <v>69.459999999999994</v>
      </c>
      <c r="V47" s="291">
        <v>102.8</v>
      </c>
      <c r="W47" s="291">
        <v>112.7</v>
      </c>
      <c r="X47" s="291">
        <v>69.5</v>
      </c>
      <c r="Y47" s="291">
        <v>87.54</v>
      </c>
      <c r="Z47" s="291">
        <v>54.74</v>
      </c>
    </row>
    <row r="48" spans="1:26" x14ac:dyDescent="0.2">
      <c r="A48" s="1" t="s">
        <v>963</v>
      </c>
      <c r="B48" t="s">
        <v>964</v>
      </c>
      <c r="C48" s="291">
        <v>110.58</v>
      </c>
      <c r="D48" s="291">
        <v>152.08000000000001</v>
      </c>
      <c r="E48" s="291">
        <v>214.77</v>
      </c>
      <c r="F48" s="291">
        <v>282.18</v>
      </c>
      <c r="G48" s="291">
        <v>329.54</v>
      </c>
      <c r="H48" s="291">
        <v>283.14999999999998</v>
      </c>
      <c r="I48" s="291">
        <v>238.5</v>
      </c>
      <c r="J48" s="291">
        <v>244.21</v>
      </c>
      <c r="K48" s="291">
        <v>217.44</v>
      </c>
      <c r="L48" s="291">
        <v>189.19</v>
      </c>
      <c r="M48" s="291">
        <v>151.94999999999999</v>
      </c>
      <c r="N48" s="291">
        <v>163.41</v>
      </c>
      <c r="O48" s="291">
        <v>193.23</v>
      </c>
      <c r="P48" s="291">
        <v>202.19</v>
      </c>
      <c r="Q48" s="291">
        <v>213.08</v>
      </c>
      <c r="R48" s="291">
        <v>222.26</v>
      </c>
      <c r="S48" s="291">
        <v>228.04</v>
      </c>
      <c r="T48" s="291">
        <v>241.05</v>
      </c>
      <c r="U48" s="291">
        <v>271.97000000000003</v>
      </c>
      <c r="V48" s="291">
        <v>247.84</v>
      </c>
      <c r="W48" s="291">
        <v>211.75</v>
      </c>
      <c r="X48" s="291">
        <v>241.6</v>
      </c>
      <c r="Y48" s="291">
        <v>242.13</v>
      </c>
      <c r="Z48" s="291">
        <v>256.17</v>
      </c>
    </row>
    <row r="49" spans="1:26" x14ac:dyDescent="0.2">
      <c r="A49" s="1" t="s">
        <v>965</v>
      </c>
      <c r="B49" t="s">
        <v>966</v>
      </c>
      <c r="C49" s="291">
        <v>0</v>
      </c>
      <c r="D49" s="291">
        <v>0</v>
      </c>
      <c r="E49" s="291">
        <v>0</v>
      </c>
      <c r="F49" s="291">
        <v>0</v>
      </c>
      <c r="G49" s="291">
        <v>0</v>
      </c>
      <c r="H49" s="291">
        <v>0</v>
      </c>
      <c r="I49" s="291">
        <v>0</v>
      </c>
      <c r="J49" s="291">
        <v>0</v>
      </c>
      <c r="K49" s="291">
        <v>0</v>
      </c>
      <c r="L49" s="291">
        <v>0</v>
      </c>
      <c r="M49" s="291">
        <v>0</v>
      </c>
      <c r="N49" s="291">
        <v>0</v>
      </c>
      <c r="O49" s="291">
        <v>0</v>
      </c>
      <c r="P49" s="291">
        <v>0</v>
      </c>
      <c r="Q49" s="291">
        <v>0</v>
      </c>
      <c r="R49" s="291">
        <v>0</v>
      </c>
      <c r="S49" s="291">
        <v>0</v>
      </c>
      <c r="T49" s="291">
        <v>0</v>
      </c>
      <c r="U49" s="291">
        <v>0</v>
      </c>
      <c r="V49" s="291">
        <v>0</v>
      </c>
      <c r="W49" s="291">
        <v>0</v>
      </c>
      <c r="X49" s="291">
        <v>0</v>
      </c>
      <c r="Y49" s="291">
        <v>0</v>
      </c>
      <c r="Z49" s="291">
        <v>0</v>
      </c>
    </row>
    <row r="50" spans="1:26" s="163" customFormat="1" ht="20.100000000000001" customHeight="1" x14ac:dyDescent="0.2">
      <c r="A50" s="743"/>
      <c r="B50" s="744" t="s">
        <v>5</v>
      </c>
      <c r="C50" s="745">
        <f>SUM(C30:C49)</f>
        <v>14131.890000000003</v>
      </c>
      <c r="D50" s="745">
        <f t="shared" ref="D50:X50" si="4">SUM(D30:D49)</f>
        <v>14380.760000000002</v>
      </c>
      <c r="E50" s="745">
        <f t="shared" si="4"/>
        <v>14813.9</v>
      </c>
      <c r="F50" s="745">
        <f t="shared" si="4"/>
        <v>15758.809999999998</v>
      </c>
      <c r="G50" s="745">
        <f t="shared" si="4"/>
        <v>17284.52</v>
      </c>
      <c r="H50" s="745">
        <f t="shared" si="4"/>
        <v>17740.18</v>
      </c>
      <c r="I50" s="745">
        <f t="shared" si="4"/>
        <v>16529.25</v>
      </c>
      <c r="J50" s="745">
        <f t="shared" si="4"/>
        <v>16539.82</v>
      </c>
      <c r="K50" s="745">
        <f t="shared" si="4"/>
        <v>15908.88</v>
      </c>
      <c r="L50" s="745">
        <f t="shared" si="4"/>
        <v>17068.350000000002</v>
      </c>
      <c r="M50" s="745">
        <f t="shared" si="4"/>
        <v>18567.579999999998</v>
      </c>
      <c r="N50" s="745">
        <f t="shared" si="4"/>
        <v>19462.82</v>
      </c>
      <c r="O50" s="745">
        <f t="shared" si="4"/>
        <v>19929.050000000003</v>
      </c>
      <c r="P50" s="745">
        <f t="shared" si="4"/>
        <v>20737.88</v>
      </c>
      <c r="Q50" s="745">
        <f t="shared" si="4"/>
        <v>21076.81</v>
      </c>
      <c r="R50" s="745">
        <f t="shared" si="4"/>
        <v>20569.649999999998</v>
      </c>
      <c r="S50" s="745">
        <f t="shared" si="4"/>
        <v>21202.25</v>
      </c>
      <c r="T50" s="745">
        <f t="shared" si="4"/>
        <v>21838.7</v>
      </c>
      <c r="U50" s="745">
        <f t="shared" si="4"/>
        <v>21254.300000000003</v>
      </c>
      <c r="V50" s="745">
        <f t="shared" si="4"/>
        <v>22545.010000000002</v>
      </c>
      <c r="W50" s="745">
        <f t="shared" si="4"/>
        <v>24068.140000000003</v>
      </c>
      <c r="X50" s="745">
        <f t="shared" si="4"/>
        <v>25936.779999999995</v>
      </c>
      <c r="Y50" s="745">
        <f t="shared" ref="Y50:Z50" si="5">SUM(Y30:Y49)</f>
        <v>28339.670000000002</v>
      </c>
      <c r="Z50" s="745">
        <f t="shared" si="5"/>
        <v>27667.200000000001</v>
      </c>
    </row>
    <row r="51" spans="1:26" s="163" customFormat="1" ht="20.100000000000001" customHeight="1" x14ac:dyDescent="0.2">
      <c r="A51" s="740"/>
      <c r="B51" s="748" t="s">
        <v>453</v>
      </c>
      <c r="C51" s="749">
        <v>439.48</v>
      </c>
      <c r="D51" s="749">
        <v>434.51</v>
      </c>
      <c r="E51" s="749">
        <v>445.96000000000004</v>
      </c>
      <c r="F51" s="749">
        <v>1743.47</v>
      </c>
      <c r="G51" s="749">
        <v>1975.67</v>
      </c>
      <c r="H51" s="749">
        <v>1629.73</v>
      </c>
      <c r="I51" s="749">
        <v>1809.59</v>
      </c>
      <c r="J51" s="749">
        <v>2076.0300000000002</v>
      </c>
      <c r="K51" s="749">
        <v>927.76</v>
      </c>
      <c r="L51" s="749">
        <v>1144.9000000000001</v>
      </c>
      <c r="M51" s="749">
        <v>1114.1199999999999</v>
      </c>
      <c r="N51" s="749">
        <v>1525.58</v>
      </c>
      <c r="O51" s="749">
        <v>2128.56</v>
      </c>
      <c r="P51" s="749">
        <v>2772.45</v>
      </c>
      <c r="Q51" s="749">
        <v>2656.37</v>
      </c>
      <c r="R51" s="749">
        <v>2706.7200000000003</v>
      </c>
      <c r="S51" s="749">
        <v>2857.79</v>
      </c>
      <c r="T51" s="749">
        <v>2967.13</v>
      </c>
      <c r="U51" s="749">
        <v>2355.21</v>
      </c>
      <c r="V51" s="749">
        <v>2449.5100000000002</v>
      </c>
      <c r="W51" s="749">
        <v>2525.6000000000004</v>
      </c>
      <c r="X51" s="749">
        <v>2719.8299999999995</v>
      </c>
      <c r="Y51" s="749">
        <v>2890.9799999999991</v>
      </c>
      <c r="Z51" s="749">
        <v>2336.8099999999995</v>
      </c>
    </row>
    <row r="52" spans="1:26" s="46" customFormat="1" ht="16.5" customHeight="1" x14ac:dyDescent="0.2">
      <c r="A52" s="104" t="s">
        <v>454</v>
      </c>
      <c r="B52" s="103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</row>
    <row r="53" spans="1:26" s="46" customFormat="1" x14ac:dyDescent="0.2">
      <c r="A53" s="103" t="s">
        <v>640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</row>
    <row r="54" spans="1:26" x14ac:dyDescent="0.2">
      <c r="R54"/>
    </row>
    <row r="55" spans="1:26" ht="20.100000000000001" customHeight="1" x14ac:dyDescent="0.2">
      <c r="A55" s="45" t="str">
        <f>Index!B43</f>
        <v>Table 4k    Employment in private sector by industry, average wage and salary rates, FY2004-FY2020</v>
      </c>
      <c r="R55"/>
    </row>
    <row r="56" spans="1:26" s="32" customFormat="1" ht="20.100000000000001" customHeight="1" x14ac:dyDescent="0.2">
      <c r="A56" s="17"/>
      <c r="B56" s="16"/>
      <c r="C56" s="49" t="str">
        <f>C2</f>
        <v>FY1997</v>
      </c>
      <c r="D56" s="49" t="str">
        <f t="shared" ref="D56:R56" si="6">D2</f>
        <v>FY1998</v>
      </c>
      <c r="E56" s="49" t="str">
        <f t="shared" si="6"/>
        <v>FY1999</v>
      </c>
      <c r="F56" s="49" t="str">
        <f t="shared" si="6"/>
        <v>FY2000</v>
      </c>
      <c r="G56" s="49" t="str">
        <f t="shared" si="6"/>
        <v>FY2001</v>
      </c>
      <c r="H56" s="49" t="str">
        <f t="shared" si="6"/>
        <v>FY2002</v>
      </c>
      <c r="I56" s="49" t="str">
        <f t="shared" si="6"/>
        <v>FY2003</v>
      </c>
      <c r="J56" s="49" t="str">
        <f t="shared" si="6"/>
        <v>FY2004</v>
      </c>
      <c r="K56" s="49" t="str">
        <f t="shared" si="6"/>
        <v>FY2005</v>
      </c>
      <c r="L56" s="49" t="str">
        <f t="shared" si="6"/>
        <v>FY2006</v>
      </c>
      <c r="M56" s="49" t="str">
        <f t="shared" si="6"/>
        <v>FY2007</v>
      </c>
      <c r="N56" s="49" t="str">
        <f t="shared" si="6"/>
        <v>FY2008</v>
      </c>
      <c r="O56" s="49" t="str">
        <f t="shared" si="6"/>
        <v>FY2009</v>
      </c>
      <c r="P56" s="49" t="str">
        <f t="shared" si="6"/>
        <v>FY2010</v>
      </c>
      <c r="Q56" s="49" t="str">
        <f t="shared" si="6"/>
        <v>FY2011</v>
      </c>
      <c r="R56" s="49" t="str">
        <f t="shared" si="6"/>
        <v>FY2012</v>
      </c>
      <c r="S56" s="49" t="str">
        <f t="shared" ref="S56:T56" si="7">S2</f>
        <v>FY2013</v>
      </c>
      <c r="T56" s="49" t="str">
        <f t="shared" si="7"/>
        <v>FY2014</v>
      </c>
      <c r="U56" s="49" t="str">
        <f t="shared" ref="U56:X56" si="8">U2</f>
        <v>FY2015</v>
      </c>
      <c r="V56" s="49" t="str">
        <f t="shared" si="8"/>
        <v>FY2016</v>
      </c>
      <c r="W56" s="49" t="str">
        <f t="shared" ref="W56" si="9">W2</f>
        <v>FY2017</v>
      </c>
      <c r="X56" s="49" t="str">
        <f t="shared" si="8"/>
        <v>FY2018</v>
      </c>
      <c r="Y56" s="49" t="str">
        <f t="shared" ref="Y56:Z56" si="10">Y2</f>
        <v>FY2019</v>
      </c>
      <c r="Z56" s="49" t="str">
        <f t="shared" si="10"/>
        <v>FY2020</v>
      </c>
    </row>
    <row r="57" spans="1:26" ht="20.100000000000001" customHeight="1" x14ac:dyDescent="0.2">
      <c r="A57" s="1" t="s">
        <v>949</v>
      </c>
      <c r="B57" t="s">
        <v>950</v>
      </c>
      <c r="C57" s="291" t="str">
        <f>IF(C3&gt;9,C30/C3*1000,"..")</f>
        <v>..</v>
      </c>
      <c r="D57" s="291" t="str">
        <f t="shared" ref="D57:X69" si="11">IF(D3&gt;9,D30/D3*1000,"..")</f>
        <v>..</v>
      </c>
      <c r="E57" s="291" t="str">
        <f t="shared" si="11"/>
        <v>..</v>
      </c>
      <c r="F57" s="291" t="str">
        <f t="shared" si="11"/>
        <v>..</v>
      </c>
      <c r="G57" s="291" t="str">
        <f t="shared" si="11"/>
        <v>..</v>
      </c>
      <c r="H57" s="291" t="str">
        <f t="shared" si="11"/>
        <v>..</v>
      </c>
      <c r="I57" s="291" t="str">
        <f t="shared" si="11"/>
        <v>..</v>
      </c>
      <c r="J57" s="291" t="str">
        <f t="shared" si="11"/>
        <v>..</v>
      </c>
      <c r="K57" s="291" t="str">
        <f t="shared" si="11"/>
        <v>..</v>
      </c>
      <c r="L57" s="291" t="str">
        <f t="shared" si="11"/>
        <v>..</v>
      </c>
      <c r="M57" s="291" t="str">
        <f t="shared" si="11"/>
        <v>..</v>
      </c>
      <c r="N57" s="291" t="str">
        <f t="shared" si="11"/>
        <v>..</v>
      </c>
      <c r="O57" s="291" t="str">
        <f t="shared" si="11"/>
        <v>..</v>
      </c>
      <c r="P57" s="291" t="str">
        <f t="shared" si="11"/>
        <v>..</v>
      </c>
      <c r="Q57" s="291" t="str">
        <f t="shared" si="11"/>
        <v>..</v>
      </c>
      <c r="R57" s="291" t="str">
        <f t="shared" si="11"/>
        <v>..</v>
      </c>
      <c r="S57" s="291" t="str">
        <f t="shared" si="11"/>
        <v>..</v>
      </c>
      <c r="T57" s="291" t="str">
        <f t="shared" si="11"/>
        <v>..</v>
      </c>
      <c r="U57" s="291" t="str">
        <f t="shared" si="11"/>
        <v>..</v>
      </c>
      <c r="V57" s="291" t="str">
        <f t="shared" si="11"/>
        <v>..</v>
      </c>
      <c r="W57" s="291" t="str">
        <f t="shared" si="11"/>
        <v>..</v>
      </c>
      <c r="X57" s="291" t="str">
        <f t="shared" si="11"/>
        <v>..</v>
      </c>
      <c r="Y57" s="291" t="str">
        <f t="shared" ref="Y57:Z68" si="12">IF(Y3&gt;9,Y30/Y3*1000,"..")</f>
        <v>..</v>
      </c>
      <c r="Z57" s="291" t="str">
        <f t="shared" si="12"/>
        <v>..</v>
      </c>
    </row>
    <row r="58" spans="1:26" x14ac:dyDescent="0.2">
      <c r="A58" s="1" t="s">
        <v>951</v>
      </c>
      <c r="B58" s="46" t="s">
        <v>952</v>
      </c>
      <c r="C58" s="291">
        <f t="shared" ref="C58:R78" si="13">IF(C4&gt;9,C31/C4*1000,"..")</f>
        <v>6392.6470588235297</v>
      </c>
      <c r="D58" s="291">
        <f t="shared" si="13"/>
        <v>5377.9904306220096</v>
      </c>
      <c r="E58" s="291">
        <f t="shared" si="13"/>
        <v>7958.8516746411487</v>
      </c>
      <c r="F58" s="291">
        <f t="shared" si="13"/>
        <v>8127.1099368853666</v>
      </c>
      <c r="G58" s="291">
        <f t="shared" si="13"/>
        <v>7699.2709599027939</v>
      </c>
      <c r="H58" s="291">
        <f t="shared" si="13"/>
        <v>4438.0444444444447</v>
      </c>
      <c r="I58" s="291">
        <f t="shared" si="13"/>
        <v>5317.7401129943501</v>
      </c>
      <c r="J58" s="291">
        <f t="shared" si="13"/>
        <v>6548.7378640776697</v>
      </c>
      <c r="K58" s="291">
        <f t="shared" si="13"/>
        <v>6487.5</v>
      </c>
      <c r="L58" s="291">
        <f t="shared" si="13"/>
        <v>6403.9272727272719</v>
      </c>
      <c r="M58" s="291">
        <f t="shared" si="13"/>
        <v>6243.0434782608691</v>
      </c>
      <c r="N58" s="291">
        <f t="shared" si="13"/>
        <v>6010.9972883398623</v>
      </c>
      <c r="O58" s="291">
        <f t="shared" si="13"/>
        <v>5252.3711340206191</v>
      </c>
      <c r="P58" s="291">
        <f t="shared" si="13"/>
        <v>4315.6085918854415</v>
      </c>
      <c r="Q58" s="291">
        <f t="shared" si="13"/>
        <v>4537.7035490605422</v>
      </c>
      <c r="R58" s="291">
        <f t="shared" si="13"/>
        <v>4275.2813289443466</v>
      </c>
      <c r="S58" s="291">
        <f t="shared" si="11"/>
        <v>4581.0850014505368</v>
      </c>
      <c r="T58" s="291">
        <f t="shared" si="11"/>
        <v>5091.3533834586469</v>
      </c>
      <c r="U58" s="291">
        <f t="shared" si="11"/>
        <v>5268.0083857442351</v>
      </c>
      <c r="V58" s="291">
        <f t="shared" si="11"/>
        <v>6133.6625514403295</v>
      </c>
      <c r="W58" s="291">
        <f t="shared" si="11"/>
        <v>6495.4325259515572</v>
      </c>
      <c r="X58" s="291">
        <f t="shared" si="11"/>
        <v>6818.1021897810224</v>
      </c>
      <c r="Y58" s="291">
        <f t="shared" si="12"/>
        <v>8094.3240264511387</v>
      </c>
      <c r="Z58" s="291">
        <f t="shared" si="12"/>
        <v>8215.4189944134087</v>
      </c>
    </row>
    <row r="59" spans="1:26" x14ac:dyDescent="0.2">
      <c r="A59" s="1" t="s">
        <v>41</v>
      </c>
      <c r="B59" t="s">
        <v>953</v>
      </c>
      <c r="C59" s="291" t="str">
        <f t="shared" si="13"/>
        <v>..</v>
      </c>
      <c r="D59" s="291" t="str">
        <f t="shared" si="11"/>
        <v>..</v>
      </c>
      <c r="E59" s="291" t="str">
        <f t="shared" si="11"/>
        <v>..</v>
      </c>
      <c r="F59" s="291" t="str">
        <f t="shared" si="11"/>
        <v>..</v>
      </c>
      <c r="G59" s="291" t="str">
        <f t="shared" si="11"/>
        <v>..</v>
      </c>
      <c r="H59" s="291" t="str">
        <f t="shared" si="11"/>
        <v>..</v>
      </c>
      <c r="I59" s="291" t="str">
        <f t="shared" si="11"/>
        <v>..</v>
      </c>
      <c r="J59" s="291" t="str">
        <f t="shared" si="11"/>
        <v>..</v>
      </c>
      <c r="K59" s="291" t="str">
        <f t="shared" si="11"/>
        <v>..</v>
      </c>
      <c r="L59" s="291" t="str">
        <f t="shared" si="11"/>
        <v>..</v>
      </c>
      <c r="M59" s="291" t="str">
        <f t="shared" si="11"/>
        <v>..</v>
      </c>
      <c r="N59" s="291" t="str">
        <f t="shared" si="11"/>
        <v>..</v>
      </c>
      <c r="O59" s="291" t="str">
        <f t="shared" si="11"/>
        <v>..</v>
      </c>
      <c r="P59" s="291" t="str">
        <f t="shared" si="11"/>
        <v>..</v>
      </c>
      <c r="Q59" s="291" t="str">
        <f t="shared" si="11"/>
        <v>..</v>
      </c>
      <c r="R59" s="291" t="str">
        <f t="shared" si="11"/>
        <v>..</v>
      </c>
      <c r="S59" s="291" t="str">
        <f t="shared" si="11"/>
        <v>..</v>
      </c>
      <c r="T59" s="291" t="str">
        <f t="shared" si="11"/>
        <v>..</v>
      </c>
      <c r="U59" s="291" t="str">
        <f t="shared" si="11"/>
        <v>..</v>
      </c>
      <c r="V59" s="291" t="str">
        <f t="shared" si="11"/>
        <v>..</v>
      </c>
      <c r="W59" s="291" t="str">
        <f t="shared" si="11"/>
        <v>..</v>
      </c>
      <c r="X59" s="291" t="str">
        <f t="shared" si="11"/>
        <v>..</v>
      </c>
      <c r="Y59" s="291" t="str">
        <f t="shared" si="12"/>
        <v>..</v>
      </c>
      <c r="Z59" s="291" t="str">
        <f t="shared" si="12"/>
        <v>..</v>
      </c>
    </row>
    <row r="60" spans="1:26" x14ac:dyDescent="0.2">
      <c r="A60" s="1" t="s">
        <v>42</v>
      </c>
      <c r="B60" t="s">
        <v>44</v>
      </c>
      <c r="C60" s="291">
        <f t="shared" si="13"/>
        <v>4559.3693693693704</v>
      </c>
      <c r="D60" s="291">
        <f t="shared" si="11"/>
        <v>4401.5925058548009</v>
      </c>
      <c r="E60" s="291">
        <f t="shared" si="11"/>
        <v>4818.2089552238804</v>
      </c>
      <c r="F60" s="291">
        <f t="shared" si="11"/>
        <v>2223.7755587256302</v>
      </c>
      <c r="G60" s="291">
        <f t="shared" si="11"/>
        <v>2395.6725627313863</v>
      </c>
      <c r="H60" s="291">
        <f t="shared" si="11"/>
        <v>2397.9312655294675</v>
      </c>
      <c r="I60" s="291">
        <f t="shared" si="11"/>
        <v>2100.5067567567567</v>
      </c>
      <c r="J60" s="291">
        <f t="shared" si="11"/>
        <v>2077.3890608875131</v>
      </c>
      <c r="K60" s="291">
        <f t="shared" si="11"/>
        <v>3643.2468996617808</v>
      </c>
      <c r="L60" s="291">
        <f t="shared" si="11"/>
        <v>3540.5044870240117</v>
      </c>
      <c r="M60" s="291">
        <f t="shared" si="11"/>
        <v>3697.1810875861788</v>
      </c>
      <c r="N60" s="291">
        <f t="shared" si="11"/>
        <v>3071.8310526066575</v>
      </c>
      <c r="O60" s="291">
        <f t="shared" si="11"/>
        <v>2467.6187076044271</v>
      </c>
      <c r="P60" s="291">
        <f t="shared" si="11"/>
        <v>1816.34360410831</v>
      </c>
      <c r="Q60" s="291">
        <f t="shared" si="11"/>
        <v>2137.3282636248418</v>
      </c>
      <c r="R60" s="291">
        <f t="shared" si="11"/>
        <v>2092.1838509316772</v>
      </c>
      <c r="S60" s="291">
        <f t="shared" si="11"/>
        <v>2260.8561170947251</v>
      </c>
      <c r="T60" s="291">
        <f t="shared" si="11"/>
        <v>2655.6555386752884</v>
      </c>
      <c r="U60" s="291">
        <f t="shared" si="11"/>
        <v>2731.2149532710278</v>
      </c>
      <c r="V60" s="291">
        <f t="shared" si="11"/>
        <v>2634.9430664522524</v>
      </c>
      <c r="W60" s="291">
        <f t="shared" si="11"/>
        <v>3104.655674102813</v>
      </c>
      <c r="X60" s="291">
        <f t="shared" si="11"/>
        <v>3120.4144972270742</v>
      </c>
      <c r="Y60" s="291">
        <f t="shared" si="12"/>
        <v>3898.3692596063725</v>
      </c>
      <c r="Z60" s="291">
        <f t="shared" si="12"/>
        <v>4643.6576935162884</v>
      </c>
    </row>
    <row r="61" spans="1:26" x14ac:dyDescent="0.2">
      <c r="A61" s="1" t="s">
        <v>43</v>
      </c>
      <c r="B61" t="s">
        <v>954</v>
      </c>
      <c r="C61" s="291" t="str">
        <f t="shared" si="13"/>
        <v>..</v>
      </c>
      <c r="D61" s="291" t="str">
        <f t="shared" si="11"/>
        <v>..</v>
      </c>
      <c r="E61" s="291" t="str">
        <f t="shared" si="11"/>
        <v>..</v>
      </c>
      <c r="F61" s="291" t="str">
        <f t="shared" si="11"/>
        <v>..</v>
      </c>
      <c r="G61" s="291" t="str">
        <f t="shared" si="11"/>
        <v>..</v>
      </c>
      <c r="H61" s="291" t="str">
        <f t="shared" si="11"/>
        <v>..</v>
      </c>
      <c r="I61" s="291" t="str">
        <f t="shared" si="11"/>
        <v>..</v>
      </c>
      <c r="J61" s="291" t="str">
        <f t="shared" si="11"/>
        <v>..</v>
      </c>
      <c r="K61" s="291" t="str">
        <f t="shared" si="11"/>
        <v>..</v>
      </c>
      <c r="L61" s="291" t="str">
        <f t="shared" si="11"/>
        <v>..</v>
      </c>
      <c r="M61" s="291" t="str">
        <f t="shared" si="11"/>
        <v>..</v>
      </c>
      <c r="N61" s="291" t="str">
        <f t="shared" si="11"/>
        <v>..</v>
      </c>
      <c r="O61" s="291" t="str">
        <f t="shared" si="11"/>
        <v>..</v>
      </c>
      <c r="P61" s="291" t="str">
        <f t="shared" si="11"/>
        <v>..</v>
      </c>
      <c r="Q61" s="291" t="str">
        <f t="shared" si="11"/>
        <v>..</v>
      </c>
      <c r="R61" s="291" t="str">
        <f t="shared" si="11"/>
        <v>..</v>
      </c>
      <c r="S61" s="291" t="str">
        <f t="shared" si="11"/>
        <v>..</v>
      </c>
      <c r="T61" s="291" t="str">
        <f t="shared" si="11"/>
        <v>..</v>
      </c>
      <c r="U61" s="291" t="str">
        <f t="shared" si="11"/>
        <v>..</v>
      </c>
      <c r="V61" s="291" t="str">
        <f t="shared" si="11"/>
        <v>..</v>
      </c>
      <c r="W61" s="291" t="str">
        <f t="shared" si="11"/>
        <v>..</v>
      </c>
      <c r="X61" s="291" t="str">
        <f t="shared" si="11"/>
        <v>..</v>
      </c>
      <c r="Y61" s="291" t="str">
        <f t="shared" si="12"/>
        <v>..</v>
      </c>
      <c r="Z61" s="291" t="str">
        <f t="shared" si="12"/>
        <v>..</v>
      </c>
    </row>
    <row r="62" spans="1:26" x14ac:dyDescent="0.2">
      <c r="A62" s="1" t="s">
        <v>45</v>
      </c>
      <c r="B62" t="s">
        <v>955</v>
      </c>
      <c r="C62" s="291" t="str">
        <f t="shared" si="13"/>
        <v>..</v>
      </c>
      <c r="D62" s="291" t="str">
        <f t="shared" si="11"/>
        <v>..</v>
      </c>
      <c r="E62" s="291" t="str">
        <f t="shared" si="11"/>
        <v>..</v>
      </c>
      <c r="F62" s="291" t="str">
        <f t="shared" si="11"/>
        <v>..</v>
      </c>
      <c r="G62" s="291" t="str">
        <f t="shared" si="11"/>
        <v>..</v>
      </c>
      <c r="H62" s="291" t="str">
        <f t="shared" si="11"/>
        <v>..</v>
      </c>
      <c r="I62" s="291" t="str">
        <f t="shared" si="11"/>
        <v>..</v>
      </c>
      <c r="J62" s="291" t="str">
        <f t="shared" si="11"/>
        <v>..</v>
      </c>
      <c r="K62" s="291" t="str">
        <f t="shared" si="11"/>
        <v>..</v>
      </c>
      <c r="L62" s="291" t="str">
        <f t="shared" si="11"/>
        <v>..</v>
      </c>
      <c r="M62" s="291" t="str">
        <f t="shared" si="11"/>
        <v>..</v>
      </c>
      <c r="N62" s="291" t="str">
        <f t="shared" si="11"/>
        <v>..</v>
      </c>
      <c r="O62" s="291" t="str">
        <f t="shared" si="11"/>
        <v>..</v>
      </c>
      <c r="P62" s="291" t="str">
        <f t="shared" si="11"/>
        <v>..</v>
      </c>
      <c r="Q62" s="291" t="str">
        <f t="shared" si="11"/>
        <v>..</v>
      </c>
      <c r="R62" s="291" t="str">
        <f t="shared" si="11"/>
        <v>..</v>
      </c>
      <c r="S62" s="291" t="str">
        <f t="shared" si="11"/>
        <v>..</v>
      </c>
      <c r="T62" s="291" t="str">
        <f t="shared" si="11"/>
        <v>..</v>
      </c>
      <c r="U62" s="291" t="str">
        <f t="shared" si="11"/>
        <v>..</v>
      </c>
      <c r="V62" s="291" t="str">
        <f t="shared" si="11"/>
        <v>..</v>
      </c>
      <c r="W62" s="291" t="str">
        <f t="shared" si="11"/>
        <v>..</v>
      </c>
      <c r="X62" s="291" t="str">
        <f t="shared" si="11"/>
        <v>..</v>
      </c>
      <c r="Y62" s="291" t="str">
        <f t="shared" si="12"/>
        <v>..</v>
      </c>
      <c r="Z62" s="291" t="str">
        <f t="shared" si="12"/>
        <v>..</v>
      </c>
    </row>
    <row r="63" spans="1:26" x14ac:dyDescent="0.2">
      <c r="A63" s="1" t="s">
        <v>46</v>
      </c>
      <c r="B63" t="s">
        <v>47</v>
      </c>
      <c r="C63" s="291">
        <f t="shared" si="13"/>
        <v>6363.2495164410066</v>
      </c>
      <c r="D63" s="291">
        <f t="shared" si="11"/>
        <v>5852.084443073818</v>
      </c>
      <c r="E63" s="291">
        <f t="shared" si="11"/>
        <v>6108.3160083160074</v>
      </c>
      <c r="F63" s="291">
        <f t="shared" si="11"/>
        <v>6026.5770523283736</v>
      </c>
      <c r="G63" s="291">
        <f t="shared" si="11"/>
        <v>6018.9553496208928</v>
      </c>
      <c r="H63" s="291">
        <f t="shared" si="11"/>
        <v>5405.8506224066396</v>
      </c>
      <c r="I63" s="291">
        <f t="shared" si="11"/>
        <v>5356.7213114754104</v>
      </c>
      <c r="J63" s="291">
        <f t="shared" si="11"/>
        <v>5058.0207621681966</v>
      </c>
      <c r="K63" s="291">
        <f t="shared" si="11"/>
        <v>4900.890625</v>
      </c>
      <c r="L63" s="291">
        <f t="shared" si="11"/>
        <v>5322.9721362229102</v>
      </c>
      <c r="M63" s="291">
        <f t="shared" si="11"/>
        <v>5325.9842519685035</v>
      </c>
      <c r="N63" s="291">
        <f t="shared" si="11"/>
        <v>5764.6587215601294</v>
      </c>
      <c r="O63" s="291">
        <f t="shared" si="11"/>
        <v>6264.729344729345</v>
      </c>
      <c r="P63" s="291">
        <f t="shared" si="11"/>
        <v>6586.1362007168455</v>
      </c>
      <c r="Q63" s="291">
        <f t="shared" si="11"/>
        <v>6750.2678571428569</v>
      </c>
      <c r="R63" s="291">
        <f t="shared" si="11"/>
        <v>7142.1135371179043</v>
      </c>
      <c r="S63" s="291">
        <f t="shared" si="11"/>
        <v>7495.9437939110067</v>
      </c>
      <c r="T63" s="291">
        <f t="shared" si="11"/>
        <v>7678.949536560247</v>
      </c>
      <c r="U63" s="291">
        <f t="shared" si="11"/>
        <v>7764.4236760124613</v>
      </c>
      <c r="V63" s="291">
        <f t="shared" si="11"/>
        <v>7684.5950704225361</v>
      </c>
      <c r="W63" s="291">
        <f t="shared" si="11"/>
        <v>6695.6044099760666</v>
      </c>
      <c r="X63" s="291">
        <f t="shared" si="11"/>
        <v>8019.4161097432288</v>
      </c>
      <c r="Y63" s="291">
        <f t="shared" si="12"/>
        <v>8602.6256281407041</v>
      </c>
      <c r="Z63" s="291">
        <f t="shared" si="12"/>
        <v>9086.9588313413005</v>
      </c>
    </row>
    <row r="64" spans="1:26" x14ac:dyDescent="0.2">
      <c r="A64" s="1" t="s">
        <v>48</v>
      </c>
      <c r="B64" t="s">
        <v>956</v>
      </c>
      <c r="C64" s="291">
        <f t="shared" si="13"/>
        <v>5343.7237569060771</v>
      </c>
      <c r="D64" s="291">
        <f t="shared" si="11"/>
        <v>5457.7156005122752</v>
      </c>
      <c r="E64" s="291">
        <f t="shared" si="11"/>
        <v>5707.7227722772286</v>
      </c>
      <c r="F64" s="291">
        <f t="shared" si="11"/>
        <v>5479.956634865569</v>
      </c>
      <c r="G64" s="291">
        <f t="shared" si="11"/>
        <v>5389.8017475698343</v>
      </c>
      <c r="H64" s="291">
        <f t="shared" si="11"/>
        <v>5276.1612077903665</v>
      </c>
      <c r="I64" s="291">
        <f t="shared" si="11"/>
        <v>4815.7188460187044</v>
      </c>
      <c r="J64" s="291">
        <f t="shared" si="11"/>
        <v>4262.5048547658462</v>
      </c>
      <c r="K64" s="291">
        <f t="shared" si="11"/>
        <v>4186.3347694271579</v>
      </c>
      <c r="L64" s="291">
        <f t="shared" si="11"/>
        <v>4181.9072243346009</v>
      </c>
      <c r="M64" s="291">
        <f t="shared" si="11"/>
        <v>4322.3238575158375</v>
      </c>
      <c r="N64" s="291">
        <f t="shared" si="11"/>
        <v>4407.085913523526</v>
      </c>
      <c r="O64" s="291">
        <f t="shared" si="11"/>
        <v>4809.9418406188206</v>
      </c>
      <c r="P64" s="291">
        <f t="shared" si="11"/>
        <v>4844.6913198205166</v>
      </c>
      <c r="Q64" s="291">
        <f t="shared" si="11"/>
        <v>5107.6214199818387</v>
      </c>
      <c r="R64" s="291">
        <f t="shared" si="11"/>
        <v>5099.5370646558404</v>
      </c>
      <c r="S64" s="291">
        <f t="shared" si="11"/>
        <v>4985.6169483744188</v>
      </c>
      <c r="T64" s="291">
        <f t="shared" si="11"/>
        <v>5258.4180137307767</v>
      </c>
      <c r="U64" s="291">
        <f t="shared" si="11"/>
        <v>5396.1840816897466</v>
      </c>
      <c r="V64" s="291">
        <f t="shared" si="11"/>
        <v>5708.6096820182229</v>
      </c>
      <c r="W64" s="291">
        <f t="shared" si="11"/>
        <v>5997.3638308561603</v>
      </c>
      <c r="X64" s="291">
        <f t="shared" si="11"/>
        <v>6493.1805814119998</v>
      </c>
      <c r="Y64" s="291">
        <f t="shared" si="12"/>
        <v>7193.766621843718</v>
      </c>
      <c r="Z64" s="291">
        <f t="shared" si="12"/>
        <v>7417.5163224678236</v>
      </c>
    </row>
    <row r="65" spans="1:26" x14ac:dyDescent="0.2">
      <c r="A65" s="1" t="s">
        <v>49</v>
      </c>
      <c r="B65" t="s">
        <v>957</v>
      </c>
      <c r="C65" s="291">
        <f t="shared" si="13"/>
        <v>6589.6070510466388</v>
      </c>
      <c r="D65" s="291">
        <f t="shared" si="11"/>
        <v>7009.3140794223818</v>
      </c>
      <c r="E65" s="291">
        <f t="shared" si="11"/>
        <v>6838.5786802030452</v>
      </c>
      <c r="F65" s="291">
        <f t="shared" si="11"/>
        <v>7105.3006277910808</v>
      </c>
      <c r="G65" s="291">
        <f t="shared" si="11"/>
        <v>6743.6572072918616</v>
      </c>
      <c r="H65" s="291">
        <f t="shared" si="11"/>
        <v>6210.4283965728264</v>
      </c>
      <c r="I65" s="291">
        <f t="shared" si="11"/>
        <v>6202.7616926503342</v>
      </c>
      <c r="J65" s="291">
        <f t="shared" si="11"/>
        <v>5773.5300693047175</v>
      </c>
      <c r="K65" s="291">
        <f t="shared" si="11"/>
        <v>5007.2356805881163</v>
      </c>
      <c r="L65" s="291">
        <f t="shared" si="11"/>
        <v>4761.490917923943</v>
      </c>
      <c r="M65" s="291">
        <f t="shared" si="11"/>
        <v>4699.0807174887887</v>
      </c>
      <c r="N65" s="291">
        <f t="shared" si="11"/>
        <v>5628.767053553247</v>
      </c>
      <c r="O65" s="291">
        <f t="shared" si="11"/>
        <v>5110.4169765481683</v>
      </c>
      <c r="P65" s="291">
        <f t="shared" si="11"/>
        <v>5612.5009661711283</v>
      </c>
      <c r="Q65" s="291">
        <f t="shared" si="11"/>
        <v>6149.7349823321547</v>
      </c>
      <c r="R65" s="291">
        <f t="shared" si="11"/>
        <v>5938.3549783549779</v>
      </c>
      <c r="S65" s="291">
        <f t="shared" si="11"/>
        <v>5519.621702339472</v>
      </c>
      <c r="T65" s="291">
        <f t="shared" si="11"/>
        <v>5241.3811420982729</v>
      </c>
      <c r="U65" s="291">
        <f t="shared" si="11"/>
        <v>5640.0737667127714</v>
      </c>
      <c r="V65" s="291">
        <f t="shared" si="11"/>
        <v>5979.6327543424313</v>
      </c>
      <c r="W65" s="291">
        <f t="shared" si="11"/>
        <v>7053.6370845649199</v>
      </c>
      <c r="X65" s="291">
        <f t="shared" si="11"/>
        <v>7536.4213294227702</v>
      </c>
      <c r="Y65" s="291">
        <f t="shared" si="12"/>
        <v>7876.088938411669</v>
      </c>
      <c r="Z65" s="291">
        <f t="shared" si="12"/>
        <v>7795.2096824364453</v>
      </c>
    </row>
    <row r="66" spans="1:26" x14ac:dyDescent="0.2">
      <c r="A66" s="1" t="s">
        <v>50</v>
      </c>
      <c r="B66" t="s">
        <v>958</v>
      </c>
      <c r="C66" s="291">
        <f t="shared" si="13"/>
        <v>5727.1970254463768</v>
      </c>
      <c r="D66" s="291">
        <f t="shared" si="11"/>
        <v>4922.3039999999992</v>
      </c>
      <c r="E66" s="291">
        <f t="shared" si="11"/>
        <v>4736.1538461538466</v>
      </c>
      <c r="F66" s="291">
        <f t="shared" si="11"/>
        <v>5075.6730101091607</v>
      </c>
      <c r="G66" s="291">
        <f t="shared" si="11"/>
        <v>5023.5467701511843</v>
      </c>
      <c r="H66" s="291">
        <f t="shared" si="11"/>
        <v>4802.4125149211532</v>
      </c>
      <c r="I66" s="291">
        <f t="shared" si="11"/>
        <v>4372.9380053908353</v>
      </c>
      <c r="J66" s="291">
        <f t="shared" si="11"/>
        <v>5129.3977340488973</v>
      </c>
      <c r="K66" s="291">
        <f t="shared" si="11"/>
        <v>5625.03251990218</v>
      </c>
      <c r="L66" s="291">
        <f t="shared" si="11"/>
        <v>5190.9981782775303</v>
      </c>
      <c r="M66" s="291">
        <f t="shared" si="11"/>
        <v>5302.2771865152508</v>
      </c>
      <c r="N66" s="291">
        <f t="shared" si="11"/>
        <v>5100.1913171449596</v>
      </c>
      <c r="O66" s="291">
        <f t="shared" si="11"/>
        <v>5381.960638000186</v>
      </c>
      <c r="P66" s="291">
        <f t="shared" si="11"/>
        <v>5494.5773524720898</v>
      </c>
      <c r="Q66" s="291">
        <f t="shared" si="11"/>
        <v>5492.1943048576213</v>
      </c>
      <c r="R66" s="291">
        <f t="shared" si="11"/>
        <v>5752.1305841924395</v>
      </c>
      <c r="S66" s="291">
        <f t="shared" si="11"/>
        <v>5342.4307943146778</v>
      </c>
      <c r="T66" s="291">
        <f t="shared" si="11"/>
        <v>5104.1985567461188</v>
      </c>
      <c r="U66" s="291">
        <f t="shared" si="11"/>
        <v>4967.1719038817</v>
      </c>
      <c r="V66" s="291">
        <f t="shared" si="11"/>
        <v>4947.2013366750207</v>
      </c>
      <c r="W66" s="291">
        <f t="shared" si="11"/>
        <v>5375.5839727195225</v>
      </c>
      <c r="X66" s="291">
        <f t="shared" si="11"/>
        <v>5850.8444444444449</v>
      </c>
      <c r="Y66" s="291">
        <f t="shared" si="12"/>
        <v>6375.2881355932204</v>
      </c>
      <c r="Z66" s="291">
        <f t="shared" si="12"/>
        <v>6662.8970331588134</v>
      </c>
    </row>
    <row r="67" spans="1:26" x14ac:dyDescent="0.2">
      <c r="A67" s="1" t="s">
        <v>51</v>
      </c>
      <c r="B67" t="s">
        <v>959</v>
      </c>
      <c r="C67" s="291" t="str">
        <f t="shared" si="13"/>
        <v>..</v>
      </c>
      <c r="D67" s="291" t="str">
        <f t="shared" si="11"/>
        <v>..</v>
      </c>
      <c r="E67" s="291" t="str">
        <f t="shared" si="11"/>
        <v>..</v>
      </c>
      <c r="F67" s="291" t="str">
        <f t="shared" si="11"/>
        <v>..</v>
      </c>
      <c r="G67" s="291" t="str">
        <f t="shared" si="11"/>
        <v>..</v>
      </c>
      <c r="H67" s="291" t="str">
        <f t="shared" si="11"/>
        <v>..</v>
      </c>
      <c r="I67" s="291" t="str">
        <f t="shared" si="11"/>
        <v>..</v>
      </c>
      <c r="J67" s="291" t="str">
        <f t="shared" si="11"/>
        <v>..</v>
      </c>
      <c r="K67" s="291" t="str">
        <f t="shared" si="11"/>
        <v>..</v>
      </c>
      <c r="L67" s="291" t="str">
        <f t="shared" si="11"/>
        <v>..</v>
      </c>
      <c r="M67" s="291" t="str">
        <f t="shared" si="11"/>
        <v>..</v>
      </c>
      <c r="N67" s="291" t="str">
        <f t="shared" si="11"/>
        <v>..</v>
      </c>
      <c r="O67" s="291" t="str">
        <f t="shared" si="11"/>
        <v>..</v>
      </c>
      <c r="P67" s="291" t="str">
        <f t="shared" si="11"/>
        <v>..</v>
      </c>
      <c r="Q67" s="291" t="str">
        <f t="shared" si="11"/>
        <v>..</v>
      </c>
      <c r="R67" s="291" t="str">
        <f t="shared" si="11"/>
        <v>..</v>
      </c>
      <c r="S67" s="291" t="str">
        <f t="shared" si="11"/>
        <v>..</v>
      </c>
      <c r="T67" s="291" t="str">
        <f t="shared" si="11"/>
        <v>..</v>
      </c>
      <c r="U67" s="291" t="str">
        <f t="shared" si="11"/>
        <v>..</v>
      </c>
      <c r="V67" s="291" t="str">
        <f t="shared" si="11"/>
        <v>..</v>
      </c>
      <c r="W67" s="291" t="str">
        <f t="shared" si="11"/>
        <v>..</v>
      </c>
      <c r="X67" s="291" t="str">
        <f t="shared" si="11"/>
        <v>..</v>
      </c>
      <c r="Y67" s="291" t="str">
        <f t="shared" si="12"/>
        <v>..</v>
      </c>
      <c r="Z67" s="291" t="str">
        <f t="shared" si="12"/>
        <v>..</v>
      </c>
    </row>
    <row r="68" spans="1:26" x14ac:dyDescent="0.2">
      <c r="A68" s="1" t="s">
        <v>53</v>
      </c>
      <c r="B68" t="s">
        <v>52</v>
      </c>
      <c r="C68" s="291" t="str">
        <f t="shared" si="13"/>
        <v>..</v>
      </c>
      <c r="D68" s="291" t="str">
        <f t="shared" si="11"/>
        <v>..</v>
      </c>
      <c r="E68" s="291" t="str">
        <f t="shared" si="11"/>
        <v>..</v>
      </c>
      <c r="F68" s="291" t="str">
        <f t="shared" si="11"/>
        <v>..</v>
      </c>
      <c r="G68" s="291" t="str">
        <f t="shared" si="11"/>
        <v>..</v>
      </c>
      <c r="H68" s="291" t="str">
        <f t="shared" si="11"/>
        <v>..</v>
      </c>
      <c r="I68" s="291" t="str">
        <f t="shared" si="11"/>
        <v>..</v>
      </c>
      <c r="J68" s="291" t="str">
        <f t="shared" si="11"/>
        <v>..</v>
      </c>
      <c r="K68" s="291" t="str">
        <f t="shared" si="11"/>
        <v>..</v>
      </c>
      <c r="L68" s="291" t="str">
        <f t="shared" si="11"/>
        <v>..</v>
      </c>
      <c r="M68" s="291" t="str">
        <f t="shared" si="11"/>
        <v>..</v>
      </c>
      <c r="N68" s="291" t="str">
        <f t="shared" si="11"/>
        <v>..</v>
      </c>
      <c r="O68" s="291" t="str">
        <f t="shared" si="11"/>
        <v>..</v>
      </c>
      <c r="P68" s="291" t="str">
        <f t="shared" si="11"/>
        <v>..</v>
      </c>
      <c r="Q68" s="291" t="str">
        <f t="shared" si="11"/>
        <v>..</v>
      </c>
      <c r="R68" s="291" t="str">
        <f t="shared" si="11"/>
        <v>..</v>
      </c>
      <c r="S68" s="291" t="str">
        <f t="shared" si="11"/>
        <v>..</v>
      </c>
      <c r="T68" s="291" t="str">
        <f t="shared" si="11"/>
        <v>..</v>
      </c>
      <c r="U68" s="291" t="str">
        <f t="shared" si="11"/>
        <v>..</v>
      </c>
      <c r="V68" s="291" t="str">
        <f t="shared" si="11"/>
        <v>..</v>
      </c>
      <c r="W68" s="291" t="str">
        <f t="shared" si="11"/>
        <v>..</v>
      </c>
      <c r="X68" s="291" t="str">
        <f t="shared" si="11"/>
        <v>..</v>
      </c>
      <c r="Y68" s="291" t="str">
        <f t="shared" si="12"/>
        <v>..</v>
      </c>
      <c r="Z68" s="291" t="str">
        <f t="shared" si="12"/>
        <v>..</v>
      </c>
    </row>
    <row r="69" spans="1:26" x14ac:dyDescent="0.2">
      <c r="A69" s="1" t="s">
        <v>54</v>
      </c>
      <c r="B69" s="124" t="s">
        <v>960</v>
      </c>
      <c r="C69" s="291">
        <f t="shared" si="13"/>
        <v>4047.45503252966</v>
      </c>
      <c r="D69" s="291">
        <f t="shared" si="11"/>
        <v>3775.8830694275275</v>
      </c>
      <c r="E69" s="291">
        <f t="shared" si="11"/>
        <v>3917.5903614457839</v>
      </c>
      <c r="F69" s="291">
        <f t="shared" si="11"/>
        <v>3992.6213592233012</v>
      </c>
      <c r="G69" s="291">
        <f t="shared" si="11"/>
        <v>4140</v>
      </c>
      <c r="H69" s="291">
        <f t="shared" si="11"/>
        <v>4260.4878048780492</v>
      </c>
      <c r="I69" s="291">
        <f t="shared" si="11"/>
        <v>4283.4782608695659</v>
      </c>
      <c r="J69" s="291">
        <f t="shared" si="11"/>
        <v>2682.9850746268658</v>
      </c>
      <c r="K69" s="291">
        <f t="shared" si="11"/>
        <v>2223.3333333333335</v>
      </c>
      <c r="L69" s="291">
        <f t="shared" si="11"/>
        <v>1996.8421052631577</v>
      </c>
      <c r="M69" s="291">
        <f t="shared" si="11"/>
        <v>2103.3333333333335</v>
      </c>
      <c r="N69" s="291">
        <f t="shared" si="11"/>
        <v>1829.1428571428569</v>
      </c>
      <c r="O69" s="291">
        <f t="shared" si="11"/>
        <v>2708.571428571428</v>
      </c>
      <c r="P69" s="291">
        <f t="shared" si="11"/>
        <v>2968.8311688311687</v>
      </c>
      <c r="Q69" s="291">
        <f t="shared" si="11"/>
        <v>3367.4999999999995</v>
      </c>
      <c r="R69" s="291">
        <f t="shared" si="11"/>
        <v>3296.4383561643835</v>
      </c>
      <c r="S69" s="291">
        <f t="shared" si="11"/>
        <v>3151.2499999999995</v>
      </c>
      <c r="T69" s="291">
        <f t="shared" si="11"/>
        <v>2856.0655737704915</v>
      </c>
      <c r="U69" s="291">
        <f t="shared" si="11"/>
        <v>2580.2150537634407</v>
      </c>
      <c r="V69" s="291">
        <f t="shared" ref="D69:X78" si="14">IF(V15&gt;9,V42/V15*1000,"..")</f>
        <v>2927.3469387755104</v>
      </c>
      <c r="W69" s="291">
        <f t="shared" si="14"/>
        <v>3415.6521739130435</v>
      </c>
      <c r="X69" s="291">
        <f t="shared" si="14"/>
        <v>3807.2558139534881</v>
      </c>
      <c r="Y69" s="291">
        <f t="shared" ref="Y69:Z69" si="15">IF(Y15&gt;9,Y42/Y15*1000,"..")</f>
        <v>3838.7301587301586</v>
      </c>
      <c r="Z69" s="291">
        <f t="shared" si="15"/>
        <v>3474.7286821705425</v>
      </c>
    </row>
    <row r="70" spans="1:26" x14ac:dyDescent="0.2">
      <c r="A70" s="1" t="s">
        <v>56</v>
      </c>
      <c r="B70" s="124" t="s">
        <v>961</v>
      </c>
      <c r="C70" s="291">
        <f t="shared" si="13"/>
        <v>19111.724137931033</v>
      </c>
      <c r="D70" s="291">
        <f t="shared" si="14"/>
        <v>16393.684210526317</v>
      </c>
      <c r="E70" s="291">
        <f t="shared" si="14"/>
        <v>19522.222222222223</v>
      </c>
      <c r="F70" s="291">
        <f t="shared" si="14"/>
        <v>21944.444444444442</v>
      </c>
      <c r="G70" s="291">
        <f t="shared" si="14"/>
        <v>13825.16129032258</v>
      </c>
      <c r="H70" s="291">
        <f t="shared" si="14"/>
        <v>15137.066666666666</v>
      </c>
      <c r="I70" s="291">
        <f t="shared" si="14"/>
        <v>13622.337662337664</v>
      </c>
      <c r="J70" s="291">
        <f t="shared" si="14"/>
        <v>10208.941176470589</v>
      </c>
      <c r="K70" s="291">
        <f t="shared" si="14"/>
        <v>9574.5</v>
      </c>
      <c r="L70" s="291">
        <f t="shared" si="14"/>
        <v>10127.567567567568</v>
      </c>
      <c r="M70" s="291">
        <f t="shared" si="14"/>
        <v>13959.45945945946</v>
      </c>
      <c r="N70" s="291">
        <f t="shared" si="14"/>
        <v>18769.855072463768</v>
      </c>
      <c r="O70" s="291">
        <f t="shared" si="14"/>
        <v>16587.777777777777</v>
      </c>
      <c r="P70" s="291">
        <f t="shared" si="14"/>
        <v>15576.744186046511</v>
      </c>
      <c r="Q70" s="291">
        <f t="shared" si="14"/>
        <v>19285.432098765428</v>
      </c>
      <c r="R70" s="291">
        <f t="shared" si="14"/>
        <v>16906.461538461539</v>
      </c>
      <c r="S70" s="291">
        <f t="shared" si="14"/>
        <v>15222.777777777777</v>
      </c>
      <c r="T70" s="291">
        <f t="shared" si="14"/>
        <v>16407.441860465118</v>
      </c>
      <c r="U70" s="291">
        <f t="shared" si="14"/>
        <v>13752.558139534884</v>
      </c>
      <c r="V70" s="291">
        <f t="shared" si="14"/>
        <v>12751.549295774648</v>
      </c>
      <c r="W70" s="291">
        <f t="shared" si="14"/>
        <v>13677.647058823528</v>
      </c>
      <c r="X70" s="291">
        <f t="shared" si="14"/>
        <v>15902.591599642537</v>
      </c>
      <c r="Y70" s="291">
        <f t="shared" ref="Y70:Z70" si="16">IF(Y16&gt;9,Y43/Y16*1000,"..")</f>
        <v>14272.249342846415</v>
      </c>
      <c r="Z70" s="291">
        <f t="shared" si="16"/>
        <v>13931.376146788991</v>
      </c>
    </row>
    <row r="71" spans="1:26" x14ac:dyDescent="0.2">
      <c r="A71" s="1" t="s">
        <v>58</v>
      </c>
      <c r="B71" t="s">
        <v>962</v>
      </c>
      <c r="C71" s="291">
        <f t="shared" si="13"/>
        <v>5016.347826086957</v>
      </c>
      <c r="D71" s="291">
        <f t="shared" si="14"/>
        <v>4077.8905701334356</v>
      </c>
      <c r="E71" s="291">
        <f t="shared" si="14"/>
        <v>4108.2786885245896</v>
      </c>
      <c r="F71" s="291">
        <f t="shared" si="14"/>
        <v>3834.9624060150377</v>
      </c>
      <c r="G71" s="291">
        <f t="shared" si="14"/>
        <v>4424.7519876169699</v>
      </c>
      <c r="H71" s="291">
        <f t="shared" si="14"/>
        <v>4412.0034340123311</v>
      </c>
      <c r="I71" s="291">
        <f t="shared" si="14"/>
        <v>4946.6404715127701</v>
      </c>
      <c r="J71" s="291">
        <f t="shared" si="14"/>
        <v>5444.7242508184336</v>
      </c>
      <c r="K71" s="291">
        <f t="shared" si="14"/>
        <v>5876.1085972850669</v>
      </c>
      <c r="L71" s="291">
        <f t="shared" si="14"/>
        <v>6589.4408764639229</v>
      </c>
      <c r="M71" s="291">
        <f t="shared" si="14"/>
        <v>5161.5426314566721</v>
      </c>
      <c r="N71" s="291">
        <f t="shared" si="14"/>
        <v>5206.5439672801631</v>
      </c>
      <c r="O71" s="291">
        <f t="shared" si="14"/>
        <v>6396.3064833005892</v>
      </c>
      <c r="P71" s="291">
        <f t="shared" si="14"/>
        <v>6725.9259259259252</v>
      </c>
      <c r="Q71" s="291">
        <f t="shared" si="14"/>
        <v>6501.0845986984814</v>
      </c>
      <c r="R71" s="291">
        <f t="shared" si="14"/>
        <v>5231.4814814814818</v>
      </c>
      <c r="S71" s="291">
        <f t="shared" si="14"/>
        <v>5688.2568807339449</v>
      </c>
      <c r="T71" s="291">
        <f t="shared" si="14"/>
        <v>5957.9831932773113</v>
      </c>
      <c r="U71" s="291">
        <f t="shared" si="14"/>
        <v>5981.2813370473541</v>
      </c>
      <c r="V71" s="291">
        <f t="shared" si="14"/>
        <v>6583.5869962254974</v>
      </c>
      <c r="W71" s="291">
        <f t="shared" si="14"/>
        <v>6962.3856756408604</v>
      </c>
      <c r="X71" s="291">
        <f t="shared" si="14"/>
        <v>7845.7320872274149</v>
      </c>
      <c r="Y71" s="291">
        <f t="shared" ref="Y71:Z71" si="17">IF(Y17&gt;9,Y44/Y17*1000,"..")</f>
        <v>7697.8616352201261</v>
      </c>
      <c r="Z71" s="291">
        <f t="shared" si="17"/>
        <v>8245.734265734267</v>
      </c>
    </row>
    <row r="72" spans="1:26" x14ac:dyDescent="0.2">
      <c r="A72" s="1" t="s">
        <v>59</v>
      </c>
      <c r="B72" t="s">
        <v>55</v>
      </c>
      <c r="C72" s="291" t="str">
        <f t="shared" si="13"/>
        <v>..</v>
      </c>
      <c r="D72" s="291" t="str">
        <f t="shared" si="14"/>
        <v>..</v>
      </c>
      <c r="E72" s="291" t="str">
        <f t="shared" si="14"/>
        <v>..</v>
      </c>
      <c r="F72" s="291" t="str">
        <f t="shared" si="14"/>
        <v>..</v>
      </c>
      <c r="G72" s="291" t="str">
        <f t="shared" si="14"/>
        <v>..</v>
      </c>
      <c r="H72" s="291" t="str">
        <f t="shared" si="14"/>
        <v>..</v>
      </c>
      <c r="I72" s="291" t="str">
        <f t="shared" si="14"/>
        <v>..</v>
      </c>
      <c r="J72" s="291" t="str">
        <f t="shared" si="14"/>
        <v>..</v>
      </c>
      <c r="K72" s="291" t="str">
        <f t="shared" si="14"/>
        <v>..</v>
      </c>
      <c r="L72" s="291" t="str">
        <f t="shared" si="14"/>
        <v>..</v>
      </c>
      <c r="M72" s="291" t="str">
        <f t="shared" si="14"/>
        <v>..</v>
      </c>
      <c r="N72" s="291" t="str">
        <f t="shared" si="14"/>
        <v>..</v>
      </c>
      <c r="O72" s="291" t="str">
        <f t="shared" si="14"/>
        <v>..</v>
      </c>
      <c r="P72" s="291" t="str">
        <f t="shared" si="14"/>
        <v>..</v>
      </c>
      <c r="Q72" s="291" t="str">
        <f t="shared" si="14"/>
        <v>..</v>
      </c>
      <c r="R72" s="291" t="str">
        <f t="shared" si="14"/>
        <v>..</v>
      </c>
      <c r="S72" s="291" t="str">
        <f t="shared" si="14"/>
        <v>..</v>
      </c>
      <c r="T72" s="291" t="str">
        <f t="shared" si="14"/>
        <v>..</v>
      </c>
      <c r="U72" s="291" t="str">
        <f t="shared" si="14"/>
        <v>..</v>
      </c>
      <c r="V72" s="291" t="str">
        <f t="shared" si="14"/>
        <v>..</v>
      </c>
      <c r="W72" s="291" t="str">
        <f t="shared" si="14"/>
        <v>..</v>
      </c>
      <c r="X72" s="291" t="str">
        <f t="shared" si="14"/>
        <v>..</v>
      </c>
      <c r="Y72" s="291" t="str">
        <f t="shared" ref="Y72:Z72" si="18">IF(Y18&gt;9,Y45/Y18*1000,"..")</f>
        <v>..</v>
      </c>
      <c r="Z72" s="291" t="str">
        <f t="shared" si="18"/>
        <v>..</v>
      </c>
    </row>
    <row r="73" spans="1:26" x14ac:dyDescent="0.2">
      <c r="A73" s="1" t="s">
        <v>60</v>
      </c>
      <c r="B73" s="124" t="s">
        <v>57</v>
      </c>
      <c r="C73" s="291" t="str">
        <f t="shared" si="13"/>
        <v>..</v>
      </c>
      <c r="D73" s="291" t="str">
        <f t="shared" si="14"/>
        <v>..</v>
      </c>
      <c r="E73" s="291" t="str">
        <f t="shared" si="14"/>
        <v>..</v>
      </c>
      <c r="F73" s="291" t="str">
        <f t="shared" si="14"/>
        <v>..</v>
      </c>
      <c r="G73" s="291" t="str">
        <f t="shared" si="14"/>
        <v>..</v>
      </c>
      <c r="H73" s="291" t="str">
        <f t="shared" si="14"/>
        <v>..</v>
      </c>
      <c r="I73" s="291" t="str">
        <f t="shared" si="14"/>
        <v>..</v>
      </c>
      <c r="J73" s="291" t="str">
        <f t="shared" si="14"/>
        <v>..</v>
      </c>
      <c r="K73" s="291" t="str">
        <f t="shared" si="14"/>
        <v>..</v>
      </c>
      <c r="L73" s="291" t="str">
        <f t="shared" si="14"/>
        <v>..</v>
      </c>
      <c r="M73" s="291" t="str">
        <f t="shared" si="14"/>
        <v>..</v>
      </c>
      <c r="N73" s="291" t="str">
        <f t="shared" si="14"/>
        <v>..</v>
      </c>
      <c r="O73" s="291" t="str">
        <f t="shared" si="14"/>
        <v>..</v>
      </c>
      <c r="P73" s="291" t="str">
        <f t="shared" si="14"/>
        <v>..</v>
      </c>
      <c r="Q73" s="291" t="str">
        <f t="shared" si="14"/>
        <v>..</v>
      </c>
      <c r="R73" s="291" t="str">
        <f t="shared" si="14"/>
        <v>..</v>
      </c>
      <c r="S73" s="291" t="str">
        <f t="shared" si="14"/>
        <v>..</v>
      </c>
      <c r="T73" s="291" t="str">
        <f t="shared" si="14"/>
        <v>..</v>
      </c>
      <c r="U73" s="291" t="str">
        <f t="shared" si="14"/>
        <v>..</v>
      </c>
      <c r="V73" s="291" t="str">
        <f t="shared" si="14"/>
        <v>..</v>
      </c>
      <c r="W73" s="291" t="str">
        <f t="shared" si="14"/>
        <v>..</v>
      </c>
      <c r="X73" s="291" t="str">
        <f t="shared" si="14"/>
        <v>..</v>
      </c>
      <c r="Y73" s="291" t="str">
        <f t="shared" ref="Y73:Z73" si="19">IF(Y19&gt;9,Y46/Y19*1000,"..")</f>
        <v>..</v>
      </c>
      <c r="Z73" s="291" t="str">
        <f t="shared" si="19"/>
        <v>..</v>
      </c>
    </row>
    <row r="74" spans="1:26" x14ac:dyDescent="0.2">
      <c r="A74" s="1" t="s">
        <v>61</v>
      </c>
      <c r="B74" s="124" t="s">
        <v>431</v>
      </c>
      <c r="C74" s="291" t="str">
        <f t="shared" si="13"/>
        <v>..</v>
      </c>
      <c r="D74" s="291" t="str">
        <f t="shared" si="14"/>
        <v>..</v>
      </c>
      <c r="E74" s="291" t="str">
        <f t="shared" si="14"/>
        <v>..</v>
      </c>
      <c r="F74" s="291" t="str">
        <f t="shared" si="14"/>
        <v>..</v>
      </c>
      <c r="G74" s="291" t="str">
        <f t="shared" si="14"/>
        <v>..</v>
      </c>
      <c r="H74" s="291" t="str">
        <f t="shared" si="14"/>
        <v>..</v>
      </c>
      <c r="I74" s="291" t="str">
        <f t="shared" si="14"/>
        <v>..</v>
      </c>
      <c r="J74" s="291" t="str">
        <f t="shared" si="14"/>
        <v>..</v>
      </c>
      <c r="K74" s="291" t="str">
        <f t="shared" si="14"/>
        <v>..</v>
      </c>
      <c r="L74" s="291">
        <f t="shared" si="14"/>
        <v>5156.8421052631584</v>
      </c>
      <c r="M74" s="291" t="str">
        <f t="shared" si="14"/>
        <v>..</v>
      </c>
      <c r="N74" s="291">
        <f t="shared" si="14"/>
        <v>4534.545454545455</v>
      </c>
      <c r="O74" s="291">
        <f t="shared" si="14"/>
        <v>11262.500000000002</v>
      </c>
      <c r="P74" s="291">
        <f t="shared" si="14"/>
        <v>14091.914893617022</v>
      </c>
      <c r="Q74" s="291">
        <f t="shared" si="14"/>
        <v>9045.9016393442616</v>
      </c>
      <c r="R74" s="291">
        <f t="shared" si="14"/>
        <v>5561.538461538461</v>
      </c>
      <c r="S74" s="291">
        <f t="shared" si="14"/>
        <v>8409.5522388059708</v>
      </c>
      <c r="T74" s="291">
        <f t="shared" si="14"/>
        <v>12971.764705882351</v>
      </c>
      <c r="U74" s="291">
        <f t="shared" si="14"/>
        <v>6776.585365853658</v>
      </c>
      <c r="V74" s="291">
        <f t="shared" si="14"/>
        <v>8939.1304347826081</v>
      </c>
      <c r="W74" s="291">
        <f t="shared" si="14"/>
        <v>11863.157894736842</v>
      </c>
      <c r="X74" s="291">
        <f t="shared" si="14"/>
        <v>7128.2051282051289</v>
      </c>
      <c r="Y74" s="291">
        <f t="shared" ref="Y74:Z74" si="20">IF(Y20&gt;9,Y47/Y20*1000,"..")</f>
        <v>7958.1818181818189</v>
      </c>
      <c r="Z74" s="291" t="str">
        <f t="shared" si="20"/>
        <v>..</v>
      </c>
    </row>
    <row r="75" spans="1:26" x14ac:dyDescent="0.2">
      <c r="A75" s="1" t="s">
        <v>963</v>
      </c>
      <c r="B75" t="s">
        <v>964</v>
      </c>
      <c r="C75" s="291">
        <f t="shared" si="13"/>
        <v>4807.8260869565211</v>
      </c>
      <c r="D75" s="291">
        <f t="shared" si="14"/>
        <v>4002.105263157895</v>
      </c>
      <c r="E75" s="291">
        <f t="shared" si="14"/>
        <v>4497.8010471204198</v>
      </c>
      <c r="F75" s="291">
        <f t="shared" si="14"/>
        <v>4434.7006129184347</v>
      </c>
      <c r="G75" s="291">
        <f t="shared" si="14"/>
        <v>4810.8029197080295</v>
      </c>
      <c r="H75" s="291">
        <f t="shared" si="14"/>
        <v>5510.8991825613075</v>
      </c>
      <c r="I75" s="291">
        <f t="shared" si="14"/>
        <v>4929.72302604382</v>
      </c>
      <c r="J75" s="291">
        <f t="shared" si="14"/>
        <v>4719.0338164251207</v>
      </c>
      <c r="K75" s="291">
        <f t="shared" si="14"/>
        <v>4102.6415094339618</v>
      </c>
      <c r="L75" s="291">
        <f t="shared" si="14"/>
        <v>3718.3569182389933</v>
      </c>
      <c r="M75" s="291">
        <f t="shared" si="14"/>
        <v>4191.7241379310344</v>
      </c>
      <c r="N75" s="291">
        <f t="shared" si="14"/>
        <v>4217.0322580645161</v>
      </c>
      <c r="O75" s="291">
        <f t="shared" si="14"/>
        <v>4317.9888268156419</v>
      </c>
      <c r="P75" s="291">
        <f t="shared" si="14"/>
        <v>4886.1768970517151</v>
      </c>
      <c r="Q75" s="291">
        <f t="shared" si="14"/>
        <v>4250.5485737083582</v>
      </c>
      <c r="R75" s="291">
        <f t="shared" si="14"/>
        <v>4294.8792270531394</v>
      </c>
      <c r="S75" s="291">
        <f t="shared" si="14"/>
        <v>3753.7448559670779</v>
      </c>
      <c r="T75" s="291">
        <f t="shared" si="14"/>
        <v>4156.0344827586205</v>
      </c>
      <c r="U75" s="291">
        <f t="shared" si="14"/>
        <v>4629.2765957446809</v>
      </c>
      <c r="V75" s="291">
        <f t="shared" si="14"/>
        <v>4338.176089620164</v>
      </c>
      <c r="W75" s="291">
        <f t="shared" si="14"/>
        <v>4457.894736842105</v>
      </c>
      <c r="X75" s="291">
        <f t="shared" si="14"/>
        <v>4238.5964912280697</v>
      </c>
      <c r="Y75" s="291">
        <f t="shared" ref="Y75:Z75" si="21">IF(Y21&gt;9,Y48/Y21*1000,"..")</f>
        <v>4525.794392523364</v>
      </c>
      <c r="Z75" s="291">
        <f t="shared" si="21"/>
        <v>4974.1747572815539</v>
      </c>
    </row>
    <row r="76" spans="1:26" x14ac:dyDescent="0.2">
      <c r="A76" s="1" t="s">
        <v>965</v>
      </c>
      <c r="B76" t="s">
        <v>966</v>
      </c>
      <c r="C76" s="291" t="str">
        <f t="shared" si="13"/>
        <v>..</v>
      </c>
      <c r="D76" s="291" t="str">
        <f t="shared" si="14"/>
        <v>..</v>
      </c>
      <c r="E76" s="291" t="str">
        <f t="shared" si="14"/>
        <v>..</v>
      </c>
      <c r="F76" s="291" t="str">
        <f t="shared" si="14"/>
        <v>..</v>
      </c>
      <c r="G76" s="291" t="str">
        <f t="shared" si="14"/>
        <v>..</v>
      </c>
      <c r="H76" s="291" t="str">
        <f t="shared" si="14"/>
        <v>..</v>
      </c>
      <c r="I76" s="291" t="str">
        <f t="shared" si="14"/>
        <v>..</v>
      </c>
      <c r="J76" s="291" t="str">
        <f t="shared" si="14"/>
        <v>..</v>
      </c>
      <c r="K76" s="291" t="str">
        <f t="shared" si="14"/>
        <v>..</v>
      </c>
      <c r="L76" s="291" t="str">
        <f t="shared" si="14"/>
        <v>..</v>
      </c>
      <c r="M76" s="291" t="str">
        <f t="shared" si="14"/>
        <v>..</v>
      </c>
      <c r="N76" s="291" t="str">
        <f t="shared" si="14"/>
        <v>..</v>
      </c>
      <c r="O76" s="291" t="str">
        <f t="shared" si="14"/>
        <v>..</v>
      </c>
      <c r="P76" s="291" t="str">
        <f t="shared" si="14"/>
        <v>..</v>
      </c>
      <c r="Q76" s="291" t="str">
        <f t="shared" si="14"/>
        <v>..</v>
      </c>
      <c r="R76" s="291" t="str">
        <f t="shared" si="14"/>
        <v>..</v>
      </c>
      <c r="S76" s="291" t="str">
        <f t="shared" si="14"/>
        <v>..</v>
      </c>
      <c r="T76" s="291" t="str">
        <f t="shared" si="14"/>
        <v>..</v>
      </c>
      <c r="U76" s="291" t="str">
        <f t="shared" si="14"/>
        <v>..</v>
      </c>
      <c r="V76" s="291" t="str">
        <f t="shared" si="14"/>
        <v>..</v>
      </c>
      <c r="W76" s="291" t="str">
        <f t="shared" si="14"/>
        <v>..</v>
      </c>
      <c r="X76" s="291" t="str">
        <f t="shared" si="14"/>
        <v>..</v>
      </c>
      <c r="Y76" s="291" t="str">
        <f t="shared" ref="Y76:Z76" si="22">IF(Y22&gt;9,Y49/Y22*1000,"..")</f>
        <v>..</v>
      </c>
      <c r="Z76" s="291" t="str">
        <f t="shared" si="22"/>
        <v>..</v>
      </c>
    </row>
    <row r="77" spans="1:26" s="163" customFormat="1" ht="19.5" customHeight="1" x14ac:dyDescent="0.2">
      <c r="A77" s="743"/>
      <c r="B77" s="744" t="s">
        <v>5</v>
      </c>
      <c r="C77" s="162">
        <f t="shared" si="13"/>
        <v>5735.0191141737077</v>
      </c>
      <c r="D77" s="162">
        <f t="shared" si="14"/>
        <v>5438.9754994289005</v>
      </c>
      <c r="E77" s="162">
        <f t="shared" si="14"/>
        <v>5691.0872070687674</v>
      </c>
      <c r="F77" s="162">
        <f t="shared" si="14"/>
        <v>5064.0476879077069</v>
      </c>
      <c r="G77" s="162">
        <f t="shared" si="14"/>
        <v>4992.236329817345</v>
      </c>
      <c r="H77" s="162">
        <f t="shared" si="14"/>
        <v>4746.1808881207553</v>
      </c>
      <c r="I77" s="162">
        <f t="shared" si="14"/>
        <v>4352.9413313810483</v>
      </c>
      <c r="J77" s="162">
        <f t="shared" si="14"/>
        <v>4145.5572626993535</v>
      </c>
      <c r="K77" s="162">
        <f t="shared" si="14"/>
        <v>4649.4897183806588</v>
      </c>
      <c r="L77" s="162">
        <f t="shared" si="14"/>
        <v>4662.4899611558185</v>
      </c>
      <c r="M77" s="162">
        <f t="shared" si="14"/>
        <v>4756.0155941824059</v>
      </c>
      <c r="N77" s="162">
        <f t="shared" si="14"/>
        <v>4860.0551858464532</v>
      </c>
      <c r="O77" s="162">
        <f t="shared" si="14"/>
        <v>4881.7114484407421</v>
      </c>
      <c r="P77" s="162">
        <f t="shared" si="14"/>
        <v>4443.5045135964992</v>
      </c>
      <c r="Q77" s="162">
        <f t="shared" si="14"/>
        <v>4887.7842556132218</v>
      </c>
      <c r="R77" s="162">
        <f t="shared" si="14"/>
        <v>4796.8699715960756</v>
      </c>
      <c r="S77" s="162">
        <f t="shared" si="14"/>
        <v>4845.242910585046</v>
      </c>
      <c r="T77" s="162">
        <f t="shared" si="14"/>
        <v>5109.0414830203154</v>
      </c>
      <c r="U77" s="162">
        <f t="shared" si="14"/>
        <v>5323.2233423079333</v>
      </c>
      <c r="V77" s="162">
        <f t="shared" si="14"/>
        <v>5531.4725806412034</v>
      </c>
      <c r="W77" s="162">
        <f t="shared" si="14"/>
        <v>5876.1542029834718</v>
      </c>
      <c r="X77" s="162">
        <f t="shared" si="14"/>
        <v>6352.351935577095</v>
      </c>
      <c r="Y77" s="162">
        <f t="shared" ref="Y77:Z77" si="23">IF(Y23&gt;9,Y50/Y23*1000,"..")</f>
        <v>7050.739042491522</v>
      </c>
      <c r="Z77" s="162">
        <f t="shared" si="23"/>
        <v>7462.7163584084756</v>
      </c>
    </row>
    <row r="78" spans="1:26" s="163" customFormat="1" ht="19.5" customHeight="1" x14ac:dyDescent="0.2">
      <c r="A78" s="740"/>
      <c r="B78" s="748" t="s">
        <v>453</v>
      </c>
      <c r="C78" s="749">
        <f t="shared" si="13"/>
        <v>5095.420289855073</v>
      </c>
      <c r="D78" s="749">
        <f t="shared" si="14"/>
        <v>4774.8351648351645</v>
      </c>
      <c r="E78" s="749">
        <f t="shared" si="14"/>
        <v>7823.8596491228072</v>
      </c>
      <c r="F78" s="749">
        <f t="shared" si="14"/>
        <v>3118.1836066746555</v>
      </c>
      <c r="G78" s="749">
        <f t="shared" si="14"/>
        <v>3130.3693375374332</v>
      </c>
      <c r="H78" s="749">
        <f t="shared" si="14"/>
        <v>2178.7834224598928</v>
      </c>
      <c r="I78" s="749">
        <f t="shared" si="14"/>
        <v>1970.1578660860098</v>
      </c>
      <c r="J78" s="749">
        <f t="shared" si="14"/>
        <v>2038.8215074883381</v>
      </c>
      <c r="K78" s="749">
        <f t="shared" si="14"/>
        <v>3142.2861981371721</v>
      </c>
      <c r="L78" s="749">
        <f t="shared" si="14"/>
        <v>3193.5843793584381</v>
      </c>
      <c r="M78" s="749">
        <f t="shared" si="14"/>
        <v>3286.489675516224</v>
      </c>
      <c r="N78" s="749">
        <f t="shared" si="14"/>
        <v>3026.1638862991686</v>
      </c>
      <c r="O78" s="749">
        <f t="shared" si="14"/>
        <v>2510.8345620760833</v>
      </c>
      <c r="P78" s="749">
        <f t="shared" si="14"/>
        <v>1832.419035029742</v>
      </c>
      <c r="Q78" s="749">
        <f t="shared" si="14"/>
        <v>2250.2075391783142</v>
      </c>
      <c r="R78" s="749">
        <f t="shared" si="14"/>
        <v>2222.9412875832559</v>
      </c>
      <c r="S78" s="749">
        <f t="shared" si="14"/>
        <v>2465.993027750932</v>
      </c>
      <c r="T78" s="749">
        <f t="shared" si="14"/>
        <v>2861.9532191945987</v>
      </c>
      <c r="U78" s="749">
        <f t="shared" si="14"/>
        <v>2813.0307554493879</v>
      </c>
      <c r="V78" s="749">
        <f t="shared" si="14"/>
        <v>2895.4018912529555</v>
      </c>
      <c r="W78" s="749">
        <f t="shared" si="14"/>
        <v>3311.1766633890529</v>
      </c>
      <c r="X78" s="749">
        <f t="shared" si="14"/>
        <v>3325.9920513604397</v>
      </c>
      <c r="Y78" s="749">
        <f t="shared" ref="Y78:Z78" si="24">IF(Y24&gt;9,Y51/Y24*1000,"..")</f>
        <v>3921.9404989621898</v>
      </c>
      <c r="Z78" s="749">
        <f t="shared" si="24"/>
        <v>4327.4259259259252</v>
      </c>
    </row>
    <row r="79" spans="1:26" s="46" customFormat="1" ht="16.5" customHeight="1" x14ac:dyDescent="0.2">
      <c r="A79" s="104" t="s">
        <v>454</v>
      </c>
      <c r="B79" s="103"/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</row>
    <row r="80" spans="1:26" s="46" customFormat="1" ht="15" customHeight="1" x14ac:dyDescent="0.2">
      <c r="A80" s="103" t="s">
        <v>637</v>
      </c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50"/>
    </row>
    <row r="81" spans="3:17" ht="20.100000000000001" customHeight="1" x14ac:dyDescent="0.2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</sheetData>
  <phoneticPr fontId="6" type="noConversion"/>
  <pageMargins left="0.74803149606299202" right="0.74803149606299202" top="0.98425196850393704" bottom="0.98425196850393704" header="0.511811023622047" footer="0.511811023622047"/>
  <pageSetup scale="63" fitToHeight="3" orientation="landscape" r:id="rId1"/>
  <headerFooter alignWithMargins="0"/>
  <rowBreaks count="2" manualBreakCount="2">
    <brk id="27" max="16383" man="1"/>
    <brk id="54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0FC97-BFF0-4C7A-B586-8FE51E675781}">
  <dimension ref="A1:AB150"/>
  <sheetViews>
    <sheetView view="pageBreakPreview" zoomScale="80" zoomScaleNormal="100" zoomScaleSheetLayoutView="80" workbookViewId="0">
      <pane xSplit="2" ySplit="2" topLeftCell="C3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28515625" defaultRowHeight="12.75" x14ac:dyDescent="0.2"/>
  <cols>
    <col min="1" max="1" width="6.140625" style="871" customWidth="1"/>
    <col min="2" max="2" width="35.85546875" style="868" bestFit="1" customWidth="1"/>
    <col min="3" max="19" width="10.85546875" style="868" bestFit="1" customWidth="1"/>
    <col min="20" max="16384" width="9.28515625" style="868"/>
  </cols>
  <sheetData>
    <row r="1" spans="1:19" s="872" customFormat="1" ht="25.15" customHeight="1" x14ac:dyDescent="0.2">
      <c r="A1" s="872" t="str">
        <f>Index!B45</f>
        <v>Table 5a    National government employment, by department, FY2004-FY2020</v>
      </c>
    </row>
    <row r="2" spans="1:19" s="873" customFormat="1" ht="20.100000000000001" customHeight="1" x14ac:dyDescent="0.2">
      <c r="A2" s="875"/>
      <c r="B2" s="876" t="s">
        <v>1057</v>
      </c>
      <c r="C2" s="877" t="str">
        <f>IF(PubGrf="P",Sys!L3,Sys!L4)</f>
        <v>FY2004</v>
      </c>
      <c r="D2" s="877" t="str">
        <f>IF(PubGrf="P",Sys!M3,Sys!M4)</f>
        <v>FY2005</v>
      </c>
      <c r="E2" s="877" t="str">
        <f>IF(PubGrf="P",Sys!N3,Sys!N4)</f>
        <v>FY2006</v>
      </c>
      <c r="F2" s="877" t="str">
        <f>IF(PubGrf="P",Sys!O3,Sys!O4)</f>
        <v>FY2007</v>
      </c>
      <c r="G2" s="877" t="str">
        <f>IF(PubGrf="P",Sys!P3,Sys!P4)</f>
        <v>FY2008</v>
      </c>
      <c r="H2" s="877" t="str">
        <f>IF(PubGrf="P",Sys!Q3,Sys!Q4)</f>
        <v>FY2009</v>
      </c>
      <c r="I2" s="877" t="str">
        <f>IF(PubGrf="P",Sys!R3,Sys!R4)</f>
        <v>FY2010</v>
      </c>
      <c r="J2" s="877" t="str">
        <f>IF(PubGrf="P",Sys!S3,Sys!S4)</f>
        <v>FY2011</v>
      </c>
      <c r="K2" s="877" t="str">
        <f>IF(PubGrf="P",Sys!T3,Sys!T4)</f>
        <v>FY2012</v>
      </c>
      <c r="L2" s="877" t="str">
        <f>IF(PubGrf="P",Sys!U3,Sys!U4)</f>
        <v>FY2013</v>
      </c>
      <c r="M2" s="877" t="str">
        <f>IF(PubGrf="P",Sys!V3,Sys!V4)</f>
        <v>FY2014</v>
      </c>
      <c r="N2" s="877" t="str">
        <f>IF(PubGrf="P",Sys!W3,Sys!W4)</f>
        <v>FY2015</v>
      </c>
      <c r="O2" s="877" t="str">
        <f>IF(PubGrf="P",Sys!X3,Sys!X4)</f>
        <v>FY2016</v>
      </c>
      <c r="P2" s="877" t="str">
        <f>IF(PubGrf="P",Sys!Y3,Sys!Y4)</f>
        <v>FY2017</v>
      </c>
      <c r="Q2" s="877" t="str">
        <f>IF(PubGrf="P",Sys!Z3,Sys!Z4)</f>
        <v>FY2018</v>
      </c>
      <c r="R2" s="877" t="str">
        <f>IF(PubGrf="P",Sys!AA3,Sys!AA4)</f>
        <v>FY2019</v>
      </c>
      <c r="S2" s="877" t="str">
        <f>IF(PubGrf="P",Sys!AB3,Sys!AB4)</f>
        <v>FY2020</v>
      </c>
    </row>
    <row r="3" spans="1:19" ht="15" customHeight="1" x14ac:dyDescent="0.2">
      <c r="A3" s="871">
        <v>10</v>
      </c>
      <c r="B3" s="868" t="s">
        <v>1025</v>
      </c>
      <c r="C3" s="868">
        <v>20</v>
      </c>
      <c r="D3" s="868">
        <v>25</v>
      </c>
      <c r="E3" s="868">
        <v>26</v>
      </c>
      <c r="F3" s="868">
        <v>31</v>
      </c>
      <c r="G3" s="868">
        <v>28</v>
      </c>
      <c r="H3" s="868">
        <v>29</v>
      </c>
      <c r="I3" s="868">
        <v>28</v>
      </c>
      <c r="J3" s="868">
        <v>27</v>
      </c>
      <c r="K3" s="868">
        <v>26</v>
      </c>
      <c r="L3" s="868">
        <v>29</v>
      </c>
      <c r="M3" s="868">
        <v>25</v>
      </c>
      <c r="N3" s="868">
        <v>23</v>
      </c>
      <c r="O3" s="868">
        <v>24</v>
      </c>
      <c r="P3" s="868">
        <v>47</v>
      </c>
      <c r="Q3" s="868">
        <v>49</v>
      </c>
      <c r="R3" s="868">
        <v>29</v>
      </c>
      <c r="S3" s="868">
        <v>28</v>
      </c>
    </row>
    <row r="4" spans="1:19" x14ac:dyDescent="0.2">
      <c r="A4" s="871">
        <v>11</v>
      </c>
      <c r="B4" s="868" t="s">
        <v>1026</v>
      </c>
      <c r="C4" s="868">
        <v>16</v>
      </c>
      <c r="D4" s="868">
        <v>20</v>
      </c>
      <c r="E4" s="868">
        <v>20</v>
      </c>
      <c r="F4" s="868">
        <v>22</v>
      </c>
      <c r="G4" s="868">
        <v>24</v>
      </c>
      <c r="H4" s="868">
        <v>28</v>
      </c>
      <c r="I4" s="868">
        <v>30</v>
      </c>
      <c r="J4" s="868">
        <v>23</v>
      </c>
      <c r="K4" s="868">
        <v>21</v>
      </c>
      <c r="L4" s="868">
        <v>21</v>
      </c>
      <c r="M4" s="868">
        <v>24</v>
      </c>
      <c r="N4" s="868">
        <v>23</v>
      </c>
      <c r="O4" s="868">
        <v>23</v>
      </c>
      <c r="P4" s="868">
        <v>25</v>
      </c>
      <c r="Q4" s="868">
        <v>28</v>
      </c>
      <c r="R4" s="868">
        <v>23</v>
      </c>
      <c r="S4" s="868">
        <v>23</v>
      </c>
    </row>
    <row r="5" spans="1:19" x14ac:dyDescent="0.2">
      <c r="A5" s="871">
        <v>12</v>
      </c>
      <c r="B5" s="868" t="s">
        <v>1027</v>
      </c>
      <c r="C5" s="868">
        <v>0</v>
      </c>
      <c r="D5" s="868">
        <v>0</v>
      </c>
      <c r="G5" s="868">
        <v>17</v>
      </c>
      <c r="O5" s="868">
        <v>7</v>
      </c>
      <c r="P5" s="868">
        <v>3</v>
      </c>
      <c r="R5" s="868">
        <v>0</v>
      </c>
      <c r="S5" s="868">
        <v>1</v>
      </c>
    </row>
    <row r="6" spans="1:19" x14ac:dyDescent="0.2">
      <c r="A6" s="871">
        <v>13</v>
      </c>
      <c r="B6" s="868" t="s">
        <v>1028</v>
      </c>
      <c r="C6" s="868">
        <v>13</v>
      </c>
      <c r="D6" s="868">
        <v>15</v>
      </c>
      <c r="E6" s="868">
        <v>15</v>
      </c>
      <c r="F6" s="868">
        <v>15</v>
      </c>
      <c r="G6" s="868">
        <v>14</v>
      </c>
      <c r="H6" s="868">
        <v>16</v>
      </c>
      <c r="I6" s="868">
        <v>15</v>
      </c>
      <c r="J6" s="868">
        <v>16</v>
      </c>
      <c r="K6" s="868">
        <v>15</v>
      </c>
      <c r="L6" s="868">
        <v>16</v>
      </c>
      <c r="M6" s="868">
        <v>15</v>
      </c>
      <c r="N6" s="868">
        <v>16</v>
      </c>
      <c r="O6" s="868">
        <v>16</v>
      </c>
      <c r="P6" s="868">
        <v>16</v>
      </c>
      <c r="Q6" s="868">
        <v>16</v>
      </c>
      <c r="R6" s="868">
        <v>16</v>
      </c>
      <c r="S6" s="868">
        <v>16</v>
      </c>
    </row>
    <row r="7" spans="1:19" x14ac:dyDescent="0.2">
      <c r="A7" s="871">
        <v>14</v>
      </c>
      <c r="B7" s="868" t="s">
        <v>1029</v>
      </c>
      <c r="C7" s="868">
        <v>29</v>
      </c>
      <c r="D7" s="868">
        <v>42</v>
      </c>
      <c r="E7" s="868">
        <v>45</v>
      </c>
      <c r="F7" s="868">
        <v>45</v>
      </c>
      <c r="G7" s="868">
        <v>40</v>
      </c>
      <c r="H7" s="868">
        <v>48</v>
      </c>
      <c r="I7" s="868">
        <v>47</v>
      </c>
      <c r="J7" s="868">
        <v>47</v>
      </c>
      <c r="K7" s="868">
        <v>41</v>
      </c>
      <c r="L7" s="868">
        <v>44</v>
      </c>
      <c r="M7" s="868">
        <v>45</v>
      </c>
      <c r="N7" s="868">
        <v>44</v>
      </c>
      <c r="O7" s="868">
        <v>41</v>
      </c>
      <c r="P7" s="868">
        <v>46</v>
      </c>
      <c r="Q7" s="868">
        <v>47</v>
      </c>
      <c r="R7" s="868">
        <v>47</v>
      </c>
      <c r="S7" s="868">
        <v>41</v>
      </c>
    </row>
    <row r="8" spans="1:19" x14ac:dyDescent="0.2">
      <c r="A8" s="871">
        <v>15</v>
      </c>
      <c r="B8" s="868" t="s">
        <v>1030</v>
      </c>
      <c r="C8" s="868">
        <v>10</v>
      </c>
      <c r="D8" s="868">
        <v>10</v>
      </c>
      <c r="E8" s="868">
        <v>10</v>
      </c>
      <c r="F8" s="868">
        <v>9</v>
      </c>
      <c r="G8" s="868">
        <v>7</v>
      </c>
      <c r="H8" s="868">
        <v>7</v>
      </c>
      <c r="I8" s="868">
        <v>8</v>
      </c>
      <c r="J8" s="868">
        <v>9</v>
      </c>
      <c r="K8" s="868">
        <v>9</v>
      </c>
      <c r="L8" s="868">
        <v>11</v>
      </c>
      <c r="M8" s="868">
        <v>13</v>
      </c>
      <c r="N8" s="868">
        <v>15</v>
      </c>
      <c r="O8" s="868">
        <v>18</v>
      </c>
      <c r="P8" s="868">
        <v>17</v>
      </c>
      <c r="Q8" s="868">
        <v>17</v>
      </c>
      <c r="R8" s="868">
        <v>17</v>
      </c>
      <c r="S8" s="868">
        <v>20</v>
      </c>
    </row>
    <row r="9" spans="1:19" x14ac:dyDescent="0.2">
      <c r="A9" s="871">
        <v>16</v>
      </c>
      <c r="B9" s="868" t="s">
        <v>1031</v>
      </c>
      <c r="C9" s="868">
        <v>29</v>
      </c>
      <c r="D9" s="868">
        <v>35</v>
      </c>
      <c r="E9" s="868">
        <v>33</v>
      </c>
      <c r="F9" s="868">
        <v>35</v>
      </c>
      <c r="G9" s="868">
        <v>34</v>
      </c>
      <c r="H9" s="868">
        <v>37</v>
      </c>
      <c r="I9" s="868">
        <v>37</v>
      </c>
      <c r="J9" s="868">
        <v>34</v>
      </c>
      <c r="K9" s="868">
        <v>32</v>
      </c>
      <c r="L9" s="868">
        <v>38</v>
      </c>
      <c r="M9" s="868">
        <v>39</v>
      </c>
      <c r="N9" s="868">
        <v>35</v>
      </c>
      <c r="O9" s="868">
        <v>35</v>
      </c>
      <c r="P9" s="868">
        <v>39</v>
      </c>
      <c r="Q9" s="868">
        <v>41</v>
      </c>
      <c r="R9" s="868">
        <v>37</v>
      </c>
      <c r="S9" s="868">
        <v>38</v>
      </c>
    </row>
    <row r="10" spans="1:19" x14ac:dyDescent="0.2">
      <c r="A10" s="871">
        <v>17</v>
      </c>
      <c r="B10" s="868" t="s">
        <v>1032</v>
      </c>
      <c r="C10" s="868">
        <v>10</v>
      </c>
      <c r="D10" s="868">
        <v>12</v>
      </c>
      <c r="E10" s="868">
        <v>13</v>
      </c>
      <c r="F10" s="868">
        <v>14</v>
      </c>
      <c r="G10" s="868">
        <v>15</v>
      </c>
      <c r="H10" s="868">
        <v>15</v>
      </c>
      <c r="I10" s="868">
        <v>15</v>
      </c>
      <c r="J10" s="868">
        <v>16</v>
      </c>
      <c r="K10" s="868">
        <v>15</v>
      </c>
      <c r="L10" s="868">
        <v>15</v>
      </c>
      <c r="M10" s="868">
        <v>15</v>
      </c>
      <c r="N10" s="868">
        <v>15</v>
      </c>
      <c r="O10" s="868">
        <v>17</v>
      </c>
      <c r="P10" s="868">
        <v>17</v>
      </c>
      <c r="Q10" s="868">
        <v>16</v>
      </c>
      <c r="R10" s="868">
        <v>17</v>
      </c>
      <c r="S10" s="868">
        <v>16</v>
      </c>
    </row>
    <row r="11" spans="1:19" x14ac:dyDescent="0.2">
      <c r="A11" s="871">
        <v>18</v>
      </c>
      <c r="B11" s="868" t="s">
        <v>1033</v>
      </c>
      <c r="C11" s="868">
        <v>25</v>
      </c>
      <c r="D11" s="868">
        <v>32</v>
      </c>
      <c r="E11" s="868">
        <v>38</v>
      </c>
      <c r="F11" s="868">
        <v>39</v>
      </c>
      <c r="G11" s="868">
        <v>36</v>
      </c>
      <c r="H11" s="868">
        <v>34</v>
      </c>
      <c r="I11" s="868">
        <v>31</v>
      </c>
      <c r="J11" s="868">
        <v>37</v>
      </c>
      <c r="K11" s="868">
        <v>38</v>
      </c>
      <c r="L11" s="868">
        <v>40</v>
      </c>
      <c r="M11" s="868">
        <v>39</v>
      </c>
      <c r="N11" s="868">
        <v>38</v>
      </c>
      <c r="O11" s="868">
        <v>36</v>
      </c>
      <c r="P11" s="868">
        <v>35</v>
      </c>
      <c r="Q11" s="868">
        <v>37</v>
      </c>
      <c r="R11" s="868">
        <v>40</v>
      </c>
      <c r="S11" s="868">
        <v>40</v>
      </c>
    </row>
    <row r="12" spans="1:19" x14ac:dyDescent="0.2">
      <c r="A12" s="871">
        <v>19</v>
      </c>
      <c r="B12" s="868" t="s">
        <v>1034</v>
      </c>
      <c r="C12" s="868">
        <v>24</v>
      </c>
      <c r="D12" s="868">
        <v>25</v>
      </c>
      <c r="E12" s="868">
        <v>25</v>
      </c>
      <c r="F12" s="868">
        <v>24</v>
      </c>
      <c r="G12" s="868">
        <v>21</v>
      </c>
      <c r="H12" s="868">
        <v>21</v>
      </c>
      <c r="I12" s="868">
        <v>22</v>
      </c>
      <c r="J12" s="868">
        <v>24</v>
      </c>
      <c r="K12" s="868">
        <v>24</v>
      </c>
      <c r="L12" s="868">
        <v>23</v>
      </c>
      <c r="M12" s="868">
        <v>24</v>
      </c>
      <c r="N12" s="868">
        <v>25</v>
      </c>
      <c r="O12" s="868">
        <v>22</v>
      </c>
      <c r="P12" s="868">
        <v>24</v>
      </c>
      <c r="Q12" s="868">
        <v>26</v>
      </c>
      <c r="R12" s="868">
        <v>26</v>
      </c>
      <c r="S12" s="868">
        <v>29</v>
      </c>
    </row>
    <row r="13" spans="1:19" x14ac:dyDescent="0.2">
      <c r="A13" s="871">
        <v>20</v>
      </c>
      <c r="B13" s="868" t="s">
        <v>1035</v>
      </c>
      <c r="C13" s="868">
        <v>651</v>
      </c>
      <c r="D13" s="868">
        <v>730</v>
      </c>
      <c r="E13" s="868">
        <v>984</v>
      </c>
      <c r="F13" s="868">
        <v>987</v>
      </c>
      <c r="G13" s="869">
        <v>1024</v>
      </c>
      <c r="H13" s="869">
        <v>1025</v>
      </c>
      <c r="I13" s="869">
        <v>1020</v>
      </c>
      <c r="J13" s="869">
        <v>1044</v>
      </c>
      <c r="K13" s="869">
        <v>1052</v>
      </c>
      <c r="L13" s="869">
        <v>1088</v>
      </c>
      <c r="M13" s="869">
        <v>1054</v>
      </c>
      <c r="N13" s="869">
        <v>1066</v>
      </c>
      <c r="O13" s="869">
        <v>1056</v>
      </c>
      <c r="P13" s="869">
        <v>1061</v>
      </c>
      <c r="Q13" s="869">
        <v>1087</v>
      </c>
      <c r="R13" s="868">
        <v>1115</v>
      </c>
      <c r="S13" s="868">
        <v>1104</v>
      </c>
    </row>
    <row r="14" spans="1:19" x14ac:dyDescent="0.2">
      <c r="A14" s="871">
        <v>30</v>
      </c>
      <c r="B14" s="868" t="s">
        <v>1036</v>
      </c>
      <c r="C14" s="868">
        <v>421</v>
      </c>
      <c r="D14" s="868">
        <v>508</v>
      </c>
      <c r="E14" s="868">
        <v>507</v>
      </c>
      <c r="F14" s="868">
        <v>521</v>
      </c>
      <c r="G14" s="868">
        <v>507</v>
      </c>
      <c r="H14" s="868">
        <v>481</v>
      </c>
      <c r="I14" s="868">
        <v>487</v>
      </c>
      <c r="J14" s="868">
        <v>502</v>
      </c>
      <c r="K14" s="868">
        <v>501</v>
      </c>
      <c r="L14" s="868">
        <v>508</v>
      </c>
      <c r="M14" s="868">
        <v>501</v>
      </c>
      <c r="N14" s="868">
        <v>487</v>
      </c>
      <c r="O14" s="868">
        <v>490</v>
      </c>
      <c r="P14" s="868">
        <v>520</v>
      </c>
      <c r="Q14" s="868">
        <v>561</v>
      </c>
      <c r="R14" s="868">
        <v>550</v>
      </c>
      <c r="S14" s="868">
        <v>542</v>
      </c>
    </row>
    <row r="15" spans="1:19" x14ac:dyDescent="0.2">
      <c r="A15" s="871">
        <v>40</v>
      </c>
      <c r="B15" s="868" t="s">
        <v>1088</v>
      </c>
      <c r="C15" s="868">
        <v>102</v>
      </c>
      <c r="D15" s="868">
        <v>110</v>
      </c>
      <c r="E15" s="868">
        <v>90</v>
      </c>
      <c r="F15" s="868">
        <v>42</v>
      </c>
      <c r="G15" s="868">
        <v>18</v>
      </c>
      <c r="H15" s="868">
        <v>18</v>
      </c>
      <c r="I15" s="868">
        <v>16</v>
      </c>
      <c r="J15" s="868">
        <v>17</v>
      </c>
      <c r="K15" s="868">
        <v>19</v>
      </c>
      <c r="L15" s="868">
        <v>18</v>
      </c>
      <c r="M15" s="868">
        <v>17</v>
      </c>
      <c r="N15" s="868">
        <v>16</v>
      </c>
      <c r="O15" s="868">
        <v>16</v>
      </c>
      <c r="P15" s="868">
        <v>16</v>
      </c>
      <c r="Q15" s="868">
        <v>15</v>
      </c>
      <c r="R15" s="868">
        <v>15</v>
      </c>
      <c r="S15" s="868">
        <v>16</v>
      </c>
    </row>
    <row r="16" spans="1:19" x14ac:dyDescent="0.2">
      <c r="A16" s="871">
        <v>45</v>
      </c>
      <c r="B16" s="868" t="s">
        <v>1037</v>
      </c>
      <c r="C16" s="868">
        <v>23</v>
      </c>
      <c r="D16" s="868">
        <v>24</v>
      </c>
      <c r="E16" s="868">
        <v>26</v>
      </c>
      <c r="F16" s="868">
        <v>29</v>
      </c>
      <c r="G16" s="868">
        <v>27</v>
      </c>
      <c r="H16" s="868">
        <v>30</v>
      </c>
      <c r="I16" s="868">
        <v>32</v>
      </c>
      <c r="J16" s="868">
        <v>31</v>
      </c>
      <c r="K16" s="868">
        <v>34</v>
      </c>
      <c r="L16" s="868">
        <v>33</v>
      </c>
      <c r="M16" s="868">
        <v>31</v>
      </c>
      <c r="N16" s="868">
        <v>31</v>
      </c>
      <c r="O16" s="868">
        <v>29</v>
      </c>
      <c r="P16" s="868">
        <v>28</v>
      </c>
      <c r="Q16" s="868">
        <v>35</v>
      </c>
      <c r="R16" s="868">
        <v>31</v>
      </c>
      <c r="S16" s="868">
        <v>33</v>
      </c>
    </row>
    <row r="17" spans="1:24" x14ac:dyDescent="0.2">
      <c r="A17" s="871">
        <v>50</v>
      </c>
      <c r="B17" s="868" t="s">
        <v>1038</v>
      </c>
      <c r="C17" s="868">
        <v>58</v>
      </c>
      <c r="D17" s="868">
        <v>59</v>
      </c>
      <c r="E17" s="868">
        <v>62</v>
      </c>
      <c r="F17" s="868">
        <v>60</v>
      </c>
      <c r="G17" s="868">
        <v>74</v>
      </c>
      <c r="H17" s="868">
        <v>74</v>
      </c>
      <c r="I17" s="868">
        <v>86</v>
      </c>
      <c r="J17" s="868">
        <v>86</v>
      </c>
      <c r="K17" s="868">
        <v>85</v>
      </c>
      <c r="L17" s="868">
        <v>81</v>
      </c>
      <c r="M17" s="868">
        <v>80</v>
      </c>
      <c r="N17" s="868">
        <v>75</v>
      </c>
      <c r="O17" s="868">
        <v>78</v>
      </c>
      <c r="P17" s="868">
        <v>72</v>
      </c>
      <c r="Q17" s="868">
        <v>70</v>
      </c>
      <c r="R17" s="868">
        <v>74</v>
      </c>
      <c r="S17" s="868">
        <v>77</v>
      </c>
    </row>
    <row r="18" spans="1:24" x14ac:dyDescent="0.2">
      <c r="A18" s="871">
        <v>55</v>
      </c>
      <c r="B18" s="868" t="s">
        <v>1039</v>
      </c>
      <c r="C18" s="868">
        <v>145</v>
      </c>
      <c r="D18" s="868">
        <v>164</v>
      </c>
      <c r="E18" s="868">
        <v>164</v>
      </c>
      <c r="F18" s="868">
        <v>161</v>
      </c>
      <c r="G18" s="868">
        <v>161</v>
      </c>
      <c r="H18" s="868">
        <v>168</v>
      </c>
      <c r="I18" s="868">
        <v>168</v>
      </c>
      <c r="J18" s="868">
        <v>157</v>
      </c>
      <c r="K18" s="868">
        <v>152</v>
      </c>
      <c r="L18" s="868">
        <v>183</v>
      </c>
      <c r="M18" s="868">
        <v>194</v>
      </c>
      <c r="N18" s="868">
        <v>202</v>
      </c>
      <c r="O18" s="868">
        <v>203</v>
      </c>
      <c r="P18" s="868">
        <v>201</v>
      </c>
      <c r="Q18" s="868">
        <v>194</v>
      </c>
      <c r="R18" s="868">
        <v>186</v>
      </c>
      <c r="S18" s="868">
        <v>190</v>
      </c>
    </row>
    <row r="19" spans="1:24" x14ac:dyDescent="0.2">
      <c r="A19" s="871">
        <v>60</v>
      </c>
      <c r="B19" s="868" t="s">
        <v>1040</v>
      </c>
      <c r="C19" s="868">
        <v>89</v>
      </c>
      <c r="D19" s="868">
        <v>110</v>
      </c>
      <c r="E19" s="868">
        <v>116</v>
      </c>
      <c r="F19" s="868">
        <v>114</v>
      </c>
      <c r="G19" s="868">
        <v>118</v>
      </c>
      <c r="H19" s="868">
        <v>106</v>
      </c>
      <c r="I19" s="868">
        <v>108</v>
      </c>
      <c r="J19" s="868">
        <v>109</v>
      </c>
      <c r="K19" s="868">
        <v>107</v>
      </c>
      <c r="L19" s="868">
        <v>108</v>
      </c>
      <c r="M19" s="868">
        <v>106</v>
      </c>
      <c r="N19" s="868">
        <v>99</v>
      </c>
      <c r="O19" s="868">
        <v>102</v>
      </c>
      <c r="P19" s="868">
        <v>107</v>
      </c>
      <c r="Q19" s="868">
        <v>110</v>
      </c>
      <c r="R19" s="868">
        <v>120</v>
      </c>
      <c r="S19" s="868">
        <v>123</v>
      </c>
    </row>
    <row r="20" spans="1:24" x14ac:dyDescent="0.2">
      <c r="A20" s="871">
        <v>70</v>
      </c>
      <c r="B20" s="868" t="s">
        <v>1041</v>
      </c>
      <c r="C20" s="868">
        <v>92</v>
      </c>
      <c r="D20" s="868">
        <v>92</v>
      </c>
      <c r="E20" s="868">
        <v>97</v>
      </c>
      <c r="F20" s="868">
        <v>89</v>
      </c>
      <c r="G20" s="868">
        <v>88</v>
      </c>
      <c r="H20" s="868">
        <v>88</v>
      </c>
      <c r="I20" s="868">
        <v>87</v>
      </c>
      <c r="J20" s="868">
        <v>79</v>
      </c>
      <c r="K20" s="868">
        <v>76</v>
      </c>
      <c r="L20" s="868">
        <v>72</v>
      </c>
      <c r="M20" s="868">
        <v>71</v>
      </c>
      <c r="N20" s="868">
        <v>74</v>
      </c>
      <c r="O20" s="868">
        <v>67</v>
      </c>
      <c r="P20" s="868">
        <v>79</v>
      </c>
      <c r="Q20" s="868">
        <v>86</v>
      </c>
      <c r="R20" s="868">
        <v>94</v>
      </c>
      <c r="S20" s="868">
        <v>98</v>
      </c>
    </row>
    <row r="21" spans="1:24" x14ac:dyDescent="0.2">
      <c r="A21" s="871">
        <v>75</v>
      </c>
      <c r="B21" s="868" t="s">
        <v>1042</v>
      </c>
      <c r="C21" s="868">
        <v>13</v>
      </c>
      <c r="D21" s="868">
        <v>17</v>
      </c>
      <c r="E21" s="868">
        <v>18</v>
      </c>
      <c r="F21" s="868">
        <v>17</v>
      </c>
      <c r="G21" s="868">
        <v>18</v>
      </c>
      <c r="H21" s="868">
        <v>18</v>
      </c>
      <c r="I21" s="868">
        <v>17</v>
      </c>
      <c r="J21" s="868">
        <v>18</v>
      </c>
      <c r="K21" s="868">
        <v>18</v>
      </c>
      <c r="L21" s="868">
        <v>19</v>
      </c>
      <c r="M21" s="868">
        <v>20</v>
      </c>
      <c r="N21" s="868">
        <v>19</v>
      </c>
      <c r="O21" s="868">
        <v>19</v>
      </c>
      <c r="P21" s="868">
        <v>17</v>
      </c>
      <c r="Q21" s="868">
        <v>18</v>
      </c>
      <c r="R21" s="868">
        <v>26</v>
      </c>
      <c r="S21" s="868">
        <v>26</v>
      </c>
    </row>
    <row r="22" spans="1:24" x14ac:dyDescent="0.2">
      <c r="A22" s="871">
        <v>80</v>
      </c>
      <c r="B22" s="868" t="s">
        <v>1043</v>
      </c>
      <c r="D22" s="868">
        <v>0</v>
      </c>
      <c r="E22" s="868">
        <v>2</v>
      </c>
      <c r="F22" s="868">
        <v>2</v>
      </c>
      <c r="G22" s="868">
        <v>3</v>
      </c>
      <c r="H22" s="868">
        <v>5</v>
      </c>
      <c r="I22" s="868">
        <v>5</v>
      </c>
      <c r="J22" s="868">
        <v>7</v>
      </c>
      <c r="K22" s="868">
        <v>6</v>
      </c>
      <c r="L22" s="868">
        <v>7</v>
      </c>
      <c r="M22" s="868">
        <v>9</v>
      </c>
      <c r="N22" s="868">
        <v>14</v>
      </c>
      <c r="O22" s="868">
        <v>14</v>
      </c>
      <c r="P22" s="868">
        <v>11</v>
      </c>
      <c r="Q22" s="868">
        <v>12</v>
      </c>
      <c r="R22" s="868">
        <v>25</v>
      </c>
      <c r="S22" s="868">
        <v>39</v>
      </c>
    </row>
    <row r="23" spans="1:24" s="873" customFormat="1" ht="20.100000000000001" customHeight="1" x14ac:dyDescent="0.2">
      <c r="A23" s="874"/>
      <c r="B23" s="879" t="s">
        <v>5</v>
      </c>
      <c r="C23" s="880">
        <f t="shared" ref="C23:S23" si="0">SUM(C3:C22)</f>
        <v>1770</v>
      </c>
      <c r="D23" s="880">
        <f t="shared" si="0"/>
        <v>2030</v>
      </c>
      <c r="E23" s="880">
        <f t="shared" si="0"/>
        <v>2291</v>
      </c>
      <c r="F23" s="880">
        <f t="shared" si="0"/>
        <v>2256</v>
      </c>
      <c r="G23" s="880">
        <f t="shared" si="0"/>
        <v>2274</v>
      </c>
      <c r="H23" s="880">
        <f t="shared" si="0"/>
        <v>2248</v>
      </c>
      <c r="I23" s="880">
        <f t="shared" si="0"/>
        <v>2259</v>
      </c>
      <c r="J23" s="880">
        <f t="shared" si="0"/>
        <v>2283</v>
      </c>
      <c r="K23" s="880">
        <f t="shared" si="0"/>
        <v>2271</v>
      </c>
      <c r="L23" s="880">
        <f t="shared" si="0"/>
        <v>2354</v>
      </c>
      <c r="M23" s="880">
        <f t="shared" si="0"/>
        <v>2322</v>
      </c>
      <c r="N23" s="880">
        <f t="shared" si="0"/>
        <v>2317</v>
      </c>
      <c r="O23" s="880">
        <f t="shared" si="0"/>
        <v>2313</v>
      </c>
      <c r="P23" s="880">
        <f t="shared" si="0"/>
        <v>2381</v>
      </c>
      <c r="Q23" s="880">
        <f t="shared" si="0"/>
        <v>2465</v>
      </c>
      <c r="R23" s="880">
        <f t="shared" si="0"/>
        <v>2488</v>
      </c>
      <c r="S23" s="880">
        <f t="shared" si="0"/>
        <v>2500</v>
      </c>
      <c r="T23" s="878"/>
      <c r="U23" s="878"/>
      <c r="V23" s="878"/>
      <c r="W23" s="878"/>
      <c r="X23" s="868"/>
    </row>
    <row r="24" spans="1:24" x14ac:dyDescent="0.2">
      <c r="C24" s="869"/>
      <c r="D24" s="869"/>
      <c r="E24" s="869"/>
      <c r="F24" s="869"/>
      <c r="G24" s="869"/>
      <c r="H24" s="869"/>
      <c r="I24" s="869"/>
      <c r="J24" s="869"/>
      <c r="K24" s="869"/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</row>
    <row r="25" spans="1:24" s="872" customFormat="1" ht="25.15" customHeight="1" x14ac:dyDescent="0.2">
      <c r="A25" s="872" t="str">
        <f>Index!B46</f>
        <v>Table 5b    National government wage costs, by department, FY2004-FY2020</v>
      </c>
      <c r="X25" s="868"/>
    </row>
    <row r="26" spans="1:24" s="873" customFormat="1" ht="20.100000000000001" customHeight="1" x14ac:dyDescent="0.2">
      <c r="A26" s="875"/>
      <c r="B26" s="876" t="s">
        <v>1057</v>
      </c>
      <c r="C26" s="877" t="str">
        <f>C$2</f>
        <v>FY2004</v>
      </c>
      <c r="D26" s="877" t="str">
        <f t="shared" ref="D26:S26" si="1">D$2</f>
        <v>FY2005</v>
      </c>
      <c r="E26" s="877" t="str">
        <f t="shared" si="1"/>
        <v>FY2006</v>
      </c>
      <c r="F26" s="877" t="str">
        <f t="shared" si="1"/>
        <v>FY2007</v>
      </c>
      <c r="G26" s="877" t="str">
        <f t="shared" si="1"/>
        <v>FY2008</v>
      </c>
      <c r="H26" s="877" t="str">
        <f t="shared" si="1"/>
        <v>FY2009</v>
      </c>
      <c r="I26" s="877" t="str">
        <f t="shared" si="1"/>
        <v>FY2010</v>
      </c>
      <c r="J26" s="877" t="str">
        <f t="shared" si="1"/>
        <v>FY2011</v>
      </c>
      <c r="K26" s="877" t="str">
        <f t="shared" si="1"/>
        <v>FY2012</v>
      </c>
      <c r="L26" s="877" t="str">
        <f t="shared" si="1"/>
        <v>FY2013</v>
      </c>
      <c r="M26" s="877" t="str">
        <f t="shared" si="1"/>
        <v>FY2014</v>
      </c>
      <c r="N26" s="877" t="str">
        <f t="shared" si="1"/>
        <v>FY2015</v>
      </c>
      <c r="O26" s="877" t="str">
        <f t="shared" si="1"/>
        <v>FY2016</v>
      </c>
      <c r="P26" s="877" t="str">
        <f t="shared" si="1"/>
        <v>FY2017</v>
      </c>
      <c r="Q26" s="877" t="str">
        <f t="shared" si="1"/>
        <v>FY2018</v>
      </c>
      <c r="R26" s="877" t="str">
        <f t="shared" si="1"/>
        <v>FY2019</v>
      </c>
      <c r="S26" s="877" t="str">
        <f t="shared" si="1"/>
        <v>FY2020</v>
      </c>
      <c r="X26" s="868"/>
    </row>
    <row r="27" spans="1:24" ht="15" customHeight="1" x14ac:dyDescent="0.2">
      <c r="A27" s="871">
        <v>10</v>
      </c>
      <c r="B27" s="868" t="s">
        <v>1025</v>
      </c>
      <c r="C27" s="869">
        <v>707733</v>
      </c>
      <c r="D27" s="869">
        <v>757578</v>
      </c>
      <c r="E27" s="869">
        <v>804853</v>
      </c>
      <c r="F27" s="869">
        <v>824926</v>
      </c>
      <c r="G27" s="869">
        <v>835583</v>
      </c>
      <c r="H27" s="869">
        <v>887190</v>
      </c>
      <c r="I27" s="869">
        <v>857302</v>
      </c>
      <c r="J27" s="869">
        <v>833769</v>
      </c>
      <c r="K27" s="869">
        <v>803045</v>
      </c>
      <c r="L27" s="869">
        <v>870114</v>
      </c>
      <c r="M27" s="869">
        <v>758691</v>
      </c>
      <c r="N27" s="869">
        <v>708720</v>
      </c>
      <c r="O27" s="869">
        <v>732762</v>
      </c>
      <c r="P27" s="869">
        <v>1059784</v>
      </c>
      <c r="Q27" s="869">
        <v>1127879</v>
      </c>
      <c r="R27" s="869">
        <v>1001898</v>
      </c>
      <c r="S27" s="869">
        <v>1008322</v>
      </c>
      <c r="T27" s="873"/>
      <c r="U27" s="873"/>
      <c r="V27" s="873"/>
    </row>
    <row r="28" spans="1:24" x14ac:dyDescent="0.2">
      <c r="A28" s="871">
        <v>11</v>
      </c>
      <c r="B28" s="868" t="s">
        <v>1026</v>
      </c>
      <c r="C28" s="869">
        <v>390610</v>
      </c>
      <c r="D28" s="869">
        <v>513308</v>
      </c>
      <c r="E28" s="869">
        <v>473565</v>
      </c>
      <c r="F28" s="869">
        <v>515034</v>
      </c>
      <c r="G28" s="869">
        <v>592202</v>
      </c>
      <c r="H28" s="869">
        <v>663620</v>
      </c>
      <c r="I28" s="869">
        <v>671342</v>
      </c>
      <c r="J28" s="869">
        <v>571511</v>
      </c>
      <c r="K28" s="869">
        <v>508769</v>
      </c>
      <c r="L28" s="869">
        <v>524899</v>
      </c>
      <c r="M28" s="869">
        <v>592175</v>
      </c>
      <c r="N28" s="869">
        <v>578049</v>
      </c>
      <c r="O28" s="869">
        <v>588124</v>
      </c>
      <c r="P28" s="869">
        <v>640639</v>
      </c>
      <c r="Q28" s="869">
        <v>758907</v>
      </c>
      <c r="R28" s="869">
        <v>678766</v>
      </c>
      <c r="S28" s="869">
        <v>782034</v>
      </c>
      <c r="T28" s="873"/>
      <c r="U28" s="873"/>
      <c r="V28" s="873"/>
    </row>
    <row r="29" spans="1:24" x14ac:dyDescent="0.2">
      <c r="A29" s="871">
        <v>12</v>
      </c>
      <c r="B29" s="868" t="s">
        <v>1027</v>
      </c>
      <c r="C29" s="869">
        <v>2263</v>
      </c>
      <c r="D29" s="869">
        <v>16153</v>
      </c>
      <c r="E29" s="869"/>
      <c r="F29" s="869"/>
      <c r="G29" s="869">
        <v>202836</v>
      </c>
      <c r="H29" s="869"/>
      <c r="I29" s="869"/>
      <c r="J29" s="869"/>
      <c r="K29" s="869"/>
      <c r="L29" s="869"/>
      <c r="M29" s="869"/>
      <c r="N29" s="869"/>
      <c r="O29" s="869">
        <v>69917</v>
      </c>
      <c r="P29" s="869">
        <v>35322</v>
      </c>
      <c r="Q29" s="869"/>
      <c r="R29" s="869">
        <v>0</v>
      </c>
      <c r="S29" s="869">
        <v>20650</v>
      </c>
      <c r="T29" s="873"/>
      <c r="U29" s="873"/>
      <c r="V29" s="873"/>
    </row>
    <row r="30" spans="1:24" x14ac:dyDescent="0.2">
      <c r="A30" s="871">
        <v>13</v>
      </c>
      <c r="B30" s="868" t="s">
        <v>1028</v>
      </c>
      <c r="C30" s="869">
        <v>245958</v>
      </c>
      <c r="D30" s="869">
        <v>273599</v>
      </c>
      <c r="E30" s="869">
        <v>276127</v>
      </c>
      <c r="F30" s="869">
        <v>279189</v>
      </c>
      <c r="G30" s="869">
        <v>263265</v>
      </c>
      <c r="H30" s="869">
        <v>290707</v>
      </c>
      <c r="I30" s="869">
        <v>271663</v>
      </c>
      <c r="J30" s="869">
        <v>291765</v>
      </c>
      <c r="K30" s="869">
        <v>291105</v>
      </c>
      <c r="L30" s="869">
        <v>294511</v>
      </c>
      <c r="M30" s="869">
        <v>280659</v>
      </c>
      <c r="N30" s="869">
        <v>302894</v>
      </c>
      <c r="O30" s="869">
        <v>288099</v>
      </c>
      <c r="P30" s="869">
        <v>314103</v>
      </c>
      <c r="Q30" s="869">
        <v>303015</v>
      </c>
      <c r="R30" s="869">
        <v>372375</v>
      </c>
      <c r="S30" s="869">
        <v>366857</v>
      </c>
      <c r="T30" s="873"/>
      <c r="U30" s="873"/>
      <c r="V30" s="873"/>
    </row>
    <row r="31" spans="1:24" x14ac:dyDescent="0.2">
      <c r="A31" s="871">
        <v>14</v>
      </c>
      <c r="B31" s="868" t="s">
        <v>1029</v>
      </c>
      <c r="C31" s="869">
        <v>712584</v>
      </c>
      <c r="D31" s="869">
        <v>991562</v>
      </c>
      <c r="E31" s="869">
        <v>1018550</v>
      </c>
      <c r="F31" s="869">
        <v>1118052</v>
      </c>
      <c r="G31" s="869">
        <v>887168</v>
      </c>
      <c r="H31" s="869">
        <v>1053469</v>
      </c>
      <c r="I31" s="869">
        <v>1049487</v>
      </c>
      <c r="J31" s="869">
        <v>1205920</v>
      </c>
      <c r="K31" s="869">
        <v>937717</v>
      </c>
      <c r="L31" s="869">
        <v>1056557</v>
      </c>
      <c r="M31" s="869">
        <v>1042861</v>
      </c>
      <c r="N31" s="869">
        <v>1159303</v>
      </c>
      <c r="O31" s="869">
        <v>941815</v>
      </c>
      <c r="P31" s="869">
        <v>1157831</v>
      </c>
      <c r="Q31" s="869">
        <v>1164193</v>
      </c>
      <c r="R31" s="869">
        <v>1564142</v>
      </c>
      <c r="S31" s="869">
        <v>1100317</v>
      </c>
      <c r="T31" s="873"/>
      <c r="U31" s="873"/>
      <c r="V31" s="873"/>
    </row>
    <row r="32" spans="1:24" x14ac:dyDescent="0.2">
      <c r="A32" s="871">
        <v>15</v>
      </c>
      <c r="B32" s="868" t="s">
        <v>1030</v>
      </c>
      <c r="C32" s="869">
        <v>173947</v>
      </c>
      <c r="D32" s="869">
        <v>181519</v>
      </c>
      <c r="E32" s="869">
        <v>184280</v>
      </c>
      <c r="F32" s="869">
        <v>175112</v>
      </c>
      <c r="G32" s="869">
        <v>150613</v>
      </c>
      <c r="H32" s="869">
        <v>120751</v>
      </c>
      <c r="I32" s="869">
        <v>126393</v>
      </c>
      <c r="J32" s="869">
        <v>156944</v>
      </c>
      <c r="K32" s="869">
        <v>198138</v>
      </c>
      <c r="L32" s="869">
        <v>262143</v>
      </c>
      <c r="M32" s="869">
        <v>322756</v>
      </c>
      <c r="N32" s="869">
        <v>371778</v>
      </c>
      <c r="O32" s="869">
        <v>442688</v>
      </c>
      <c r="P32" s="869">
        <v>422598</v>
      </c>
      <c r="Q32" s="869">
        <v>395519</v>
      </c>
      <c r="R32" s="869">
        <v>448070</v>
      </c>
      <c r="S32" s="869">
        <v>528914</v>
      </c>
      <c r="T32" s="873"/>
      <c r="U32" s="873"/>
      <c r="V32" s="873"/>
    </row>
    <row r="33" spans="1:24" x14ac:dyDescent="0.2">
      <c r="A33" s="871">
        <v>16</v>
      </c>
      <c r="B33" s="868" t="s">
        <v>1031</v>
      </c>
      <c r="C33" s="869">
        <v>746173</v>
      </c>
      <c r="D33" s="869">
        <v>910369</v>
      </c>
      <c r="E33" s="869">
        <v>876566</v>
      </c>
      <c r="F33" s="869">
        <v>903119</v>
      </c>
      <c r="G33" s="869">
        <v>900222</v>
      </c>
      <c r="H33" s="869">
        <v>960404</v>
      </c>
      <c r="I33" s="869">
        <v>967522</v>
      </c>
      <c r="J33" s="869">
        <v>912558</v>
      </c>
      <c r="K33" s="869">
        <v>857234</v>
      </c>
      <c r="L33" s="869">
        <v>1020385</v>
      </c>
      <c r="M33" s="869">
        <v>1067173</v>
      </c>
      <c r="N33" s="869">
        <v>936302</v>
      </c>
      <c r="O33" s="869">
        <v>1038526</v>
      </c>
      <c r="P33" s="869">
        <v>1148613</v>
      </c>
      <c r="Q33" s="869">
        <v>1213080</v>
      </c>
      <c r="R33" s="869">
        <v>1135149</v>
      </c>
      <c r="S33" s="869">
        <v>1200744</v>
      </c>
      <c r="T33" s="873"/>
      <c r="U33" s="873"/>
      <c r="V33" s="873"/>
    </row>
    <row r="34" spans="1:24" x14ac:dyDescent="0.2">
      <c r="A34" s="871">
        <v>17</v>
      </c>
      <c r="B34" s="868" t="s">
        <v>1032</v>
      </c>
      <c r="C34" s="869">
        <v>271169</v>
      </c>
      <c r="D34" s="869">
        <v>316421</v>
      </c>
      <c r="E34" s="869">
        <v>365550</v>
      </c>
      <c r="F34" s="869">
        <v>376169</v>
      </c>
      <c r="G34" s="869">
        <v>382291</v>
      </c>
      <c r="H34" s="869">
        <v>371878</v>
      </c>
      <c r="I34" s="869">
        <v>397620</v>
      </c>
      <c r="J34" s="869">
        <v>412852</v>
      </c>
      <c r="K34" s="869">
        <v>408217</v>
      </c>
      <c r="L34" s="869">
        <v>409668</v>
      </c>
      <c r="M34" s="869">
        <v>382852</v>
      </c>
      <c r="N34" s="869">
        <v>389468</v>
      </c>
      <c r="O34" s="869">
        <v>405537</v>
      </c>
      <c r="P34" s="869">
        <v>422447</v>
      </c>
      <c r="Q34" s="869">
        <v>424732</v>
      </c>
      <c r="R34" s="869">
        <v>444139</v>
      </c>
      <c r="S34" s="869">
        <v>428165</v>
      </c>
      <c r="T34" s="873"/>
      <c r="U34" s="873"/>
      <c r="V34" s="873"/>
    </row>
    <row r="35" spans="1:24" x14ac:dyDescent="0.2">
      <c r="A35" s="871">
        <v>18</v>
      </c>
      <c r="B35" s="868" t="s">
        <v>1033</v>
      </c>
      <c r="C35" s="869">
        <v>522029</v>
      </c>
      <c r="D35" s="869">
        <v>548115</v>
      </c>
      <c r="E35" s="869">
        <v>575702</v>
      </c>
      <c r="F35" s="869">
        <v>620149</v>
      </c>
      <c r="G35" s="869">
        <v>630174</v>
      </c>
      <c r="H35" s="869">
        <v>557988</v>
      </c>
      <c r="I35" s="869">
        <v>495214</v>
      </c>
      <c r="J35" s="869">
        <v>560231</v>
      </c>
      <c r="K35" s="869">
        <v>585014</v>
      </c>
      <c r="L35" s="869">
        <v>576060</v>
      </c>
      <c r="M35" s="869">
        <v>587876</v>
      </c>
      <c r="N35" s="869">
        <v>586231</v>
      </c>
      <c r="O35" s="869">
        <v>552085</v>
      </c>
      <c r="P35" s="869">
        <v>639339</v>
      </c>
      <c r="Q35" s="869">
        <v>685883</v>
      </c>
      <c r="R35" s="869">
        <v>694850</v>
      </c>
      <c r="S35" s="869">
        <v>677044</v>
      </c>
      <c r="T35" s="873"/>
      <c r="U35" s="873"/>
      <c r="V35" s="873"/>
    </row>
    <row r="36" spans="1:24" x14ac:dyDescent="0.2">
      <c r="A36" s="871">
        <v>19</v>
      </c>
      <c r="B36" s="868" t="s">
        <v>1034</v>
      </c>
      <c r="C36" s="869">
        <v>498075</v>
      </c>
      <c r="D36" s="869">
        <v>535195</v>
      </c>
      <c r="E36" s="869">
        <v>540864</v>
      </c>
      <c r="F36" s="869">
        <v>519730</v>
      </c>
      <c r="G36" s="869">
        <v>481894</v>
      </c>
      <c r="H36" s="869">
        <v>517916</v>
      </c>
      <c r="I36" s="869">
        <v>545125</v>
      </c>
      <c r="J36" s="869">
        <v>654815</v>
      </c>
      <c r="K36" s="869">
        <v>754079</v>
      </c>
      <c r="L36" s="869">
        <v>757141</v>
      </c>
      <c r="M36" s="869">
        <v>806345</v>
      </c>
      <c r="N36" s="869">
        <v>848199</v>
      </c>
      <c r="O36" s="869">
        <v>767025</v>
      </c>
      <c r="P36" s="869">
        <v>885764</v>
      </c>
      <c r="Q36" s="869">
        <v>975959</v>
      </c>
      <c r="R36" s="869">
        <v>956727</v>
      </c>
      <c r="S36" s="869">
        <v>986353</v>
      </c>
      <c r="T36" s="873"/>
      <c r="U36" s="873"/>
      <c r="V36" s="873"/>
    </row>
    <row r="37" spans="1:24" x14ac:dyDescent="0.2">
      <c r="A37" s="871">
        <v>20</v>
      </c>
      <c r="B37" s="868" t="s">
        <v>1035</v>
      </c>
      <c r="C37" s="869">
        <v>7558929</v>
      </c>
      <c r="D37" s="869">
        <v>9061762</v>
      </c>
      <c r="E37" s="869">
        <v>11792414</v>
      </c>
      <c r="F37" s="869">
        <v>11934855</v>
      </c>
      <c r="G37" s="869">
        <v>12215971</v>
      </c>
      <c r="H37" s="869">
        <v>12494597</v>
      </c>
      <c r="I37" s="869">
        <v>12798397</v>
      </c>
      <c r="J37" s="869">
        <v>12979714</v>
      </c>
      <c r="K37" s="869">
        <v>13577093</v>
      </c>
      <c r="L37" s="869">
        <v>14100148</v>
      </c>
      <c r="M37" s="869">
        <v>14752626</v>
      </c>
      <c r="N37" s="869">
        <v>15552903</v>
      </c>
      <c r="O37" s="869">
        <v>15322943</v>
      </c>
      <c r="P37" s="869">
        <v>16324818</v>
      </c>
      <c r="Q37" s="869">
        <v>16762775</v>
      </c>
      <c r="R37" s="869">
        <v>18184713</v>
      </c>
      <c r="S37" s="869">
        <v>17489303</v>
      </c>
      <c r="T37" s="873"/>
      <c r="U37" s="873"/>
      <c r="V37" s="873"/>
    </row>
    <row r="38" spans="1:24" x14ac:dyDescent="0.2">
      <c r="A38" s="871">
        <v>30</v>
      </c>
      <c r="B38" s="868" t="s">
        <v>1036</v>
      </c>
      <c r="C38" s="869">
        <v>5932509</v>
      </c>
      <c r="D38" s="869">
        <v>7449704</v>
      </c>
      <c r="E38" s="869">
        <v>7536113</v>
      </c>
      <c r="F38" s="869">
        <v>7856284</v>
      </c>
      <c r="G38" s="869">
        <v>8012773</v>
      </c>
      <c r="H38" s="869">
        <v>7817213</v>
      </c>
      <c r="I38" s="869">
        <v>7891124</v>
      </c>
      <c r="J38" s="869">
        <v>8031535</v>
      </c>
      <c r="K38" s="869">
        <v>8309927</v>
      </c>
      <c r="L38" s="869">
        <v>8936976</v>
      </c>
      <c r="M38" s="869">
        <v>8248326</v>
      </c>
      <c r="N38" s="869">
        <v>9709536</v>
      </c>
      <c r="O38" s="869">
        <v>9553579</v>
      </c>
      <c r="P38" s="869">
        <v>10059715</v>
      </c>
      <c r="Q38" s="869">
        <v>11004824</v>
      </c>
      <c r="R38" s="869">
        <v>12032631</v>
      </c>
      <c r="S38" s="869">
        <v>13432262</v>
      </c>
      <c r="T38" s="873"/>
      <c r="U38" s="873"/>
      <c r="V38" s="873"/>
    </row>
    <row r="39" spans="1:24" x14ac:dyDescent="0.2">
      <c r="A39" s="871">
        <v>40</v>
      </c>
      <c r="B39" s="868" t="s">
        <v>1088</v>
      </c>
      <c r="C39" s="869">
        <v>1469809</v>
      </c>
      <c r="D39" s="869">
        <v>1793123</v>
      </c>
      <c r="E39" s="869">
        <v>1396794</v>
      </c>
      <c r="F39" s="869">
        <v>808249</v>
      </c>
      <c r="G39" s="869">
        <v>358097</v>
      </c>
      <c r="H39" s="869">
        <v>363919</v>
      </c>
      <c r="I39" s="869">
        <v>338858</v>
      </c>
      <c r="J39" s="869">
        <v>343480</v>
      </c>
      <c r="K39" s="869">
        <v>404036</v>
      </c>
      <c r="L39" s="869">
        <v>382308</v>
      </c>
      <c r="M39" s="869">
        <v>350001</v>
      </c>
      <c r="N39" s="869">
        <v>326493</v>
      </c>
      <c r="O39" s="869">
        <v>359080</v>
      </c>
      <c r="P39" s="869">
        <v>384791</v>
      </c>
      <c r="Q39" s="869">
        <v>381765</v>
      </c>
      <c r="R39" s="869">
        <v>357594</v>
      </c>
      <c r="S39" s="869">
        <v>420944</v>
      </c>
      <c r="T39" s="873"/>
      <c r="U39" s="873"/>
      <c r="V39" s="873"/>
    </row>
    <row r="40" spans="1:24" x14ac:dyDescent="0.2">
      <c r="A40" s="871">
        <v>45</v>
      </c>
      <c r="B40" s="868" t="s">
        <v>1037</v>
      </c>
      <c r="C40" s="869">
        <v>362296</v>
      </c>
      <c r="D40" s="869">
        <v>361898</v>
      </c>
      <c r="E40" s="869">
        <v>426292</v>
      </c>
      <c r="F40" s="869">
        <v>451223</v>
      </c>
      <c r="G40" s="869">
        <v>427205</v>
      </c>
      <c r="H40" s="869">
        <v>524200</v>
      </c>
      <c r="I40" s="869">
        <v>573655</v>
      </c>
      <c r="J40" s="869">
        <v>586589</v>
      </c>
      <c r="K40" s="869">
        <v>647254</v>
      </c>
      <c r="L40" s="869">
        <v>599317</v>
      </c>
      <c r="M40" s="869">
        <v>585426</v>
      </c>
      <c r="N40" s="869">
        <v>593305</v>
      </c>
      <c r="O40" s="869">
        <v>524692</v>
      </c>
      <c r="P40" s="869">
        <v>490904</v>
      </c>
      <c r="Q40" s="869">
        <v>618492</v>
      </c>
      <c r="R40" s="869">
        <v>635594</v>
      </c>
      <c r="S40" s="869">
        <v>680312</v>
      </c>
      <c r="T40" s="873"/>
      <c r="U40" s="873"/>
      <c r="V40" s="873"/>
    </row>
    <row r="41" spans="1:24" x14ac:dyDescent="0.2">
      <c r="A41" s="871">
        <v>50</v>
      </c>
      <c r="B41" s="868" t="s">
        <v>1038</v>
      </c>
      <c r="C41" s="869">
        <v>973197</v>
      </c>
      <c r="D41" s="869">
        <v>984790</v>
      </c>
      <c r="E41" s="869">
        <v>1073866</v>
      </c>
      <c r="F41" s="869">
        <v>975462</v>
      </c>
      <c r="G41" s="869">
        <v>1058047</v>
      </c>
      <c r="H41" s="869">
        <v>1202169</v>
      </c>
      <c r="I41" s="869">
        <v>1353967</v>
      </c>
      <c r="J41" s="869">
        <v>1373128</v>
      </c>
      <c r="K41" s="869">
        <v>1326726</v>
      </c>
      <c r="L41" s="869">
        <v>1326744</v>
      </c>
      <c r="M41" s="869">
        <v>1267214</v>
      </c>
      <c r="N41" s="869">
        <v>1157408</v>
      </c>
      <c r="O41" s="869">
        <v>1222496</v>
      </c>
      <c r="P41" s="869">
        <v>1323312</v>
      </c>
      <c r="Q41" s="869">
        <v>1358341</v>
      </c>
      <c r="R41" s="869">
        <v>1495379</v>
      </c>
      <c r="S41" s="869">
        <v>1672613</v>
      </c>
      <c r="T41" s="873"/>
      <c r="U41" s="873"/>
      <c r="V41" s="873"/>
    </row>
    <row r="42" spans="1:24" x14ac:dyDescent="0.2">
      <c r="A42" s="871">
        <v>55</v>
      </c>
      <c r="B42" s="868" t="s">
        <v>1039</v>
      </c>
      <c r="C42" s="869">
        <v>2119300</v>
      </c>
      <c r="D42" s="869">
        <v>2398374</v>
      </c>
      <c r="E42" s="869">
        <v>2395440</v>
      </c>
      <c r="F42" s="869">
        <v>2323987</v>
      </c>
      <c r="G42" s="869">
        <v>2351583</v>
      </c>
      <c r="H42" s="869">
        <v>2514859</v>
      </c>
      <c r="I42" s="869">
        <v>2492231</v>
      </c>
      <c r="J42" s="869">
        <v>2303445</v>
      </c>
      <c r="K42" s="869">
        <v>2366158</v>
      </c>
      <c r="L42" s="869">
        <v>2673756</v>
      </c>
      <c r="M42" s="869">
        <v>2641878</v>
      </c>
      <c r="N42" s="869">
        <v>2751776</v>
      </c>
      <c r="O42" s="869">
        <v>2723840</v>
      </c>
      <c r="P42" s="869">
        <v>2758936</v>
      </c>
      <c r="Q42" s="869">
        <v>2781965</v>
      </c>
      <c r="R42" s="869">
        <v>2837433</v>
      </c>
      <c r="S42" s="869">
        <v>3232232</v>
      </c>
      <c r="T42" s="873"/>
      <c r="U42" s="873"/>
      <c r="V42" s="873"/>
    </row>
    <row r="43" spans="1:24" x14ac:dyDescent="0.2">
      <c r="A43" s="871">
        <v>60</v>
      </c>
      <c r="B43" s="868" t="s">
        <v>1040</v>
      </c>
      <c r="C43" s="869">
        <v>1710069</v>
      </c>
      <c r="D43" s="869">
        <v>2159684</v>
      </c>
      <c r="E43" s="869">
        <v>2224723</v>
      </c>
      <c r="F43" s="869">
        <v>2183803</v>
      </c>
      <c r="G43" s="869">
        <v>2312437</v>
      </c>
      <c r="H43" s="869">
        <v>2085964</v>
      </c>
      <c r="I43" s="869">
        <v>2193881</v>
      </c>
      <c r="J43" s="869">
        <v>2263963</v>
      </c>
      <c r="K43" s="869">
        <v>2224757</v>
      </c>
      <c r="L43" s="869">
        <v>2244601</v>
      </c>
      <c r="M43" s="869">
        <v>2412277</v>
      </c>
      <c r="N43" s="869">
        <v>2173863</v>
      </c>
      <c r="O43" s="869">
        <v>2373095</v>
      </c>
      <c r="P43" s="869">
        <v>2675811</v>
      </c>
      <c r="Q43" s="869">
        <v>2734014</v>
      </c>
      <c r="R43" s="869">
        <v>3039909</v>
      </c>
      <c r="S43" s="869">
        <v>3190506</v>
      </c>
      <c r="T43" s="873"/>
      <c r="U43" s="873"/>
      <c r="V43" s="873"/>
    </row>
    <row r="44" spans="1:24" x14ac:dyDescent="0.2">
      <c r="A44" s="871">
        <v>70</v>
      </c>
      <c r="B44" s="868" t="s">
        <v>1041</v>
      </c>
      <c r="C44" s="869">
        <v>1255513</v>
      </c>
      <c r="D44" s="869">
        <v>1254079</v>
      </c>
      <c r="E44" s="869">
        <v>1393677</v>
      </c>
      <c r="F44" s="869">
        <v>1280376</v>
      </c>
      <c r="G44" s="869">
        <v>1292932</v>
      </c>
      <c r="H44" s="869">
        <v>1321542</v>
      </c>
      <c r="I44" s="869">
        <v>1239167</v>
      </c>
      <c r="J44" s="869">
        <v>1160807</v>
      </c>
      <c r="K44" s="869">
        <v>1143488</v>
      </c>
      <c r="L44" s="869">
        <v>1096915</v>
      </c>
      <c r="M44" s="869">
        <v>989553</v>
      </c>
      <c r="N44" s="869">
        <v>1016171</v>
      </c>
      <c r="O44" s="869">
        <v>944210</v>
      </c>
      <c r="P44" s="869">
        <v>1090937</v>
      </c>
      <c r="Q44" s="869">
        <v>1350571</v>
      </c>
      <c r="R44" s="869">
        <v>1630601</v>
      </c>
      <c r="S44" s="869">
        <v>1710360</v>
      </c>
      <c r="T44" s="873"/>
      <c r="U44" s="873"/>
      <c r="V44" s="873"/>
    </row>
    <row r="45" spans="1:24" x14ac:dyDescent="0.2">
      <c r="A45" s="871">
        <v>75</v>
      </c>
      <c r="B45" s="868" t="s">
        <v>1042</v>
      </c>
      <c r="C45" s="869">
        <v>237041</v>
      </c>
      <c r="D45" s="869">
        <v>303460</v>
      </c>
      <c r="E45" s="869">
        <v>323884</v>
      </c>
      <c r="F45" s="869">
        <v>318329</v>
      </c>
      <c r="G45" s="869">
        <v>332757</v>
      </c>
      <c r="H45" s="869">
        <v>322105</v>
      </c>
      <c r="I45" s="869">
        <v>314912</v>
      </c>
      <c r="J45" s="869">
        <v>338977</v>
      </c>
      <c r="K45" s="869">
        <v>344185</v>
      </c>
      <c r="L45" s="869">
        <v>354754</v>
      </c>
      <c r="M45" s="869">
        <v>394884</v>
      </c>
      <c r="N45" s="869">
        <v>370676</v>
      </c>
      <c r="O45" s="869">
        <v>374853</v>
      </c>
      <c r="P45" s="869">
        <v>319884</v>
      </c>
      <c r="Q45" s="869">
        <v>354536</v>
      </c>
      <c r="R45" s="869">
        <v>528872</v>
      </c>
      <c r="S45" s="869">
        <v>606542</v>
      </c>
      <c r="T45" s="873"/>
      <c r="U45" s="873"/>
      <c r="V45" s="873"/>
    </row>
    <row r="46" spans="1:24" x14ac:dyDescent="0.2">
      <c r="A46" s="871">
        <v>80</v>
      </c>
      <c r="B46" s="868" t="s">
        <v>1043</v>
      </c>
      <c r="C46" s="869"/>
      <c r="D46" s="869">
        <v>12222</v>
      </c>
      <c r="E46" s="869">
        <v>62745</v>
      </c>
      <c r="F46" s="869">
        <v>74283</v>
      </c>
      <c r="G46" s="869">
        <v>104851</v>
      </c>
      <c r="H46" s="869">
        <v>144246</v>
      </c>
      <c r="I46" s="869">
        <v>146281</v>
      </c>
      <c r="J46" s="869">
        <v>167516</v>
      </c>
      <c r="K46" s="869">
        <v>175182</v>
      </c>
      <c r="L46" s="869">
        <v>179782</v>
      </c>
      <c r="M46" s="869">
        <v>221561</v>
      </c>
      <c r="N46" s="869">
        <v>318958</v>
      </c>
      <c r="O46" s="869">
        <v>398698</v>
      </c>
      <c r="P46" s="869">
        <v>323523</v>
      </c>
      <c r="Q46" s="869">
        <v>379540</v>
      </c>
      <c r="R46" s="869">
        <v>519705.00000000006</v>
      </c>
      <c r="S46" s="869">
        <v>654274</v>
      </c>
      <c r="T46" s="873"/>
      <c r="U46" s="873"/>
      <c r="V46" s="873"/>
    </row>
    <row r="47" spans="1:24" s="873" customFormat="1" ht="20.100000000000001" customHeight="1" x14ac:dyDescent="0.2">
      <c r="A47" s="874"/>
      <c r="B47" s="879" t="s">
        <v>5</v>
      </c>
      <c r="C47" s="880">
        <f t="shared" ref="C47:S47" si="2">SUM(C27:C46)</f>
        <v>25889204</v>
      </c>
      <c r="D47" s="880">
        <f t="shared" si="2"/>
        <v>30822915</v>
      </c>
      <c r="E47" s="880">
        <f t="shared" si="2"/>
        <v>33742005</v>
      </c>
      <c r="F47" s="880">
        <f t="shared" si="2"/>
        <v>33538331</v>
      </c>
      <c r="G47" s="880">
        <f t="shared" si="2"/>
        <v>33792901</v>
      </c>
      <c r="H47" s="880">
        <f t="shared" si="2"/>
        <v>34214737</v>
      </c>
      <c r="I47" s="880">
        <f t="shared" si="2"/>
        <v>34724141</v>
      </c>
      <c r="J47" s="880">
        <f t="shared" si="2"/>
        <v>35149519</v>
      </c>
      <c r="K47" s="880">
        <f t="shared" si="2"/>
        <v>35862124</v>
      </c>
      <c r="L47" s="880">
        <f t="shared" si="2"/>
        <v>37666779</v>
      </c>
      <c r="M47" s="880">
        <f t="shared" si="2"/>
        <v>37705134</v>
      </c>
      <c r="N47" s="880">
        <f t="shared" si="2"/>
        <v>39852033</v>
      </c>
      <c r="O47" s="880">
        <f t="shared" si="2"/>
        <v>39624064</v>
      </c>
      <c r="P47" s="880">
        <f t="shared" si="2"/>
        <v>42479071</v>
      </c>
      <c r="Q47" s="880">
        <f t="shared" si="2"/>
        <v>44775990</v>
      </c>
      <c r="R47" s="880">
        <f t="shared" si="2"/>
        <v>48558547</v>
      </c>
      <c r="S47" s="880">
        <f t="shared" si="2"/>
        <v>50188748</v>
      </c>
      <c r="W47" s="878"/>
      <c r="X47" s="868"/>
    </row>
    <row r="48" spans="1:24" x14ac:dyDescent="0.2">
      <c r="C48" s="869"/>
      <c r="D48" s="869"/>
      <c r="E48" s="869"/>
      <c r="F48" s="869"/>
      <c r="G48" s="869"/>
      <c r="H48" s="869"/>
      <c r="I48" s="869"/>
      <c r="J48" s="869"/>
      <c r="K48" s="869"/>
      <c r="L48" s="869"/>
      <c r="M48" s="869"/>
      <c r="N48" s="869"/>
      <c r="O48" s="869"/>
      <c r="P48" s="869"/>
      <c r="Q48" s="869"/>
      <c r="R48" s="869"/>
      <c r="S48" s="869"/>
      <c r="T48" s="873"/>
      <c r="U48" s="873"/>
      <c r="V48" s="873"/>
      <c r="W48" s="869"/>
    </row>
    <row r="49" spans="1:24" s="872" customFormat="1" ht="25.15" customHeight="1" x14ac:dyDescent="0.2">
      <c r="A49" s="872" t="str">
        <f>Index!B47</f>
        <v>Table 5c    National government average wage and salary rates, by department, FY2004-FY2020</v>
      </c>
      <c r="X49" s="868"/>
    </row>
    <row r="50" spans="1:24" s="873" customFormat="1" ht="20.100000000000001" customHeight="1" x14ac:dyDescent="0.2">
      <c r="A50" s="875"/>
      <c r="B50" s="876" t="s">
        <v>1057</v>
      </c>
      <c r="C50" s="877" t="str">
        <f>C$2</f>
        <v>FY2004</v>
      </c>
      <c r="D50" s="877" t="str">
        <f t="shared" ref="D50:S50" si="3">D$2</f>
        <v>FY2005</v>
      </c>
      <c r="E50" s="877" t="str">
        <f t="shared" si="3"/>
        <v>FY2006</v>
      </c>
      <c r="F50" s="877" t="str">
        <f t="shared" si="3"/>
        <v>FY2007</v>
      </c>
      <c r="G50" s="877" t="str">
        <f t="shared" si="3"/>
        <v>FY2008</v>
      </c>
      <c r="H50" s="877" t="str">
        <f t="shared" si="3"/>
        <v>FY2009</v>
      </c>
      <c r="I50" s="877" t="str">
        <f t="shared" si="3"/>
        <v>FY2010</v>
      </c>
      <c r="J50" s="877" t="str">
        <f t="shared" si="3"/>
        <v>FY2011</v>
      </c>
      <c r="K50" s="877" t="str">
        <f t="shared" si="3"/>
        <v>FY2012</v>
      </c>
      <c r="L50" s="877" t="str">
        <f t="shared" si="3"/>
        <v>FY2013</v>
      </c>
      <c r="M50" s="877" t="str">
        <f t="shared" si="3"/>
        <v>FY2014</v>
      </c>
      <c r="N50" s="877" t="str">
        <f t="shared" si="3"/>
        <v>FY2015</v>
      </c>
      <c r="O50" s="877" t="str">
        <f t="shared" si="3"/>
        <v>FY2016</v>
      </c>
      <c r="P50" s="877" t="str">
        <f t="shared" si="3"/>
        <v>FY2017</v>
      </c>
      <c r="Q50" s="877" t="str">
        <f t="shared" si="3"/>
        <v>FY2018</v>
      </c>
      <c r="R50" s="877" t="str">
        <f t="shared" si="3"/>
        <v>FY2019</v>
      </c>
      <c r="S50" s="877" t="str">
        <f t="shared" si="3"/>
        <v>FY2020</v>
      </c>
      <c r="X50" s="868"/>
    </row>
    <row r="51" spans="1:24" ht="15" customHeight="1" x14ac:dyDescent="0.2">
      <c r="A51" s="871">
        <v>10</v>
      </c>
      <c r="B51" s="868" t="s">
        <v>1025</v>
      </c>
      <c r="C51" s="882">
        <f t="shared" ref="C51:R51" si="4">IF(C3&lt;&gt;0,C27/C3,"~")</f>
        <v>35386.65</v>
      </c>
      <c r="D51" s="882">
        <f t="shared" si="4"/>
        <v>30303.119999999999</v>
      </c>
      <c r="E51" s="882">
        <f t="shared" si="4"/>
        <v>30955.884615384617</v>
      </c>
      <c r="F51" s="882">
        <f t="shared" si="4"/>
        <v>26610.516129032258</v>
      </c>
      <c r="G51" s="882">
        <f t="shared" si="4"/>
        <v>29842.25</v>
      </c>
      <c r="H51" s="882">
        <f t="shared" si="4"/>
        <v>30592.758620689656</v>
      </c>
      <c r="I51" s="882">
        <f t="shared" si="4"/>
        <v>30617.928571428572</v>
      </c>
      <c r="J51" s="882">
        <f t="shared" si="4"/>
        <v>30880.333333333332</v>
      </c>
      <c r="K51" s="882">
        <f t="shared" si="4"/>
        <v>30886.346153846152</v>
      </c>
      <c r="L51" s="882">
        <f t="shared" si="4"/>
        <v>30003.931034482757</v>
      </c>
      <c r="M51" s="882">
        <f t="shared" si="4"/>
        <v>30347.64</v>
      </c>
      <c r="N51" s="882">
        <f t="shared" si="4"/>
        <v>30813.91304347826</v>
      </c>
      <c r="O51" s="882">
        <f t="shared" si="4"/>
        <v>30531.75</v>
      </c>
      <c r="P51" s="882">
        <f t="shared" si="4"/>
        <v>22548.59574468085</v>
      </c>
      <c r="Q51" s="882">
        <f t="shared" si="4"/>
        <v>23017.938775510203</v>
      </c>
      <c r="R51" s="882">
        <f t="shared" si="4"/>
        <v>34548.206896551725</v>
      </c>
      <c r="S51" s="882">
        <f t="shared" ref="S51" si="5">IF(S3&lt;&gt;0,S27/S3,"~")</f>
        <v>36011.5</v>
      </c>
    </row>
    <row r="52" spans="1:24" x14ac:dyDescent="0.2">
      <c r="A52" s="871">
        <v>11</v>
      </c>
      <c r="B52" s="868" t="s">
        <v>1026</v>
      </c>
      <c r="C52" s="882">
        <f t="shared" ref="C52:R52" si="6">IF(C4&lt;&gt;0,C28/C4,"~")</f>
        <v>24413.125</v>
      </c>
      <c r="D52" s="882">
        <f t="shared" si="6"/>
        <v>25665.4</v>
      </c>
      <c r="E52" s="882">
        <f t="shared" si="6"/>
        <v>23678.25</v>
      </c>
      <c r="F52" s="882">
        <f t="shared" si="6"/>
        <v>23410.636363636364</v>
      </c>
      <c r="G52" s="882">
        <f t="shared" si="6"/>
        <v>24675.083333333332</v>
      </c>
      <c r="H52" s="882">
        <f t="shared" si="6"/>
        <v>23700.714285714286</v>
      </c>
      <c r="I52" s="882">
        <f t="shared" si="6"/>
        <v>22378.066666666666</v>
      </c>
      <c r="J52" s="882">
        <f t="shared" si="6"/>
        <v>24848.304347826088</v>
      </c>
      <c r="K52" s="882">
        <f t="shared" si="6"/>
        <v>24227.095238095237</v>
      </c>
      <c r="L52" s="882">
        <f t="shared" si="6"/>
        <v>24995.190476190477</v>
      </c>
      <c r="M52" s="882">
        <f t="shared" si="6"/>
        <v>24673.958333333332</v>
      </c>
      <c r="N52" s="882">
        <f t="shared" si="6"/>
        <v>25132.565217391304</v>
      </c>
      <c r="O52" s="882">
        <f t="shared" si="6"/>
        <v>25570.608695652172</v>
      </c>
      <c r="P52" s="882">
        <f t="shared" si="6"/>
        <v>25625.56</v>
      </c>
      <c r="Q52" s="882">
        <f t="shared" si="6"/>
        <v>27103.821428571428</v>
      </c>
      <c r="R52" s="882">
        <f t="shared" si="6"/>
        <v>29511.565217391304</v>
      </c>
      <c r="S52" s="882">
        <f t="shared" ref="S52" si="7">IF(S4&lt;&gt;0,S28/S4,"~")</f>
        <v>34001.478260869568</v>
      </c>
    </row>
    <row r="53" spans="1:24" x14ac:dyDescent="0.2">
      <c r="A53" s="871">
        <v>12</v>
      </c>
      <c r="B53" s="868" t="s">
        <v>1027</v>
      </c>
      <c r="C53" s="882" t="str">
        <f t="shared" ref="C53:R53" si="8">IF(C5&lt;&gt;0,C29/C5,"~")</f>
        <v>~</v>
      </c>
      <c r="D53" s="882" t="str">
        <f t="shared" si="8"/>
        <v>~</v>
      </c>
      <c r="E53" s="882" t="str">
        <f t="shared" si="8"/>
        <v>~</v>
      </c>
      <c r="F53" s="882" t="str">
        <f t="shared" si="8"/>
        <v>~</v>
      </c>
      <c r="G53" s="882">
        <f t="shared" si="8"/>
        <v>11931.529411764706</v>
      </c>
      <c r="H53" s="882" t="str">
        <f t="shared" si="8"/>
        <v>~</v>
      </c>
      <c r="I53" s="882" t="str">
        <f t="shared" si="8"/>
        <v>~</v>
      </c>
      <c r="J53" s="882" t="str">
        <f t="shared" si="8"/>
        <v>~</v>
      </c>
      <c r="K53" s="882" t="str">
        <f t="shared" si="8"/>
        <v>~</v>
      </c>
      <c r="L53" s="882" t="str">
        <f t="shared" si="8"/>
        <v>~</v>
      </c>
      <c r="M53" s="882" t="str">
        <f t="shared" si="8"/>
        <v>~</v>
      </c>
      <c r="N53" s="882" t="str">
        <f t="shared" si="8"/>
        <v>~</v>
      </c>
      <c r="O53" s="882">
        <f t="shared" si="8"/>
        <v>9988.1428571428569</v>
      </c>
      <c r="P53" s="882">
        <f t="shared" si="8"/>
        <v>11774</v>
      </c>
      <c r="Q53" s="882" t="str">
        <f t="shared" si="8"/>
        <v>~</v>
      </c>
      <c r="R53" s="882" t="str">
        <f t="shared" si="8"/>
        <v>~</v>
      </c>
      <c r="S53" s="882">
        <f t="shared" ref="S53" si="9">IF(S5&lt;&gt;0,S29/S5,"~")</f>
        <v>20650</v>
      </c>
    </row>
    <row r="54" spans="1:24" x14ac:dyDescent="0.2">
      <c r="A54" s="871">
        <v>13</v>
      </c>
      <c r="B54" s="868" t="s">
        <v>1028</v>
      </c>
      <c r="C54" s="882">
        <f t="shared" ref="C54:R54" si="10">IF(C6&lt;&gt;0,C30/C6,"~")</f>
        <v>18919.846153846152</v>
      </c>
      <c r="D54" s="882">
        <f t="shared" si="10"/>
        <v>18239.933333333334</v>
      </c>
      <c r="E54" s="882">
        <f t="shared" si="10"/>
        <v>18408.466666666667</v>
      </c>
      <c r="F54" s="882">
        <f t="shared" si="10"/>
        <v>18612.599999999999</v>
      </c>
      <c r="G54" s="882">
        <f t="shared" si="10"/>
        <v>18804.642857142859</v>
      </c>
      <c r="H54" s="882">
        <f t="shared" si="10"/>
        <v>18169.1875</v>
      </c>
      <c r="I54" s="882">
        <f t="shared" si="10"/>
        <v>18110.866666666665</v>
      </c>
      <c r="J54" s="882">
        <f t="shared" si="10"/>
        <v>18235.3125</v>
      </c>
      <c r="K54" s="882">
        <f t="shared" si="10"/>
        <v>19407</v>
      </c>
      <c r="L54" s="882">
        <f t="shared" si="10"/>
        <v>18406.9375</v>
      </c>
      <c r="M54" s="882">
        <f t="shared" si="10"/>
        <v>18710.599999999999</v>
      </c>
      <c r="N54" s="882">
        <f t="shared" si="10"/>
        <v>18930.875</v>
      </c>
      <c r="O54" s="882">
        <f t="shared" si="10"/>
        <v>18006.1875</v>
      </c>
      <c r="P54" s="882">
        <f t="shared" si="10"/>
        <v>19631.4375</v>
      </c>
      <c r="Q54" s="882">
        <f t="shared" si="10"/>
        <v>18938.4375</v>
      </c>
      <c r="R54" s="882">
        <f t="shared" si="10"/>
        <v>23273.4375</v>
      </c>
      <c r="S54" s="882">
        <f t="shared" ref="S54" si="11">IF(S6&lt;&gt;0,S30/S6,"~")</f>
        <v>22928.5625</v>
      </c>
    </row>
    <row r="55" spans="1:24" x14ac:dyDescent="0.2">
      <c r="A55" s="871">
        <v>14</v>
      </c>
      <c r="B55" s="868" t="s">
        <v>1029</v>
      </c>
      <c r="C55" s="882">
        <f t="shared" ref="C55:R55" si="12">IF(C7&lt;&gt;0,C31/C7,"~")</f>
        <v>24571.862068965518</v>
      </c>
      <c r="D55" s="882">
        <f t="shared" si="12"/>
        <v>23608.619047619046</v>
      </c>
      <c r="E55" s="882">
        <f t="shared" si="12"/>
        <v>22634.444444444445</v>
      </c>
      <c r="F55" s="882">
        <f t="shared" si="12"/>
        <v>24845.599999999999</v>
      </c>
      <c r="G55" s="882">
        <f t="shared" si="12"/>
        <v>22179.200000000001</v>
      </c>
      <c r="H55" s="882">
        <f t="shared" si="12"/>
        <v>21947.270833333332</v>
      </c>
      <c r="I55" s="882">
        <f t="shared" si="12"/>
        <v>22329.510638297874</v>
      </c>
      <c r="J55" s="882">
        <f t="shared" si="12"/>
        <v>25657.872340425532</v>
      </c>
      <c r="K55" s="882">
        <f t="shared" si="12"/>
        <v>22871.146341463416</v>
      </c>
      <c r="L55" s="882">
        <f t="shared" si="12"/>
        <v>24012.659090909092</v>
      </c>
      <c r="M55" s="882">
        <f t="shared" si="12"/>
        <v>23174.68888888889</v>
      </c>
      <c r="N55" s="882">
        <f t="shared" si="12"/>
        <v>26347.795454545456</v>
      </c>
      <c r="O55" s="882">
        <f t="shared" si="12"/>
        <v>22971.09756097561</v>
      </c>
      <c r="P55" s="882">
        <f t="shared" si="12"/>
        <v>25170.239130434784</v>
      </c>
      <c r="Q55" s="882">
        <f t="shared" si="12"/>
        <v>24770.063829787236</v>
      </c>
      <c r="R55" s="882">
        <f t="shared" si="12"/>
        <v>33279.617021276594</v>
      </c>
      <c r="S55" s="882">
        <f t="shared" ref="S55" si="13">IF(S7&lt;&gt;0,S31/S7,"~")</f>
        <v>26837</v>
      </c>
    </row>
    <row r="56" spans="1:24" x14ac:dyDescent="0.2">
      <c r="A56" s="871">
        <v>15</v>
      </c>
      <c r="B56" s="868" t="s">
        <v>1030</v>
      </c>
      <c r="C56" s="882">
        <f t="shared" ref="C56:R56" si="14">IF(C8&lt;&gt;0,C32/C8,"~")</f>
        <v>17394.7</v>
      </c>
      <c r="D56" s="882">
        <f t="shared" si="14"/>
        <v>18151.900000000001</v>
      </c>
      <c r="E56" s="882">
        <f t="shared" si="14"/>
        <v>18428</v>
      </c>
      <c r="F56" s="882">
        <f t="shared" si="14"/>
        <v>19456.888888888891</v>
      </c>
      <c r="G56" s="882">
        <f t="shared" si="14"/>
        <v>21516.142857142859</v>
      </c>
      <c r="H56" s="882">
        <f t="shared" si="14"/>
        <v>17250.142857142859</v>
      </c>
      <c r="I56" s="882">
        <f t="shared" si="14"/>
        <v>15799.125</v>
      </c>
      <c r="J56" s="882">
        <f t="shared" si="14"/>
        <v>17438.222222222223</v>
      </c>
      <c r="K56" s="882">
        <f t="shared" si="14"/>
        <v>22015.333333333332</v>
      </c>
      <c r="L56" s="882">
        <f t="shared" si="14"/>
        <v>23831.18181818182</v>
      </c>
      <c r="M56" s="882">
        <f t="shared" si="14"/>
        <v>24827.384615384617</v>
      </c>
      <c r="N56" s="882">
        <f t="shared" si="14"/>
        <v>24785.200000000001</v>
      </c>
      <c r="O56" s="882">
        <f t="shared" si="14"/>
        <v>24593.777777777777</v>
      </c>
      <c r="P56" s="882">
        <f t="shared" si="14"/>
        <v>24858.705882352941</v>
      </c>
      <c r="Q56" s="882">
        <f t="shared" si="14"/>
        <v>23265.823529411766</v>
      </c>
      <c r="R56" s="882">
        <f t="shared" si="14"/>
        <v>26357.058823529413</v>
      </c>
      <c r="S56" s="882">
        <f t="shared" ref="S56" si="15">IF(S8&lt;&gt;0,S32/S8,"~")</f>
        <v>26445.7</v>
      </c>
    </row>
    <row r="57" spans="1:24" x14ac:dyDescent="0.2">
      <c r="A57" s="871">
        <v>16</v>
      </c>
      <c r="B57" s="868" t="s">
        <v>1031</v>
      </c>
      <c r="C57" s="882">
        <f t="shared" ref="C57:R57" si="16">IF(C9&lt;&gt;0,C33/C9,"~")</f>
        <v>25730.103448275862</v>
      </c>
      <c r="D57" s="882">
        <f t="shared" si="16"/>
        <v>26010.542857142857</v>
      </c>
      <c r="E57" s="882">
        <f t="shared" si="16"/>
        <v>26562.60606060606</v>
      </c>
      <c r="F57" s="882">
        <f t="shared" si="16"/>
        <v>25803.4</v>
      </c>
      <c r="G57" s="882">
        <f t="shared" si="16"/>
        <v>26477.117647058825</v>
      </c>
      <c r="H57" s="882">
        <f t="shared" si="16"/>
        <v>25956.864864864863</v>
      </c>
      <c r="I57" s="882">
        <f t="shared" si="16"/>
        <v>26149.243243243243</v>
      </c>
      <c r="J57" s="882">
        <f t="shared" si="16"/>
        <v>26839.941176470587</v>
      </c>
      <c r="K57" s="882">
        <f t="shared" si="16"/>
        <v>26788.5625</v>
      </c>
      <c r="L57" s="882">
        <f t="shared" si="16"/>
        <v>26852.236842105263</v>
      </c>
      <c r="M57" s="882">
        <f t="shared" si="16"/>
        <v>27363.410256410258</v>
      </c>
      <c r="N57" s="882">
        <f t="shared" si="16"/>
        <v>26751.485714285714</v>
      </c>
      <c r="O57" s="882">
        <f t="shared" si="16"/>
        <v>29672.17142857143</v>
      </c>
      <c r="P57" s="882">
        <f t="shared" si="16"/>
        <v>29451.615384615383</v>
      </c>
      <c r="Q57" s="882">
        <f t="shared" si="16"/>
        <v>29587.317073170732</v>
      </c>
      <c r="R57" s="882">
        <f t="shared" si="16"/>
        <v>30679.702702702703</v>
      </c>
      <c r="S57" s="882">
        <f t="shared" ref="S57" si="17">IF(S9&lt;&gt;0,S33/S9,"~")</f>
        <v>31598.526315789473</v>
      </c>
    </row>
    <row r="58" spans="1:24" x14ac:dyDescent="0.2">
      <c r="A58" s="871">
        <v>17</v>
      </c>
      <c r="B58" s="868" t="s">
        <v>1032</v>
      </c>
      <c r="C58" s="882">
        <f t="shared" ref="C58:R58" si="18">IF(C10&lt;&gt;0,C34/C10,"~")</f>
        <v>27116.9</v>
      </c>
      <c r="D58" s="882">
        <f t="shared" si="18"/>
        <v>26368.416666666668</v>
      </c>
      <c r="E58" s="882">
        <f t="shared" si="18"/>
        <v>28119.23076923077</v>
      </c>
      <c r="F58" s="882">
        <f t="shared" si="18"/>
        <v>26869.214285714286</v>
      </c>
      <c r="G58" s="882">
        <f t="shared" si="18"/>
        <v>25486.066666666666</v>
      </c>
      <c r="H58" s="882">
        <f t="shared" si="18"/>
        <v>24791.866666666665</v>
      </c>
      <c r="I58" s="882">
        <f t="shared" si="18"/>
        <v>26508</v>
      </c>
      <c r="J58" s="882">
        <f t="shared" si="18"/>
        <v>25803.25</v>
      </c>
      <c r="K58" s="882">
        <f t="shared" si="18"/>
        <v>27214.466666666667</v>
      </c>
      <c r="L58" s="882">
        <f t="shared" si="18"/>
        <v>27311.200000000001</v>
      </c>
      <c r="M58" s="882">
        <f t="shared" si="18"/>
        <v>25523.466666666667</v>
      </c>
      <c r="N58" s="882">
        <f t="shared" si="18"/>
        <v>25964.533333333333</v>
      </c>
      <c r="O58" s="882">
        <f t="shared" si="18"/>
        <v>23855.117647058825</v>
      </c>
      <c r="P58" s="882">
        <f t="shared" si="18"/>
        <v>24849.823529411766</v>
      </c>
      <c r="Q58" s="882">
        <f t="shared" si="18"/>
        <v>26545.75</v>
      </c>
      <c r="R58" s="882">
        <f t="shared" si="18"/>
        <v>26125.823529411766</v>
      </c>
      <c r="S58" s="882">
        <f t="shared" ref="S58" si="19">IF(S10&lt;&gt;0,S34/S10,"~")</f>
        <v>26760.3125</v>
      </c>
    </row>
    <row r="59" spans="1:24" x14ac:dyDescent="0.2">
      <c r="A59" s="871">
        <v>18</v>
      </c>
      <c r="B59" s="868" t="s">
        <v>1033</v>
      </c>
      <c r="C59" s="882">
        <f t="shared" ref="C59:R59" si="20">IF(C11&lt;&gt;0,C35/C11,"~")</f>
        <v>20881.16</v>
      </c>
      <c r="D59" s="882">
        <f t="shared" si="20"/>
        <v>17128.59375</v>
      </c>
      <c r="E59" s="882">
        <f t="shared" si="20"/>
        <v>15150.052631578947</v>
      </c>
      <c r="F59" s="882">
        <f t="shared" si="20"/>
        <v>15901.25641025641</v>
      </c>
      <c r="G59" s="882">
        <f t="shared" si="20"/>
        <v>17504.833333333332</v>
      </c>
      <c r="H59" s="882">
        <f t="shared" si="20"/>
        <v>16411.411764705881</v>
      </c>
      <c r="I59" s="882">
        <f t="shared" si="20"/>
        <v>15974.645161290322</v>
      </c>
      <c r="J59" s="882">
        <f t="shared" si="20"/>
        <v>15141.378378378378</v>
      </c>
      <c r="K59" s="882">
        <f t="shared" si="20"/>
        <v>15395.105263157895</v>
      </c>
      <c r="L59" s="882">
        <f t="shared" si="20"/>
        <v>14401.5</v>
      </c>
      <c r="M59" s="882">
        <f t="shared" si="20"/>
        <v>15073.74358974359</v>
      </c>
      <c r="N59" s="882">
        <f t="shared" si="20"/>
        <v>15427.131578947368</v>
      </c>
      <c r="O59" s="882">
        <f t="shared" si="20"/>
        <v>15335.694444444445</v>
      </c>
      <c r="P59" s="882">
        <f t="shared" si="20"/>
        <v>18266.82857142857</v>
      </c>
      <c r="Q59" s="882">
        <f t="shared" si="20"/>
        <v>18537.37837837838</v>
      </c>
      <c r="R59" s="882">
        <f t="shared" si="20"/>
        <v>17371.25</v>
      </c>
      <c r="S59" s="882">
        <f t="shared" ref="S59" si="21">IF(S11&lt;&gt;0,S35/S11,"~")</f>
        <v>16926.099999999999</v>
      </c>
    </row>
    <row r="60" spans="1:24" x14ac:dyDescent="0.2">
      <c r="A60" s="871">
        <v>19</v>
      </c>
      <c r="B60" s="868" t="s">
        <v>1034</v>
      </c>
      <c r="C60" s="882">
        <f t="shared" ref="C60:R60" si="22">IF(C12&lt;&gt;0,C36/C12,"~")</f>
        <v>20753.125</v>
      </c>
      <c r="D60" s="882">
        <f t="shared" si="22"/>
        <v>21407.8</v>
      </c>
      <c r="E60" s="882">
        <f t="shared" si="22"/>
        <v>21634.560000000001</v>
      </c>
      <c r="F60" s="882">
        <f t="shared" si="22"/>
        <v>21655.416666666668</v>
      </c>
      <c r="G60" s="882">
        <f t="shared" si="22"/>
        <v>22947.333333333332</v>
      </c>
      <c r="H60" s="882">
        <f t="shared" si="22"/>
        <v>24662.666666666668</v>
      </c>
      <c r="I60" s="882">
        <f t="shared" si="22"/>
        <v>24778.409090909092</v>
      </c>
      <c r="J60" s="882">
        <f t="shared" si="22"/>
        <v>27283.958333333332</v>
      </c>
      <c r="K60" s="882">
        <f t="shared" si="22"/>
        <v>31419.958333333332</v>
      </c>
      <c r="L60" s="882">
        <f t="shared" si="22"/>
        <v>32919.17391304348</v>
      </c>
      <c r="M60" s="882">
        <f t="shared" si="22"/>
        <v>33597.708333333336</v>
      </c>
      <c r="N60" s="882">
        <f t="shared" si="22"/>
        <v>33927.96</v>
      </c>
      <c r="O60" s="882">
        <f t="shared" si="22"/>
        <v>34864.772727272728</v>
      </c>
      <c r="P60" s="882">
        <f t="shared" si="22"/>
        <v>36906.833333333336</v>
      </c>
      <c r="Q60" s="882">
        <f t="shared" si="22"/>
        <v>37536.884615384617</v>
      </c>
      <c r="R60" s="882">
        <f t="shared" si="22"/>
        <v>36797.192307692305</v>
      </c>
      <c r="S60" s="882">
        <f t="shared" ref="S60" si="23">IF(S12&lt;&gt;0,S36/S12,"~")</f>
        <v>34012.172413793101</v>
      </c>
    </row>
    <row r="61" spans="1:24" x14ac:dyDescent="0.2">
      <c r="A61" s="871">
        <v>20</v>
      </c>
      <c r="B61" s="868" t="s">
        <v>1035</v>
      </c>
      <c r="C61" s="882">
        <f t="shared" ref="C61:R61" si="24">IF(C13&lt;&gt;0,C37/C13,"~")</f>
        <v>11611.258064516129</v>
      </c>
      <c r="D61" s="882">
        <f t="shared" si="24"/>
        <v>12413.372602739726</v>
      </c>
      <c r="E61" s="882">
        <f t="shared" si="24"/>
        <v>11984.16056910569</v>
      </c>
      <c r="F61" s="882">
        <f t="shared" si="24"/>
        <v>12092.051671732523</v>
      </c>
      <c r="G61" s="882">
        <f t="shared" si="24"/>
        <v>11929.6591796875</v>
      </c>
      <c r="H61" s="882">
        <f t="shared" si="24"/>
        <v>12189.850731707316</v>
      </c>
      <c r="I61" s="882">
        <f t="shared" si="24"/>
        <v>12547.448039215686</v>
      </c>
      <c r="J61" s="882">
        <f t="shared" si="24"/>
        <v>12432.676245210729</v>
      </c>
      <c r="K61" s="882">
        <f t="shared" si="24"/>
        <v>12905.981939163497</v>
      </c>
      <c r="L61" s="882">
        <f t="shared" si="24"/>
        <v>12959.694852941177</v>
      </c>
      <c r="M61" s="882">
        <f t="shared" si="24"/>
        <v>13996.798861480076</v>
      </c>
      <c r="N61" s="882">
        <f t="shared" si="24"/>
        <v>14589.965290806755</v>
      </c>
      <c r="O61" s="882">
        <f t="shared" si="24"/>
        <v>14510.36268939394</v>
      </c>
      <c r="P61" s="882">
        <f t="shared" si="24"/>
        <v>15386.256361922715</v>
      </c>
      <c r="Q61" s="882">
        <f t="shared" si="24"/>
        <v>15421.136154553818</v>
      </c>
      <c r="R61" s="882">
        <f t="shared" si="24"/>
        <v>16309.159641255605</v>
      </c>
      <c r="S61" s="882">
        <f t="shared" ref="S61" si="25">IF(S13&lt;&gt;0,S37/S13,"~")</f>
        <v>15841.759963768116</v>
      </c>
    </row>
    <row r="62" spans="1:24" x14ac:dyDescent="0.2">
      <c r="A62" s="871">
        <v>30</v>
      </c>
      <c r="B62" s="868" t="s">
        <v>1036</v>
      </c>
      <c r="C62" s="882">
        <f t="shared" ref="C62:R62" si="26">IF(C14&lt;&gt;0,C38/C14,"~")</f>
        <v>14091.470308788599</v>
      </c>
      <c r="D62" s="882">
        <f t="shared" si="26"/>
        <v>14664.771653543306</v>
      </c>
      <c r="E62" s="882">
        <f t="shared" si="26"/>
        <v>14864.128205128205</v>
      </c>
      <c r="F62" s="882">
        <f t="shared" si="26"/>
        <v>15079.239923224568</v>
      </c>
      <c r="G62" s="882">
        <f t="shared" si="26"/>
        <v>15804.285996055227</v>
      </c>
      <c r="H62" s="882">
        <f t="shared" si="26"/>
        <v>16252.002079002079</v>
      </c>
      <c r="I62" s="882">
        <f t="shared" si="26"/>
        <v>16203.540041067761</v>
      </c>
      <c r="J62" s="882">
        <f t="shared" si="26"/>
        <v>15999.073705179282</v>
      </c>
      <c r="K62" s="882">
        <f t="shared" si="26"/>
        <v>16586.680638722555</v>
      </c>
      <c r="L62" s="882">
        <f t="shared" si="26"/>
        <v>17592.472440944883</v>
      </c>
      <c r="M62" s="882">
        <f t="shared" si="26"/>
        <v>16463.724550898205</v>
      </c>
      <c r="N62" s="882">
        <f t="shared" si="26"/>
        <v>19937.445585215606</v>
      </c>
      <c r="O62" s="882">
        <f t="shared" si="26"/>
        <v>19497.099999999999</v>
      </c>
      <c r="P62" s="882">
        <f t="shared" si="26"/>
        <v>19345.60576923077</v>
      </c>
      <c r="Q62" s="882">
        <f t="shared" si="26"/>
        <v>19616.442067736185</v>
      </c>
      <c r="R62" s="882">
        <f t="shared" si="26"/>
        <v>21877.51090909091</v>
      </c>
      <c r="S62" s="882">
        <f t="shared" ref="S62" si="27">IF(S14&lt;&gt;0,S38/S14,"~")</f>
        <v>24782.771217712176</v>
      </c>
    </row>
    <row r="63" spans="1:24" x14ac:dyDescent="0.2">
      <c r="A63" s="871">
        <v>40</v>
      </c>
      <c r="B63" s="868" t="s">
        <v>1088</v>
      </c>
      <c r="C63" s="882">
        <f t="shared" ref="C63:R63" si="28">IF(C15&lt;&gt;0,C39/C15,"~")</f>
        <v>14409.892156862745</v>
      </c>
      <c r="D63" s="882">
        <f t="shared" si="28"/>
        <v>16301.118181818181</v>
      </c>
      <c r="E63" s="882">
        <f t="shared" si="28"/>
        <v>15519.933333333332</v>
      </c>
      <c r="F63" s="882">
        <f t="shared" si="28"/>
        <v>19244.023809523809</v>
      </c>
      <c r="G63" s="882">
        <f t="shared" si="28"/>
        <v>19894.277777777777</v>
      </c>
      <c r="H63" s="882">
        <f t="shared" si="28"/>
        <v>20217.722222222223</v>
      </c>
      <c r="I63" s="882">
        <f t="shared" si="28"/>
        <v>21178.625</v>
      </c>
      <c r="J63" s="882">
        <f t="shared" si="28"/>
        <v>20204.705882352941</v>
      </c>
      <c r="K63" s="882">
        <f t="shared" si="28"/>
        <v>21265.052631578947</v>
      </c>
      <c r="L63" s="882">
        <f t="shared" si="28"/>
        <v>21239.333333333332</v>
      </c>
      <c r="M63" s="882">
        <f t="shared" si="28"/>
        <v>20588.294117647059</v>
      </c>
      <c r="N63" s="882">
        <f t="shared" si="28"/>
        <v>20405.8125</v>
      </c>
      <c r="O63" s="882">
        <f t="shared" si="28"/>
        <v>22442.5</v>
      </c>
      <c r="P63" s="882">
        <f t="shared" si="28"/>
        <v>24049.4375</v>
      </c>
      <c r="Q63" s="882">
        <f t="shared" si="28"/>
        <v>25451</v>
      </c>
      <c r="R63" s="882">
        <f t="shared" si="28"/>
        <v>23839.599999999999</v>
      </c>
      <c r="S63" s="882">
        <f t="shared" ref="S63" si="29">IF(S15&lt;&gt;0,S39/S15,"~")</f>
        <v>26309</v>
      </c>
    </row>
    <row r="64" spans="1:24" x14ac:dyDescent="0.2">
      <c r="A64" s="871">
        <v>45</v>
      </c>
      <c r="B64" s="868" t="s">
        <v>1037</v>
      </c>
      <c r="C64" s="882">
        <f t="shared" ref="C64:R64" si="30">IF(C16&lt;&gt;0,C40/C16,"~")</f>
        <v>15752</v>
      </c>
      <c r="D64" s="882">
        <f t="shared" si="30"/>
        <v>15079.083333333334</v>
      </c>
      <c r="E64" s="882">
        <f t="shared" si="30"/>
        <v>16395.846153846152</v>
      </c>
      <c r="F64" s="882">
        <f t="shared" si="30"/>
        <v>15559.413793103447</v>
      </c>
      <c r="G64" s="882">
        <f t="shared" si="30"/>
        <v>15822.407407407407</v>
      </c>
      <c r="H64" s="882">
        <f t="shared" si="30"/>
        <v>17473.333333333332</v>
      </c>
      <c r="I64" s="882">
        <f t="shared" si="30"/>
        <v>17926.71875</v>
      </c>
      <c r="J64" s="882">
        <f t="shared" si="30"/>
        <v>18922.225806451614</v>
      </c>
      <c r="K64" s="882">
        <f t="shared" si="30"/>
        <v>19036.882352941175</v>
      </c>
      <c r="L64" s="882">
        <f t="shared" si="30"/>
        <v>18161.121212121212</v>
      </c>
      <c r="M64" s="882">
        <f t="shared" si="30"/>
        <v>18884.709677419356</v>
      </c>
      <c r="N64" s="882">
        <f t="shared" si="30"/>
        <v>19138.870967741936</v>
      </c>
      <c r="O64" s="882">
        <f t="shared" si="30"/>
        <v>18092.827586206895</v>
      </c>
      <c r="P64" s="882">
        <f t="shared" si="30"/>
        <v>17532.285714285714</v>
      </c>
      <c r="Q64" s="882">
        <f t="shared" si="30"/>
        <v>17671.2</v>
      </c>
      <c r="R64" s="882">
        <f t="shared" si="30"/>
        <v>20503.032258064515</v>
      </c>
      <c r="S64" s="882">
        <f t="shared" ref="S64" si="31">IF(S16&lt;&gt;0,S40/S16,"~")</f>
        <v>20615.515151515152</v>
      </c>
    </row>
    <row r="65" spans="1:24" x14ac:dyDescent="0.2">
      <c r="A65" s="871">
        <v>50</v>
      </c>
      <c r="B65" s="868" t="s">
        <v>1038</v>
      </c>
      <c r="C65" s="882">
        <f t="shared" ref="C65:R65" si="32">IF(C17&lt;&gt;0,C41/C17,"~")</f>
        <v>16779.258620689656</v>
      </c>
      <c r="D65" s="882">
        <f t="shared" si="32"/>
        <v>16691.355932203391</v>
      </c>
      <c r="E65" s="882">
        <f t="shared" si="32"/>
        <v>17320.419354838708</v>
      </c>
      <c r="F65" s="882">
        <f t="shared" si="32"/>
        <v>16257.7</v>
      </c>
      <c r="G65" s="882">
        <f t="shared" si="32"/>
        <v>14297.932432432432</v>
      </c>
      <c r="H65" s="882">
        <f t="shared" si="32"/>
        <v>16245.527027027027</v>
      </c>
      <c r="I65" s="882">
        <f t="shared" si="32"/>
        <v>15743.802325581395</v>
      </c>
      <c r="J65" s="882">
        <f t="shared" si="32"/>
        <v>15966.60465116279</v>
      </c>
      <c r="K65" s="882">
        <f t="shared" si="32"/>
        <v>15608.541176470588</v>
      </c>
      <c r="L65" s="882">
        <f t="shared" si="32"/>
        <v>16379.555555555555</v>
      </c>
      <c r="M65" s="882">
        <f t="shared" si="32"/>
        <v>15840.174999999999</v>
      </c>
      <c r="N65" s="882">
        <f t="shared" si="32"/>
        <v>15432.106666666667</v>
      </c>
      <c r="O65" s="882">
        <f t="shared" si="32"/>
        <v>15673.025641025641</v>
      </c>
      <c r="P65" s="882">
        <f t="shared" si="32"/>
        <v>18379.333333333332</v>
      </c>
      <c r="Q65" s="882">
        <f t="shared" si="32"/>
        <v>19404.871428571427</v>
      </c>
      <c r="R65" s="882">
        <f t="shared" si="32"/>
        <v>20207.824324324323</v>
      </c>
      <c r="S65" s="882">
        <f t="shared" ref="S65" si="33">IF(S17&lt;&gt;0,S41/S17,"~")</f>
        <v>21722.246753246753</v>
      </c>
    </row>
    <row r="66" spans="1:24" x14ac:dyDescent="0.2">
      <c r="A66" s="871">
        <v>55</v>
      </c>
      <c r="B66" s="868" t="s">
        <v>1039</v>
      </c>
      <c r="C66" s="882">
        <f t="shared" ref="C66:R66" si="34">IF(C18&lt;&gt;0,C42/C18,"~")</f>
        <v>14615.862068965518</v>
      </c>
      <c r="D66" s="882">
        <f t="shared" si="34"/>
        <v>14624.231707317073</v>
      </c>
      <c r="E66" s="882">
        <f t="shared" si="34"/>
        <v>14606.341463414634</v>
      </c>
      <c r="F66" s="882">
        <f t="shared" si="34"/>
        <v>14434.701863354037</v>
      </c>
      <c r="G66" s="882">
        <f t="shared" si="34"/>
        <v>14606.105590062112</v>
      </c>
      <c r="H66" s="882">
        <f t="shared" si="34"/>
        <v>14969.398809523809</v>
      </c>
      <c r="I66" s="882">
        <f t="shared" si="34"/>
        <v>14834.708333333334</v>
      </c>
      <c r="J66" s="882">
        <f t="shared" si="34"/>
        <v>14671.624203821657</v>
      </c>
      <c r="K66" s="882">
        <f t="shared" si="34"/>
        <v>15566.828947368422</v>
      </c>
      <c r="L66" s="882">
        <f t="shared" si="34"/>
        <v>14610.688524590163</v>
      </c>
      <c r="M66" s="882">
        <f t="shared" si="34"/>
        <v>13617.927835051547</v>
      </c>
      <c r="N66" s="882">
        <f t="shared" si="34"/>
        <v>13622.653465346535</v>
      </c>
      <c r="O66" s="882">
        <f t="shared" si="34"/>
        <v>13417.931034482759</v>
      </c>
      <c r="P66" s="882">
        <f t="shared" si="34"/>
        <v>13726.049751243781</v>
      </c>
      <c r="Q66" s="882">
        <f t="shared" si="34"/>
        <v>14340.025773195875</v>
      </c>
      <c r="R66" s="882">
        <f t="shared" si="34"/>
        <v>15255.016129032258</v>
      </c>
      <c r="S66" s="882">
        <f t="shared" ref="S66" si="35">IF(S18&lt;&gt;0,S42/S18,"~")</f>
        <v>17011.747368421053</v>
      </c>
    </row>
    <row r="67" spans="1:24" x14ac:dyDescent="0.2">
      <c r="A67" s="871">
        <v>60</v>
      </c>
      <c r="B67" s="868" t="s">
        <v>1040</v>
      </c>
      <c r="C67" s="882">
        <f t="shared" ref="C67:R67" si="36">IF(C19&lt;&gt;0,C43/C19,"~")</f>
        <v>19214.258426966291</v>
      </c>
      <c r="D67" s="882">
        <f t="shared" si="36"/>
        <v>19633.49090909091</v>
      </c>
      <c r="E67" s="882">
        <f t="shared" si="36"/>
        <v>19178.646551724138</v>
      </c>
      <c r="F67" s="882">
        <f t="shared" si="36"/>
        <v>19156.166666666668</v>
      </c>
      <c r="G67" s="882">
        <f t="shared" si="36"/>
        <v>19596.923728813559</v>
      </c>
      <c r="H67" s="882">
        <f t="shared" si="36"/>
        <v>19678.905660377357</v>
      </c>
      <c r="I67" s="882">
        <f t="shared" si="36"/>
        <v>20313.712962962964</v>
      </c>
      <c r="J67" s="882">
        <f t="shared" si="36"/>
        <v>20770.302752293577</v>
      </c>
      <c r="K67" s="882">
        <f t="shared" si="36"/>
        <v>20792.121495327101</v>
      </c>
      <c r="L67" s="882">
        <f t="shared" si="36"/>
        <v>20783.342592592591</v>
      </c>
      <c r="M67" s="882">
        <f t="shared" si="36"/>
        <v>22757.330188679247</v>
      </c>
      <c r="N67" s="882">
        <f t="shared" si="36"/>
        <v>21958.21212121212</v>
      </c>
      <c r="O67" s="882">
        <f t="shared" si="36"/>
        <v>23265.637254901962</v>
      </c>
      <c r="P67" s="882">
        <f t="shared" si="36"/>
        <v>25007.579439252335</v>
      </c>
      <c r="Q67" s="882">
        <f t="shared" si="36"/>
        <v>24854.672727272726</v>
      </c>
      <c r="R67" s="882">
        <f t="shared" si="36"/>
        <v>25332.575000000001</v>
      </c>
      <c r="S67" s="882">
        <f t="shared" ref="S67" si="37">IF(S19&lt;&gt;0,S43/S19,"~")</f>
        <v>25939.073170731706</v>
      </c>
    </row>
    <row r="68" spans="1:24" x14ac:dyDescent="0.2">
      <c r="A68" s="871">
        <v>70</v>
      </c>
      <c r="B68" s="868" t="s">
        <v>1041</v>
      </c>
      <c r="C68" s="882">
        <f t="shared" ref="C68:R68" si="38">IF(C20&lt;&gt;0,C44/C20,"~")</f>
        <v>13646.880434782608</v>
      </c>
      <c r="D68" s="882">
        <f t="shared" si="38"/>
        <v>13631.29347826087</v>
      </c>
      <c r="E68" s="882">
        <f t="shared" si="38"/>
        <v>14367.804123711339</v>
      </c>
      <c r="F68" s="882">
        <f t="shared" si="38"/>
        <v>14386.247191011236</v>
      </c>
      <c r="G68" s="882">
        <f t="shared" si="38"/>
        <v>14692.40909090909</v>
      </c>
      <c r="H68" s="882">
        <f t="shared" si="38"/>
        <v>15017.522727272728</v>
      </c>
      <c r="I68" s="882">
        <f t="shared" si="38"/>
        <v>14243.298850574713</v>
      </c>
      <c r="J68" s="882">
        <f t="shared" si="38"/>
        <v>14693.759493670887</v>
      </c>
      <c r="K68" s="882">
        <f t="shared" si="38"/>
        <v>15045.894736842105</v>
      </c>
      <c r="L68" s="882">
        <f t="shared" si="38"/>
        <v>15234.930555555555</v>
      </c>
      <c r="M68" s="882">
        <f t="shared" si="38"/>
        <v>13937.366197183099</v>
      </c>
      <c r="N68" s="882">
        <f t="shared" si="38"/>
        <v>13732.04054054054</v>
      </c>
      <c r="O68" s="882">
        <f t="shared" si="38"/>
        <v>14092.686567164179</v>
      </c>
      <c r="P68" s="882">
        <f t="shared" si="38"/>
        <v>13809.32911392405</v>
      </c>
      <c r="Q68" s="882">
        <f t="shared" si="38"/>
        <v>15704.313953488372</v>
      </c>
      <c r="R68" s="882">
        <f t="shared" si="38"/>
        <v>17346.819148936171</v>
      </c>
      <c r="S68" s="882">
        <f t="shared" ref="S68" si="39">IF(S20&lt;&gt;0,S44/S20,"~")</f>
        <v>17452.65306122449</v>
      </c>
    </row>
    <row r="69" spans="1:24" x14ac:dyDescent="0.2">
      <c r="A69" s="871">
        <v>75</v>
      </c>
      <c r="B69" s="868" t="s">
        <v>1042</v>
      </c>
      <c r="C69" s="882">
        <f t="shared" ref="C69:R69" si="40">IF(C21&lt;&gt;0,C45/C21,"~")</f>
        <v>18233.923076923078</v>
      </c>
      <c r="D69" s="882">
        <f t="shared" si="40"/>
        <v>17850.588235294119</v>
      </c>
      <c r="E69" s="882">
        <f t="shared" si="40"/>
        <v>17993.555555555555</v>
      </c>
      <c r="F69" s="882">
        <f t="shared" si="40"/>
        <v>18725.235294117647</v>
      </c>
      <c r="G69" s="882">
        <f t="shared" si="40"/>
        <v>18486.5</v>
      </c>
      <c r="H69" s="882">
        <f t="shared" si="40"/>
        <v>17894.722222222223</v>
      </c>
      <c r="I69" s="882">
        <f t="shared" si="40"/>
        <v>18524.235294117647</v>
      </c>
      <c r="J69" s="882">
        <f t="shared" si="40"/>
        <v>18832.055555555555</v>
      </c>
      <c r="K69" s="882">
        <f t="shared" si="40"/>
        <v>19121.388888888891</v>
      </c>
      <c r="L69" s="882">
        <f t="shared" si="40"/>
        <v>18671.263157894737</v>
      </c>
      <c r="M69" s="882">
        <f t="shared" si="40"/>
        <v>19744.2</v>
      </c>
      <c r="N69" s="882">
        <f t="shared" si="40"/>
        <v>19509.263157894737</v>
      </c>
      <c r="O69" s="882">
        <f t="shared" si="40"/>
        <v>19729.105263157893</v>
      </c>
      <c r="P69" s="882">
        <f t="shared" si="40"/>
        <v>18816.705882352941</v>
      </c>
      <c r="Q69" s="882">
        <f t="shared" si="40"/>
        <v>19696.444444444445</v>
      </c>
      <c r="R69" s="882">
        <f t="shared" si="40"/>
        <v>20341.23076923077</v>
      </c>
      <c r="S69" s="882">
        <f t="shared" ref="S69" si="41">IF(S21&lt;&gt;0,S45/S21,"~")</f>
        <v>23328.538461538461</v>
      </c>
    </row>
    <row r="70" spans="1:24" x14ac:dyDescent="0.2">
      <c r="A70" s="871">
        <v>80</v>
      </c>
      <c r="B70" s="868" t="s">
        <v>1043</v>
      </c>
      <c r="C70" s="882" t="str">
        <f t="shared" ref="C70:R70" si="42">IF(C22&lt;&gt;0,C46/C22,"~")</f>
        <v>~</v>
      </c>
      <c r="D70" s="882" t="str">
        <f t="shared" si="42"/>
        <v>~</v>
      </c>
      <c r="E70" s="882">
        <f t="shared" si="42"/>
        <v>31372.5</v>
      </c>
      <c r="F70" s="882">
        <f t="shared" si="42"/>
        <v>37141.5</v>
      </c>
      <c r="G70" s="882">
        <f t="shared" si="42"/>
        <v>34950.333333333336</v>
      </c>
      <c r="H70" s="882">
        <f t="shared" si="42"/>
        <v>28849.200000000001</v>
      </c>
      <c r="I70" s="882">
        <f t="shared" si="42"/>
        <v>29256.2</v>
      </c>
      <c r="J70" s="882">
        <f t="shared" si="42"/>
        <v>23930.857142857141</v>
      </c>
      <c r="K70" s="882">
        <f t="shared" si="42"/>
        <v>29197</v>
      </c>
      <c r="L70" s="882">
        <f t="shared" si="42"/>
        <v>25683.142857142859</v>
      </c>
      <c r="M70" s="882">
        <f t="shared" si="42"/>
        <v>24617.888888888891</v>
      </c>
      <c r="N70" s="882">
        <f t="shared" si="42"/>
        <v>22782.714285714286</v>
      </c>
      <c r="O70" s="882">
        <f t="shared" si="42"/>
        <v>28478.428571428572</v>
      </c>
      <c r="P70" s="882">
        <f t="shared" si="42"/>
        <v>29411.18181818182</v>
      </c>
      <c r="Q70" s="882">
        <f t="shared" si="42"/>
        <v>31628.333333333332</v>
      </c>
      <c r="R70" s="882">
        <f t="shared" si="42"/>
        <v>20788.2</v>
      </c>
      <c r="S70" s="882">
        <f t="shared" ref="S70" si="43">IF(S22&lt;&gt;0,S46/S22,"~")</f>
        <v>16776.25641025641</v>
      </c>
    </row>
    <row r="71" spans="1:24" s="873" customFormat="1" ht="20.100000000000001" customHeight="1" x14ac:dyDescent="0.2">
      <c r="A71" s="874"/>
      <c r="B71" s="879" t="s">
        <v>5</v>
      </c>
      <c r="C71" s="880">
        <f t="shared" ref="C71:R71" si="44">IF(C23&lt;&gt;0,C47/C23,"~")</f>
        <v>14626.668926553672</v>
      </c>
      <c r="D71" s="880">
        <f t="shared" si="44"/>
        <v>15183.70197044335</v>
      </c>
      <c r="E71" s="880">
        <f t="shared" si="44"/>
        <v>14728.068529026626</v>
      </c>
      <c r="F71" s="880">
        <f t="shared" si="44"/>
        <v>14866.281471631206</v>
      </c>
      <c r="G71" s="880">
        <f t="shared" si="44"/>
        <v>14860.554529463501</v>
      </c>
      <c r="H71" s="880">
        <f t="shared" si="44"/>
        <v>15220.078736654805</v>
      </c>
      <c r="I71" s="880">
        <f t="shared" si="44"/>
        <v>15371.465692784417</v>
      </c>
      <c r="J71" s="880">
        <f t="shared" si="44"/>
        <v>15396.197547087166</v>
      </c>
      <c r="K71" s="880">
        <f t="shared" si="44"/>
        <v>15791.335975341259</v>
      </c>
      <c r="L71" s="880">
        <f t="shared" si="44"/>
        <v>16001.18054375531</v>
      </c>
      <c r="M71" s="880">
        <f t="shared" si="44"/>
        <v>16238.214470284238</v>
      </c>
      <c r="N71" s="880">
        <f t="shared" si="44"/>
        <v>17199.841605524383</v>
      </c>
      <c r="O71" s="880">
        <f t="shared" si="44"/>
        <v>17131.026372676177</v>
      </c>
      <c r="P71" s="880">
        <f t="shared" si="44"/>
        <v>17840.853002939941</v>
      </c>
      <c r="Q71" s="880">
        <f t="shared" si="44"/>
        <v>18164.701825557808</v>
      </c>
      <c r="R71" s="880">
        <f t="shared" si="44"/>
        <v>19517.100884244373</v>
      </c>
      <c r="S71" s="880">
        <f t="shared" ref="S71" si="45">IF(S23&lt;&gt;0,S47/S23,"~")</f>
        <v>20075.499199999998</v>
      </c>
      <c r="T71" s="878"/>
      <c r="U71" s="878"/>
      <c r="V71" s="878"/>
      <c r="W71" s="878"/>
      <c r="X71" s="868"/>
    </row>
    <row r="72" spans="1:24" s="960" customFormat="1" x14ac:dyDescent="0.2">
      <c r="A72" s="956"/>
      <c r="B72" s="957" t="s">
        <v>1044</v>
      </c>
      <c r="C72" s="958"/>
      <c r="D72" s="959">
        <f>D71/C71-1</f>
        <v>3.8083383625264533E-2</v>
      </c>
      <c r="E72" s="959">
        <f t="shared" ref="E72:S72" si="46">E71/D71-1</f>
        <v>-3.0008060109692702E-2</v>
      </c>
      <c r="F72" s="959">
        <f t="shared" si="46"/>
        <v>9.3843223456071545E-3</v>
      </c>
      <c r="G72" s="959">
        <f t="shared" si="46"/>
        <v>-3.85230306491402E-4</v>
      </c>
      <c r="H72" s="959">
        <f t="shared" si="46"/>
        <v>2.4193189189440245E-2</v>
      </c>
      <c r="I72" s="959">
        <f t="shared" si="46"/>
        <v>9.946529104676971E-3</v>
      </c>
      <c r="J72" s="959">
        <f t="shared" si="46"/>
        <v>1.6089457438244192E-3</v>
      </c>
      <c r="K72" s="959">
        <f t="shared" si="46"/>
        <v>2.5664676427125332E-2</v>
      </c>
      <c r="L72" s="959">
        <f t="shared" si="46"/>
        <v>1.3288588675570701E-2</v>
      </c>
      <c r="M72" s="959">
        <f t="shared" si="46"/>
        <v>1.4813527406978277E-2</v>
      </c>
      <c r="N72" s="959">
        <f t="shared" si="46"/>
        <v>5.9220004576236773E-2</v>
      </c>
      <c r="O72" s="959">
        <f t="shared" si="46"/>
        <v>-4.0009224751292871E-3</v>
      </c>
      <c r="P72" s="959">
        <f t="shared" si="46"/>
        <v>4.1435148999357629E-2</v>
      </c>
      <c r="Q72" s="959">
        <f t="shared" si="46"/>
        <v>1.8152092983698687E-2</v>
      </c>
      <c r="R72" s="959">
        <f t="shared" si="46"/>
        <v>7.4452037345514421E-2</v>
      </c>
      <c r="S72" s="959">
        <f t="shared" si="46"/>
        <v>2.8610720366076814E-2</v>
      </c>
    </row>
    <row r="73" spans="1:24" x14ac:dyDescent="0.2">
      <c r="B73" s="870"/>
      <c r="C73" s="869"/>
      <c r="D73" s="869"/>
      <c r="E73" s="869"/>
      <c r="F73" s="869"/>
      <c r="G73" s="869"/>
      <c r="H73" s="869"/>
      <c r="I73" s="869"/>
      <c r="J73" s="869"/>
      <c r="K73" s="869"/>
      <c r="L73" s="869"/>
      <c r="M73" s="869"/>
      <c r="N73" s="869"/>
      <c r="O73" s="869"/>
      <c r="P73" s="869"/>
      <c r="Q73" s="869"/>
      <c r="R73" s="869"/>
      <c r="S73" s="869"/>
    </row>
    <row r="74" spans="1:24" s="872" customFormat="1" ht="25.15" customHeight="1" x14ac:dyDescent="0.2">
      <c r="A74" s="872" t="str">
        <f>Index!B48</f>
        <v>Table 5d    National government employment, by fund, FY2004 - FY2020</v>
      </c>
      <c r="T74" s="868"/>
      <c r="U74" s="868"/>
      <c r="V74" s="868"/>
      <c r="X74" s="868"/>
    </row>
    <row r="75" spans="1:24" s="873" customFormat="1" ht="20.100000000000001" customHeight="1" x14ac:dyDescent="0.2">
      <c r="A75" s="875"/>
      <c r="B75" s="876" t="s">
        <v>24</v>
      </c>
      <c r="C75" s="877" t="str">
        <f>C$2</f>
        <v>FY2004</v>
      </c>
      <c r="D75" s="877" t="str">
        <f t="shared" ref="D75:S75" si="47">D$2</f>
        <v>FY2005</v>
      </c>
      <c r="E75" s="877" t="str">
        <f t="shared" si="47"/>
        <v>FY2006</v>
      </c>
      <c r="F75" s="877" t="str">
        <f t="shared" si="47"/>
        <v>FY2007</v>
      </c>
      <c r="G75" s="877" t="str">
        <f t="shared" si="47"/>
        <v>FY2008</v>
      </c>
      <c r="H75" s="877" t="str">
        <f t="shared" si="47"/>
        <v>FY2009</v>
      </c>
      <c r="I75" s="877" t="str">
        <f t="shared" si="47"/>
        <v>FY2010</v>
      </c>
      <c r="J75" s="877" t="str">
        <f t="shared" si="47"/>
        <v>FY2011</v>
      </c>
      <c r="K75" s="877" t="str">
        <f t="shared" si="47"/>
        <v>FY2012</v>
      </c>
      <c r="L75" s="877" t="str">
        <f t="shared" si="47"/>
        <v>FY2013</v>
      </c>
      <c r="M75" s="877" t="str">
        <f t="shared" si="47"/>
        <v>FY2014</v>
      </c>
      <c r="N75" s="877" t="str">
        <f t="shared" si="47"/>
        <v>FY2015</v>
      </c>
      <c r="O75" s="877" t="str">
        <f t="shared" si="47"/>
        <v>FY2016</v>
      </c>
      <c r="P75" s="877" t="str">
        <f t="shared" si="47"/>
        <v>FY2017</v>
      </c>
      <c r="Q75" s="877" t="str">
        <f t="shared" si="47"/>
        <v>FY2018</v>
      </c>
      <c r="R75" s="877" t="str">
        <f t="shared" si="47"/>
        <v>FY2019</v>
      </c>
      <c r="S75" s="877" t="str">
        <f t="shared" si="47"/>
        <v>FY2020</v>
      </c>
      <c r="T75" s="868"/>
      <c r="U75" s="868"/>
      <c r="V75" s="868"/>
      <c r="X75" s="868"/>
    </row>
    <row r="76" spans="1:24" ht="15" customHeight="1" x14ac:dyDescent="0.2">
      <c r="A76" s="871" t="s">
        <v>48</v>
      </c>
      <c r="B76" s="870" t="s">
        <v>25</v>
      </c>
      <c r="C76" s="869">
        <v>924</v>
      </c>
      <c r="D76" s="869">
        <v>987</v>
      </c>
      <c r="E76" s="869">
        <v>1041</v>
      </c>
      <c r="F76" s="869">
        <v>995</v>
      </c>
      <c r="G76" s="869">
        <v>985</v>
      </c>
      <c r="H76" s="869">
        <v>1006</v>
      </c>
      <c r="I76" s="869">
        <v>1010</v>
      </c>
      <c r="J76" s="869">
        <v>1017</v>
      </c>
      <c r="K76" s="869">
        <v>1000</v>
      </c>
      <c r="L76" s="869">
        <v>1052</v>
      </c>
      <c r="M76" s="869">
        <v>1050</v>
      </c>
      <c r="N76" s="869">
        <v>1051</v>
      </c>
      <c r="O76" s="869">
        <v>1059</v>
      </c>
      <c r="P76" s="869">
        <v>1097</v>
      </c>
      <c r="Q76" s="869">
        <v>1133</v>
      </c>
      <c r="R76" s="869">
        <v>1131</v>
      </c>
      <c r="S76" s="869">
        <v>1152</v>
      </c>
    </row>
    <row r="77" spans="1:24" x14ac:dyDescent="0.2">
      <c r="A77" s="871" t="s">
        <v>42</v>
      </c>
      <c r="B77" s="870" t="s">
        <v>26</v>
      </c>
      <c r="C77" s="869">
        <v>764</v>
      </c>
      <c r="D77" s="869">
        <v>810</v>
      </c>
      <c r="E77" s="869">
        <v>997</v>
      </c>
      <c r="F77" s="869">
        <v>991</v>
      </c>
      <c r="G77" s="869">
        <v>1004</v>
      </c>
      <c r="H77" s="869">
        <v>996</v>
      </c>
      <c r="I77" s="869">
        <v>997</v>
      </c>
      <c r="J77" s="869">
        <v>1006</v>
      </c>
      <c r="K77" s="869">
        <v>1012</v>
      </c>
      <c r="L77" s="869">
        <v>1040</v>
      </c>
      <c r="M77" s="869">
        <v>1019</v>
      </c>
      <c r="N77" s="869">
        <v>1023</v>
      </c>
      <c r="O77" s="869">
        <v>1022</v>
      </c>
      <c r="P77" s="869">
        <v>1047</v>
      </c>
      <c r="Q77" s="869">
        <v>1095</v>
      </c>
      <c r="R77" s="869">
        <v>1099</v>
      </c>
      <c r="S77" s="869">
        <v>1077</v>
      </c>
    </row>
    <row r="78" spans="1:24" x14ac:dyDescent="0.2">
      <c r="A78" s="871" t="s">
        <v>54</v>
      </c>
      <c r="B78" s="870" t="s">
        <v>27</v>
      </c>
      <c r="C78" s="869">
        <v>50</v>
      </c>
      <c r="D78" s="869">
        <v>51</v>
      </c>
      <c r="E78" s="869">
        <v>48</v>
      </c>
      <c r="F78" s="869">
        <v>48</v>
      </c>
      <c r="G78" s="869">
        <v>54</v>
      </c>
      <c r="H78" s="869">
        <v>31</v>
      </c>
      <c r="I78" s="869">
        <v>29</v>
      </c>
      <c r="J78" s="869">
        <v>36</v>
      </c>
      <c r="K78" s="869">
        <v>32</v>
      </c>
      <c r="L78" s="869">
        <v>37</v>
      </c>
      <c r="M78" s="869">
        <v>29</v>
      </c>
      <c r="N78" s="869">
        <v>28</v>
      </c>
      <c r="O78" s="869">
        <v>27</v>
      </c>
      <c r="P78" s="869">
        <v>26</v>
      </c>
      <c r="Q78" s="869">
        <v>26</v>
      </c>
      <c r="R78" s="869">
        <v>30</v>
      </c>
      <c r="S78" s="869">
        <v>32</v>
      </c>
    </row>
    <row r="79" spans="1:24" x14ac:dyDescent="0.2">
      <c r="A79" s="871" t="s">
        <v>46</v>
      </c>
      <c r="B79" s="870" t="s">
        <v>1045</v>
      </c>
      <c r="C79" s="869">
        <v>158</v>
      </c>
      <c r="D79" s="869">
        <v>170</v>
      </c>
      <c r="E79" s="869">
        <v>189</v>
      </c>
      <c r="F79" s="869">
        <v>207</v>
      </c>
      <c r="G79" s="869">
        <v>204</v>
      </c>
      <c r="H79" s="869">
        <v>202</v>
      </c>
      <c r="I79" s="869">
        <v>207</v>
      </c>
      <c r="J79" s="869">
        <v>213</v>
      </c>
      <c r="K79" s="869">
        <v>216</v>
      </c>
      <c r="L79" s="869">
        <v>217</v>
      </c>
      <c r="M79" s="869">
        <v>217</v>
      </c>
      <c r="N79" s="869">
        <v>213</v>
      </c>
      <c r="O79" s="869">
        <v>204</v>
      </c>
      <c r="P79" s="869">
        <v>208</v>
      </c>
      <c r="Q79" s="869">
        <v>209</v>
      </c>
      <c r="R79" s="869">
        <v>218</v>
      </c>
      <c r="S79" s="869">
        <v>221</v>
      </c>
    </row>
    <row r="80" spans="1:24" x14ac:dyDescent="0.2">
      <c r="A80" s="871" t="s">
        <v>963</v>
      </c>
      <c r="B80" s="870" t="s">
        <v>28</v>
      </c>
      <c r="C80" s="869">
        <v>18</v>
      </c>
      <c r="D80" s="869">
        <v>14</v>
      </c>
      <c r="E80" s="869">
        <v>12</v>
      </c>
      <c r="F80" s="869">
        <v>11</v>
      </c>
      <c r="G80" s="869">
        <v>23</v>
      </c>
      <c r="H80" s="869">
        <v>9</v>
      </c>
      <c r="I80" s="869">
        <v>9</v>
      </c>
      <c r="J80" s="869">
        <v>6</v>
      </c>
      <c r="K80" s="869">
        <v>8</v>
      </c>
      <c r="L80" s="869">
        <v>2</v>
      </c>
      <c r="M80" s="869">
        <v>1</v>
      </c>
      <c r="N80" s="869">
        <v>2</v>
      </c>
      <c r="O80" s="869">
        <v>1</v>
      </c>
      <c r="P80" s="869"/>
      <c r="Q80" s="869">
        <v>1</v>
      </c>
      <c r="R80" s="869">
        <v>7</v>
      </c>
      <c r="S80" s="869">
        <v>14</v>
      </c>
    </row>
    <row r="81" spans="1:28" x14ac:dyDescent="0.2">
      <c r="A81" s="871" t="s">
        <v>40</v>
      </c>
      <c r="B81" s="870" t="s">
        <v>1046</v>
      </c>
      <c r="C81" s="869"/>
      <c r="D81" s="869"/>
      <c r="E81" s="869"/>
      <c r="F81" s="869"/>
      <c r="G81" s="869"/>
      <c r="H81" s="869"/>
      <c r="I81" s="869"/>
      <c r="J81" s="869"/>
      <c r="K81" s="869"/>
      <c r="L81" s="869">
        <v>0</v>
      </c>
      <c r="M81" s="869">
        <v>0</v>
      </c>
      <c r="N81" s="869"/>
      <c r="O81" s="869"/>
      <c r="P81" s="869"/>
      <c r="Q81" s="869"/>
      <c r="R81" s="869">
        <v>0</v>
      </c>
      <c r="S81" s="869">
        <v>0</v>
      </c>
    </row>
    <row r="82" spans="1:28" x14ac:dyDescent="0.2">
      <c r="A82" s="871" t="s">
        <v>58</v>
      </c>
      <c r="B82" s="870" t="s">
        <v>29</v>
      </c>
      <c r="C82" s="869"/>
      <c r="D82" s="869"/>
      <c r="E82" s="869">
        <v>3</v>
      </c>
      <c r="F82" s="869">
        <v>4</v>
      </c>
      <c r="G82" s="869">
        <v>3</v>
      </c>
      <c r="H82" s="869">
        <v>3</v>
      </c>
      <c r="I82" s="869">
        <v>4</v>
      </c>
      <c r="J82" s="869">
        <v>3</v>
      </c>
      <c r="K82" s="869">
        <v>6</v>
      </c>
      <c r="L82" s="869">
        <v>4</v>
      </c>
      <c r="M82" s="869">
        <v>4</v>
      </c>
      <c r="N82" s="869">
        <v>2</v>
      </c>
      <c r="O82" s="869">
        <v>1</v>
      </c>
      <c r="P82" s="869">
        <v>2</v>
      </c>
      <c r="Q82" s="869">
        <v>3</v>
      </c>
      <c r="R82" s="869">
        <v>2</v>
      </c>
      <c r="S82" s="869">
        <v>2</v>
      </c>
    </row>
    <row r="83" spans="1:28" x14ac:dyDescent="0.2">
      <c r="A83" s="871" t="s">
        <v>41</v>
      </c>
      <c r="B83" s="870" t="s">
        <v>1047</v>
      </c>
      <c r="C83" s="869"/>
      <c r="D83" s="869"/>
      <c r="E83" s="869"/>
      <c r="F83" s="869"/>
      <c r="G83" s="869"/>
      <c r="H83" s="869"/>
      <c r="I83" s="869"/>
      <c r="J83" s="869"/>
      <c r="K83" s="869"/>
      <c r="L83" s="869"/>
      <c r="M83" s="869"/>
      <c r="N83" s="869"/>
      <c r="O83" s="869"/>
      <c r="P83" s="869">
        <v>0</v>
      </c>
      <c r="Q83" s="869">
        <v>1</v>
      </c>
      <c r="R83" s="869">
        <v>1</v>
      </c>
      <c r="S83" s="869">
        <v>1</v>
      </c>
    </row>
    <row r="84" spans="1:28" x14ac:dyDescent="0.2">
      <c r="A84" s="871" t="s">
        <v>45</v>
      </c>
      <c r="B84" s="870" t="s">
        <v>1048</v>
      </c>
      <c r="C84" s="869"/>
      <c r="D84" s="869"/>
      <c r="E84" s="869"/>
      <c r="F84" s="869"/>
      <c r="G84" s="869">
        <v>0</v>
      </c>
      <c r="H84" s="869">
        <v>0</v>
      </c>
      <c r="I84" s="869">
        <v>4</v>
      </c>
      <c r="J84" s="869">
        <v>1</v>
      </c>
      <c r="K84" s="869">
        <v>0</v>
      </c>
      <c r="L84" s="869">
        <v>1</v>
      </c>
      <c r="M84" s="869">
        <v>1</v>
      </c>
      <c r="N84" s="869"/>
      <c r="O84" s="869"/>
      <c r="P84" s="869"/>
      <c r="Q84" s="869"/>
      <c r="R84" s="869">
        <v>1</v>
      </c>
      <c r="S84" s="869">
        <v>1</v>
      </c>
    </row>
    <row r="85" spans="1:28" s="873" customFormat="1" ht="20.100000000000001" customHeight="1" x14ac:dyDescent="0.2">
      <c r="A85" s="874"/>
      <c r="B85" s="879" t="s">
        <v>5</v>
      </c>
      <c r="C85" s="880">
        <f t="shared" ref="C85:S85" si="48">SUM(C76:C84)</f>
        <v>1914</v>
      </c>
      <c r="D85" s="880">
        <f t="shared" si="48"/>
        <v>2032</v>
      </c>
      <c r="E85" s="880">
        <f t="shared" si="48"/>
        <v>2290</v>
      </c>
      <c r="F85" s="880">
        <f t="shared" si="48"/>
        <v>2256</v>
      </c>
      <c r="G85" s="880">
        <f t="shared" si="48"/>
        <v>2273</v>
      </c>
      <c r="H85" s="880">
        <f t="shared" si="48"/>
        <v>2247</v>
      </c>
      <c r="I85" s="880">
        <f t="shared" si="48"/>
        <v>2260</v>
      </c>
      <c r="J85" s="880">
        <f t="shared" si="48"/>
        <v>2282</v>
      </c>
      <c r="K85" s="880">
        <f t="shared" si="48"/>
        <v>2274</v>
      </c>
      <c r="L85" s="880">
        <f t="shared" si="48"/>
        <v>2353</v>
      </c>
      <c r="M85" s="880">
        <f t="shared" si="48"/>
        <v>2321</v>
      </c>
      <c r="N85" s="880">
        <f t="shared" si="48"/>
        <v>2319</v>
      </c>
      <c r="O85" s="880">
        <f t="shared" si="48"/>
        <v>2314</v>
      </c>
      <c r="P85" s="880">
        <f t="shared" si="48"/>
        <v>2380</v>
      </c>
      <c r="Q85" s="880">
        <f t="shared" si="48"/>
        <v>2468</v>
      </c>
      <c r="R85" s="880">
        <f t="shared" si="48"/>
        <v>2489</v>
      </c>
      <c r="S85" s="880">
        <f t="shared" si="48"/>
        <v>2500</v>
      </c>
      <c r="T85" s="868"/>
      <c r="U85" s="868"/>
      <c r="V85" s="868"/>
      <c r="W85" s="878"/>
      <c r="X85" s="868"/>
      <c r="Y85" s="868"/>
      <c r="Z85" s="868"/>
      <c r="AA85" s="868"/>
      <c r="AB85" s="868"/>
    </row>
    <row r="86" spans="1:28" x14ac:dyDescent="0.2">
      <c r="B86" s="870"/>
      <c r="C86" s="869"/>
      <c r="D86" s="869"/>
      <c r="E86" s="869"/>
      <c r="F86" s="869"/>
      <c r="G86" s="869"/>
      <c r="H86" s="869"/>
      <c r="I86" s="869"/>
      <c r="J86" s="869"/>
      <c r="K86" s="869"/>
      <c r="L86" s="869"/>
      <c r="M86" s="869"/>
      <c r="N86" s="869"/>
      <c r="O86" s="869"/>
      <c r="P86" s="869"/>
      <c r="Q86" s="869"/>
      <c r="R86" s="869"/>
      <c r="S86" s="869"/>
    </row>
    <row r="87" spans="1:28" s="872" customFormat="1" ht="25.15" customHeight="1" x14ac:dyDescent="0.2">
      <c r="A87" s="872" t="str">
        <f>Index!B49</f>
        <v>Table 5e    National government wage costs, by fund, FY2004 - FY2020</v>
      </c>
      <c r="T87" s="868"/>
      <c r="U87" s="868"/>
      <c r="V87" s="868"/>
      <c r="X87" s="868"/>
      <c r="Y87" s="868"/>
      <c r="Z87" s="868"/>
      <c r="AA87" s="868"/>
      <c r="AB87" s="868"/>
    </row>
    <row r="88" spans="1:28" s="873" customFormat="1" ht="20.100000000000001" customHeight="1" x14ac:dyDescent="0.2">
      <c r="A88" s="875"/>
      <c r="B88" s="876" t="s">
        <v>24</v>
      </c>
      <c r="C88" s="877" t="str">
        <f>C$2</f>
        <v>FY2004</v>
      </c>
      <c r="D88" s="877" t="str">
        <f t="shared" ref="D88:S88" si="49">D$2</f>
        <v>FY2005</v>
      </c>
      <c r="E88" s="877" t="str">
        <f t="shared" si="49"/>
        <v>FY2006</v>
      </c>
      <c r="F88" s="877" t="str">
        <f t="shared" si="49"/>
        <v>FY2007</v>
      </c>
      <c r="G88" s="877" t="str">
        <f t="shared" si="49"/>
        <v>FY2008</v>
      </c>
      <c r="H88" s="877" t="str">
        <f t="shared" si="49"/>
        <v>FY2009</v>
      </c>
      <c r="I88" s="877" t="str">
        <f t="shared" si="49"/>
        <v>FY2010</v>
      </c>
      <c r="J88" s="877" t="str">
        <f t="shared" si="49"/>
        <v>FY2011</v>
      </c>
      <c r="K88" s="877" t="str">
        <f t="shared" si="49"/>
        <v>FY2012</v>
      </c>
      <c r="L88" s="877" t="str">
        <f t="shared" si="49"/>
        <v>FY2013</v>
      </c>
      <c r="M88" s="877" t="str">
        <f t="shared" si="49"/>
        <v>FY2014</v>
      </c>
      <c r="N88" s="877" t="str">
        <f t="shared" si="49"/>
        <v>FY2015</v>
      </c>
      <c r="O88" s="877" t="str">
        <f t="shared" si="49"/>
        <v>FY2016</v>
      </c>
      <c r="P88" s="877" t="str">
        <f t="shared" si="49"/>
        <v>FY2017</v>
      </c>
      <c r="Q88" s="877" t="str">
        <f t="shared" si="49"/>
        <v>FY2018</v>
      </c>
      <c r="R88" s="877" t="str">
        <f t="shared" si="49"/>
        <v>FY2019</v>
      </c>
      <c r="S88" s="877" t="str">
        <f t="shared" si="49"/>
        <v>FY2020</v>
      </c>
      <c r="T88" s="868"/>
      <c r="U88" s="868"/>
      <c r="V88" s="868"/>
      <c r="X88" s="868"/>
      <c r="Y88" s="868"/>
      <c r="Z88" s="868"/>
      <c r="AA88" s="868"/>
      <c r="AB88" s="868"/>
    </row>
    <row r="89" spans="1:28" ht="15" customHeight="1" x14ac:dyDescent="0.2">
      <c r="A89" s="871" t="s">
        <v>48</v>
      </c>
      <c r="B89" s="870" t="s">
        <v>25</v>
      </c>
      <c r="C89" s="869">
        <v>15191867</v>
      </c>
      <c r="D89" s="869">
        <v>16725553</v>
      </c>
      <c r="E89" s="869">
        <v>17574550</v>
      </c>
      <c r="F89" s="869">
        <v>17099359</v>
      </c>
      <c r="G89" s="869">
        <v>16780263</v>
      </c>
      <c r="H89" s="869">
        <v>17318213</v>
      </c>
      <c r="I89" s="869">
        <v>17486200</v>
      </c>
      <c r="J89" s="869">
        <v>17562280</v>
      </c>
      <c r="K89" s="869">
        <v>17481845</v>
      </c>
      <c r="L89" s="869">
        <v>18565561</v>
      </c>
      <c r="M89" s="869">
        <v>18279515</v>
      </c>
      <c r="N89" s="869">
        <v>18751758</v>
      </c>
      <c r="O89" s="869">
        <v>19061459</v>
      </c>
      <c r="P89" s="869">
        <v>20780514</v>
      </c>
      <c r="Q89" s="869">
        <v>21886526</v>
      </c>
      <c r="R89" s="869">
        <v>23432618</v>
      </c>
      <c r="S89" s="869">
        <v>24365271</v>
      </c>
    </row>
    <row r="90" spans="1:28" x14ac:dyDescent="0.2">
      <c r="A90" s="871" t="s">
        <v>42</v>
      </c>
      <c r="B90" s="870" t="s">
        <v>26</v>
      </c>
      <c r="C90" s="869">
        <v>10177582</v>
      </c>
      <c r="D90" s="869">
        <v>11072631</v>
      </c>
      <c r="E90" s="869">
        <v>12966221</v>
      </c>
      <c r="F90" s="869">
        <v>13096103</v>
      </c>
      <c r="G90" s="869">
        <v>13492761</v>
      </c>
      <c r="H90" s="869">
        <v>13702216</v>
      </c>
      <c r="I90" s="869">
        <v>13890181</v>
      </c>
      <c r="J90" s="869">
        <v>14053896</v>
      </c>
      <c r="K90" s="869">
        <v>14856931</v>
      </c>
      <c r="L90" s="869">
        <v>15533172</v>
      </c>
      <c r="M90" s="869">
        <v>15634230</v>
      </c>
      <c r="N90" s="869">
        <v>17359112</v>
      </c>
      <c r="O90" s="869">
        <v>16873452</v>
      </c>
      <c r="P90" s="869">
        <v>17858070</v>
      </c>
      <c r="Q90" s="869">
        <v>18855082</v>
      </c>
      <c r="R90" s="869">
        <v>20580369</v>
      </c>
      <c r="S90" s="869">
        <v>20593912</v>
      </c>
    </row>
    <row r="91" spans="1:28" x14ac:dyDescent="0.2">
      <c r="A91" s="871" t="s">
        <v>54</v>
      </c>
      <c r="B91" s="870" t="s">
        <v>27</v>
      </c>
      <c r="C91" s="869">
        <v>914524</v>
      </c>
      <c r="D91" s="869">
        <v>806267</v>
      </c>
      <c r="E91" s="869">
        <v>747694</v>
      </c>
      <c r="F91" s="869">
        <v>733294</v>
      </c>
      <c r="G91" s="869">
        <v>754474</v>
      </c>
      <c r="H91" s="869">
        <v>458148</v>
      </c>
      <c r="I91" s="869">
        <v>403875</v>
      </c>
      <c r="J91" s="869">
        <v>501380</v>
      </c>
      <c r="K91" s="869">
        <v>450956</v>
      </c>
      <c r="L91" s="869">
        <v>486208</v>
      </c>
      <c r="M91" s="869">
        <v>622159</v>
      </c>
      <c r="N91" s="869">
        <v>489315</v>
      </c>
      <c r="O91" s="869">
        <v>501287</v>
      </c>
      <c r="P91" s="869">
        <v>498404</v>
      </c>
      <c r="Q91" s="869">
        <v>548645</v>
      </c>
      <c r="R91" s="869">
        <v>658322</v>
      </c>
      <c r="S91" s="869">
        <v>727995</v>
      </c>
    </row>
    <row r="92" spans="1:28" x14ac:dyDescent="0.2">
      <c r="A92" s="871" t="s">
        <v>46</v>
      </c>
      <c r="B92" s="870" t="s">
        <v>1045</v>
      </c>
      <c r="C92" s="869">
        <v>1783797</v>
      </c>
      <c r="D92" s="869">
        <v>2028500</v>
      </c>
      <c r="E92" s="869">
        <v>2229371</v>
      </c>
      <c r="F92" s="869">
        <v>2393585</v>
      </c>
      <c r="G92" s="869">
        <v>2460740</v>
      </c>
      <c r="H92" s="869">
        <v>2495604</v>
      </c>
      <c r="I92" s="869">
        <v>2643141</v>
      </c>
      <c r="J92" s="869">
        <v>2809666</v>
      </c>
      <c r="K92" s="869">
        <v>2849128</v>
      </c>
      <c r="L92" s="869">
        <v>2925726</v>
      </c>
      <c r="M92" s="869">
        <v>3022503</v>
      </c>
      <c r="N92" s="869">
        <v>3157215</v>
      </c>
      <c r="O92" s="869">
        <v>3112839</v>
      </c>
      <c r="P92" s="869">
        <v>3268631</v>
      </c>
      <c r="Q92" s="869">
        <v>3372011</v>
      </c>
      <c r="R92" s="869">
        <v>3712287</v>
      </c>
      <c r="S92" s="869">
        <v>4236790</v>
      </c>
    </row>
    <row r="93" spans="1:28" x14ac:dyDescent="0.2">
      <c r="A93" s="871" t="s">
        <v>963</v>
      </c>
      <c r="B93" s="870" t="s">
        <v>28</v>
      </c>
      <c r="C93" s="869">
        <v>224705</v>
      </c>
      <c r="D93" s="869">
        <v>189964</v>
      </c>
      <c r="E93" s="869">
        <v>159506</v>
      </c>
      <c r="F93" s="869">
        <v>153295</v>
      </c>
      <c r="G93" s="869">
        <v>256893</v>
      </c>
      <c r="H93" s="869">
        <v>169819</v>
      </c>
      <c r="I93" s="869">
        <v>165982</v>
      </c>
      <c r="J93" s="869">
        <v>123221</v>
      </c>
      <c r="K93" s="869">
        <v>100107</v>
      </c>
      <c r="L93" s="869">
        <v>20085</v>
      </c>
      <c r="M93" s="869">
        <v>28393</v>
      </c>
      <c r="N93" s="869">
        <v>43909</v>
      </c>
      <c r="O93" s="869">
        <v>43919</v>
      </c>
      <c r="P93" s="869"/>
      <c r="Q93" s="869">
        <v>5854</v>
      </c>
      <c r="R93" s="869">
        <v>69129</v>
      </c>
      <c r="S93" s="869">
        <v>147715</v>
      </c>
    </row>
    <row r="94" spans="1:28" x14ac:dyDescent="0.2">
      <c r="A94" s="871" t="s">
        <v>40</v>
      </c>
      <c r="B94" s="870" t="s">
        <v>1046</v>
      </c>
      <c r="C94" s="869"/>
      <c r="D94" s="869"/>
      <c r="E94" s="869"/>
      <c r="F94" s="869"/>
      <c r="G94" s="869"/>
      <c r="H94" s="869"/>
      <c r="I94" s="869"/>
      <c r="J94" s="869"/>
      <c r="K94" s="869"/>
      <c r="L94" s="869">
        <v>997</v>
      </c>
      <c r="M94" s="869">
        <v>3191</v>
      </c>
      <c r="N94" s="869"/>
      <c r="O94" s="869"/>
      <c r="P94" s="869"/>
      <c r="Q94" s="869"/>
      <c r="R94" s="869">
        <v>0</v>
      </c>
      <c r="S94" s="869">
        <v>0</v>
      </c>
    </row>
    <row r="95" spans="1:28" x14ac:dyDescent="0.2">
      <c r="A95" s="871" t="s">
        <v>58</v>
      </c>
      <c r="B95" s="870" t="s">
        <v>29</v>
      </c>
      <c r="C95" s="869"/>
      <c r="D95" s="869"/>
      <c r="E95" s="869">
        <v>64954</v>
      </c>
      <c r="F95" s="869">
        <v>62695</v>
      </c>
      <c r="G95" s="869">
        <v>47615</v>
      </c>
      <c r="H95" s="869">
        <v>67089</v>
      </c>
      <c r="I95" s="869">
        <v>97137</v>
      </c>
      <c r="J95" s="869">
        <v>72849</v>
      </c>
      <c r="K95" s="869">
        <v>121217</v>
      </c>
      <c r="L95" s="869">
        <v>115506</v>
      </c>
      <c r="M95" s="869">
        <v>96532</v>
      </c>
      <c r="N95" s="869">
        <v>50723</v>
      </c>
      <c r="O95" s="869">
        <v>31109</v>
      </c>
      <c r="P95" s="869">
        <v>69381</v>
      </c>
      <c r="Q95" s="869">
        <v>88419</v>
      </c>
      <c r="R95" s="869">
        <v>76232</v>
      </c>
      <c r="S95" s="869">
        <v>70867</v>
      </c>
    </row>
    <row r="96" spans="1:28" x14ac:dyDescent="0.2">
      <c r="A96" s="871" t="s">
        <v>41</v>
      </c>
      <c r="B96" s="870" t="s">
        <v>1047</v>
      </c>
      <c r="C96" s="869"/>
      <c r="D96" s="869"/>
      <c r="E96" s="869"/>
      <c r="F96" s="869"/>
      <c r="G96" s="869"/>
      <c r="H96" s="869"/>
      <c r="I96" s="869"/>
      <c r="J96" s="869"/>
      <c r="K96" s="869"/>
      <c r="L96" s="869"/>
      <c r="M96" s="869"/>
      <c r="N96" s="869"/>
      <c r="O96" s="869"/>
      <c r="P96" s="869">
        <v>4070</v>
      </c>
      <c r="Q96" s="869">
        <v>16875</v>
      </c>
      <c r="R96" s="869">
        <v>19917</v>
      </c>
      <c r="S96" s="869">
        <v>19460</v>
      </c>
    </row>
    <row r="97" spans="1:28" x14ac:dyDescent="0.2">
      <c r="A97" s="871" t="s">
        <v>45</v>
      </c>
      <c r="B97" s="870" t="s">
        <v>1048</v>
      </c>
      <c r="C97" s="869"/>
      <c r="D97" s="869"/>
      <c r="E97" s="869"/>
      <c r="F97" s="869"/>
      <c r="G97" s="869">
        <v>155</v>
      </c>
      <c r="H97" s="869">
        <v>3646</v>
      </c>
      <c r="I97" s="869">
        <v>37626</v>
      </c>
      <c r="J97" s="869">
        <v>26228</v>
      </c>
      <c r="K97" s="869">
        <v>1937</v>
      </c>
      <c r="L97" s="869">
        <v>19522</v>
      </c>
      <c r="M97" s="869">
        <v>18610</v>
      </c>
      <c r="N97" s="869"/>
      <c r="O97" s="869"/>
      <c r="P97" s="869"/>
      <c r="Q97" s="869"/>
      <c r="R97" s="869">
        <v>9676</v>
      </c>
      <c r="S97" s="869">
        <v>25989</v>
      </c>
    </row>
    <row r="98" spans="1:28" s="873" customFormat="1" ht="20.100000000000001" customHeight="1" x14ac:dyDescent="0.2">
      <c r="A98" s="874"/>
      <c r="B98" s="879" t="s">
        <v>5</v>
      </c>
      <c r="C98" s="880">
        <f>SUM(C89:C97)</f>
        <v>28292475</v>
      </c>
      <c r="D98" s="880">
        <f t="shared" ref="D98:S98" si="50">SUM(D89:D97)</f>
        <v>30822915</v>
      </c>
      <c r="E98" s="880">
        <f t="shared" si="50"/>
        <v>33742296</v>
      </c>
      <c r="F98" s="880">
        <f t="shared" si="50"/>
        <v>33538331</v>
      </c>
      <c r="G98" s="880">
        <f t="shared" si="50"/>
        <v>33792901</v>
      </c>
      <c r="H98" s="880">
        <f t="shared" si="50"/>
        <v>34214735</v>
      </c>
      <c r="I98" s="880">
        <f t="shared" si="50"/>
        <v>34724142</v>
      </c>
      <c r="J98" s="880">
        <f t="shared" si="50"/>
        <v>35149520</v>
      </c>
      <c r="K98" s="880">
        <f t="shared" si="50"/>
        <v>35862121</v>
      </c>
      <c r="L98" s="880">
        <f t="shared" si="50"/>
        <v>37666777</v>
      </c>
      <c r="M98" s="880">
        <f t="shared" si="50"/>
        <v>37705133</v>
      </c>
      <c r="N98" s="880">
        <f t="shared" si="50"/>
        <v>39852032</v>
      </c>
      <c r="O98" s="880">
        <f t="shared" si="50"/>
        <v>39624065</v>
      </c>
      <c r="P98" s="880">
        <f t="shared" si="50"/>
        <v>42479070</v>
      </c>
      <c r="Q98" s="880">
        <f t="shared" si="50"/>
        <v>44773412</v>
      </c>
      <c r="R98" s="880">
        <f t="shared" si="50"/>
        <v>48558550</v>
      </c>
      <c r="S98" s="880">
        <f t="shared" si="50"/>
        <v>50187999</v>
      </c>
      <c r="T98" s="868"/>
      <c r="U98" s="868"/>
      <c r="V98" s="868"/>
      <c r="W98" s="878"/>
      <c r="X98" s="868"/>
      <c r="Y98" s="868"/>
      <c r="Z98" s="868"/>
      <c r="AA98" s="868"/>
      <c r="AB98" s="868"/>
    </row>
    <row r="99" spans="1:28" x14ac:dyDescent="0.2">
      <c r="B99" s="870"/>
      <c r="C99" s="869"/>
      <c r="D99" s="869"/>
      <c r="E99" s="869"/>
      <c r="F99" s="869"/>
      <c r="G99" s="869"/>
      <c r="H99" s="869"/>
      <c r="I99" s="869"/>
      <c r="J99" s="869"/>
      <c r="K99" s="869"/>
      <c r="L99" s="869"/>
      <c r="M99" s="869"/>
      <c r="N99" s="869"/>
      <c r="O99" s="869"/>
      <c r="P99" s="869"/>
      <c r="Q99" s="869"/>
      <c r="R99" s="869"/>
      <c r="S99" s="869"/>
    </row>
    <row r="100" spans="1:28" s="872" customFormat="1" ht="25.15" customHeight="1" x14ac:dyDescent="0.2">
      <c r="A100" s="872" t="str">
        <f>Index!B50</f>
        <v>Table 5f     National government  wage rates, by fund, FY2004 - FY2020</v>
      </c>
      <c r="X100" s="868"/>
    </row>
    <row r="101" spans="1:28" s="873" customFormat="1" ht="20.100000000000001" customHeight="1" x14ac:dyDescent="0.2">
      <c r="A101" s="875"/>
      <c r="B101" s="876" t="s">
        <v>24</v>
      </c>
      <c r="C101" s="877" t="str">
        <f>C$2</f>
        <v>FY2004</v>
      </c>
      <c r="D101" s="877" t="str">
        <f t="shared" ref="D101:S101" si="51">D$2</f>
        <v>FY2005</v>
      </c>
      <c r="E101" s="877" t="str">
        <f t="shared" si="51"/>
        <v>FY2006</v>
      </c>
      <c r="F101" s="877" t="str">
        <f t="shared" si="51"/>
        <v>FY2007</v>
      </c>
      <c r="G101" s="877" t="str">
        <f t="shared" si="51"/>
        <v>FY2008</v>
      </c>
      <c r="H101" s="877" t="str">
        <f t="shared" si="51"/>
        <v>FY2009</v>
      </c>
      <c r="I101" s="877" t="str">
        <f t="shared" si="51"/>
        <v>FY2010</v>
      </c>
      <c r="J101" s="877" t="str">
        <f t="shared" si="51"/>
        <v>FY2011</v>
      </c>
      <c r="K101" s="877" t="str">
        <f t="shared" si="51"/>
        <v>FY2012</v>
      </c>
      <c r="L101" s="877" t="str">
        <f t="shared" si="51"/>
        <v>FY2013</v>
      </c>
      <c r="M101" s="877" t="str">
        <f t="shared" si="51"/>
        <v>FY2014</v>
      </c>
      <c r="N101" s="877" t="str">
        <f t="shared" si="51"/>
        <v>FY2015</v>
      </c>
      <c r="O101" s="877" t="str">
        <f t="shared" si="51"/>
        <v>FY2016</v>
      </c>
      <c r="P101" s="877" t="str">
        <f t="shared" si="51"/>
        <v>FY2017</v>
      </c>
      <c r="Q101" s="877" t="str">
        <f t="shared" si="51"/>
        <v>FY2018</v>
      </c>
      <c r="R101" s="877" t="str">
        <f t="shared" si="51"/>
        <v>FY2019</v>
      </c>
      <c r="S101" s="877" t="str">
        <f t="shared" si="51"/>
        <v>FY2020</v>
      </c>
      <c r="X101" s="868"/>
    </row>
    <row r="102" spans="1:28" ht="15" customHeight="1" x14ac:dyDescent="0.2">
      <c r="A102" s="871" t="s">
        <v>48</v>
      </c>
      <c r="B102" s="870" t="s">
        <v>25</v>
      </c>
      <c r="C102" s="882">
        <f t="shared" ref="C102:R102" si="52">IF(C76&lt;&gt;0,C89/C76,"~")</f>
        <v>16441.414502164502</v>
      </c>
      <c r="D102" s="882">
        <f t="shared" si="52"/>
        <v>16945.849037487336</v>
      </c>
      <c r="E102" s="882">
        <f t="shared" si="52"/>
        <v>16882.372718539864</v>
      </c>
      <c r="F102" s="882">
        <f t="shared" si="52"/>
        <v>17185.285427135677</v>
      </c>
      <c r="G102" s="882">
        <f t="shared" si="52"/>
        <v>17035.8</v>
      </c>
      <c r="H102" s="882">
        <f t="shared" si="52"/>
        <v>17214.923459244532</v>
      </c>
      <c r="I102" s="882">
        <f t="shared" si="52"/>
        <v>17313.069306930694</v>
      </c>
      <c r="J102" s="882">
        <f t="shared" si="52"/>
        <v>17268.711897738445</v>
      </c>
      <c r="K102" s="882">
        <f t="shared" si="52"/>
        <v>17481.845000000001</v>
      </c>
      <c r="L102" s="882">
        <f t="shared" si="52"/>
        <v>17647.871673003803</v>
      </c>
      <c r="M102" s="882">
        <f t="shared" si="52"/>
        <v>17409.061904761904</v>
      </c>
      <c r="N102" s="882">
        <f t="shared" si="52"/>
        <v>17841.824928639391</v>
      </c>
      <c r="O102" s="882">
        <f t="shared" si="52"/>
        <v>17999.489140698774</v>
      </c>
      <c r="P102" s="882">
        <f t="shared" si="52"/>
        <v>18943.039197812213</v>
      </c>
      <c r="Q102" s="882">
        <f t="shared" si="52"/>
        <v>19317.32215357458</v>
      </c>
      <c r="R102" s="882">
        <f t="shared" si="52"/>
        <v>20718.495137046863</v>
      </c>
      <c r="S102" s="882">
        <f t="shared" ref="S102" si="53">IF(S76&lt;&gt;0,S89/S76,"~")</f>
        <v>21150.408854166668</v>
      </c>
    </row>
    <row r="103" spans="1:28" x14ac:dyDescent="0.2">
      <c r="A103" s="871" t="s">
        <v>42</v>
      </c>
      <c r="B103" s="870" t="s">
        <v>26</v>
      </c>
      <c r="C103" s="882">
        <f t="shared" ref="C103:R103" si="54">IF(C77&lt;&gt;0,C90/C77,"~")</f>
        <v>13321.442408376963</v>
      </c>
      <c r="D103" s="882">
        <f t="shared" si="54"/>
        <v>13669.914814814814</v>
      </c>
      <c r="E103" s="882">
        <f t="shared" si="54"/>
        <v>13005.236710130392</v>
      </c>
      <c r="F103" s="882">
        <f t="shared" si="54"/>
        <v>13215.038345105953</v>
      </c>
      <c r="G103" s="882">
        <f t="shared" si="54"/>
        <v>13439.004980079681</v>
      </c>
      <c r="H103" s="882">
        <f t="shared" si="54"/>
        <v>13757.244979919678</v>
      </c>
      <c r="I103" s="882">
        <f t="shared" si="54"/>
        <v>13931.976930792378</v>
      </c>
      <c r="J103" s="882">
        <f t="shared" si="54"/>
        <v>13970.075546719681</v>
      </c>
      <c r="K103" s="882">
        <f t="shared" si="54"/>
        <v>14680.76185770751</v>
      </c>
      <c r="L103" s="882">
        <f t="shared" si="54"/>
        <v>14935.742307692308</v>
      </c>
      <c r="M103" s="882">
        <f t="shared" si="54"/>
        <v>15342.718351324827</v>
      </c>
      <c r="N103" s="882">
        <f t="shared" si="54"/>
        <v>16968.828934506353</v>
      </c>
      <c r="O103" s="882">
        <f t="shared" si="54"/>
        <v>16510.227005870842</v>
      </c>
      <c r="P103" s="882">
        <f t="shared" si="54"/>
        <v>17056.418338108884</v>
      </c>
      <c r="Q103" s="882">
        <f t="shared" si="54"/>
        <v>17219.25296803653</v>
      </c>
      <c r="R103" s="882">
        <f t="shared" si="54"/>
        <v>18726.450409463148</v>
      </c>
      <c r="S103" s="882">
        <f t="shared" ref="S103" si="55">IF(S77&lt;&gt;0,S90/S77,"~")</f>
        <v>19121.552460538533</v>
      </c>
    </row>
    <row r="104" spans="1:28" x14ac:dyDescent="0.2">
      <c r="A104" s="871" t="s">
        <v>54</v>
      </c>
      <c r="B104" s="870" t="s">
        <v>27</v>
      </c>
      <c r="C104" s="882">
        <f t="shared" ref="C104:R104" si="56">IF(C78&lt;&gt;0,C91/C78,"~")</f>
        <v>18290.48</v>
      </c>
      <c r="D104" s="882">
        <f t="shared" si="56"/>
        <v>15809.156862745098</v>
      </c>
      <c r="E104" s="882">
        <f t="shared" si="56"/>
        <v>15576.958333333334</v>
      </c>
      <c r="F104" s="882">
        <f t="shared" si="56"/>
        <v>15276.958333333334</v>
      </c>
      <c r="G104" s="882">
        <f t="shared" si="56"/>
        <v>13971.740740740741</v>
      </c>
      <c r="H104" s="882">
        <f t="shared" si="56"/>
        <v>14778.967741935483</v>
      </c>
      <c r="I104" s="882">
        <f t="shared" si="56"/>
        <v>13926.724137931034</v>
      </c>
      <c r="J104" s="882">
        <f t="shared" si="56"/>
        <v>13927.222222222223</v>
      </c>
      <c r="K104" s="882">
        <f t="shared" si="56"/>
        <v>14092.375</v>
      </c>
      <c r="L104" s="882">
        <f t="shared" si="56"/>
        <v>13140.756756756757</v>
      </c>
      <c r="M104" s="882">
        <f t="shared" si="56"/>
        <v>21453.758620689656</v>
      </c>
      <c r="N104" s="882">
        <f t="shared" si="56"/>
        <v>17475.535714285714</v>
      </c>
      <c r="O104" s="882">
        <f t="shared" si="56"/>
        <v>18566.185185185186</v>
      </c>
      <c r="P104" s="882">
        <f t="shared" si="56"/>
        <v>19169.384615384617</v>
      </c>
      <c r="Q104" s="882">
        <f t="shared" si="56"/>
        <v>21101.73076923077</v>
      </c>
      <c r="R104" s="882">
        <f t="shared" si="56"/>
        <v>21944.066666666666</v>
      </c>
      <c r="S104" s="882">
        <f t="shared" ref="S104" si="57">IF(S78&lt;&gt;0,S91/S78,"~")</f>
        <v>22749.84375</v>
      </c>
    </row>
    <row r="105" spans="1:28" x14ac:dyDescent="0.2">
      <c r="A105" s="871" t="s">
        <v>46</v>
      </c>
      <c r="B105" s="870" t="s">
        <v>1045</v>
      </c>
      <c r="C105" s="882">
        <f t="shared" ref="C105:R105" si="58">IF(C79&lt;&gt;0,C92/C79,"~")</f>
        <v>11289.854430379746</v>
      </c>
      <c r="D105" s="882">
        <f t="shared" si="58"/>
        <v>11932.35294117647</v>
      </c>
      <c r="E105" s="882">
        <f t="shared" si="58"/>
        <v>11795.613756613757</v>
      </c>
      <c r="F105" s="882">
        <f t="shared" si="58"/>
        <v>11563.212560386473</v>
      </c>
      <c r="G105" s="882">
        <f t="shared" si="58"/>
        <v>12062.450980392157</v>
      </c>
      <c r="H105" s="882">
        <f t="shared" si="58"/>
        <v>12354.475247524753</v>
      </c>
      <c r="I105" s="882">
        <f t="shared" si="58"/>
        <v>12768.797101449276</v>
      </c>
      <c r="J105" s="882">
        <f t="shared" si="58"/>
        <v>13190.920187793427</v>
      </c>
      <c r="K105" s="882">
        <f t="shared" si="58"/>
        <v>13190.407407407407</v>
      </c>
      <c r="L105" s="882">
        <f t="shared" si="58"/>
        <v>13482.608294930875</v>
      </c>
      <c r="M105" s="882">
        <f t="shared" si="58"/>
        <v>13928.585253456222</v>
      </c>
      <c r="N105" s="882">
        <f t="shared" si="58"/>
        <v>14822.605633802817</v>
      </c>
      <c r="O105" s="882">
        <f t="shared" si="58"/>
        <v>15259.014705882353</v>
      </c>
      <c r="P105" s="882">
        <f t="shared" si="58"/>
        <v>15714.572115384615</v>
      </c>
      <c r="Q105" s="882">
        <f t="shared" si="58"/>
        <v>16134.023923444976</v>
      </c>
      <c r="R105" s="882">
        <f t="shared" si="58"/>
        <v>17028.839449541283</v>
      </c>
      <c r="S105" s="882">
        <f t="shared" ref="S105" si="59">IF(S79&lt;&gt;0,S92/S79,"~")</f>
        <v>19170.995475113123</v>
      </c>
    </row>
    <row r="106" spans="1:28" x14ac:dyDescent="0.2">
      <c r="A106" s="871" t="s">
        <v>963</v>
      </c>
      <c r="B106" s="870" t="s">
        <v>28</v>
      </c>
      <c r="C106" s="882">
        <f t="shared" ref="C106:R106" si="60">IF(C80&lt;&gt;0,C93/C80,"~")</f>
        <v>12483.611111111111</v>
      </c>
      <c r="D106" s="882">
        <f t="shared" si="60"/>
        <v>13568.857142857143</v>
      </c>
      <c r="E106" s="882">
        <f t="shared" si="60"/>
        <v>13292.166666666666</v>
      </c>
      <c r="F106" s="882">
        <f t="shared" si="60"/>
        <v>13935.90909090909</v>
      </c>
      <c r="G106" s="882">
        <f t="shared" si="60"/>
        <v>11169.260869565218</v>
      </c>
      <c r="H106" s="882">
        <f t="shared" si="60"/>
        <v>18868.777777777777</v>
      </c>
      <c r="I106" s="882">
        <f t="shared" si="60"/>
        <v>18442.444444444445</v>
      </c>
      <c r="J106" s="882">
        <f t="shared" si="60"/>
        <v>20536.833333333332</v>
      </c>
      <c r="K106" s="882">
        <f t="shared" si="60"/>
        <v>12513.375</v>
      </c>
      <c r="L106" s="882">
        <f t="shared" si="60"/>
        <v>10042.5</v>
      </c>
      <c r="M106" s="882">
        <f t="shared" si="60"/>
        <v>28393</v>
      </c>
      <c r="N106" s="882">
        <f t="shared" si="60"/>
        <v>21954.5</v>
      </c>
      <c r="O106" s="882">
        <f t="shared" si="60"/>
        <v>43919</v>
      </c>
      <c r="P106" s="882" t="str">
        <f t="shared" si="60"/>
        <v>~</v>
      </c>
      <c r="Q106" s="882">
        <f t="shared" si="60"/>
        <v>5854</v>
      </c>
      <c r="R106" s="882">
        <f t="shared" si="60"/>
        <v>9875.5714285714294</v>
      </c>
      <c r="S106" s="882">
        <f t="shared" ref="S106" si="61">IF(S80&lt;&gt;0,S93/S80,"~")</f>
        <v>10551.071428571429</v>
      </c>
    </row>
    <row r="107" spans="1:28" x14ac:dyDescent="0.2">
      <c r="A107" s="871" t="s">
        <v>40</v>
      </c>
      <c r="B107" s="870" t="s">
        <v>1046</v>
      </c>
      <c r="C107" s="882" t="str">
        <f t="shared" ref="C107:R107" si="62">IF(C81&lt;&gt;0,C94/C81,"~")</f>
        <v>~</v>
      </c>
      <c r="D107" s="882" t="str">
        <f t="shared" si="62"/>
        <v>~</v>
      </c>
      <c r="E107" s="882" t="str">
        <f t="shared" si="62"/>
        <v>~</v>
      </c>
      <c r="F107" s="882" t="str">
        <f t="shared" si="62"/>
        <v>~</v>
      </c>
      <c r="G107" s="882" t="str">
        <f t="shared" si="62"/>
        <v>~</v>
      </c>
      <c r="H107" s="882" t="str">
        <f t="shared" si="62"/>
        <v>~</v>
      </c>
      <c r="I107" s="882" t="str">
        <f t="shared" si="62"/>
        <v>~</v>
      </c>
      <c r="J107" s="882" t="str">
        <f t="shared" si="62"/>
        <v>~</v>
      </c>
      <c r="K107" s="882" t="str">
        <f t="shared" si="62"/>
        <v>~</v>
      </c>
      <c r="L107" s="882" t="str">
        <f t="shared" si="62"/>
        <v>~</v>
      </c>
      <c r="M107" s="882" t="str">
        <f t="shared" si="62"/>
        <v>~</v>
      </c>
      <c r="N107" s="882" t="str">
        <f t="shared" si="62"/>
        <v>~</v>
      </c>
      <c r="O107" s="882" t="str">
        <f t="shared" si="62"/>
        <v>~</v>
      </c>
      <c r="P107" s="882" t="str">
        <f t="shared" si="62"/>
        <v>~</v>
      </c>
      <c r="Q107" s="882" t="str">
        <f t="shared" si="62"/>
        <v>~</v>
      </c>
      <c r="R107" s="882" t="str">
        <f t="shared" si="62"/>
        <v>~</v>
      </c>
      <c r="S107" s="882" t="str">
        <f t="shared" ref="S107" si="63">IF(S81&lt;&gt;0,S94/S81,"~")</f>
        <v>~</v>
      </c>
    </row>
    <row r="108" spans="1:28" x14ac:dyDescent="0.2">
      <c r="A108" s="871" t="s">
        <v>58</v>
      </c>
      <c r="B108" s="870" t="s">
        <v>29</v>
      </c>
      <c r="C108" s="882" t="str">
        <f t="shared" ref="C108:R108" si="64">IF(C82&lt;&gt;0,C95/C82,"~")</f>
        <v>~</v>
      </c>
      <c r="D108" s="882" t="str">
        <f t="shared" si="64"/>
        <v>~</v>
      </c>
      <c r="E108" s="882">
        <f t="shared" si="64"/>
        <v>21651.333333333332</v>
      </c>
      <c r="F108" s="882">
        <f t="shared" si="64"/>
        <v>15673.75</v>
      </c>
      <c r="G108" s="882">
        <f t="shared" si="64"/>
        <v>15871.666666666666</v>
      </c>
      <c r="H108" s="882">
        <f t="shared" si="64"/>
        <v>22363</v>
      </c>
      <c r="I108" s="882">
        <f t="shared" si="64"/>
        <v>24284.25</v>
      </c>
      <c r="J108" s="882">
        <f t="shared" si="64"/>
        <v>24283</v>
      </c>
      <c r="K108" s="882">
        <f t="shared" si="64"/>
        <v>20202.833333333332</v>
      </c>
      <c r="L108" s="882">
        <f t="shared" si="64"/>
        <v>28876.5</v>
      </c>
      <c r="M108" s="882">
        <f t="shared" si="64"/>
        <v>24133</v>
      </c>
      <c r="N108" s="882">
        <f t="shared" si="64"/>
        <v>25361.5</v>
      </c>
      <c r="O108" s="882">
        <f t="shared" si="64"/>
        <v>31109</v>
      </c>
      <c r="P108" s="882">
        <f t="shared" si="64"/>
        <v>34690.5</v>
      </c>
      <c r="Q108" s="882">
        <f t="shared" si="64"/>
        <v>29473</v>
      </c>
      <c r="R108" s="882">
        <f t="shared" si="64"/>
        <v>38116</v>
      </c>
      <c r="S108" s="882">
        <f t="shared" ref="S108" si="65">IF(S82&lt;&gt;0,S95/S82,"~")</f>
        <v>35433.5</v>
      </c>
    </row>
    <row r="109" spans="1:28" x14ac:dyDescent="0.2">
      <c r="A109" s="871" t="s">
        <v>41</v>
      </c>
      <c r="B109" s="870" t="s">
        <v>1047</v>
      </c>
      <c r="C109" s="882" t="str">
        <f t="shared" ref="C109:R109" si="66">IF(C83&lt;&gt;0,C96/C83,"~")</f>
        <v>~</v>
      </c>
      <c r="D109" s="882" t="str">
        <f t="shared" si="66"/>
        <v>~</v>
      </c>
      <c r="E109" s="882" t="str">
        <f t="shared" si="66"/>
        <v>~</v>
      </c>
      <c r="F109" s="882" t="str">
        <f t="shared" si="66"/>
        <v>~</v>
      </c>
      <c r="G109" s="882" t="str">
        <f t="shared" si="66"/>
        <v>~</v>
      </c>
      <c r="H109" s="882" t="str">
        <f t="shared" si="66"/>
        <v>~</v>
      </c>
      <c r="I109" s="882" t="str">
        <f t="shared" si="66"/>
        <v>~</v>
      </c>
      <c r="J109" s="882" t="str">
        <f t="shared" si="66"/>
        <v>~</v>
      </c>
      <c r="K109" s="882" t="str">
        <f t="shared" si="66"/>
        <v>~</v>
      </c>
      <c r="L109" s="882" t="str">
        <f t="shared" si="66"/>
        <v>~</v>
      </c>
      <c r="M109" s="882" t="str">
        <f t="shared" si="66"/>
        <v>~</v>
      </c>
      <c r="N109" s="882" t="str">
        <f t="shared" si="66"/>
        <v>~</v>
      </c>
      <c r="O109" s="882" t="str">
        <f t="shared" si="66"/>
        <v>~</v>
      </c>
      <c r="P109" s="882" t="str">
        <f t="shared" si="66"/>
        <v>~</v>
      </c>
      <c r="Q109" s="882">
        <f t="shared" si="66"/>
        <v>16875</v>
      </c>
      <c r="R109" s="882">
        <f t="shared" si="66"/>
        <v>19917</v>
      </c>
      <c r="S109" s="882">
        <f t="shared" ref="S109" si="67">IF(S83&lt;&gt;0,S96/S83,"~")</f>
        <v>19460</v>
      </c>
    </row>
    <row r="110" spans="1:28" x14ac:dyDescent="0.2">
      <c r="A110" s="871" t="s">
        <v>45</v>
      </c>
      <c r="B110" s="870" t="s">
        <v>1048</v>
      </c>
      <c r="C110" s="882" t="str">
        <f t="shared" ref="C110:R110" si="68">IF(C84&lt;&gt;0,C97/C84,"~")</f>
        <v>~</v>
      </c>
      <c r="D110" s="882" t="str">
        <f t="shared" si="68"/>
        <v>~</v>
      </c>
      <c r="E110" s="882" t="str">
        <f t="shared" si="68"/>
        <v>~</v>
      </c>
      <c r="F110" s="882" t="str">
        <f t="shared" si="68"/>
        <v>~</v>
      </c>
      <c r="G110" s="882" t="str">
        <f t="shared" si="68"/>
        <v>~</v>
      </c>
      <c r="H110" s="882" t="str">
        <f t="shared" si="68"/>
        <v>~</v>
      </c>
      <c r="I110" s="882">
        <f t="shared" si="68"/>
        <v>9406.5</v>
      </c>
      <c r="J110" s="882">
        <f t="shared" si="68"/>
        <v>26228</v>
      </c>
      <c r="K110" s="882" t="str">
        <f t="shared" si="68"/>
        <v>~</v>
      </c>
      <c r="L110" s="882">
        <f t="shared" si="68"/>
        <v>19522</v>
      </c>
      <c r="M110" s="882">
        <f t="shared" si="68"/>
        <v>18610</v>
      </c>
      <c r="N110" s="882" t="str">
        <f t="shared" si="68"/>
        <v>~</v>
      </c>
      <c r="O110" s="882" t="str">
        <f t="shared" si="68"/>
        <v>~</v>
      </c>
      <c r="P110" s="882" t="str">
        <f t="shared" si="68"/>
        <v>~</v>
      </c>
      <c r="Q110" s="882" t="str">
        <f t="shared" si="68"/>
        <v>~</v>
      </c>
      <c r="R110" s="882">
        <f t="shared" si="68"/>
        <v>9676</v>
      </c>
      <c r="S110" s="882">
        <f t="shared" ref="S110" si="69">IF(S84&lt;&gt;0,S97/S84,"~")</f>
        <v>25989</v>
      </c>
    </row>
    <row r="111" spans="1:28" s="873" customFormat="1" ht="20.100000000000001" customHeight="1" x14ac:dyDescent="0.2">
      <c r="A111" s="874"/>
      <c r="B111" s="879" t="s">
        <v>5</v>
      </c>
      <c r="C111" s="880">
        <f t="shared" ref="C111:R111" si="70">IF(C85&lt;&gt;0,C98/C85,"~")</f>
        <v>14781.857366771161</v>
      </c>
      <c r="D111" s="880">
        <f t="shared" si="70"/>
        <v>15168.757381889764</v>
      </c>
      <c r="E111" s="880">
        <f t="shared" si="70"/>
        <v>14734.627074235808</v>
      </c>
      <c r="F111" s="880">
        <f t="shared" si="70"/>
        <v>14866.281471631206</v>
      </c>
      <c r="G111" s="880">
        <f t="shared" si="70"/>
        <v>14867.09238891333</v>
      </c>
      <c r="H111" s="880">
        <f t="shared" si="70"/>
        <v>15226.851357365376</v>
      </c>
      <c r="I111" s="880">
        <f t="shared" si="70"/>
        <v>15364.664601769911</v>
      </c>
      <c r="J111" s="880">
        <f t="shared" si="70"/>
        <v>15402.944785276073</v>
      </c>
      <c r="K111" s="880">
        <f t="shared" si="70"/>
        <v>15770.501759014951</v>
      </c>
      <c r="L111" s="880">
        <f t="shared" si="70"/>
        <v>16007.980025499362</v>
      </c>
      <c r="M111" s="880">
        <f t="shared" si="70"/>
        <v>16245.210254200776</v>
      </c>
      <c r="N111" s="880">
        <f t="shared" si="70"/>
        <v>17185.007330746012</v>
      </c>
      <c r="O111" s="880">
        <f t="shared" si="70"/>
        <v>17123.623595505618</v>
      </c>
      <c r="P111" s="880">
        <f t="shared" si="70"/>
        <v>17848.348739495799</v>
      </c>
      <c r="Q111" s="880">
        <f t="shared" si="70"/>
        <v>18141.576985413289</v>
      </c>
      <c r="R111" s="880">
        <f t="shared" si="70"/>
        <v>19509.260747288066</v>
      </c>
      <c r="S111" s="880">
        <f t="shared" ref="S111" si="71">IF(S85&lt;&gt;0,S98/S85,"~")</f>
        <v>20075.1996</v>
      </c>
      <c r="T111" s="878"/>
      <c r="U111" s="878"/>
      <c r="V111" s="878"/>
      <c r="W111" s="878"/>
      <c r="X111" s="868"/>
    </row>
    <row r="112" spans="1:28" x14ac:dyDescent="0.2">
      <c r="B112" s="870"/>
      <c r="C112" s="869"/>
      <c r="D112" s="869"/>
      <c r="E112" s="869"/>
      <c r="F112" s="869"/>
      <c r="G112" s="869"/>
      <c r="H112" s="869"/>
      <c r="I112" s="869"/>
      <c r="J112" s="869"/>
      <c r="K112" s="869"/>
      <c r="L112" s="869"/>
      <c r="M112" s="869"/>
      <c r="N112" s="869"/>
      <c r="O112" s="869"/>
      <c r="P112" s="869"/>
      <c r="Q112" s="869"/>
      <c r="R112" s="869"/>
      <c r="S112" s="869"/>
    </row>
    <row r="113" spans="1:27" s="872" customFormat="1" ht="25.15" customHeight="1" x14ac:dyDescent="0.2">
      <c r="A113" s="872" t="str">
        <f>Index!B51</f>
        <v>Table 5g   National government employment, by COFOG, FY2004 - FY2020</v>
      </c>
      <c r="X113" s="868"/>
    </row>
    <row r="114" spans="1:27" s="873" customFormat="1" ht="20.100000000000001" customHeight="1" x14ac:dyDescent="0.2">
      <c r="A114" s="875"/>
      <c r="B114" s="876" t="s">
        <v>1056</v>
      </c>
      <c r="C114" s="877" t="str">
        <f>C$2</f>
        <v>FY2004</v>
      </c>
      <c r="D114" s="877" t="str">
        <f t="shared" ref="D114:S114" si="72">D$2</f>
        <v>FY2005</v>
      </c>
      <c r="E114" s="877" t="str">
        <f t="shared" si="72"/>
        <v>FY2006</v>
      </c>
      <c r="F114" s="877" t="str">
        <f t="shared" si="72"/>
        <v>FY2007</v>
      </c>
      <c r="G114" s="877" t="str">
        <f t="shared" si="72"/>
        <v>FY2008</v>
      </c>
      <c r="H114" s="877" t="str">
        <f t="shared" si="72"/>
        <v>FY2009</v>
      </c>
      <c r="I114" s="877" t="str">
        <f t="shared" si="72"/>
        <v>FY2010</v>
      </c>
      <c r="J114" s="877" t="str">
        <f t="shared" si="72"/>
        <v>FY2011</v>
      </c>
      <c r="K114" s="877" t="str">
        <f t="shared" si="72"/>
        <v>FY2012</v>
      </c>
      <c r="L114" s="877" t="str">
        <f t="shared" si="72"/>
        <v>FY2013</v>
      </c>
      <c r="M114" s="877" t="str">
        <f t="shared" si="72"/>
        <v>FY2014</v>
      </c>
      <c r="N114" s="877" t="str">
        <f t="shared" si="72"/>
        <v>FY2015</v>
      </c>
      <c r="O114" s="877" t="str">
        <f t="shared" si="72"/>
        <v>FY2016</v>
      </c>
      <c r="P114" s="877" t="str">
        <f t="shared" si="72"/>
        <v>FY2017</v>
      </c>
      <c r="Q114" s="877" t="str">
        <f t="shared" si="72"/>
        <v>FY2018</v>
      </c>
      <c r="R114" s="877" t="str">
        <f t="shared" si="72"/>
        <v>FY2019</v>
      </c>
      <c r="S114" s="877" t="str">
        <f t="shared" si="72"/>
        <v>FY2020</v>
      </c>
      <c r="X114" s="868"/>
      <c r="Y114" s="868"/>
      <c r="Z114" s="868"/>
      <c r="AA114" s="868"/>
    </row>
    <row r="115" spans="1:27" ht="15" customHeight="1" x14ac:dyDescent="0.2">
      <c r="A115" s="871">
        <v>1</v>
      </c>
      <c r="B115" s="868" t="s">
        <v>1049</v>
      </c>
      <c r="C115" s="868">
        <v>211</v>
      </c>
      <c r="D115" s="868">
        <v>258</v>
      </c>
      <c r="E115" s="868">
        <v>269</v>
      </c>
      <c r="F115" s="868">
        <v>271</v>
      </c>
      <c r="G115" s="868">
        <v>299</v>
      </c>
      <c r="H115" s="868">
        <v>305</v>
      </c>
      <c r="I115" s="868">
        <v>314</v>
      </c>
      <c r="J115" s="869">
        <v>303</v>
      </c>
      <c r="K115" s="869">
        <v>292</v>
      </c>
      <c r="L115" s="869">
        <v>306</v>
      </c>
      <c r="M115" s="869">
        <v>311</v>
      </c>
      <c r="N115" s="869">
        <v>302</v>
      </c>
      <c r="O115" s="869">
        <v>313</v>
      </c>
      <c r="P115" s="869">
        <v>353</v>
      </c>
      <c r="Q115" s="869">
        <v>369</v>
      </c>
      <c r="R115" s="868">
        <v>349</v>
      </c>
      <c r="S115" s="868">
        <v>346</v>
      </c>
    </row>
    <row r="116" spans="1:27" x14ac:dyDescent="0.2">
      <c r="A116" s="871">
        <v>3</v>
      </c>
      <c r="B116" s="868" t="s">
        <v>1050</v>
      </c>
      <c r="C116" s="868">
        <v>183</v>
      </c>
      <c r="D116" s="868">
        <v>210</v>
      </c>
      <c r="E116" s="868">
        <v>216</v>
      </c>
      <c r="F116" s="868">
        <v>214</v>
      </c>
      <c r="G116" s="868">
        <v>211</v>
      </c>
      <c r="H116" s="868">
        <v>217</v>
      </c>
      <c r="I116" s="868">
        <v>214</v>
      </c>
      <c r="J116" s="868">
        <v>209</v>
      </c>
      <c r="K116" s="868">
        <v>206</v>
      </c>
      <c r="L116" s="868">
        <v>239</v>
      </c>
      <c r="M116" s="868">
        <v>250</v>
      </c>
      <c r="N116" s="868">
        <v>257</v>
      </c>
      <c r="O116" s="868">
        <v>258</v>
      </c>
      <c r="P116" s="868">
        <v>256</v>
      </c>
      <c r="Q116" s="868">
        <v>250</v>
      </c>
      <c r="R116" s="868">
        <v>245</v>
      </c>
      <c r="S116" s="868">
        <v>252</v>
      </c>
    </row>
    <row r="117" spans="1:27" x14ac:dyDescent="0.2">
      <c r="A117" s="871">
        <v>4</v>
      </c>
      <c r="B117" s="868" t="s">
        <v>1051</v>
      </c>
      <c r="C117" s="868">
        <v>256</v>
      </c>
      <c r="D117" s="868">
        <v>269</v>
      </c>
      <c r="E117" s="868">
        <v>256</v>
      </c>
      <c r="F117" s="868">
        <v>202</v>
      </c>
      <c r="G117" s="868">
        <v>176</v>
      </c>
      <c r="H117" s="868">
        <v>166</v>
      </c>
      <c r="I117" s="868">
        <v>165</v>
      </c>
      <c r="J117" s="868">
        <v>162</v>
      </c>
      <c r="K117" s="868">
        <v>165</v>
      </c>
      <c r="L117" s="868">
        <v>155</v>
      </c>
      <c r="M117" s="868">
        <v>152</v>
      </c>
      <c r="N117" s="868">
        <v>160</v>
      </c>
      <c r="O117" s="868">
        <v>151</v>
      </c>
      <c r="P117" s="868">
        <v>157</v>
      </c>
      <c r="Q117" s="868">
        <v>170</v>
      </c>
      <c r="R117" s="868">
        <v>184</v>
      </c>
      <c r="S117" s="868">
        <v>204</v>
      </c>
    </row>
    <row r="118" spans="1:27" x14ac:dyDescent="0.2">
      <c r="A118" s="871">
        <v>5</v>
      </c>
      <c r="B118" s="868" t="s">
        <v>1052</v>
      </c>
      <c r="C118" s="868">
        <v>13</v>
      </c>
      <c r="D118" s="868">
        <v>17</v>
      </c>
      <c r="E118" s="868">
        <v>18</v>
      </c>
      <c r="F118" s="868">
        <v>17</v>
      </c>
      <c r="G118" s="868">
        <v>18</v>
      </c>
      <c r="H118" s="868">
        <v>18</v>
      </c>
      <c r="I118" s="868">
        <v>17</v>
      </c>
      <c r="J118" s="868">
        <v>18</v>
      </c>
      <c r="K118" s="868">
        <v>18</v>
      </c>
      <c r="L118" s="868">
        <v>19</v>
      </c>
      <c r="M118" s="868">
        <v>20</v>
      </c>
      <c r="N118" s="868">
        <v>19</v>
      </c>
      <c r="O118" s="868">
        <v>19</v>
      </c>
      <c r="P118" s="868">
        <v>17</v>
      </c>
      <c r="Q118" s="868">
        <v>18</v>
      </c>
      <c r="R118" s="868">
        <v>26</v>
      </c>
      <c r="S118" s="868">
        <v>26</v>
      </c>
    </row>
    <row r="119" spans="1:27" x14ac:dyDescent="0.2">
      <c r="A119" s="871">
        <v>6</v>
      </c>
      <c r="B119" s="868" t="s">
        <v>1053</v>
      </c>
      <c r="C119" s="868">
        <v>4</v>
      </c>
      <c r="D119" s="868">
        <v>4</v>
      </c>
      <c r="E119" s="868">
        <v>2</v>
      </c>
      <c r="F119" s="868">
        <v>3</v>
      </c>
      <c r="G119" s="868">
        <v>3</v>
      </c>
      <c r="H119" s="868">
        <v>3</v>
      </c>
      <c r="I119" s="868">
        <v>3</v>
      </c>
      <c r="J119" s="868">
        <v>3</v>
      </c>
      <c r="K119" s="868">
        <v>3</v>
      </c>
      <c r="L119" s="868">
        <v>2</v>
      </c>
      <c r="M119" s="868">
        <v>2</v>
      </c>
      <c r="N119" s="868">
        <v>1</v>
      </c>
      <c r="O119" s="868">
        <v>1</v>
      </c>
      <c r="P119" s="868">
        <v>2</v>
      </c>
      <c r="Q119" s="868">
        <v>3</v>
      </c>
      <c r="R119" s="868">
        <v>3</v>
      </c>
      <c r="S119" s="868">
        <v>3</v>
      </c>
    </row>
    <row r="120" spans="1:27" x14ac:dyDescent="0.2">
      <c r="A120" s="871">
        <v>7</v>
      </c>
      <c r="B120" s="868" t="s">
        <v>431</v>
      </c>
      <c r="C120" s="868">
        <v>421</v>
      </c>
      <c r="D120" s="868">
        <v>508</v>
      </c>
      <c r="E120" s="868">
        <v>507</v>
      </c>
      <c r="F120" s="868">
        <v>521</v>
      </c>
      <c r="G120" s="868">
        <v>507</v>
      </c>
      <c r="H120" s="868">
        <v>481</v>
      </c>
      <c r="I120" s="868">
        <v>487</v>
      </c>
      <c r="J120" s="868">
        <v>502</v>
      </c>
      <c r="K120" s="868">
        <v>501</v>
      </c>
      <c r="L120" s="868">
        <v>508</v>
      </c>
      <c r="M120" s="868">
        <v>501</v>
      </c>
      <c r="N120" s="868">
        <v>487</v>
      </c>
      <c r="O120" s="868">
        <v>490</v>
      </c>
      <c r="P120" s="868">
        <v>520</v>
      </c>
      <c r="Q120" s="868">
        <v>561</v>
      </c>
      <c r="R120" s="868">
        <v>550</v>
      </c>
      <c r="S120" s="868">
        <v>542</v>
      </c>
    </row>
    <row r="121" spans="1:27" x14ac:dyDescent="0.2">
      <c r="A121" s="871">
        <v>8</v>
      </c>
      <c r="B121" s="868" t="s">
        <v>1054</v>
      </c>
      <c r="C121" s="868">
        <v>27</v>
      </c>
      <c r="D121" s="868">
        <v>32</v>
      </c>
      <c r="E121" s="868">
        <v>37</v>
      </c>
      <c r="F121" s="868">
        <v>38</v>
      </c>
      <c r="G121" s="868">
        <v>34</v>
      </c>
      <c r="H121" s="868">
        <v>29</v>
      </c>
      <c r="I121" s="868">
        <v>30</v>
      </c>
      <c r="J121" s="868">
        <v>32</v>
      </c>
      <c r="K121" s="868">
        <v>27</v>
      </c>
      <c r="L121" s="868">
        <v>27</v>
      </c>
      <c r="M121" s="868">
        <v>26</v>
      </c>
      <c r="N121" s="868">
        <v>23</v>
      </c>
      <c r="O121" s="868">
        <v>24</v>
      </c>
      <c r="P121" s="868">
        <v>12</v>
      </c>
      <c r="Q121" s="868">
        <v>7</v>
      </c>
      <c r="R121" s="868">
        <v>16</v>
      </c>
      <c r="S121" s="868">
        <v>22</v>
      </c>
    </row>
    <row r="122" spans="1:27" x14ac:dyDescent="0.2">
      <c r="A122" s="871">
        <v>9</v>
      </c>
      <c r="B122" s="868" t="s">
        <v>57</v>
      </c>
      <c r="C122" s="868">
        <v>656</v>
      </c>
      <c r="D122" s="868">
        <v>731</v>
      </c>
      <c r="E122" s="868">
        <v>984</v>
      </c>
      <c r="F122" s="868">
        <v>987</v>
      </c>
      <c r="G122" s="869">
        <v>1024</v>
      </c>
      <c r="H122" s="868">
        <v>978</v>
      </c>
      <c r="I122" s="868">
        <v>979</v>
      </c>
      <c r="J122" s="868">
        <v>999</v>
      </c>
      <c r="K122" s="869">
        <v>1006</v>
      </c>
      <c r="L122" s="869">
        <v>1048</v>
      </c>
      <c r="M122" s="869">
        <v>1014</v>
      </c>
      <c r="N122" s="869">
        <v>1019</v>
      </c>
      <c r="O122" s="869">
        <v>1006</v>
      </c>
      <c r="P122" s="869">
        <v>1013</v>
      </c>
      <c r="Q122" s="869">
        <v>1028</v>
      </c>
      <c r="R122" s="868">
        <v>1052</v>
      </c>
      <c r="S122" s="868">
        <v>1044</v>
      </c>
    </row>
    <row r="123" spans="1:27" x14ac:dyDescent="0.2">
      <c r="A123" s="871">
        <v>10</v>
      </c>
      <c r="B123" s="868" t="s">
        <v>1055</v>
      </c>
      <c r="C123" s="868">
        <v>2</v>
      </c>
      <c r="D123" s="868">
        <v>3</v>
      </c>
      <c r="E123" s="868">
        <v>3</v>
      </c>
      <c r="F123" s="868">
        <v>3</v>
      </c>
      <c r="G123" s="868">
        <v>2</v>
      </c>
      <c r="H123" s="868">
        <v>51</v>
      </c>
      <c r="I123" s="868">
        <v>52</v>
      </c>
      <c r="J123" s="868">
        <v>55</v>
      </c>
      <c r="K123" s="868">
        <v>54</v>
      </c>
      <c r="L123" s="868">
        <v>49</v>
      </c>
      <c r="M123" s="868">
        <v>45</v>
      </c>
      <c r="N123" s="868">
        <v>49</v>
      </c>
      <c r="O123" s="868">
        <v>52</v>
      </c>
      <c r="P123" s="868">
        <v>50</v>
      </c>
      <c r="Q123" s="868">
        <v>60</v>
      </c>
      <c r="R123" s="868">
        <v>63</v>
      </c>
      <c r="S123" s="868">
        <v>61</v>
      </c>
    </row>
    <row r="124" spans="1:27" s="873" customFormat="1" ht="20.100000000000001" customHeight="1" x14ac:dyDescent="0.2">
      <c r="A124" s="874"/>
      <c r="B124" s="879" t="s">
        <v>5</v>
      </c>
      <c r="C124" s="880">
        <f>SUM(C115:C123)</f>
        <v>1773</v>
      </c>
      <c r="D124" s="880">
        <f t="shared" ref="D124:S124" si="73">SUM(D115:D123)</f>
        <v>2032</v>
      </c>
      <c r="E124" s="880">
        <f t="shared" si="73"/>
        <v>2292</v>
      </c>
      <c r="F124" s="880">
        <f t="shared" si="73"/>
        <v>2256</v>
      </c>
      <c r="G124" s="880">
        <f t="shared" si="73"/>
        <v>2274</v>
      </c>
      <c r="H124" s="880">
        <f t="shared" si="73"/>
        <v>2248</v>
      </c>
      <c r="I124" s="880">
        <f t="shared" si="73"/>
        <v>2261</v>
      </c>
      <c r="J124" s="880">
        <f t="shared" si="73"/>
        <v>2283</v>
      </c>
      <c r="K124" s="880">
        <f t="shared" si="73"/>
        <v>2272</v>
      </c>
      <c r="L124" s="880">
        <f t="shared" si="73"/>
        <v>2353</v>
      </c>
      <c r="M124" s="880">
        <f t="shared" si="73"/>
        <v>2321</v>
      </c>
      <c r="N124" s="880">
        <f t="shared" si="73"/>
        <v>2317</v>
      </c>
      <c r="O124" s="880">
        <f t="shared" si="73"/>
        <v>2314</v>
      </c>
      <c r="P124" s="880">
        <f t="shared" si="73"/>
        <v>2380</v>
      </c>
      <c r="Q124" s="880">
        <f t="shared" si="73"/>
        <v>2466</v>
      </c>
      <c r="R124" s="880">
        <f t="shared" si="73"/>
        <v>2488</v>
      </c>
      <c r="S124" s="880">
        <f t="shared" si="73"/>
        <v>2500</v>
      </c>
      <c r="T124" s="878"/>
      <c r="U124" s="878"/>
      <c r="V124" s="878"/>
      <c r="W124" s="878"/>
      <c r="X124" s="868"/>
      <c r="Y124" s="868"/>
      <c r="Z124" s="868"/>
      <c r="AA124" s="868"/>
    </row>
    <row r="125" spans="1:27" x14ac:dyDescent="0.2">
      <c r="B125" s="870"/>
      <c r="C125" s="869"/>
      <c r="D125" s="869"/>
      <c r="E125" s="869"/>
      <c r="F125" s="869"/>
      <c r="G125" s="869"/>
    </row>
    <row r="126" spans="1:27" s="872" customFormat="1" ht="25.15" customHeight="1" x14ac:dyDescent="0.2">
      <c r="A126" s="872" t="str">
        <f>Index!B52</f>
        <v>Table 5h   National government  wage costs, by COFOG, FY2004 - FY2020</v>
      </c>
      <c r="X126" s="868"/>
      <c r="Y126" s="868"/>
      <c r="Z126" s="868"/>
      <c r="AA126" s="868"/>
    </row>
    <row r="127" spans="1:27" s="873" customFormat="1" ht="20.100000000000001" customHeight="1" x14ac:dyDescent="0.2">
      <c r="A127" s="875"/>
      <c r="B127" s="876" t="s">
        <v>1056</v>
      </c>
      <c r="C127" s="877" t="str">
        <f>C$2</f>
        <v>FY2004</v>
      </c>
      <c r="D127" s="877" t="str">
        <f t="shared" ref="D127:S127" si="74">D$2</f>
        <v>FY2005</v>
      </c>
      <c r="E127" s="877" t="str">
        <f t="shared" si="74"/>
        <v>FY2006</v>
      </c>
      <c r="F127" s="877" t="str">
        <f t="shared" si="74"/>
        <v>FY2007</v>
      </c>
      <c r="G127" s="877" t="str">
        <f t="shared" si="74"/>
        <v>FY2008</v>
      </c>
      <c r="H127" s="877" t="str">
        <f t="shared" si="74"/>
        <v>FY2009</v>
      </c>
      <c r="I127" s="877" t="str">
        <f t="shared" si="74"/>
        <v>FY2010</v>
      </c>
      <c r="J127" s="877" t="str">
        <f t="shared" si="74"/>
        <v>FY2011</v>
      </c>
      <c r="K127" s="877" t="str">
        <f t="shared" si="74"/>
        <v>FY2012</v>
      </c>
      <c r="L127" s="877" t="str">
        <f t="shared" si="74"/>
        <v>FY2013</v>
      </c>
      <c r="M127" s="877" t="str">
        <f t="shared" si="74"/>
        <v>FY2014</v>
      </c>
      <c r="N127" s="877" t="str">
        <f t="shared" si="74"/>
        <v>FY2015</v>
      </c>
      <c r="O127" s="877" t="str">
        <f t="shared" si="74"/>
        <v>FY2016</v>
      </c>
      <c r="P127" s="877" t="str">
        <f t="shared" si="74"/>
        <v>FY2017</v>
      </c>
      <c r="Q127" s="877" t="str">
        <f t="shared" si="74"/>
        <v>FY2018</v>
      </c>
      <c r="R127" s="877" t="str">
        <f t="shared" si="74"/>
        <v>FY2019</v>
      </c>
      <c r="S127" s="877" t="str">
        <f t="shared" si="74"/>
        <v>FY2020</v>
      </c>
      <c r="X127" s="868"/>
      <c r="Y127" s="868"/>
      <c r="Z127" s="868"/>
      <c r="AA127" s="868"/>
    </row>
    <row r="128" spans="1:27" ht="15" customHeight="1" x14ac:dyDescent="0.2">
      <c r="A128" s="871">
        <v>1</v>
      </c>
      <c r="B128" s="868" t="s">
        <v>1049</v>
      </c>
      <c r="C128" s="869">
        <v>4932552</v>
      </c>
      <c r="D128" s="869">
        <v>6089530</v>
      </c>
      <c r="E128" s="869">
        <v>6279301</v>
      </c>
      <c r="F128" s="869">
        <v>6391609</v>
      </c>
      <c r="G128" s="869">
        <v>6513257</v>
      </c>
      <c r="H128" s="869">
        <v>6872935</v>
      </c>
      <c r="I128" s="869">
        <v>6992361</v>
      </c>
      <c r="J128" s="869">
        <v>7082802</v>
      </c>
      <c r="K128" s="869">
        <v>6693505</v>
      </c>
      <c r="L128" s="869">
        <v>7186486</v>
      </c>
      <c r="M128" s="869">
        <v>7217233</v>
      </c>
      <c r="N128" s="869">
        <v>7189867</v>
      </c>
      <c r="O128" s="869">
        <v>7463582</v>
      </c>
      <c r="P128" s="869">
        <v>8741490</v>
      </c>
      <c r="Q128" s="869">
        <v>9166045</v>
      </c>
      <c r="R128" s="869">
        <v>9698821</v>
      </c>
      <c r="S128" s="869">
        <v>9686572</v>
      </c>
    </row>
    <row r="129" spans="1:23" x14ac:dyDescent="0.2">
      <c r="A129" s="871">
        <v>3</v>
      </c>
      <c r="B129" s="868" t="s">
        <v>1050</v>
      </c>
      <c r="C129" s="869">
        <v>2830843</v>
      </c>
      <c r="D129" s="869">
        <v>3130921</v>
      </c>
      <c r="E129" s="869">
        <v>3149750</v>
      </c>
      <c r="F129" s="869">
        <v>3145342</v>
      </c>
      <c r="G129" s="869">
        <v>3241877</v>
      </c>
      <c r="H129" s="869">
        <v>3366795</v>
      </c>
      <c r="I129" s="869">
        <v>3266475</v>
      </c>
      <c r="J129" s="869">
        <v>3208125</v>
      </c>
      <c r="K129" s="869">
        <v>3456558</v>
      </c>
      <c r="L129" s="869">
        <v>3736499</v>
      </c>
      <c r="M129" s="869">
        <v>3753434</v>
      </c>
      <c r="N129" s="869">
        <v>3878317</v>
      </c>
      <c r="O129" s="869">
        <v>3755480</v>
      </c>
      <c r="P129" s="869">
        <v>3939197</v>
      </c>
      <c r="Q129" s="869">
        <v>4037461</v>
      </c>
      <c r="R129" s="869">
        <v>4077008</v>
      </c>
      <c r="S129" s="869">
        <v>4463903</v>
      </c>
    </row>
    <row r="130" spans="1:23" x14ac:dyDescent="0.2">
      <c r="A130" s="871">
        <v>4</v>
      </c>
      <c r="B130" s="868" t="s">
        <v>1051</v>
      </c>
      <c r="C130" s="869">
        <v>3772600</v>
      </c>
      <c r="D130" s="869">
        <v>4106580</v>
      </c>
      <c r="E130" s="869">
        <v>3950673</v>
      </c>
      <c r="F130" s="869">
        <v>3239530</v>
      </c>
      <c r="G130" s="869">
        <v>2867073</v>
      </c>
      <c r="H130" s="869">
        <v>2756679</v>
      </c>
      <c r="I130" s="869">
        <v>2687242</v>
      </c>
      <c r="J130" s="869">
        <v>2708106</v>
      </c>
      <c r="K130" s="869">
        <v>2782777</v>
      </c>
      <c r="L130" s="869">
        <v>2637669</v>
      </c>
      <c r="M130" s="869">
        <v>2720383</v>
      </c>
      <c r="N130" s="869">
        <v>2698583</v>
      </c>
      <c r="O130" s="869">
        <v>2684217</v>
      </c>
      <c r="P130" s="869">
        <v>2736885</v>
      </c>
      <c r="Q130" s="869">
        <v>3208435</v>
      </c>
      <c r="R130" s="869">
        <v>3594796</v>
      </c>
      <c r="S130" s="869">
        <v>3864167</v>
      </c>
    </row>
    <row r="131" spans="1:23" x14ac:dyDescent="0.2">
      <c r="A131" s="871">
        <v>5</v>
      </c>
      <c r="B131" s="868" t="s">
        <v>1052</v>
      </c>
      <c r="C131" s="869">
        <v>237041</v>
      </c>
      <c r="D131" s="869">
        <v>303460</v>
      </c>
      <c r="E131" s="869">
        <v>323884</v>
      </c>
      <c r="F131" s="869">
        <v>318329</v>
      </c>
      <c r="G131" s="869">
        <v>332757</v>
      </c>
      <c r="H131" s="869">
        <v>322105</v>
      </c>
      <c r="I131" s="869">
        <v>314912</v>
      </c>
      <c r="J131" s="869">
        <v>338977</v>
      </c>
      <c r="K131" s="869">
        <v>344185</v>
      </c>
      <c r="L131" s="869">
        <v>354754</v>
      </c>
      <c r="M131" s="869">
        <v>394884</v>
      </c>
      <c r="N131" s="869">
        <v>370676</v>
      </c>
      <c r="O131" s="869">
        <v>374853</v>
      </c>
      <c r="P131" s="869">
        <v>319884</v>
      </c>
      <c r="Q131" s="869">
        <v>354536</v>
      </c>
      <c r="R131" s="869">
        <v>528872</v>
      </c>
      <c r="S131" s="869">
        <v>606542</v>
      </c>
    </row>
    <row r="132" spans="1:23" x14ac:dyDescent="0.2">
      <c r="A132" s="871">
        <v>6</v>
      </c>
      <c r="B132" s="868" t="s">
        <v>1053</v>
      </c>
      <c r="C132" s="869">
        <v>65284</v>
      </c>
      <c r="D132" s="869">
        <v>67538</v>
      </c>
      <c r="E132" s="869">
        <v>38694</v>
      </c>
      <c r="F132" s="869">
        <v>64789</v>
      </c>
      <c r="G132" s="869">
        <v>63581</v>
      </c>
      <c r="H132" s="869">
        <v>55732</v>
      </c>
      <c r="I132" s="869">
        <v>55598</v>
      </c>
      <c r="J132" s="869">
        <v>58561</v>
      </c>
      <c r="K132" s="869">
        <v>55761</v>
      </c>
      <c r="L132" s="869">
        <v>38793</v>
      </c>
      <c r="M132" s="869">
        <v>35821</v>
      </c>
      <c r="N132" s="869">
        <v>34381</v>
      </c>
      <c r="O132" s="869">
        <v>50846</v>
      </c>
      <c r="P132" s="869">
        <v>77959</v>
      </c>
      <c r="Q132" s="869">
        <v>95014</v>
      </c>
      <c r="R132" s="869">
        <v>128086.99999999999</v>
      </c>
      <c r="S132" s="869">
        <v>136929</v>
      </c>
    </row>
    <row r="133" spans="1:23" x14ac:dyDescent="0.2">
      <c r="A133" s="871">
        <v>7</v>
      </c>
      <c r="B133" s="868" t="s">
        <v>431</v>
      </c>
      <c r="C133" s="869">
        <v>5932509</v>
      </c>
      <c r="D133" s="869">
        <v>7449704</v>
      </c>
      <c r="E133" s="869">
        <v>7536113</v>
      </c>
      <c r="F133" s="869">
        <v>7856284</v>
      </c>
      <c r="G133" s="869">
        <v>8012773</v>
      </c>
      <c r="H133" s="869">
        <v>7817213</v>
      </c>
      <c r="I133" s="869">
        <v>7891124</v>
      </c>
      <c r="J133" s="869">
        <v>8031535</v>
      </c>
      <c r="K133" s="869">
        <v>8309927</v>
      </c>
      <c r="L133" s="869">
        <v>8936976</v>
      </c>
      <c r="M133" s="869">
        <v>8248326</v>
      </c>
      <c r="N133" s="869">
        <v>9709536</v>
      </c>
      <c r="O133" s="869">
        <v>9553579</v>
      </c>
      <c r="P133" s="869">
        <v>10059715</v>
      </c>
      <c r="Q133" s="869">
        <v>11004824</v>
      </c>
      <c r="R133" s="869">
        <v>12032631</v>
      </c>
      <c r="S133" s="869">
        <v>13432262</v>
      </c>
    </row>
    <row r="134" spans="1:23" x14ac:dyDescent="0.2">
      <c r="A134" s="871">
        <v>8</v>
      </c>
      <c r="B134" s="868" t="s">
        <v>1054</v>
      </c>
      <c r="C134" s="869">
        <v>421625</v>
      </c>
      <c r="D134" s="869">
        <v>511603</v>
      </c>
      <c r="E134" s="869">
        <v>595632</v>
      </c>
      <c r="F134" s="869">
        <v>522486</v>
      </c>
      <c r="G134" s="869">
        <v>495875</v>
      </c>
      <c r="H134" s="869">
        <v>444584</v>
      </c>
      <c r="I134" s="869">
        <v>486497</v>
      </c>
      <c r="J134" s="869">
        <v>530798</v>
      </c>
      <c r="K134" s="869">
        <v>454607</v>
      </c>
      <c r="L134" s="869">
        <v>488844</v>
      </c>
      <c r="M134" s="869">
        <v>464836</v>
      </c>
      <c r="N134" s="869">
        <v>374086</v>
      </c>
      <c r="O134" s="869">
        <v>384813</v>
      </c>
      <c r="P134" s="869">
        <v>216758</v>
      </c>
      <c r="Q134" s="869">
        <v>135644</v>
      </c>
      <c r="R134" s="869">
        <v>313913</v>
      </c>
      <c r="S134" s="869">
        <v>479571</v>
      </c>
    </row>
    <row r="135" spans="1:23" x14ac:dyDescent="0.2">
      <c r="A135" s="871">
        <v>9</v>
      </c>
      <c r="B135" s="868" t="s">
        <v>57</v>
      </c>
      <c r="C135" s="869">
        <v>7636854</v>
      </c>
      <c r="D135" s="869">
        <v>9087768</v>
      </c>
      <c r="E135" s="869">
        <v>11792414</v>
      </c>
      <c r="F135" s="869">
        <v>11934855</v>
      </c>
      <c r="G135" s="869">
        <v>12215971</v>
      </c>
      <c r="H135" s="869">
        <v>11640885</v>
      </c>
      <c r="I135" s="869">
        <v>12045199</v>
      </c>
      <c r="J135" s="869">
        <v>12151242</v>
      </c>
      <c r="K135" s="869">
        <v>12760694</v>
      </c>
      <c r="L135" s="869">
        <v>13353086</v>
      </c>
      <c r="M135" s="869">
        <v>14128603</v>
      </c>
      <c r="N135" s="869">
        <v>14818498</v>
      </c>
      <c r="O135" s="869">
        <v>14497395</v>
      </c>
      <c r="P135" s="869">
        <v>15532694</v>
      </c>
      <c r="Q135" s="869">
        <v>15754661</v>
      </c>
      <c r="R135" s="869">
        <v>17080849</v>
      </c>
      <c r="S135" s="869">
        <v>16466151.999999998</v>
      </c>
    </row>
    <row r="136" spans="1:23" x14ac:dyDescent="0.2">
      <c r="A136" s="871">
        <v>10</v>
      </c>
      <c r="B136" s="868" t="s">
        <v>1055</v>
      </c>
      <c r="C136" s="869">
        <v>59895</v>
      </c>
      <c r="D136" s="869">
        <v>75811</v>
      </c>
      <c r="E136" s="869">
        <v>75547</v>
      </c>
      <c r="F136" s="869">
        <v>65107</v>
      </c>
      <c r="G136" s="869">
        <v>49738</v>
      </c>
      <c r="H136" s="869">
        <v>937808</v>
      </c>
      <c r="I136" s="869">
        <v>984734</v>
      </c>
      <c r="J136" s="869">
        <v>1037824</v>
      </c>
      <c r="K136" s="869">
        <v>1004109</v>
      </c>
      <c r="L136" s="869">
        <v>933672</v>
      </c>
      <c r="M136" s="869">
        <v>741614</v>
      </c>
      <c r="N136" s="869">
        <v>778088</v>
      </c>
      <c r="O136" s="869">
        <v>859300</v>
      </c>
      <c r="P136" s="869">
        <v>854488</v>
      </c>
      <c r="Q136" s="869">
        <v>1019372</v>
      </c>
      <c r="R136" s="869">
        <v>1103571</v>
      </c>
      <c r="S136" s="869">
        <v>1052652</v>
      </c>
    </row>
    <row r="137" spans="1:23" s="873" customFormat="1" ht="20.100000000000001" customHeight="1" x14ac:dyDescent="0.2">
      <c r="A137" s="874"/>
      <c r="B137" s="879" t="s">
        <v>5</v>
      </c>
      <c r="C137" s="880">
        <f>SUM(C128:C136)</f>
        <v>25889203</v>
      </c>
      <c r="D137" s="880">
        <f t="shared" ref="D137:S137" si="75">SUM(D128:D136)</f>
        <v>30822915</v>
      </c>
      <c r="E137" s="880">
        <f t="shared" si="75"/>
        <v>33742008</v>
      </c>
      <c r="F137" s="880">
        <f t="shared" si="75"/>
        <v>33538331</v>
      </c>
      <c r="G137" s="880">
        <f t="shared" si="75"/>
        <v>33792902</v>
      </c>
      <c r="H137" s="880">
        <f t="shared" si="75"/>
        <v>34214736</v>
      </c>
      <c r="I137" s="880">
        <f t="shared" si="75"/>
        <v>34724142</v>
      </c>
      <c r="J137" s="880">
        <f t="shared" si="75"/>
        <v>35147970</v>
      </c>
      <c r="K137" s="880">
        <f t="shared" si="75"/>
        <v>35862123</v>
      </c>
      <c r="L137" s="880">
        <f t="shared" si="75"/>
        <v>37666779</v>
      </c>
      <c r="M137" s="880">
        <f t="shared" si="75"/>
        <v>37705134</v>
      </c>
      <c r="N137" s="880">
        <f t="shared" si="75"/>
        <v>39852032</v>
      </c>
      <c r="O137" s="880">
        <f t="shared" si="75"/>
        <v>39624065</v>
      </c>
      <c r="P137" s="880">
        <f t="shared" si="75"/>
        <v>42479070</v>
      </c>
      <c r="Q137" s="880">
        <f t="shared" si="75"/>
        <v>44775992</v>
      </c>
      <c r="R137" s="880">
        <f t="shared" si="75"/>
        <v>48558548</v>
      </c>
      <c r="S137" s="880">
        <f t="shared" si="75"/>
        <v>50188750</v>
      </c>
      <c r="T137" s="878"/>
      <c r="U137" s="878"/>
      <c r="V137" s="878"/>
      <c r="W137" s="878"/>
    </row>
    <row r="138" spans="1:23" x14ac:dyDescent="0.2">
      <c r="B138" s="870"/>
    </row>
    <row r="139" spans="1:23" s="872" customFormat="1" ht="25.15" customHeight="1" x14ac:dyDescent="0.2">
      <c r="A139" s="872" t="str">
        <f>Index!B53</f>
        <v>Table 5i    National government  wage rates, by COFOG, FY2004 - FY2020</v>
      </c>
    </row>
    <row r="140" spans="1:23" s="873" customFormat="1" ht="20.100000000000001" customHeight="1" x14ac:dyDescent="0.2">
      <c r="A140" s="875"/>
      <c r="B140" s="876" t="s">
        <v>1056</v>
      </c>
      <c r="C140" s="877" t="str">
        <f>C$2</f>
        <v>FY2004</v>
      </c>
      <c r="D140" s="877" t="str">
        <f t="shared" ref="D140:S140" si="76">D$2</f>
        <v>FY2005</v>
      </c>
      <c r="E140" s="877" t="str">
        <f t="shared" si="76"/>
        <v>FY2006</v>
      </c>
      <c r="F140" s="877" t="str">
        <f t="shared" si="76"/>
        <v>FY2007</v>
      </c>
      <c r="G140" s="877" t="str">
        <f t="shared" si="76"/>
        <v>FY2008</v>
      </c>
      <c r="H140" s="877" t="str">
        <f t="shared" si="76"/>
        <v>FY2009</v>
      </c>
      <c r="I140" s="877" t="str">
        <f t="shared" si="76"/>
        <v>FY2010</v>
      </c>
      <c r="J140" s="877" t="str">
        <f t="shared" si="76"/>
        <v>FY2011</v>
      </c>
      <c r="K140" s="877" t="str">
        <f t="shared" si="76"/>
        <v>FY2012</v>
      </c>
      <c r="L140" s="877" t="str">
        <f t="shared" si="76"/>
        <v>FY2013</v>
      </c>
      <c r="M140" s="877" t="str">
        <f t="shared" si="76"/>
        <v>FY2014</v>
      </c>
      <c r="N140" s="877" t="str">
        <f t="shared" si="76"/>
        <v>FY2015</v>
      </c>
      <c r="O140" s="877" t="str">
        <f t="shared" si="76"/>
        <v>FY2016</v>
      </c>
      <c r="P140" s="877" t="str">
        <f t="shared" si="76"/>
        <v>FY2017</v>
      </c>
      <c r="Q140" s="877" t="str">
        <f t="shared" si="76"/>
        <v>FY2018</v>
      </c>
      <c r="R140" s="877" t="str">
        <f t="shared" si="76"/>
        <v>FY2019</v>
      </c>
      <c r="S140" s="877" t="str">
        <f t="shared" si="76"/>
        <v>FY2020</v>
      </c>
    </row>
    <row r="141" spans="1:23" ht="15" customHeight="1" x14ac:dyDescent="0.2">
      <c r="A141" s="871">
        <v>1</v>
      </c>
      <c r="B141" s="868" t="s">
        <v>1049</v>
      </c>
      <c r="C141" s="881">
        <f t="shared" ref="C141:R141" si="77">C128/C115</f>
        <v>23377.023696682463</v>
      </c>
      <c r="D141" s="881">
        <f t="shared" si="77"/>
        <v>23602.82945736434</v>
      </c>
      <c r="E141" s="881">
        <f t="shared" si="77"/>
        <v>23343.126394052044</v>
      </c>
      <c r="F141" s="881">
        <f t="shared" si="77"/>
        <v>23585.273062730626</v>
      </c>
      <c r="G141" s="881">
        <f t="shared" si="77"/>
        <v>21783.46822742475</v>
      </c>
      <c r="H141" s="881">
        <f t="shared" si="77"/>
        <v>22534.213114754097</v>
      </c>
      <c r="I141" s="881">
        <f t="shared" si="77"/>
        <v>22268.665605095543</v>
      </c>
      <c r="J141" s="881">
        <f t="shared" si="77"/>
        <v>23375.584158415841</v>
      </c>
      <c r="K141" s="881">
        <f t="shared" si="77"/>
        <v>22922.962328767124</v>
      </c>
      <c r="L141" s="881">
        <f t="shared" si="77"/>
        <v>23485.248366013071</v>
      </c>
      <c r="M141" s="881">
        <f t="shared" si="77"/>
        <v>23206.53697749196</v>
      </c>
      <c r="N141" s="881">
        <f t="shared" si="77"/>
        <v>23807.506622516557</v>
      </c>
      <c r="O141" s="881">
        <f t="shared" si="77"/>
        <v>23845.309904153353</v>
      </c>
      <c r="P141" s="881">
        <f t="shared" si="77"/>
        <v>24763.427762039661</v>
      </c>
      <c r="Q141" s="881">
        <f t="shared" si="77"/>
        <v>24840.230352303523</v>
      </c>
      <c r="R141" s="881">
        <f t="shared" si="77"/>
        <v>27790.31805157593</v>
      </c>
      <c r="S141" s="881">
        <f t="shared" ref="S141" si="78">S128/S115</f>
        <v>27995.872832369943</v>
      </c>
    </row>
    <row r="142" spans="1:23" x14ac:dyDescent="0.2">
      <c r="A142" s="871">
        <v>3</v>
      </c>
      <c r="B142" s="868" t="s">
        <v>1050</v>
      </c>
      <c r="C142" s="881">
        <f t="shared" ref="C142:R142" si="79">C129/C116</f>
        <v>15469.08743169399</v>
      </c>
      <c r="D142" s="881">
        <f t="shared" si="79"/>
        <v>14909.147619047619</v>
      </c>
      <c r="E142" s="881">
        <f t="shared" si="79"/>
        <v>14582.175925925925</v>
      </c>
      <c r="F142" s="881">
        <f t="shared" si="79"/>
        <v>14697.859813084113</v>
      </c>
      <c r="G142" s="881">
        <f t="shared" si="79"/>
        <v>15364.345971563982</v>
      </c>
      <c r="H142" s="881">
        <f t="shared" si="79"/>
        <v>15515.184331797234</v>
      </c>
      <c r="I142" s="881">
        <f t="shared" si="79"/>
        <v>15263.901869158879</v>
      </c>
      <c r="J142" s="881">
        <f t="shared" si="79"/>
        <v>15349.88038277512</v>
      </c>
      <c r="K142" s="881">
        <f t="shared" si="79"/>
        <v>16779.407766990291</v>
      </c>
      <c r="L142" s="881">
        <f t="shared" si="79"/>
        <v>15633.887029288702</v>
      </c>
      <c r="M142" s="881">
        <f t="shared" si="79"/>
        <v>15013.736000000001</v>
      </c>
      <c r="N142" s="881">
        <f t="shared" si="79"/>
        <v>15090.727626459144</v>
      </c>
      <c r="O142" s="881">
        <f t="shared" si="79"/>
        <v>14556.124031007752</v>
      </c>
      <c r="P142" s="881">
        <f t="shared" si="79"/>
        <v>15387.48828125</v>
      </c>
      <c r="Q142" s="881">
        <f t="shared" si="79"/>
        <v>16149.843999999999</v>
      </c>
      <c r="R142" s="881">
        <f t="shared" si="79"/>
        <v>16640.848979591836</v>
      </c>
      <c r="S142" s="881">
        <f t="shared" ref="S142" si="80">S129/S116</f>
        <v>17713.900793650795</v>
      </c>
    </row>
    <row r="143" spans="1:23" x14ac:dyDescent="0.2">
      <c r="A143" s="871">
        <v>4</v>
      </c>
      <c r="B143" s="868" t="s">
        <v>1051</v>
      </c>
      <c r="C143" s="881">
        <f t="shared" ref="C143:R143" si="81">C130/C117</f>
        <v>14736.71875</v>
      </c>
      <c r="D143" s="881">
        <f t="shared" si="81"/>
        <v>15266.096654275092</v>
      </c>
      <c r="E143" s="881">
        <f t="shared" si="81"/>
        <v>15432.31640625</v>
      </c>
      <c r="F143" s="881">
        <f t="shared" si="81"/>
        <v>16037.277227722772</v>
      </c>
      <c r="G143" s="881">
        <f t="shared" si="81"/>
        <v>16290.1875</v>
      </c>
      <c r="H143" s="881">
        <f t="shared" si="81"/>
        <v>16606.5</v>
      </c>
      <c r="I143" s="881">
        <f t="shared" si="81"/>
        <v>16286.315151515151</v>
      </c>
      <c r="J143" s="881">
        <f t="shared" si="81"/>
        <v>16716.703703703704</v>
      </c>
      <c r="K143" s="881">
        <f t="shared" si="81"/>
        <v>16865.315151515151</v>
      </c>
      <c r="L143" s="881">
        <f t="shared" si="81"/>
        <v>17017.219354838711</v>
      </c>
      <c r="M143" s="881">
        <f t="shared" si="81"/>
        <v>17897.25657894737</v>
      </c>
      <c r="N143" s="881">
        <f t="shared" si="81"/>
        <v>16866.143749999999</v>
      </c>
      <c r="O143" s="881">
        <f t="shared" si="81"/>
        <v>17776.27152317881</v>
      </c>
      <c r="P143" s="881">
        <f t="shared" si="81"/>
        <v>17432.388535031849</v>
      </c>
      <c r="Q143" s="881">
        <f t="shared" si="81"/>
        <v>18873.147058823528</v>
      </c>
      <c r="R143" s="881">
        <f t="shared" si="81"/>
        <v>19536.934782608696</v>
      </c>
      <c r="S143" s="881">
        <f t="shared" ref="S143" si="82">S130/S117</f>
        <v>18941.995098039217</v>
      </c>
    </row>
    <row r="144" spans="1:23" x14ac:dyDescent="0.2">
      <c r="A144" s="871">
        <v>5</v>
      </c>
      <c r="B144" s="868" t="s">
        <v>1052</v>
      </c>
      <c r="C144" s="881">
        <f t="shared" ref="C144:R144" si="83">C131/C118</f>
        <v>18233.923076923078</v>
      </c>
      <c r="D144" s="881">
        <f t="shared" si="83"/>
        <v>17850.588235294119</v>
      </c>
      <c r="E144" s="881">
        <f t="shared" si="83"/>
        <v>17993.555555555555</v>
      </c>
      <c r="F144" s="881">
        <f t="shared" si="83"/>
        <v>18725.235294117647</v>
      </c>
      <c r="G144" s="881">
        <f t="shared" si="83"/>
        <v>18486.5</v>
      </c>
      <c r="H144" s="881">
        <f t="shared" si="83"/>
        <v>17894.722222222223</v>
      </c>
      <c r="I144" s="881">
        <f t="shared" si="83"/>
        <v>18524.235294117647</v>
      </c>
      <c r="J144" s="881">
        <f t="shared" si="83"/>
        <v>18832.055555555555</v>
      </c>
      <c r="K144" s="881">
        <f t="shared" si="83"/>
        <v>19121.388888888891</v>
      </c>
      <c r="L144" s="881">
        <f t="shared" si="83"/>
        <v>18671.263157894737</v>
      </c>
      <c r="M144" s="881">
        <f t="shared" si="83"/>
        <v>19744.2</v>
      </c>
      <c r="N144" s="881">
        <f t="shared" si="83"/>
        <v>19509.263157894737</v>
      </c>
      <c r="O144" s="881">
        <f t="shared" si="83"/>
        <v>19729.105263157893</v>
      </c>
      <c r="P144" s="881">
        <f t="shared" si="83"/>
        <v>18816.705882352941</v>
      </c>
      <c r="Q144" s="881">
        <f t="shared" si="83"/>
        <v>19696.444444444445</v>
      </c>
      <c r="R144" s="881">
        <f t="shared" si="83"/>
        <v>20341.23076923077</v>
      </c>
      <c r="S144" s="881">
        <f t="shared" ref="S144" si="84">S131/S118</f>
        <v>23328.538461538461</v>
      </c>
    </row>
    <row r="145" spans="1:23" x14ac:dyDescent="0.2">
      <c r="A145" s="871">
        <v>6</v>
      </c>
      <c r="B145" s="868" t="s">
        <v>1053</v>
      </c>
      <c r="C145" s="881">
        <f t="shared" ref="C145:R145" si="85">C132/C119</f>
        <v>16321</v>
      </c>
      <c r="D145" s="881">
        <f t="shared" si="85"/>
        <v>16884.5</v>
      </c>
      <c r="E145" s="881">
        <f t="shared" si="85"/>
        <v>19347</v>
      </c>
      <c r="F145" s="881">
        <f t="shared" si="85"/>
        <v>21596.333333333332</v>
      </c>
      <c r="G145" s="881">
        <f t="shared" si="85"/>
        <v>21193.666666666668</v>
      </c>
      <c r="H145" s="881">
        <f t="shared" si="85"/>
        <v>18577.333333333332</v>
      </c>
      <c r="I145" s="881">
        <f t="shared" si="85"/>
        <v>18532.666666666668</v>
      </c>
      <c r="J145" s="881">
        <f t="shared" si="85"/>
        <v>19520.333333333332</v>
      </c>
      <c r="K145" s="881">
        <f t="shared" si="85"/>
        <v>18587</v>
      </c>
      <c r="L145" s="881">
        <f t="shared" si="85"/>
        <v>19396.5</v>
      </c>
      <c r="M145" s="881">
        <f t="shared" si="85"/>
        <v>17910.5</v>
      </c>
      <c r="N145" s="881">
        <f t="shared" si="85"/>
        <v>34381</v>
      </c>
      <c r="O145" s="881">
        <f t="shared" si="85"/>
        <v>50846</v>
      </c>
      <c r="P145" s="881">
        <f t="shared" si="85"/>
        <v>38979.5</v>
      </c>
      <c r="Q145" s="881">
        <f t="shared" si="85"/>
        <v>31671.333333333332</v>
      </c>
      <c r="R145" s="881">
        <f t="shared" si="85"/>
        <v>42695.666666666664</v>
      </c>
      <c r="S145" s="881">
        <f t="shared" ref="S145" si="86">S132/S119</f>
        <v>45643</v>
      </c>
    </row>
    <row r="146" spans="1:23" x14ac:dyDescent="0.2">
      <c r="A146" s="871">
        <v>7</v>
      </c>
      <c r="B146" s="868" t="s">
        <v>431</v>
      </c>
      <c r="C146" s="881">
        <f t="shared" ref="C146:R146" si="87">C133/C120</f>
        <v>14091.470308788599</v>
      </c>
      <c r="D146" s="881">
        <f t="shared" si="87"/>
        <v>14664.771653543306</v>
      </c>
      <c r="E146" s="881">
        <f t="shared" si="87"/>
        <v>14864.128205128205</v>
      </c>
      <c r="F146" s="881">
        <f t="shared" si="87"/>
        <v>15079.239923224568</v>
      </c>
      <c r="G146" s="881">
        <f t="shared" si="87"/>
        <v>15804.285996055227</v>
      </c>
      <c r="H146" s="881">
        <f t="shared" si="87"/>
        <v>16252.002079002079</v>
      </c>
      <c r="I146" s="881">
        <f t="shared" si="87"/>
        <v>16203.540041067761</v>
      </c>
      <c r="J146" s="881">
        <f t="shared" si="87"/>
        <v>15999.073705179282</v>
      </c>
      <c r="K146" s="881">
        <f t="shared" si="87"/>
        <v>16586.680638722555</v>
      </c>
      <c r="L146" s="881">
        <f t="shared" si="87"/>
        <v>17592.472440944883</v>
      </c>
      <c r="M146" s="881">
        <f t="shared" si="87"/>
        <v>16463.724550898205</v>
      </c>
      <c r="N146" s="881">
        <f t="shared" si="87"/>
        <v>19937.445585215606</v>
      </c>
      <c r="O146" s="881">
        <f t="shared" si="87"/>
        <v>19497.099999999999</v>
      </c>
      <c r="P146" s="881">
        <f t="shared" si="87"/>
        <v>19345.60576923077</v>
      </c>
      <c r="Q146" s="881">
        <f t="shared" si="87"/>
        <v>19616.442067736185</v>
      </c>
      <c r="R146" s="881">
        <f t="shared" si="87"/>
        <v>21877.51090909091</v>
      </c>
      <c r="S146" s="881">
        <f t="shared" ref="S146" si="88">S133/S120</f>
        <v>24782.771217712176</v>
      </c>
    </row>
    <row r="147" spans="1:23" x14ac:dyDescent="0.2">
      <c r="A147" s="871">
        <v>8</v>
      </c>
      <c r="B147" s="868" t="s">
        <v>1054</v>
      </c>
      <c r="C147" s="881">
        <f t="shared" ref="C147:R147" si="89">C134/C121</f>
        <v>15615.740740740741</v>
      </c>
      <c r="D147" s="881">
        <f t="shared" si="89"/>
        <v>15987.59375</v>
      </c>
      <c r="E147" s="881">
        <f t="shared" si="89"/>
        <v>16098.162162162162</v>
      </c>
      <c r="F147" s="881">
        <f t="shared" si="89"/>
        <v>13749.631578947368</v>
      </c>
      <c r="G147" s="881">
        <f t="shared" si="89"/>
        <v>14584.558823529413</v>
      </c>
      <c r="H147" s="881">
        <f t="shared" si="89"/>
        <v>15330.48275862069</v>
      </c>
      <c r="I147" s="881">
        <f t="shared" si="89"/>
        <v>16216.566666666668</v>
      </c>
      <c r="J147" s="881">
        <f t="shared" si="89"/>
        <v>16587.4375</v>
      </c>
      <c r="K147" s="881">
        <f t="shared" si="89"/>
        <v>16837.296296296296</v>
      </c>
      <c r="L147" s="881">
        <f t="shared" si="89"/>
        <v>18105.333333333332</v>
      </c>
      <c r="M147" s="881">
        <f t="shared" si="89"/>
        <v>17878.307692307691</v>
      </c>
      <c r="N147" s="881">
        <f t="shared" si="89"/>
        <v>16264.608695652174</v>
      </c>
      <c r="O147" s="881">
        <f t="shared" si="89"/>
        <v>16033.875</v>
      </c>
      <c r="P147" s="881">
        <f t="shared" si="89"/>
        <v>18063.166666666668</v>
      </c>
      <c r="Q147" s="881">
        <f t="shared" si="89"/>
        <v>19377.714285714286</v>
      </c>
      <c r="R147" s="881">
        <f t="shared" si="89"/>
        <v>19619.5625</v>
      </c>
      <c r="S147" s="881">
        <f t="shared" ref="S147" si="90">S134/S121</f>
        <v>21798.68181818182</v>
      </c>
    </row>
    <row r="148" spans="1:23" x14ac:dyDescent="0.2">
      <c r="A148" s="871">
        <v>9</v>
      </c>
      <c r="B148" s="868" t="s">
        <v>57</v>
      </c>
      <c r="C148" s="881">
        <f t="shared" ref="C148:R148" si="91">C135/C122</f>
        <v>11641.545731707318</v>
      </c>
      <c r="D148" s="881">
        <f t="shared" si="91"/>
        <v>12431.967168262654</v>
      </c>
      <c r="E148" s="881">
        <f t="shared" si="91"/>
        <v>11984.16056910569</v>
      </c>
      <c r="F148" s="881">
        <f t="shared" si="91"/>
        <v>12092.051671732523</v>
      </c>
      <c r="G148" s="881">
        <f t="shared" si="91"/>
        <v>11929.6591796875</v>
      </c>
      <c r="H148" s="881">
        <f t="shared" si="91"/>
        <v>11902.745398773006</v>
      </c>
      <c r="I148" s="881">
        <f t="shared" si="91"/>
        <v>12303.574055158324</v>
      </c>
      <c r="J148" s="881">
        <f t="shared" si="91"/>
        <v>12163.405405405405</v>
      </c>
      <c r="K148" s="881">
        <f t="shared" si="91"/>
        <v>12684.58648111332</v>
      </c>
      <c r="L148" s="881">
        <f t="shared" si="91"/>
        <v>12741.49427480916</v>
      </c>
      <c r="M148" s="881">
        <f t="shared" si="91"/>
        <v>13933.533530571993</v>
      </c>
      <c r="N148" s="881">
        <f t="shared" si="91"/>
        <v>14542.196270853778</v>
      </c>
      <c r="O148" s="881">
        <f t="shared" si="91"/>
        <v>14410.929423459245</v>
      </c>
      <c r="P148" s="881">
        <f t="shared" si="91"/>
        <v>15333.360315893386</v>
      </c>
      <c r="Q148" s="881">
        <f t="shared" si="91"/>
        <v>15325.545719844358</v>
      </c>
      <c r="R148" s="881">
        <f t="shared" si="91"/>
        <v>16236.548479087453</v>
      </c>
      <c r="S148" s="881">
        <f t="shared" ref="S148" si="92">S135/S122</f>
        <v>15772.176245210727</v>
      </c>
    </row>
    <row r="149" spans="1:23" x14ac:dyDescent="0.2">
      <c r="A149" s="871">
        <v>10</v>
      </c>
      <c r="B149" s="868" t="s">
        <v>1055</v>
      </c>
      <c r="C149" s="881">
        <f t="shared" ref="C149:R149" si="93">C136/C123</f>
        <v>29947.5</v>
      </c>
      <c r="D149" s="881">
        <f t="shared" si="93"/>
        <v>25270.333333333332</v>
      </c>
      <c r="E149" s="881">
        <f t="shared" si="93"/>
        <v>25182.333333333332</v>
      </c>
      <c r="F149" s="881">
        <f t="shared" si="93"/>
        <v>21702.333333333332</v>
      </c>
      <c r="G149" s="881">
        <f t="shared" si="93"/>
        <v>24869</v>
      </c>
      <c r="H149" s="881">
        <f t="shared" si="93"/>
        <v>18388.392156862745</v>
      </c>
      <c r="I149" s="881">
        <f t="shared" si="93"/>
        <v>18937.192307692309</v>
      </c>
      <c r="J149" s="881">
        <f t="shared" si="93"/>
        <v>18869.527272727271</v>
      </c>
      <c r="K149" s="881">
        <f t="shared" si="93"/>
        <v>18594.611111111109</v>
      </c>
      <c r="L149" s="881">
        <f t="shared" si="93"/>
        <v>19054.530612244896</v>
      </c>
      <c r="M149" s="881">
        <f t="shared" si="93"/>
        <v>16480.31111111111</v>
      </c>
      <c r="N149" s="881">
        <f t="shared" si="93"/>
        <v>15879.34693877551</v>
      </c>
      <c r="O149" s="881">
        <f t="shared" si="93"/>
        <v>16525</v>
      </c>
      <c r="P149" s="881">
        <f t="shared" si="93"/>
        <v>17089.759999999998</v>
      </c>
      <c r="Q149" s="881">
        <f t="shared" si="93"/>
        <v>16989.533333333333</v>
      </c>
      <c r="R149" s="881">
        <f t="shared" si="93"/>
        <v>17517</v>
      </c>
      <c r="S149" s="881">
        <f t="shared" ref="S149" si="94">S136/S123</f>
        <v>17256.590163934427</v>
      </c>
    </row>
    <row r="150" spans="1:23" s="873" customFormat="1" ht="20.100000000000001" customHeight="1" x14ac:dyDescent="0.2">
      <c r="A150" s="874"/>
      <c r="B150" s="879" t="s">
        <v>5</v>
      </c>
      <c r="C150" s="880">
        <f t="shared" ref="C150:R150" si="95">C137/C124</f>
        <v>14601.91934574168</v>
      </c>
      <c r="D150" s="880">
        <f t="shared" si="95"/>
        <v>15168.757381889764</v>
      </c>
      <c r="E150" s="880">
        <f t="shared" si="95"/>
        <v>14721.643979057591</v>
      </c>
      <c r="F150" s="880">
        <f t="shared" si="95"/>
        <v>14866.281471631206</v>
      </c>
      <c r="G150" s="880">
        <f t="shared" si="95"/>
        <v>14860.554969217239</v>
      </c>
      <c r="H150" s="880">
        <f t="shared" si="95"/>
        <v>15220.078291814947</v>
      </c>
      <c r="I150" s="880">
        <f t="shared" si="95"/>
        <v>15357.869084475895</v>
      </c>
      <c r="J150" s="880">
        <f t="shared" si="95"/>
        <v>15395.519053876478</v>
      </c>
      <c r="K150" s="880">
        <f t="shared" si="95"/>
        <v>15784.385123239437</v>
      </c>
      <c r="L150" s="880">
        <f t="shared" si="95"/>
        <v>16007.980875478113</v>
      </c>
      <c r="M150" s="880">
        <f t="shared" si="95"/>
        <v>16245.210685049547</v>
      </c>
      <c r="N150" s="880">
        <f t="shared" si="95"/>
        <v>17199.841173931807</v>
      </c>
      <c r="O150" s="880">
        <f t="shared" si="95"/>
        <v>17123.623595505618</v>
      </c>
      <c r="P150" s="880">
        <f t="shared" si="95"/>
        <v>17848.348739495799</v>
      </c>
      <c r="Q150" s="880">
        <f t="shared" si="95"/>
        <v>18157.336577453367</v>
      </c>
      <c r="R150" s="880">
        <f t="shared" si="95"/>
        <v>19517.101286173634</v>
      </c>
      <c r="S150" s="880">
        <f t="shared" ref="S150" si="96">S137/S124</f>
        <v>20075.5</v>
      </c>
      <c r="T150" s="878"/>
      <c r="U150" s="878"/>
      <c r="V150" s="878"/>
      <c r="W150" s="878"/>
    </row>
  </sheetData>
  <pageMargins left="0.70866141732283472" right="0.70866141732283472" top="0.74803149606299213" bottom="0.74803149606299213" header="0.31496062992125984" footer="0.31496062992125984"/>
  <pageSetup scale="55" fitToHeight="4" orientation="landscape" r:id="rId1"/>
  <rowBreaks count="2" manualBreakCount="2">
    <brk id="48" max="16383" man="1"/>
    <brk id="9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/>
  <dimension ref="A1:U115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9.28515625" defaultRowHeight="12.75" x14ac:dyDescent="0.2"/>
  <cols>
    <col min="1" max="1" width="12.7109375" style="46" customWidth="1"/>
    <col min="2" max="2" width="14.7109375" style="46" customWidth="1"/>
    <col min="3" max="3" width="13.7109375" style="46" customWidth="1"/>
    <col min="4" max="4" width="16.28515625" style="46" customWidth="1"/>
    <col min="5" max="5" width="13.7109375" style="46" customWidth="1"/>
    <col min="6" max="6" width="11.28515625" style="46" customWidth="1"/>
    <col min="7" max="7" width="14.28515625" style="46" customWidth="1"/>
    <col min="8" max="8" width="11.7109375" style="46" customWidth="1"/>
    <col min="9" max="9" width="12.7109375" style="46" customWidth="1"/>
    <col min="10" max="10" width="11" style="46" bestFit="1" customWidth="1"/>
    <col min="11" max="12" width="9.7109375" style="46" customWidth="1"/>
    <col min="13" max="13" width="10.28515625" style="46" customWidth="1"/>
    <col min="14" max="14" width="9.28515625" style="46"/>
    <col min="15" max="15" width="11.140625" style="46" bestFit="1" customWidth="1"/>
    <col min="16" max="16384" width="9.28515625" style="46"/>
  </cols>
  <sheetData>
    <row r="1" spans="1:8" s="82" customFormat="1" ht="25.15" customHeight="1" x14ac:dyDescent="0.2">
      <c r="A1" s="73" t="str">
        <f>Index!B56</f>
        <v>Table 6a    Copra production, average producer price and income to producers:  1961-2020</v>
      </c>
    </row>
    <row r="2" spans="1:8" s="82" customFormat="1" ht="42" customHeight="1" x14ac:dyDescent="0.2">
      <c r="A2" s="53"/>
      <c r="B2" s="83" t="s">
        <v>173</v>
      </c>
      <c r="C2" s="83" t="s">
        <v>171</v>
      </c>
      <c r="D2" s="83" t="s">
        <v>172</v>
      </c>
      <c r="E2" s="83"/>
      <c r="F2" s="753" t="s">
        <v>970</v>
      </c>
      <c r="G2" s="753" t="s">
        <v>971</v>
      </c>
      <c r="H2" s="753" t="s">
        <v>972</v>
      </c>
    </row>
    <row r="3" spans="1:8" ht="20.100000000000001" customHeight="1" x14ac:dyDescent="0.2">
      <c r="A3" s="46">
        <v>1951</v>
      </c>
      <c r="B3" s="87">
        <v>4980</v>
      </c>
      <c r="C3" s="87">
        <v>84</v>
      </c>
      <c r="D3" s="87">
        <v>418</v>
      </c>
    </row>
    <row r="4" spans="1:8" x14ac:dyDescent="0.2">
      <c r="A4" s="46">
        <v>1961</v>
      </c>
      <c r="B4" s="87">
        <v>6060</v>
      </c>
      <c r="C4" s="87">
        <v>126</v>
      </c>
      <c r="D4" s="87">
        <v>764</v>
      </c>
    </row>
    <row r="5" spans="1:8" x14ac:dyDescent="0.2">
      <c r="A5" s="46">
        <v>1971</v>
      </c>
      <c r="B5" s="87">
        <v>5344</v>
      </c>
      <c r="C5" s="87">
        <v>154</v>
      </c>
      <c r="D5" s="87">
        <v>823</v>
      </c>
    </row>
    <row r="6" spans="1:8" x14ac:dyDescent="0.2">
      <c r="A6" s="46">
        <v>1981</v>
      </c>
      <c r="B6" s="87">
        <v>5760</v>
      </c>
      <c r="C6" s="87">
        <v>171</v>
      </c>
      <c r="D6" s="87">
        <v>985</v>
      </c>
    </row>
    <row r="7" spans="1:8" x14ac:dyDescent="0.2">
      <c r="A7" s="46">
        <v>1991</v>
      </c>
      <c r="B7" s="87">
        <v>4213</v>
      </c>
      <c r="C7" s="87">
        <v>155</v>
      </c>
      <c r="D7" s="87">
        <v>653</v>
      </c>
    </row>
    <row r="8" spans="1:8" x14ac:dyDescent="0.2">
      <c r="A8" s="46">
        <v>2001</v>
      </c>
      <c r="B8" s="87">
        <v>5256</v>
      </c>
      <c r="C8" s="87">
        <v>187</v>
      </c>
      <c r="D8" s="87">
        <v>949</v>
      </c>
    </row>
    <row r="9" spans="1:8" x14ac:dyDescent="0.2">
      <c r="A9" s="46">
        <v>2002</v>
      </c>
      <c r="B9" s="87">
        <v>2653</v>
      </c>
      <c r="C9" s="87">
        <v>180</v>
      </c>
      <c r="D9" s="87">
        <v>478</v>
      </c>
    </row>
    <row r="10" spans="1:8" x14ac:dyDescent="0.2">
      <c r="A10" s="46">
        <v>2003</v>
      </c>
      <c r="B10" s="87">
        <v>4283</v>
      </c>
      <c r="C10" s="87">
        <v>240</v>
      </c>
      <c r="D10" s="87">
        <v>1027</v>
      </c>
    </row>
    <row r="11" spans="1:8" s="50" customFormat="1" x14ac:dyDescent="0.2">
      <c r="A11" s="121">
        <v>2004</v>
      </c>
      <c r="B11" s="87">
        <v>4868</v>
      </c>
      <c r="C11" s="87">
        <v>240</v>
      </c>
      <c r="D11" s="87">
        <v>1186</v>
      </c>
    </row>
    <row r="12" spans="1:8" s="50" customFormat="1" x14ac:dyDescent="0.2">
      <c r="A12" s="121">
        <v>2005</v>
      </c>
      <c r="B12" s="87">
        <v>4908</v>
      </c>
      <c r="C12" s="87">
        <v>240</v>
      </c>
      <c r="D12" s="87">
        <v>1178</v>
      </c>
    </row>
    <row r="13" spans="1:8" s="50" customFormat="1" x14ac:dyDescent="0.2">
      <c r="A13" s="121">
        <v>2006</v>
      </c>
      <c r="B13" s="87">
        <v>4646</v>
      </c>
      <c r="C13" s="87">
        <v>240</v>
      </c>
      <c r="D13" s="87">
        <v>1115</v>
      </c>
    </row>
    <row r="14" spans="1:8" s="50" customFormat="1" x14ac:dyDescent="0.2">
      <c r="A14" s="121">
        <v>2007</v>
      </c>
      <c r="B14" s="87">
        <v>6053</v>
      </c>
      <c r="C14" s="87">
        <v>299</v>
      </c>
      <c r="D14" s="87">
        <v>1810</v>
      </c>
    </row>
    <row r="15" spans="1:8" s="50" customFormat="1" x14ac:dyDescent="0.2">
      <c r="A15" s="121">
        <v>2008</v>
      </c>
      <c r="B15" s="87">
        <v>7182</v>
      </c>
      <c r="C15" s="87">
        <v>439</v>
      </c>
      <c r="D15" s="87">
        <v>3152.8980000000001</v>
      </c>
    </row>
    <row r="16" spans="1:8" s="50" customFormat="1" x14ac:dyDescent="0.2">
      <c r="A16" s="121">
        <v>2009</v>
      </c>
      <c r="B16" s="87">
        <v>6567</v>
      </c>
      <c r="C16" s="87">
        <v>440</v>
      </c>
      <c r="D16" s="87">
        <v>2889</v>
      </c>
    </row>
    <row r="17" spans="1:21" s="50" customFormat="1" x14ac:dyDescent="0.2">
      <c r="A17" s="121">
        <v>2010</v>
      </c>
      <c r="B17" s="87">
        <v>5405</v>
      </c>
      <c r="C17" s="87">
        <v>379</v>
      </c>
      <c r="D17" s="87">
        <v>2048</v>
      </c>
    </row>
    <row r="18" spans="1:21" s="50" customFormat="1" x14ac:dyDescent="0.2">
      <c r="A18" s="121">
        <v>2011</v>
      </c>
      <c r="B18" s="87">
        <v>4036</v>
      </c>
      <c r="C18" s="87">
        <v>460</v>
      </c>
      <c r="D18" s="87">
        <v>1857</v>
      </c>
      <c r="F18" s="751"/>
    </row>
    <row r="19" spans="1:21" s="50" customFormat="1" x14ac:dyDescent="0.2">
      <c r="A19" s="121">
        <v>2012</v>
      </c>
      <c r="B19" s="87">
        <v>6295</v>
      </c>
      <c r="C19" s="87">
        <v>543</v>
      </c>
      <c r="D19" s="87">
        <v>3418</v>
      </c>
    </row>
    <row r="20" spans="1:21" s="50" customFormat="1" x14ac:dyDescent="0.2">
      <c r="A20" s="121">
        <v>2013</v>
      </c>
      <c r="B20" s="87">
        <v>7048</v>
      </c>
      <c r="C20" s="87">
        <v>524</v>
      </c>
      <c r="D20" s="87">
        <v>3693</v>
      </c>
    </row>
    <row r="21" spans="1:21" s="50" customFormat="1" x14ac:dyDescent="0.2">
      <c r="A21" s="121">
        <v>2014</v>
      </c>
      <c r="B21" s="87">
        <v>4778</v>
      </c>
      <c r="C21" s="87">
        <v>524</v>
      </c>
      <c r="D21" s="87">
        <v>2504</v>
      </c>
    </row>
    <row r="22" spans="1:21" s="50" customFormat="1" x14ac:dyDescent="0.2">
      <c r="A22" s="121">
        <v>2015</v>
      </c>
      <c r="B22" s="87">
        <v>5056</v>
      </c>
      <c r="C22" s="87">
        <v>563</v>
      </c>
      <c r="D22" s="87">
        <v>2846.5279999999998</v>
      </c>
      <c r="F22" s="752">
        <v>4.0019999999999998</v>
      </c>
      <c r="G22" s="752">
        <v>2.8559999999999999</v>
      </c>
      <c r="H22" s="752">
        <v>0.30299999999999999</v>
      </c>
      <c r="J22" s="87"/>
      <c r="K22" s="87"/>
      <c r="L22" s="87"/>
      <c r="M22" s="87"/>
      <c r="N22" s="87"/>
      <c r="O22" s="910"/>
      <c r="S22" s="911"/>
      <c r="T22" s="911"/>
      <c r="U22" s="911"/>
    </row>
    <row r="23" spans="1:21" s="50" customFormat="1" x14ac:dyDescent="0.2">
      <c r="A23" s="121">
        <v>2016</v>
      </c>
      <c r="B23" s="87">
        <v>7291</v>
      </c>
      <c r="C23" s="87">
        <v>500</v>
      </c>
      <c r="D23" s="87">
        <v>3646</v>
      </c>
      <c r="F23" s="752">
        <v>3.3340000000000001</v>
      </c>
      <c r="G23" s="752">
        <v>3.4430000000000001</v>
      </c>
      <c r="H23" s="752">
        <v>0.432</v>
      </c>
      <c r="J23" s="87"/>
      <c r="K23" s="87"/>
      <c r="L23" s="87"/>
      <c r="M23" s="87"/>
      <c r="N23" s="87"/>
      <c r="O23" s="910"/>
      <c r="S23" s="911"/>
      <c r="T23" s="911"/>
      <c r="U23" s="911"/>
    </row>
    <row r="24" spans="1:21" s="50" customFormat="1" x14ac:dyDescent="0.2">
      <c r="A24" s="121">
        <v>2017</v>
      </c>
      <c r="B24" s="87">
        <v>5591</v>
      </c>
      <c r="C24" s="87">
        <v>591.75</v>
      </c>
      <c r="D24" s="87">
        <v>3308</v>
      </c>
      <c r="F24" s="752">
        <v>3.2280000000000002</v>
      </c>
      <c r="G24" s="752">
        <v>4.12</v>
      </c>
      <c r="H24" s="752">
        <v>0.44700000000000001</v>
      </c>
      <c r="J24" s="87"/>
      <c r="K24" s="87"/>
      <c r="L24" s="87"/>
      <c r="M24" s="87"/>
      <c r="N24" s="87"/>
      <c r="O24" s="910"/>
      <c r="S24" s="911"/>
      <c r="T24" s="911"/>
      <c r="U24" s="911"/>
    </row>
    <row r="25" spans="1:21" s="50" customFormat="1" x14ac:dyDescent="0.2">
      <c r="A25" s="121">
        <v>2018</v>
      </c>
      <c r="B25" s="87">
        <v>5951.74</v>
      </c>
      <c r="C25" s="87">
        <v>933.25</v>
      </c>
      <c r="D25" s="87">
        <v>5493</v>
      </c>
      <c r="F25" s="752">
        <v>2.3502628670000001</v>
      </c>
      <c r="G25" s="752">
        <v>2.36</v>
      </c>
      <c r="H25" s="752">
        <v>0.39200000000000002</v>
      </c>
      <c r="J25" s="87"/>
      <c r="K25" s="87"/>
      <c r="L25" s="87"/>
      <c r="M25" s="87"/>
      <c r="N25" s="87"/>
      <c r="O25" s="910"/>
      <c r="S25" s="911"/>
      <c r="T25" s="911"/>
      <c r="U25" s="911"/>
    </row>
    <row r="26" spans="1:21" s="50" customFormat="1" x14ac:dyDescent="0.2">
      <c r="A26" s="121">
        <v>2019</v>
      </c>
      <c r="B26" s="87">
        <v>7584</v>
      </c>
      <c r="C26" s="87">
        <v>1000</v>
      </c>
      <c r="D26" s="87">
        <v>7584</v>
      </c>
      <c r="F26" s="752">
        <v>2.4380000000000002</v>
      </c>
      <c r="G26" s="752">
        <v>1.349</v>
      </c>
      <c r="H26" s="752">
        <v>0.56100000000000005</v>
      </c>
      <c r="J26" s="87"/>
      <c r="K26" s="87"/>
      <c r="L26" s="87"/>
      <c r="M26" s="87"/>
      <c r="N26" s="87"/>
      <c r="O26" s="910"/>
      <c r="S26" s="911"/>
      <c r="T26" s="911"/>
      <c r="U26" s="911"/>
    </row>
    <row r="27" spans="1:21" s="121" customFormat="1" ht="20.25" customHeight="1" x14ac:dyDescent="0.2">
      <c r="A27" s="47">
        <v>2020</v>
      </c>
      <c r="B27" s="908">
        <v>7505.03</v>
      </c>
      <c r="C27" s="908">
        <v>1000</v>
      </c>
      <c r="D27" s="908">
        <v>7505.03</v>
      </c>
      <c r="E27" s="909"/>
      <c r="F27" s="909">
        <v>3.0750000000000002</v>
      </c>
      <c r="G27" s="909">
        <v>1.931</v>
      </c>
      <c r="H27" s="909">
        <v>0.78200000000000003</v>
      </c>
      <c r="I27" s="50"/>
      <c r="J27" s="87"/>
      <c r="K27" s="87"/>
      <c r="L27" s="87"/>
      <c r="M27" s="87"/>
      <c r="N27" s="87"/>
      <c r="O27" s="910"/>
      <c r="P27" s="50"/>
      <c r="Q27" s="50"/>
      <c r="S27" s="911"/>
      <c r="T27" s="911"/>
      <c r="U27" s="911"/>
    </row>
    <row r="28" spans="1:21" ht="15" customHeight="1" x14ac:dyDescent="0.2">
      <c r="A28" s="80" t="s">
        <v>566</v>
      </c>
      <c r="B28" s="103"/>
      <c r="C28" s="103"/>
      <c r="D28" s="103"/>
      <c r="E28" s="103"/>
      <c r="F28" s="103"/>
      <c r="G28" s="103"/>
      <c r="H28" s="103"/>
      <c r="I28" s="103"/>
    </row>
    <row r="29" spans="1:21" ht="12.75" customHeight="1" x14ac:dyDescent="0.2">
      <c r="A29" s="74" t="s">
        <v>170</v>
      </c>
    </row>
    <row r="30" spans="1:21" ht="15" customHeight="1" x14ac:dyDescent="0.2">
      <c r="A30" s="365"/>
    </row>
    <row r="31" spans="1:21" s="82" customFormat="1" ht="25.15" customHeight="1" x14ac:dyDescent="0.2">
      <c r="A31" s="73" t="str">
        <f>Index!B57</f>
        <v>Table 6b    Tuna loining plant achievements, Majuro:  2008 to 2020</v>
      </c>
    </row>
    <row r="32" spans="1:21" ht="19.5" customHeight="1" x14ac:dyDescent="0.2">
      <c r="A32" s="988" t="s">
        <v>553</v>
      </c>
      <c r="B32" s="981" t="s">
        <v>554</v>
      </c>
      <c r="C32" s="982"/>
      <c r="D32" s="990"/>
      <c r="E32" s="979" t="s">
        <v>568</v>
      </c>
      <c r="F32" s="979" t="s">
        <v>569</v>
      </c>
      <c r="G32" s="353" t="s">
        <v>374</v>
      </c>
      <c r="H32" s="984" t="s">
        <v>752</v>
      </c>
      <c r="I32" s="985"/>
      <c r="J32" s="984" t="s">
        <v>753</v>
      </c>
      <c r="K32" s="985"/>
      <c r="L32" s="981" t="s">
        <v>375</v>
      </c>
      <c r="M32" s="982"/>
      <c r="O32" s="82"/>
      <c r="P32" s="82"/>
      <c r="Q32" s="82"/>
    </row>
    <row r="33" spans="1:17" ht="19.5" customHeight="1" x14ac:dyDescent="0.2">
      <c r="A33" s="989"/>
      <c r="B33" s="354" t="s">
        <v>557</v>
      </c>
      <c r="C33" s="355" t="s">
        <v>558</v>
      </c>
      <c r="D33" s="356" t="s">
        <v>559</v>
      </c>
      <c r="E33" s="983"/>
      <c r="F33" s="983"/>
      <c r="G33" s="357" t="s">
        <v>560</v>
      </c>
      <c r="H33" s="521" t="s">
        <v>561</v>
      </c>
      <c r="I33" s="522" t="s">
        <v>562</v>
      </c>
      <c r="J33" s="523" t="s">
        <v>560</v>
      </c>
      <c r="K33" s="522" t="s">
        <v>562</v>
      </c>
      <c r="L33" s="358" t="s">
        <v>561</v>
      </c>
      <c r="M33" s="355" t="s">
        <v>562</v>
      </c>
      <c r="O33" s="82"/>
      <c r="P33" s="82"/>
      <c r="Q33" s="82"/>
    </row>
    <row r="34" spans="1:17" ht="20.25" customHeight="1" x14ac:dyDescent="0.2">
      <c r="A34" s="359" t="s">
        <v>565</v>
      </c>
      <c r="B34" s="360">
        <v>187</v>
      </c>
      <c r="C34" s="360">
        <v>520</v>
      </c>
      <c r="D34" s="360">
        <v>19124</v>
      </c>
      <c r="E34" s="360">
        <v>1219097.8700000001</v>
      </c>
      <c r="F34" s="360">
        <v>568900.53</v>
      </c>
      <c r="G34" s="360">
        <v>425</v>
      </c>
      <c r="H34" s="524">
        <v>173</v>
      </c>
      <c r="I34" s="525">
        <v>0.52500000000000002</v>
      </c>
      <c r="J34" s="524"/>
      <c r="K34" s="525"/>
      <c r="L34" s="360">
        <v>28</v>
      </c>
      <c r="M34" s="361"/>
      <c r="O34" s="82"/>
      <c r="P34" s="82"/>
      <c r="Q34" s="82"/>
    </row>
    <row r="35" spans="1:17" x14ac:dyDescent="0.2">
      <c r="A35" s="362">
        <v>2009</v>
      </c>
      <c r="B35" s="363">
        <v>420</v>
      </c>
      <c r="C35" s="363">
        <v>1798</v>
      </c>
      <c r="D35" s="363">
        <v>48294</v>
      </c>
      <c r="E35" s="363">
        <v>1997635.81</v>
      </c>
      <c r="F35" s="363">
        <v>819398.68</v>
      </c>
      <c r="G35" s="363">
        <v>2990</v>
      </c>
      <c r="H35" s="526">
        <v>1231.2</v>
      </c>
      <c r="I35" s="527">
        <v>1.506</v>
      </c>
      <c r="J35" s="526"/>
      <c r="K35" s="527"/>
      <c r="L35" s="363">
        <v>241.11</v>
      </c>
      <c r="M35" s="364">
        <v>0.2061036</v>
      </c>
      <c r="O35" s="82"/>
      <c r="P35" s="82"/>
      <c r="Q35" s="82"/>
    </row>
    <row r="36" spans="1:17" x14ac:dyDescent="0.2">
      <c r="A36" s="362">
        <v>2010</v>
      </c>
      <c r="B36" s="363">
        <v>473</v>
      </c>
      <c r="C36" s="363">
        <v>3072</v>
      </c>
      <c r="D36" s="363">
        <v>102514</v>
      </c>
      <c r="E36" s="363">
        <v>2173480</v>
      </c>
      <c r="F36" s="363">
        <v>1486829</v>
      </c>
      <c r="G36" s="363">
        <v>3919</v>
      </c>
      <c r="H36" s="526">
        <v>1380</v>
      </c>
      <c r="I36" s="527">
        <v>4.9829999999999997</v>
      </c>
      <c r="J36" s="526"/>
      <c r="K36" s="527"/>
      <c r="L36" s="363">
        <v>418</v>
      </c>
      <c r="M36" s="364">
        <v>0.314</v>
      </c>
      <c r="O36" s="82"/>
      <c r="P36" s="82"/>
      <c r="Q36" s="82"/>
    </row>
    <row r="37" spans="1:17" x14ac:dyDescent="0.2">
      <c r="A37" s="362">
        <v>2011</v>
      </c>
      <c r="B37" s="363">
        <v>251</v>
      </c>
      <c r="C37" s="363">
        <v>7067</v>
      </c>
      <c r="D37" s="363">
        <v>60235</v>
      </c>
      <c r="E37" s="363">
        <v>1933638</v>
      </c>
      <c r="F37" s="363">
        <v>1334382.74</v>
      </c>
      <c r="G37" s="363">
        <v>2817</v>
      </c>
      <c r="H37" s="526">
        <v>1147</v>
      </c>
      <c r="I37" s="527">
        <v>4.7249999999999996</v>
      </c>
      <c r="J37" s="526">
        <v>709.6037</v>
      </c>
      <c r="K37" s="527">
        <v>1.2450000000000001</v>
      </c>
      <c r="L37" s="363">
        <v>300</v>
      </c>
      <c r="M37" s="364">
        <v>0.22500000000000001</v>
      </c>
      <c r="O37" s="82"/>
      <c r="P37" s="82"/>
      <c r="Q37" s="82"/>
    </row>
    <row r="38" spans="1:17" x14ac:dyDescent="0.2">
      <c r="A38" s="362">
        <v>2012</v>
      </c>
      <c r="B38" s="363">
        <v>215</v>
      </c>
      <c r="C38" s="363">
        <v>4803</v>
      </c>
      <c r="D38" s="363">
        <v>36614</v>
      </c>
      <c r="E38" s="363">
        <v>1166053</v>
      </c>
      <c r="F38" s="363">
        <v>1416599</v>
      </c>
      <c r="G38" s="363">
        <v>2677</v>
      </c>
      <c r="H38" s="526">
        <v>1264</v>
      </c>
      <c r="I38" s="527">
        <v>7.0090000000000003</v>
      </c>
      <c r="J38" s="526">
        <v>1313.7194</v>
      </c>
      <c r="K38" s="527">
        <v>3.044</v>
      </c>
      <c r="L38" s="363">
        <v>420</v>
      </c>
      <c r="M38" s="364">
        <v>0.252</v>
      </c>
    </row>
    <row r="39" spans="1:17" x14ac:dyDescent="0.2">
      <c r="A39" s="362">
        <v>2013</v>
      </c>
      <c r="B39" s="363">
        <v>274</v>
      </c>
      <c r="C39" s="363">
        <v>1063</v>
      </c>
      <c r="D39" s="363">
        <v>54749</v>
      </c>
      <c r="E39" s="363">
        <v>2157774</v>
      </c>
      <c r="F39" s="363">
        <v>1675721</v>
      </c>
      <c r="G39" s="363">
        <v>2910</v>
      </c>
      <c r="H39" s="526">
        <v>639</v>
      </c>
      <c r="I39" s="527">
        <v>3.6589999999999998</v>
      </c>
      <c r="J39" s="526">
        <v>1966.924</v>
      </c>
      <c r="K39" s="527">
        <v>4.1390000000000002</v>
      </c>
      <c r="L39" s="363">
        <v>238</v>
      </c>
      <c r="M39" s="364" t="s">
        <v>720</v>
      </c>
    </row>
    <row r="40" spans="1:17" x14ac:dyDescent="0.2">
      <c r="A40" s="362">
        <v>2014</v>
      </c>
      <c r="B40" s="363">
        <v>220</v>
      </c>
      <c r="C40" s="363">
        <v>905</v>
      </c>
      <c r="D40" s="363">
        <v>55456</v>
      </c>
      <c r="E40" s="363">
        <v>2013234</v>
      </c>
      <c r="F40" s="363">
        <v>1143421</v>
      </c>
      <c r="G40" s="363">
        <v>2142</v>
      </c>
      <c r="H40" s="526">
        <v>465.7</v>
      </c>
      <c r="I40" s="527">
        <v>2.1749999999999998</v>
      </c>
      <c r="J40" s="526">
        <v>3213</v>
      </c>
      <c r="K40" s="527">
        <v>4.2398999999999996</v>
      </c>
      <c r="L40" s="363">
        <v>259</v>
      </c>
      <c r="M40" s="364">
        <v>0.26900000000000002</v>
      </c>
    </row>
    <row r="41" spans="1:17" x14ac:dyDescent="0.2">
      <c r="A41" s="362">
        <v>2015</v>
      </c>
      <c r="B41" s="363">
        <v>208</v>
      </c>
      <c r="C41" s="363">
        <v>798</v>
      </c>
      <c r="D41" s="363">
        <v>35661</v>
      </c>
      <c r="E41" s="363">
        <v>1670578</v>
      </c>
      <c r="F41" s="363">
        <v>2990616</v>
      </c>
      <c r="G41" s="363">
        <v>1819</v>
      </c>
      <c r="H41" s="526">
        <v>1308</v>
      </c>
      <c r="I41" s="527">
        <v>3.9889999999999999</v>
      </c>
      <c r="J41" s="526">
        <v>3512</v>
      </c>
      <c r="K41" s="527">
        <v>3.6909999999999998</v>
      </c>
      <c r="L41" s="363">
        <v>208</v>
      </c>
      <c r="M41" s="364">
        <v>0.22900000000000001</v>
      </c>
    </row>
    <row r="42" spans="1:17" x14ac:dyDescent="0.2">
      <c r="A42" s="362">
        <v>2016</v>
      </c>
      <c r="B42" s="363">
        <v>253</v>
      </c>
      <c r="C42" s="363">
        <v>802</v>
      </c>
      <c r="D42" s="363">
        <v>41086</v>
      </c>
      <c r="E42" s="363">
        <v>1905325</v>
      </c>
      <c r="F42" s="363">
        <v>1062738</v>
      </c>
      <c r="G42" s="363">
        <v>2218</v>
      </c>
      <c r="H42" s="526">
        <v>570</v>
      </c>
      <c r="I42" s="527">
        <v>2.1659999999999999</v>
      </c>
      <c r="J42" s="526">
        <v>3029</v>
      </c>
      <c r="K42" s="527">
        <v>4.5439999999999996</v>
      </c>
      <c r="L42" s="363">
        <v>135</v>
      </c>
      <c r="M42" s="364">
        <v>0.115</v>
      </c>
    </row>
    <row r="43" spans="1:17" x14ac:dyDescent="0.2">
      <c r="A43" s="362">
        <v>2017</v>
      </c>
      <c r="B43" s="363">
        <v>137</v>
      </c>
      <c r="C43" s="363">
        <v>533</v>
      </c>
      <c r="D43" s="363">
        <v>22554</v>
      </c>
      <c r="E43" s="363">
        <v>1139922</v>
      </c>
      <c r="F43" s="363">
        <v>1561655</v>
      </c>
      <c r="G43" s="363">
        <v>1907</v>
      </c>
      <c r="H43" s="526">
        <v>384</v>
      </c>
      <c r="I43" s="527">
        <v>1.488</v>
      </c>
      <c r="J43" s="526">
        <v>3803</v>
      </c>
      <c r="K43" s="527">
        <v>5.0359999999999996</v>
      </c>
      <c r="L43" s="363">
        <v>169</v>
      </c>
      <c r="M43" s="364">
        <v>0.11899999999999999</v>
      </c>
    </row>
    <row r="44" spans="1:17" s="155" customFormat="1" x14ac:dyDescent="0.2">
      <c r="A44" s="927">
        <v>2018</v>
      </c>
      <c r="B44" s="363">
        <v>139</v>
      </c>
      <c r="C44" s="363" t="s">
        <v>248</v>
      </c>
      <c r="D44" s="363">
        <v>25766</v>
      </c>
      <c r="E44" s="363">
        <v>1141666</v>
      </c>
      <c r="F44" s="363">
        <v>3929440</v>
      </c>
      <c r="G44" s="363">
        <v>1631</v>
      </c>
      <c r="H44" s="526">
        <v>2359</v>
      </c>
      <c r="I44" s="527">
        <v>8.6999999999999993</v>
      </c>
      <c r="J44" s="526">
        <v>9547</v>
      </c>
      <c r="K44" s="527">
        <v>11.09</v>
      </c>
      <c r="L44" s="363">
        <v>346</v>
      </c>
      <c r="M44" s="364">
        <v>0.318</v>
      </c>
    </row>
    <row r="45" spans="1:17" s="155" customFormat="1" x14ac:dyDescent="0.2">
      <c r="A45" s="927">
        <v>2019</v>
      </c>
      <c r="B45" s="363">
        <v>183.75</v>
      </c>
      <c r="C45" s="363" t="s">
        <v>248</v>
      </c>
      <c r="D45" s="363">
        <v>28508</v>
      </c>
      <c r="E45" s="363">
        <v>1314820</v>
      </c>
      <c r="F45" s="363">
        <v>2269129</v>
      </c>
      <c r="G45" s="363">
        <v>883</v>
      </c>
      <c r="H45" s="526">
        <v>199</v>
      </c>
      <c r="I45" s="527">
        <v>0.63500000000000001</v>
      </c>
      <c r="J45" s="526">
        <v>3635.9929999999999</v>
      </c>
      <c r="K45" s="527">
        <v>4.4870000000000001</v>
      </c>
      <c r="L45" s="363">
        <v>38</v>
      </c>
      <c r="M45" s="364">
        <v>1.9E-2</v>
      </c>
    </row>
    <row r="46" spans="1:17" s="155" customFormat="1" ht="19.5" customHeight="1" x14ac:dyDescent="0.2">
      <c r="A46" s="928">
        <v>2020</v>
      </c>
      <c r="B46" s="929">
        <v>120</v>
      </c>
      <c r="C46" s="929" t="s">
        <v>248</v>
      </c>
      <c r="D46" s="929">
        <v>9171</v>
      </c>
      <c r="E46" s="929">
        <v>475595</v>
      </c>
      <c r="F46" s="929">
        <v>1345949</v>
      </c>
      <c r="G46" s="929">
        <v>144</v>
      </c>
      <c r="H46" s="930">
        <v>372</v>
      </c>
      <c r="I46" s="931">
        <v>1.24</v>
      </c>
      <c r="J46" s="930">
        <v>1146</v>
      </c>
      <c r="K46" s="931">
        <v>1.6220000000000001</v>
      </c>
      <c r="L46" s="929">
        <v>101</v>
      </c>
      <c r="M46" s="932">
        <v>7.4999999999999997E-2</v>
      </c>
    </row>
    <row r="47" spans="1:17" ht="15" customHeight="1" x14ac:dyDescent="0.2">
      <c r="A47" s="420" t="s">
        <v>1090</v>
      </c>
      <c r="B47" s="103"/>
      <c r="C47" s="103"/>
      <c r="D47" s="103"/>
      <c r="E47" s="80"/>
      <c r="F47" s="103"/>
      <c r="G47" s="103"/>
      <c r="H47" s="103"/>
      <c r="I47" s="103"/>
    </row>
    <row r="48" spans="1:17" x14ac:dyDescent="0.2">
      <c r="A48" s="365" t="s">
        <v>563</v>
      </c>
    </row>
    <row r="49" spans="1:10" ht="15" customHeight="1" x14ac:dyDescent="0.2">
      <c r="A49" s="365"/>
    </row>
    <row r="50" spans="1:10" s="82" customFormat="1" ht="25.15" customHeight="1" x14ac:dyDescent="0.2">
      <c r="A50" s="73" t="str">
        <f>Index!B58</f>
        <v>Table 6c    Tuna loining plant achievements, Majuro:  FY1999 to FY2003</v>
      </c>
    </row>
    <row r="51" spans="1:10" ht="20.100000000000001" customHeight="1" x14ac:dyDescent="0.2">
      <c r="A51" s="991" t="s">
        <v>174</v>
      </c>
      <c r="B51" s="977" t="s">
        <v>373</v>
      </c>
      <c r="C51" s="978"/>
      <c r="D51" s="993"/>
      <c r="E51" s="77" t="s">
        <v>374</v>
      </c>
      <c r="F51" s="979" t="s">
        <v>556</v>
      </c>
      <c r="G51" s="977" t="s">
        <v>375</v>
      </c>
      <c r="H51" s="978"/>
    </row>
    <row r="52" spans="1:10" s="75" customFormat="1" ht="20.100000000000001" customHeight="1" x14ac:dyDescent="0.2">
      <c r="A52" s="992"/>
      <c r="B52" s="89" t="s">
        <v>176</v>
      </c>
      <c r="C52" s="90" t="s">
        <v>177</v>
      </c>
      <c r="D52" s="91" t="s">
        <v>5</v>
      </c>
      <c r="E52" s="255" t="s">
        <v>169</v>
      </c>
      <c r="F52" s="980"/>
      <c r="G52" s="366" t="s">
        <v>567</v>
      </c>
      <c r="H52" s="355" t="s">
        <v>562</v>
      </c>
    </row>
    <row r="53" spans="1:10" ht="20.100000000000001" customHeight="1" x14ac:dyDescent="0.2">
      <c r="A53" s="86" t="s">
        <v>320</v>
      </c>
      <c r="B53" s="86">
        <v>20</v>
      </c>
      <c r="C53" s="86">
        <v>80</v>
      </c>
      <c r="D53" s="86">
        <f>B53+C53</f>
        <v>100</v>
      </c>
      <c r="E53" s="86">
        <v>300</v>
      </c>
      <c r="F53" s="367">
        <v>0.06</v>
      </c>
      <c r="G53" s="86">
        <v>50</v>
      </c>
      <c r="H53" s="367">
        <v>1.4999999999999999E-2</v>
      </c>
    </row>
    <row r="54" spans="1:10" x14ac:dyDescent="0.2">
      <c r="A54" s="86" t="s">
        <v>321</v>
      </c>
      <c r="B54" s="86">
        <v>60</v>
      </c>
      <c r="C54" s="86">
        <v>240</v>
      </c>
      <c r="D54" s="86">
        <f>B54+C54</f>
        <v>300</v>
      </c>
      <c r="E54" s="87">
        <v>10000</v>
      </c>
      <c r="F54" s="367">
        <v>2.5</v>
      </c>
      <c r="G54" s="87">
        <v>1600</v>
      </c>
      <c r="H54" s="367">
        <v>0.48</v>
      </c>
    </row>
    <row r="55" spans="1:10" x14ac:dyDescent="0.2">
      <c r="A55" s="86" t="s">
        <v>290</v>
      </c>
      <c r="B55" s="86">
        <v>80</v>
      </c>
      <c r="C55" s="86">
        <v>320</v>
      </c>
      <c r="D55" s="86">
        <f>B55+C55</f>
        <v>400</v>
      </c>
      <c r="E55" s="87">
        <v>9700</v>
      </c>
      <c r="F55" s="367">
        <v>2.4500000000000002</v>
      </c>
      <c r="G55" s="87">
        <v>1400</v>
      </c>
      <c r="H55" s="367">
        <v>0.42</v>
      </c>
    </row>
    <row r="56" spans="1:10" x14ac:dyDescent="0.2">
      <c r="A56" s="86" t="s">
        <v>291</v>
      </c>
      <c r="B56" s="86">
        <v>100</v>
      </c>
      <c r="C56" s="86">
        <v>400</v>
      </c>
      <c r="D56" s="86">
        <f>B56+C56</f>
        <v>500</v>
      </c>
      <c r="E56" s="87">
        <v>10200</v>
      </c>
      <c r="F56" s="367">
        <v>2.5499999999999998</v>
      </c>
      <c r="G56" s="87">
        <v>1750</v>
      </c>
      <c r="H56" s="367">
        <v>0.52500000000000002</v>
      </c>
    </row>
    <row r="57" spans="1:10" x14ac:dyDescent="0.2">
      <c r="A57" s="86" t="s">
        <v>292</v>
      </c>
      <c r="B57" s="86">
        <v>110</v>
      </c>
      <c r="C57" s="86">
        <v>420</v>
      </c>
      <c r="D57" s="86">
        <f>B57+C57</f>
        <v>530</v>
      </c>
      <c r="E57" s="87">
        <v>12400</v>
      </c>
      <c r="F57" s="367">
        <v>3.35</v>
      </c>
      <c r="G57" s="87">
        <v>1300</v>
      </c>
      <c r="H57" s="367">
        <v>0.4</v>
      </c>
    </row>
    <row r="58" spans="1:10" s="75" customFormat="1" ht="20.100000000000001" customHeight="1" x14ac:dyDescent="0.2">
      <c r="A58" s="88" t="s">
        <v>372</v>
      </c>
      <c r="B58" s="120" t="s">
        <v>248</v>
      </c>
      <c r="C58" s="120" t="s">
        <v>248</v>
      </c>
      <c r="D58" s="120" t="s">
        <v>248</v>
      </c>
      <c r="E58" s="120" t="s">
        <v>248</v>
      </c>
      <c r="F58" s="120" t="s">
        <v>248</v>
      </c>
      <c r="G58" s="120" t="s">
        <v>248</v>
      </c>
      <c r="H58" s="120" t="s">
        <v>248</v>
      </c>
    </row>
    <row r="59" spans="1:10" ht="15" customHeight="1" x14ac:dyDescent="0.2">
      <c r="A59" s="80" t="s">
        <v>564</v>
      </c>
      <c r="B59" s="103"/>
      <c r="C59" s="103"/>
      <c r="D59" s="103"/>
      <c r="E59" s="103"/>
      <c r="F59" s="103"/>
    </row>
    <row r="60" spans="1:10" x14ac:dyDescent="0.2">
      <c r="A60" s="74" t="s">
        <v>178</v>
      </c>
      <c r="C60" s="85"/>
      <c r="D60" s="85"/>
      <c r="E60" s="85"/>
    </row>
    <row r="61" spans="1:10" ht="15" customHeight="1" x14ac:dyDescent="0.2">
      <c r="A61" s="365"/>
    </row>
    <row r="62" spans="1:10" s="82" customFormat="1" ht="22.5" customHeight="1" x14ac:dyDescent="0.2">
      <c r="A62" s="73" t="str">
        <f>Index!B59</f>
        <v>Table 6d    Total fish catch in RMI EEZ, by method, and fishing license fees received:  1998-2020</v>
      </c>
      <c r="G62" s="382"/>
      <c r="H62" s="384"/>
      <c r="I62" s="384"/>
      <c r="J62" s="50"/>
    </row>
    <row r="63" spans="1:10" ht="17.25" customHeight="1" x14ac:dyDescent="0.2">
      <c r="A63" s="986" t="s">
        <v>553</v>
      </c>
      <c r="B63" s="94"/>
      <c r="C63" s="978" t="s">
        <v>371</v>
      </c>
      <c r="D63" s="978"/>
      <c r="E63" s="978"/>
      <c r="F63" s="978"/>
      <c r="G63" s="330"/>
      <c r="H63" s="293" t="s">
        <v>576</v>
      </c>
      <c r="I63" s="535" t="s">
        <v>799</v>
      </c>
      <c r="J63" s="570"/>
    </row>
    <row r="64" spans="1:10" ht="15" customHeight="1" x14ac:dyDescent="0.2">
      <c r="A64" s="987"/>
      <c r="B64" s="71"/>
      <c r="C64" s="76" t="s">
        <v>179</v>
      </c>
      <c r="D64" s="76" t="s">
        <v>287</v>
      </c>
      <c r="E64" s="76" t="s">
        <v>180</v>
      </c>
      <c r="F64" s="76" t="s">
        <v>5</v>
      </c>
      <c r="G64" s="383"/>
      <c r="H64" s="545" t="s">
        <v>785</v>
      </c>
      <c r="I64" s="543" t="s">
        <v>798</v>
      </c>
      <c r="J64" s="543" t="s">
        <v>973</v>
      </c>
    </row>
    <row r="65" spans="1:11" ht="20.100000000000001" customHeight="1" x14ac:dyDescent="0.2">
      <c r="A65" s="86">
        <v>1998</v>
      </c>
      <c r="B65" s="78"/>
      <c r="C65" s="93">
        <v>2146.5</v>
      </c>
      <c r="D65" s="93">
        <v>65551.3</v>
      </c>
      <c r="E65" s="93">
        <v>18392</v>
      </c>
      <c r="F65" s="93">
        <f t="shared" ref="F65:F70" si="0">SUM(C65:E65)</f>
        <v>86089.8</v>
      </c>
      <c r="G65" s="93"/>
      <c r="H65" s="517">
        <v>3843000</v>
      </c>
      <c r="I65" s="546"/>
      <c r="J65" s="50"/>
    </row>
    <row r="66" spans="1:11" x14ac:dyDescent="0.2">
      <c r="A66" s="86">
        <v>1999</v>
      </c>
      <c r="B66" s="78"/>
      <c r="C66" s="93">
        <v>4828.6000000000004</v>
      </c>
      <c r="D66" s="93">
        <v>23742.9</v>
      </c>
      <c r="E66" s="93">
        <v>3943.8</v>
      </c>
      <c r="F66" s="93">
        <f>SUM(C66:E66)</f>
        <v>32515.3</v>
      </c>
      <c r="G66" s="381"/>
      <c r="H66" s="518">
        <v>4789400</v>
      </c>
      <c r="I66" s="547"/>
      <c r="J66" s="50"/>
    </row>
    <row r="67" spans="1:11" x14ac:dyDescent="0.2">
      <c r="A67" s="86">
        <v>2000</v>
      </c>
      <c r="B67" s="78"/>
      <c r="C67" s="93">
        <v>2110.1</v>
      </c>
      <c r="D67" s="93">
        <v>20403.099999999999</v>
      </c>
      <c r="E67" s="93">
        <v>8207.5</v>
      </c>
      <c r="F67" s="93">
        <f t="shared" si="0"/>
        <v>30720.699999999997</v>
      </c>
      <c r="G67" s="381"/>
      <c r="H67" s="518">
        <v>2750699.9999999995</v>
      </c>
      <c r="I67" s="547"/>
      <c r="J67" s="50"/>
    </row>
    <row r="68" spans="1:11" x14ac:dyDescent="0.2">
      <c r="A68" s="86">
        <v>2001</v>
      </c>
      <c r="B68" s="78"/>
      <c r="C68" s="93">
        <v>4176.3999999999996</v>
      </c>
      <c r="D68" s="93">
        <v>36324.400000000001</v>
      </c>
      <c r="E68" s="93">
        <v>16242.5</v>
      </c>
      <c r="F68" s="93">
        <f t="shared" si="0"/>
        <v>56743.3</v>
      </c>
      <c r="G68" s="381"/>
      <c r="H68" s="518">
        <v>898400</v>
      </c>
      <c r="I68" s="547"/>
      <c r="J68" s="50"/>
    </row>
    <row r="69" spans="1:11" x14ac:dyDescent="0.2">
      <c r="A69" s="86">
        <v>2002</v>
      </c>
      <c r="B69" s="78"/>
      <c r="C69" s="93">
        <v>2090</v>
      </c>
      <c r="D69" s="93">
        <v>28915</v>
      </c>
      <c r="E69" s="93">
        <v>7316.3</v>
      </c>
      <c r="F69" s="93">
        <f t="shared" si="0"/>
        <v>38321.300000000003</v>
      </c>
      <c r="G69" s="381"/>
      <c r="H69" s="518">
        <v>1086018</v>
      </c>
      <c r="I69" s="547"/>
      <c r="J69" s="50"/>
    </row>
    <row r="70" spans="1:11" x14ac:dyDescent="0.2">
      <c r="A70" s="86">
        <v>2003</v>
      </c>
      <c r="B70" s="78"/>
      <c r="C70" s="93">
        <v>3100</v>
      </c>
      <c r="D70" s="93">
        <v>3381</v>
      </c>
      <c r="E70" s="93">
        <v>94</v>
      </c>
      <c r="F70" s="93">
        <f t="shared" si="0"/>
        <v>6575</v>
      </c>
      <c r="G70" s="381"/>
      <c r="H70" s="518">
        <v>1178802</v>
      </c>
      <c r="I70" s="547"/>
      <c r="J70" s="50"/>
    </row>
    <row r="71" spans="1:11" x14ac:dyDescent="0.2">
      <c r="A71" s="86">
        <v>2004</v>
      </c>
      <c r="B71" s="78"/>
      <c r="C71" s="93">
        <v>2232</v>
      </c>
      <c r="D71" s="93">
        <v>16425</v>
      </c>
      <c r="E71" s="93">
        <v>1171</v>
      </c>
      <c r="F71" s="93">
        <f t="shared" ref="F71:F75" si="1">SUM(C71:E71)</f>
        <v>19828</v>
      </c>
      <c r="G71" s="381"/>
      <c r="H71" s="519">
        <v>1794299.9999999998</v>
      </c>
      <c r="I71" s="548"/>
      <c r="J71" s="50"/>
    </row>
    <row r="72" spans="1:11" s="50" customFormat="1" x14ac:dyDescent="0.2">
      <c r="A72" s="86">
        <v>2005</v>
      </c>
      <c r="B72" s="78"/>
      <c r="C72" s="93">
        <v>4526</v>
      </c>
      <c r="D72" s="93">
        <v>19637</v>
      </c>
      <c r="E72" s="93">
        <v>655</v>
      </c>
      <c r="F72" s="93">
        <f t="shared" si="1"/>
        <v>24818</v>
      </c>
      <c r="G72" s="381"/>
      <c r="H72" s="519">
        <v>2710000</v>
      </c>
      <c r="I72" s="548"/>
      <c r="K72" s="46"/>
    </row>
    <row r="73" spans="1:11" x14ac:dyDescent="0.2">
      <c r="A73" s="86">
        <v>2006</v>
      </c>
      <c r="B73" s="78"/>
      <c r="C73" s="93">
        <v>4768</v>
      </c>
      <c r="D73" s="93">
        <v>14618</v>
      </c>
      <c r="E73" s="93">
        <v>987</v>
      </c>
      <c r="F73" s="93">
        <f t="shared" si="1"/>
        <v>20373</v>
      </c>
      <c r="G73" s="381"/>
      <c r="H73" s="519">
        <v>3125222</v>
      </c>
      <c r="I73" s="548"/>
      <c r="J73" s="50"/>
    </row>
    <row r="74" spans="1:11" x14ac:dyDescent="0.2">
      <c r="A74" s="86">
        <v>2007</v>
      </c>
      <c r="B74" s="78"/>
      <c r="C74" s="93">
        <v>3836</v>
      </c>
      <c r="D74" s="93">
        <v>9580</v>
      </c>
      <c r="E74" s="93">
        <v>4400</v>
      </c>
      <c r="F74" s="93">
        <f t="shared" si="1"/>
        <v>17816</v>
      </c>
      <c r="G74" s="381"/>
      <c r="H74" s="519">
        <v>1860161.0000000002</v>
      </c>
      <c r="I74" s="548"/>
      <c r="J74" s="50"/>
    </row>
    <row r="75" spans="1:11" x14ac:dyDescent="0.2">
      <c r="A75" s="86">
        <v>2008</v>
      </c>
      <c r="B75" s="78"/>
      <c r="C75" s="93">
        <v>4473</v>
      </c>
      <c r="D75" s="93">
        <v>16177</v>
      </c>
      <c r="E75" s="93">
        <v>2467</v>
      </c>
      <c r="F75" s="93">
        <f t="shared" si="1"/>
        <v>23117</v>
      </c>
      <c r="G75" s="381"/>
      <c r="H75" s="519">
        <v>2568628.0000000005</v>
      </c>
      <c r="I75" s="548"/>
      <c r="J75" s="50"/>
    </row>
    <row r="76" spans="1:11" x14ac:dyDescent="0.2">
      <c r="A76" s="86">
        <v>2009</v>
      </c>
      <c r="B76" s="78"/>
      <c r="C76" s="93">
        <v>4930</v>
      </c>
      <c r="D76" s="93">
        <v>15614</v>
      </c>
      <c r="E76" s="93">
        <v>419</v>
      </c>
      <c r="F76" s="93">
        <f t="shared" ref="F76" si="2">SUM(C76:E76)</f>
        <v>20963</v>
      </c>
      <c r="G76" s="381"/>
      <c r="H76" s="519">
        <v>2960429.9999999995</v>
      </c>
      <c r="I76" s="548"/>
      <c r="J76" s="50"/>
    </row>
    <row r="77" spans="1:11" x14ac:dyDescent="0.2">
      <c r="A77" s="86">
        <v>2010</v>
      </c>
      <c r="B77" s="78"/>
      <c r="C77" s="93">
        <v>6183</v>
      </c>
      <c r="D77" s="93">
        <v>18248</v>
      </c>
      <c r="E77" s="93">
        <v>4719</v>
      </c>
      <c r="F77" s="93"/>
      <c r="G77" s="381"/>
      <c r="H77" s="519">
        <v>3541552.9999999995</v>
      </c>
      <c r="I77" s="548"/>
      <c r="J77" s="93"/>
    </row>
    <row r="78" spans="1:11" x14ac:dyDescent="0.2">
      <c r="A78" s="86">
        <v>2011</v>
      </c>
      <c r="B78" s="78"/>
      <c r="C78" s="93">
        <v>4812</v>
      </c>
      <c r="D78" s="93">
        <v>28598</v>
      </c>
      <c r="E78" s="93">
        <v>293</v>
      </c>
      <c r="F78" s="93">
        <v>33703</v>
      </c>
      <c r="G78" s="381"/>
      <c r="H78" s="519">
        <v>5283765</v>
      </c>
      <c r="I78" s="548">
        <v>1064500</v>
      </c>
      <c r="J78" s="93">
        <v>2234</v>
      </c>
    </row>
    <row r="79" spans="1:11" x14ac:dyDescent="0.2">
      <c r="A79" s="86">
        <v>2012</v>
      </c>
      <c r="B79" s="78"/>
      <c r="C79" s="93">
        <v>5776</v>
      </c>
      <c r="D79" s="93">
        <v>10024</v>
      </c>
      <c r="E79" s="93">
        <v>3596</v>
      </c>
      <c r="F79" s="93">
        <v>19396</v>
      </c>
      <c r="G79" s="381"/>
      <c r="H79" s="519">
        <v>9612879</v>
      </c>
      <c r="I79" s="548">
        <v>5130000</v>
      </c>
      <c r="J79" s="93">
        <v>2234</v>
      </c>
    </row>
    <row r="80" spans="1:11" x14ac:dyDescent="0.2">
      <c r="A80" s="86">
        <v>2013</v>
      </c>
      <c r="B80" s="78"/>
      <c r="C80" s="93">
        <v>6002</v>
      </c>
      <c r="D80" s="93">
        <v>27635</v>
      </c>
      <c r="E80" s="93">
        <v>1726</v>
      </c>
      <c r="F80" s="93">
        <v>35363</v>
      </c>
      <c r="G80" s="381"/>
      <c r="H80" s="519">
        <v>12948652</v>
      </c>
      <c r="I80" s="548">
        <v>7746478</v>
      </c>
      <c r="J80" s="93">
        <v>2234</v>
      </c>
    </row>
    <row r="81" spans="1:14" x14ac:dyDescent="0.2">
      <c r="A81" s="86">
        <v>2014</v>
      </c>
      <c r="B81" s="78"/>
      <c r="C81" s="93">
        <v>7798</v>
      </c>
      <c r="D81" s="93">
        <v>43571</v>
      </c>
      <c r="E81" s="93">
        <v>2314</v>
      </c>
      <c r="F81" s="93">
        <v>53683</v>
      </c>
      <c r="G81" s="381"/>
      <c r="H81" s="519">
        <v>17340789</v>
      </c>
      <c r="I81" s="548">
        <v>12171596</v>
      </c>
      <c r="J81" s="93">
        <v>1935</v>
      </c>
    </row>
    <row r="82" spans="1:14" x14ac:dyDescent="0.2">
      <c r="A82" s="86">
        <v>2015</v>
      </c>
      <c r="B82" s="78"/>
      <c r="C82" s="93">
        <v>4097</v>
      </c>
      <c r="D82" s="93">
        <v>26694</v>
      </c>
      <c r="E82" s="93">
        <v>618</v>
      </c>
      <c r="F82" s="93">
        <v>31409</v>
      </c>
      <c r="G82" s="381"/>
      <c r="H82" s="519">
        <v>27424986</v>
      </c>
      <c r="I82" s="548">
        <v>15228935</v>
      </c>
      <c r="J82" s="93">
        <v>2753</v>
      </c>
    </row>
    <row r="83" spans="1:14" x14ac:dyDescent="0.2">
      <c r="A83" s="86">
        <v>2016</v>
      </c>
      <c r="B83" s="78"/>
      <c r="C83" s="93">
        <v>3441</v>
      </c>
      <c r="D83" s="93">
        <v>75999</v>
      </c>
      <c r="E83" s="93">
        <v>430</v>
      </c>
      <c r="F83" s="93">
        <v>79870</v>
      </c>
      <c r="G83" s="381"/>
      <c r="H83" s="519">
        <v>31540303</v>
      </c>
      <c r="I83" s="548">
        <v>23991990</v>
      </c>
      <c r="J83" s="93">
        <v>2769</v>
      </c>
    </row>
    <row r="84" spans="1:14" x14ac:dyDescent="0.2">
      <c r="A84" s="86">
        <v>2017</v>
      </c>
      <c r="B84" s="78"/>
      <c r="C84" s="93">
        <v>3598</v>
      </c>
      <c r="D84" s="93">
        <v>23552</v>
      </c>
      <c r="E84" s="93">
        <v>72</v>
      </c>
      <c r="F84" s="93">
        <v>27222</v>
      </c>
      <c r="G84" s="381"/>
      <c r="H84" s="519">
        <v>33112326</v>
      </c>
      <c r="I84" s="548">
        <v>25389600</v>
      </c>
      <c r="J84" s="93">
        <v>2997</v>
      </c>
    </row>
    <row r="85" spans="1:14" x14ac:dyDescent="0.2">
      <c r="A85" s="86">
        <v>2018</v>
      </c>
      <c r="B85" s="78"/>
      <c r="C85" s="93">
        <v>2740</v>
      </c>
      <c r="D85" s="93">
        <v>28795</v>
      </c>
      <c r="E85" s="93">
        <v>1018</v>
      </c>
      <c r="F85" s="93">
        <v>32553</v>
      </c>
      <c r="G85" s="381"/>
      <c r="H85" s="519">
        <v>32165397</v>
      </c>
      <c r="I85" s="548">
        <v>28842384</v>
      </c>
      <c r="J85" s="93">
        <v>3016</v>
      </c>
    </row>
    <row r="86" spans="1:14" x14ac:dyDescent="0.2">
      <c r="A86" s="86">
        <v>2019</v>
      </c>
      <c r="B86" s="78"/>
      <c r="C86" s="93">
        <v>4216</v>
      </c>
      <c r="D86" s="93">
        <v>5292</v>
      </c>
      <c r="E86" s="93">
        <v>1024</v>
      </c>
      <c r="F86" s="93">
        <v>10532</v>
      </c>
      <c r="G86" s="381"/>
      <c r="H86" s="519">
        <f>28143896+2573000+2314357</f>
        <v>33031253</v>
      </c>
      <c r="I86" s="548">
        <v>28143896</v>
      </c>
      <c r="J86" s="93">
        <v>3185</v>
      </c>
    </row>
    <row r="87" spans="1:14" s="75" customFormat="1" ht="18" customHeight="1" x14ac:dyDescent="0.2">
      <c r="A87" s="294" t="s">
        <v>1764</v>
      </c>
      <c r="B87" s="368"/>
      <c r="C87" s="532">
        <v>3197</v>
      </c>
      <c r="D87" s="532">
        <v>30410</v>
      </c>
      <c r="E87" s="532">
        <v>2959</v>
      </c>
      <c r="F87" s="532">
        <v>36566</v>
      </c>
      <c r="G87" s="369"/>
      <c r="H87" s="516">
        <v>30340693</v>
      </c>
      <c r="I87" s="549">
        <v>27268060</v>
      </c>
      <c r="J87" s="907">
        <v>3185</v>
      </c>
      <c r="K87" s="46"/>
      <c r="L87" s="46"/>
      <c r="M87" s="46"/>
      <c r="N87" s="46"/>
    </row>
    <row r="88" spans="1:14" ht="15" customHeight="1" x14ac:dyDescent="0.2">
      <c r="A88" s="420" t="s">
        <v>1765</v>
      </c>
      <c r="B88" s="103"/>
      <c r="C88" s="420" t="s">
        <v>692</v>
      </c>
      <c r="D88" s="103"/>
      <c r="E88" s="80"/>
      <c r="F88" s="103"/>
      <c r="G88" s="103"/>
      <c r="H88" s="103"/>
      <c r="I88" s="103"/>
    </row>
    <row r="89" spans="1:14" ht="15" customHeight="1" x14ac:dyDescent="0.2">
      <c r="A89" s="420" t="s">
        <v>974</v>
      </c>
      <c r="B89" s="103"/>
      <c r="C89" s="103"/>
      <c r="D89" s="103"/>
      <c r="E89" s="80"/>
      <c r="F89" s="103"/>
      <c r="G89" s="103"/>
      <c r="H89" s="103"/>
      <c r="I89" s="103"/>
    </row>
    <row r="90" spans="1:14" ht="12.75" customHeight="1" x14ac:dyDescent="0.2">
      <c r="A90" s="365"/>
    </row>
    <row r="91" spans="1:14" s="82" customFormat="1" ht="22.5" customHeight="1" x14ac:dyDescent="0.2">
      <c r="A91" s="73" t="str">
        <f>Index!B60</f>
        <v>Table 6e    Total fish catch by Marshall Islands and domestically based vessels:  2001-2020</v>
      </c>
    </row>
    <row r="92" spans="1:14" ht="18" customHeight="1" x14ac:dyDescent="0.2">
      <c r="A92" s="986" t="s">
        <v>553</v>
      </c>
      <c r="B92" s="94"/>
      <c r="C92" s="978" t="s">
        <v>370</v>
      </c>
      <c r="D92" s="978"/>
      <c r="E92" s="978"/>
      <c r="F92" s="978"/>
    </row>
    <row r="93" spans="1:14" ht="18" customHeight="1" x14ac:dyDescent="0.2">
      <c r="A93" s="987"/>
      <c r="B93" s="71"/>
      <c r="C93" s="76"/>
      <c r="D93" s="550" t="s">
        <v>179</v>
      </c>
      <c r="E93" s="76"/>
      <c r="F93" s="550" t="s">
        <v>287</v>
      </c>
    </row>
    <row r="94" spans="1:14" ht="20.100000000000001" customHeight="1" x14ac:dyDescent="0.2">
      <c r="A94" s="86">
        <v>2001</v>
      </c>
      <c r="B94" s="78"/>
      <c r="C94" s="93"/>
      <c r="D94" s="87" t="s">
        <v>248</v>
      </c>
      <c r="E94" s="93"/>
      <c r="F94" s="93">
        <v>35774</v>
      </c>
    </row>
    <row r="95" spans="1:14" x14ac:dyDescent="0.2">
      <c r="A95" s="86">
        <v>2002</v>
      </c>
      <c r="B95" s="78"/>
      <c r="C95" s="93"/>
      <c r="D95" s="87" t="s">
        <v>248</v>
      </c>
      <c r="E95" s="93"/>
      <c r="F95" s="93">
        <v>38952</v>
      </c>
    </row>
    <row r="96" spans="1:14" x14ac:dyDescent="0.2">
      <c r="A96" s="86">
        <v>2003</v>
      </c>
      <c r="B96" s="78"/>
      <c r="C96" s="93"/>
      <c r="D96" s="87" t="s">
        <v>248</v>
      </c>
      <c r="E96" s="93"/>
      <c r="F96" s="93">
        <v>37875</v>
      </c>
    </row>
    <row r="97" spans="1:6" x14ac:dyDescent="0.2">
      <c r="A97" s="86">
        <v>2004</v>
      </c>
      <c r="B97" s="78"/>
      <c r="C97" s="93"/>
      <c r="D97" s="93">
        <v>2016</v>
      </c>
      <c r="E97" s="93"/>
      <c r="F97" s="93">
        <v>46672</v>
      </c>
    </row>
    <row r="98" spans="1:6" s="50" customFormat="1" x14ac:dyDescent="0.2">
      <c r="A98" s="86">
        <v>2005</v>
      </c>
      <c r="B98" s="78"/>
      <c r="C98" s="93"/>
      <c r="D98" s="93">
        <v>3175</v>
      </c>
      <c r="E98" s="93"/>
      <c r="F98" s="93">
        <v>56164</v>
      </c>
    </row>
    <row r="99" spans="1:6" x14ac:dyDescent="0.2">
      <c r="A99" s="86" t="s">
        <v>313</v>
      </c>
      <c r="B99" s="78"/>
      <c r="C99" s="93"/>
      <c r="D99" s="87">
        <v>4543</v>
      </c>
      <c r="E99" s="93"/>
      <c r="F99" s="93">
        <v>42689</v>
      </c>
    </row>
    <row r="100" spans="1:6" x14ac:dyDescent="0.2">
      <c r="A100" s="86">
        <v>2007</v>
      </c>
      <c r="B100" s="78"/>
      <c r="C100" s="93"/>
      <c r="D100" s="93">
        <v>3683</v>
      </c>
      <c r="E100" s="93"/>
      <c r="F100" s="93">
        <v>59485</v>
      </c>
    </row>
    <row r="101" spans="1:6" x14ac:dyDescent="0.2">
      <c r="A101" s="86">
        <v>2008</v>
      </c>
      <c r="B101" s="78"/>
      <c r="C101" s="93"/>
      <c r="D101" s="273">
        <v>4473</v>
      </c>
      <c r="E101" s="273"/>
      <c r="F101" s="273">
        <v>32878</v>
      </c>
    </row>
    <row r="102" spans="1:6" x14ac:dyDescent="0.2">
      <c r="A102" s="340">
        <v>2009</v>
      </c>
      <c r="B102" s="341"/>
      <c r="C102" s="342"/>
      <c r="D102" s="273">
        <v>4930</v>
      </c>
      <c r="E102" s="273"/>
      <c r="F102" s="273">
        <v>43439</v>
      </c>
    </row>
    <row r="103" spans="1:6" x14ac:dyDescent="0.2">
      <c r="A103" s="340">
        <v>2010</v>
      </c>
      <c r="B103" s="341"/>
      <c r="C103" s="342"/>
      <c r="D103" s="273">
        <v>5542</v>
      </c>
      <c r="E103" s="273"/>
      <c r="F103" s="273">
        <v>56834</v>
      </c>
    </row>
    <row r="104" spans="1:6" x14ac:dyDescent="0.2">
      <c r="A104" s="340">
        <v>2011</v>
      </c>
      <c r="B104" s="341"/>
      <c r="C104" s="342"/>
      <c r="D104" s="273">
        <v>4343</v>
      </c>
      <c r="E104" s="273"/>
      <c r="F104" s="273">
        <v>90182</v>
      </c>
    </row>
    <row r="105" spans="1:6" x14ac:dyDescent="0.2">
      <c r="A105" s="340">
        <v>2012</v>
      </c>
      <c r="B105" s="341"/>
      <c r="C105" s="342"/>
      <c r="D105" s="273">
        <v>5746</v>
      </c>
      <c r="E105" s="273"/>
      <c r="F105" s="273">
        <v>88190</v>
      </c>
    </row>
    <row r="106" spans="1:6" x14ac:dyDescent="0.2">
      <c r="A106" s="340">
        <v>2013</v>
      </c>
      <c r="B106" s="341"/>
      <c r="C106" s="342"/>
      <c r="D106" s="273">
        <v>5986</v>
      </c>
      <c r="E106" s="273"/>
      <c r="F106" s="273">
        <v>77634</v>
      </c>
    </row>
    <row r="107" spans="1:6" x14ac:dyDescent="0.2">
      <c r="A107" s="340">
        <v>2014</v>
      </c>
      <c r="B107" s="341"/>
      <c r="C107" s="342"/>
      <c r="D107" s="273">
        <v>7347</v>
      </c>
      <c r="E107" s="273"/>
      <c r="F107" s="273">
        <v>79562</v>
      </c>
    </row>
    <row r="108" spans="1:6" x14ac:dyDescent="0.2">
      <c r="A108" s="340">
        <v>2015</v>
      </c>
      <c r="B108" s="341"/>
      <c r="C108" s="342"/>
      <c r="D108" s="574">
        <v>3867</v>
      </c>
      <c r="E108" s="574"/>
      <c r="F108" s="574">
        <v>86869</v>
      </c>
    </row>
    <row r="109" spans="1:6" x14ac:dyDescent="0.2">
      <c r="A109" s="340">
        <v>2016</v>
      </c>
      <c r="B109" s="341"/>
      <c r="C109" s="342"/>
      <c r="D109" s="574">
        <v>1263</v>
      </c>
      <c r="E109" s="574"/>
      <c r="F109" s="574">
        <v>61367</v>
      </c>
    </row>
    <row r="110" spans="1:6" x14ac:dyDescent="0.2">
      <c r="A110" s="340">
        <v>2017</v>
      </c>
      <c r="B110" s="341"/>
      <c r="C110" s="342"/>
      <c r="D110" s="574">
        <v>2188</v>
      </c>
      <c r="E110" s="574"/>
      <c r="F110" s="574">
        <v>63418</v>
      </c>
    </row>
    <row r="111" spans="1:6" x14ac:dyDescent="0.2">
      <c r="A111" s="340">
        <v>2018</v>
      </c>
      <c r="B111" s="341"/>
      <c r="C111" s="342"/>
      <c r="D111" s="574">
        <v>2631</v>
      </c>
      <c r="E111" s="574"/>
      <c r="F111" s="574">
        <v>71952</v>
      </c>
    </row>
    <row r="112" spans="1:6" x14ac:dyDescent="0.2">
      <c r="A112" s="340">
        <v>2019</v>
      </c>
      <c r="B112" s="341"/>
      <c r="C112" s="342"/>
      <c r="D112" s="574">
        <v>2890</v>
      </c>
      <c r="E112" s="574"/>
      <c r="F112" s="574">
        <v>95531</v>
      </c>
    </row>
    <row r="113" spans="1:10" s="75" customFormat="1" ht="18" customHeight="1" x14ac:dyDescent="0.2">
      <c r="A113" s="294" t="s">
        <v>1763</v>
      </c>
      <c r="B113" s="368"/>
      <c r="C113" s="369"/>
      <c r="D113" s="370">
        <v>2975</v>
      </c>
      <c r="E113" s="370"/>
      <c r="F113" s="370">
        <v>78772</v>
      </c>
      <c r="H113" s="46"/>
      <c r="I113" s="46"/>
      <c r="J113" s="46"/>
    </row>
    <row r="114" spans="1:10" ht="15" customHeight="1" x14ac:dyDescent="0.2">
      <c r="A114" s="80" t="s">
        <v>354</v>
      </c>
      <c r="B114" s="103"/>
      <c r="C114" s="103"/>
      <c r="D114" s="80" t="s">
        <v>1766</v>
      </c>
      <c r="E114" s="80"/>
      <c r="F114" s="103"/>
      <c r="G114" s="103"/>
      <c r="H114" s="103"/>
      <c r="I114" s="103"/>
    </row>
    <row r="115" spans="1:10" x14ac:dyDescent="0.2">
      <c r="A115" s="74" t="s">
        <v>175</v>
      </c>
    </row>
  </sheetData>
  <mergeCells count="15">
    <mergeCell ref="A63:A64"/>
    <mergeCell ref="A92:A93"/>
    <mergeCell ref="A32:A33"/>
    <mergeCell ref="B32:D32"/>
    <mergeCell ref="C92:F92"/>
    <mergeCell ref="C63:F63"/>
    <mergeCell ref="A51:A52"/>
    <mergeCell ref="B51:D51"/>
    <mergeCell ref="G51:H51"/>
    <mergeCell ref="F51:F52"/>
    <mergeCell ref="L32:M32"/>
    <mergeCell ref="E32:E33"/>
    <mergeCell ref="F32:F33"/>
    <mergeCell ref="H32:I32"/>
    <mergeCell ref="J32:K32"/>
  </mergeCells>
  <phoneticPr fontId="6" type="noConversion"/>
  <pageMargins left="0.74803149606299213" right="0.74803149606299213" top="0.98425196850393704" bottom="0.98425196850393704" header="0.51181102362204722" footer="0.51181102362204722"/>
  <pageSetup scale="63" fitToHeight="3" orientation="landscape" r:id="rId1"/>
  <headerFooter alignWithMargins="0"/>
  <rowBreaks count="2" manualBreakCount="2">
    <brk id="30" max="16383" man="1"/>
    <brk id="61" max="16383" man="1"/>
  </rowBreaks>
  <colBreaks count="1" manualBreakCount="1">
    <brk id="13" max="92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pageSetUpPr fitToPage="1"/>
  </sheetPr>
  <dimension ref="A1:AL78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28515625" defaultRowHeight="12.75" outlineLevelCol="1" x14ac:dyDescent="0.2"/>
  <cols>
    <col min="1" max="1" width="27.28515625" style="46" customWidth="1"/>
    <col min="2" max="7" width="10.7109375" style="46" customWidth="1" outlineLevel="1"/>
    <col min="8" max="22" width="10.7109375" style="46" customWidth="1"/>
    <col min="23" max="28" width="9.28515625" style="50"/>
    <col min="29" max="16384" width="9.28515625" style="46"/>
  </cols>
  <sheetData>
    <row r="1" spans="1:32" s="82" customFormat="1" ht="25.15" customHeight="1" x14ac:dyDescent="0.2">
      <c r="A1" s="73" t="str">
        <f>Index!B61</f>
        <v>Table 6f     Visitors to Majuro, by year and purpose of visit: 2004-2018</v>
      </c>
      <c r="W1" s="217"/>
      <c r="X1" s="217"/>
      <c r="Y1" s="217"/>
      <c r="Z1" s="217"/>
      <c r="AA1" s="217"/>
      <c r="AB1" s="217"/>
    </row>
    <row r="2" spans="1:32" s="70" customFormat="1" ht="25.35" customHeight="1" x14ac:dyDescent="0.25">
      <c r="A2" s="53" t="s">
        <v>181</v>
      </c>
      <c r="B2" s="274">
        <v>1991</v>
      </c>
      <c r="C2" s="275">
        <v>1996</v>
      </c>
      <c r="D2" s="275"/>
      <c r="E2" s="96">
        <v>2001</v>
      </c>
      <c r="F2" s="343" t="s">
        <v>765</v>
      </c>
      <c r="G2" s="343" t="s">
        <v>766</v>
      </c>
      <c r="H2" s="96">
        <v>2004</v>
      </c>
      <c r="I2" s="96">
        <v>2005</v>
      </c>
      <c r="J2" s="343" t="s">
        <v>763</v>
      </c>
      <c r="K2" s="96">
        <v>2007</v>
      </c>
      <c r="L2" s="96">
        <v>2008</v>
      </c>
      <c r="M2" s="96">
        <v>2009</v>
      </c>
      <c r="N2" s="96">
        <v>2010</v>
      </c>
      <c r="O2" s="96">
        <v>2011</v>
      </c>
      <c r="P2" s="96">
        <v>2012</v>
      </c>
      <c r="Q2" s="96">
        <v>2013</v>
      </c>
      <c r="R2" s="96" t="s">
        <v>760</v>
      </c>
      <c r="S2" s="343">
        <v>2015</v>
      </c>
      <c r="T2" s="343">
        <v>2016</v>
      </c>
      <c r="U2" s="343">
        <v>2017</v>
      </c>
      <c r="V2" s="343">
        <v>2018</v>
      </c>
      <c r="W2" s="682"/>
      <c r="X2" s="682"/>
      <c r="Y2" s="682"/>
      <c r="Z2" s="682"/>
      <c r="AA2" s="682"/>
    </row>
    <row r="3" spans="1:32" ht="20.100000000000001" customHeight="1" x14ac:dyDescent="0.2">
      <c r="A3" s="84" t="s">
        <v>182</v>
      </c>
      <c r="B3" s="276">
        <v>1633</v>
      </c>
      <c r="C3" s="276">
        <v>1447</v>
      </c>
      <c r="D3" s="276"/>
      <c r="E3" s="97">
        <v>676</v>
      </c>
      <c r="F3" s="97">
        <v>997</v>
      </c>
      <c r="G3" s="98">
        <v>1988</v>
      </c>
      <c r="H3" s="99">
        <v>1779</v>
      </c>
      <c r="I3" s="99">
        <v>1590</v>
      </c>
      <c r="J3" s="99">
        <v>965</v>
      </c>
      <c r="K3" s="99">
        <v>1415</v>
      </c>
      <c r="L3" s="99">
        <v>1325</v>
      </c>
      <c r="M3" s="99">
        <v>773</v>
      </c>
      <c r="N3" s="99">
        <v>172</v>
      </c>
      <c r="O3" s="99">
        <v>313</v>
      </c>
      <c r="P3" s="99">
        <v>195</v>
      </c>
      <c r="Q3" s="99">
        <v>33</v>
      </c>
      <c r="R3" s="99">
        <v>531</v>
      </c>
      <c r="S3" s="99">
        <v>594</v>
      </c>
      <c r="T3" s="99">
        <v>357</v>
      </c>
      <c r="U3" s="99">
        <v>271</v>
      </c>
      <c r="V3" s="99">
        <v>408</v>
      </c>
      <c r="W3" s="906"/>
      <c r="X3" s="906"/>
      <c r="Y3" s="683"/>
      <c r="Z3" s="683"/>
      <c r="AA3" s="683"/>
      <c r="AB3" s="109"/>
      <c r="AC3" s="109"/>
      <c r="AD3" s="109"/>
      <c r="AE3" s="109"/>
    </row>
    <row r="4" spans="1:32" x14ac:dyDescent="0.2">
      <c r="A4" s="79" t="s">
        <v>183</v>
      </c>
      <c r="B4" s="277">
        <v>2271</v>
      </c>
      <c r="C4" s="277">
        <v>2513</v>
      </c>
      <c r="D4" s="277"/>
      <c r="E4" s="100">
        <v>1892</v>
      </c>
      <c r="F4" s="100">
        <v>2165</v>
      </c>
      <c r="G4" s="98">
        <v>2245</v>
      </c>
      <c r="H4" s="99">
        <v>2999</v>
      </c>
      <c r="I4" s="99">
        <v>3061</v>
      </c>
      <c r="J4" s="99">
        <v>2033</v>
      </c>
      <c r="K4" s="99">
        <v>2218</v>
      </c>
      <c r="L4" s="99">
        <v>2147</v>
      </c>
      <c r="M4" s="99">
        <v>2119</v>
      </c>
      <c r="N4" s="99">
        <v>2257</v>
      </c>
      <c r="O4" s="99">
        <v>2031</v>
      </c>
      <c r="P4" s="520">
        <v>1949</v>
      </c>
      <c r="Q4" s="520">
        <v>3711</v>
      </c>
      <c r="R4" s="520">
        <v>1665</v>
      </c>
      <c r="S4" s="520">
        <v>2389</v>
      </c>
      <c r="T4" s="520">
        <v>2199</v>
      </c>
      <c r="U4" s="520">
        <v>2633</v>
      </c>
      <c r="V4" s="520">
        <v>2455</v>
      </c>
      <c r="W4" s="906"/>
      <c r="X4" s="906"/>
      <c r="Y4" s="683"/>
      <c r="Z4" s="683"/>
      <c r="AA4" s="683"/>
      <c r="AB4" s="109"/>
      <c r="AC4" s="109"/>
      <c r="AD4" s="109"/>
      <c r="AE4" s="109"/>
    </row>
    <row r="5" spans="1:32" x14ac:dyDescent="0.2">
      <c r="A5" s="528" t="s">
        <v>184</v>
      </c>
      <c r="B5" s="277">
        <v>947</v>
      </c>
      <c r="C5" s="277">
        <v>1113</v>
      </c>
      <c r="D5" s="277"/>
      <c r="E5" s="100">
        <v>1483</v>
      </c>
      <c r="F5" s="100">
        <v>1445</v>
      </c>
      <c r="G5" s="98">
        <v>1380</v>
      </c>
      <c r="H5" s="99">
        <v>2683</v>
      </c>
      <c r="I5" s="99">
        <v>2727</v>
      </c>
      <c r="J5" s="99">
        <v>1255</v>
      </c>
      <c r="K5" s="99">
        <v>2060</v>
      </c>
      <c r="L5" s="99">
        <v>1385</v>
      </c>
      <c r="M5" s="99">
        <v>1430</v>
      </c>
      <c r="N5" s="99">
        <v>934</v>
      </c>
      <c r="O5" s="99">
        <v>1123</v>
      </c>
      <c r="P5" s="520">
        <v>873</v>
      </c>
      <c r="Q5" s="520">
        <v>281</v>
      </c>
      <c r="R5" s="520">
        <v>2253</v>
      </c>
      <c r="S5" s="520">
        <v>1959</v>
      </c>
      <c r="T5" s="520">
        <v>1127</v>
      </c>
      <c r="U5" s="520">
        <v>1074</v>
      </c>
      <c r="V5" s="520">
        <v>1256</v>
      </c>
      <c r="W5" s="906"/>
      <c r="X5" s="906"/>
      <c r="Y5" s="683"/>
      <c r="Z5" s="683"/>
      <c r="AA5" s="683"/>
      <c r="AB5" s="109"/>
      <c r="AC5" s="109"/>
      <c r="AD5" s="109"/>
      <c r="AE5" s="109"/>
    </row>
    <row r="6" spans="1:32" x14ac:dyDescent="0.2">
      <c r="A6" s="79" t="s">
        <v>185</v>
      </c>
      <c r="B6" s="277">
        <v>606</v>
      </c>
      <c r="C6" s="277">
        <v>634</v>
      </c>
      <c r="D6" s="277"/>
      <c r="E6" s="100">
        <v>662</v>
      </c>
      <c r="F6" s="100">
        <v>763</v>
      </c>
      <c r="G6" s="101">
        <v>769</v>
      </c>
      <c r="H6" s="99">
        <v>810</v>
      </c>
      <c r="I6" s="99">
        <v>931</v>
      </c>
      <c r="J6" s="99">
        <v>661</v>
      </c>
      <c r="K6" s="99">
        <v>718</v>
      </c>
      <c r="L6" s="99">
        <v>587</v>
      </c>
      <c r="M6" s="99">
        <v>511</v>
      </c>
      <c r="N6" s="99">
        <v>562</v>
      </c>
      <c r="O6" s="99">
        <v>498</v>
      </c>
      <c r="P6" s="99">
        <v>669</v>
      </c>
      <c r="Q6" s="99">
        <v>105</v>
      </c>
      <c r="R6" s="99">
        <v>482</v>
      </c>
      <c r="S6" s="99">
        <v>741</v>
      </c>
      <c r="T6" s="99">
        <v>835</v>
      </c>
      <c r="U6" s="99">
        <v>881</v>
      </c>
      <c r="V6" s="99">
        <v>1113</v>
      </c>
      <c r="W6" s="906"/>
      <c r="X6" s="906"/>
      <c r="Y6" s="683"/>
      <c r="Z6" s="683"/>
      <c r="AA6" s="683"/>
      <c r="AB6" s="109"/>
      <c r="AC6" s="109"/>
      <c r="AD6" s="109"/>
      <c r="AE6" s="109"/>
    </row>
    <row r="7" spans="1:32" x14ac:dyDescent="0.2">
      <c r="A7" s="79" t="s">
        <v>186</v>
      </c>
      <c r="B7" s="277">
        <v>415</v>
      </c>
      <c r="C7" s="277">
        <v>409</v>
      </c>
      <c r="D7" s="277"/>
      <c r="E7" s="100">
        <v>731</v>
      </c>
      <c r="F7" s="100">
        <v>632</v>
      </c>
      <c r="G7" s="101">
        <v>813</v>
      </c>
      <c r="H7" s="99">
        <v>736</v>
      </c>
      <c r="I7" s="99">
        <v>864</v>
      </c>
      <c r="J7" s="99">
        <v>866</v>
      </c>
      <c r="K7" s="99">
        <v>548</v>
      </c>
      <c r="L7" s="99">
        <v>578</v>
      </c>
      <c r="M7" s="99">
        <v>539</v>
      </c>
      <c r="N7" s="99">
        <v>638</v>
      </c>
      <c r="O7" s="99">
        <v>594</v>
      </c>
      <c r="P7" s="99">
        <v>549</v>
      </c>
      <c r="Q7" s="99">
        <v>210</v>
      </c>
      <c r="R7" s="99">
        <v>445</v>
      </c>
      <c r="S7" s="99">
        <v>769</v>
      </c>
      <c r="T7" s="99">
        <v>913</v>
      </c>
      <c r="U7" s="99">
        <v>1175</v>
      </c>
      <c r="V7" s="99">
        <v>1297</v>
      </c>
      <c r="W7" s="906"/>
      <c r="X7" s="906"/>
      <c r="Y7" s="683"/>
      <c r="Z7" s="683"/>
      <c r="AA7" s="683"/>
      <c r="AB7" s="109"/>
      <c r="AC7" s="109"/>
      <c r="AD7" s="109"/>
      <c r="AE7" s="109"/>
    </row>
    <row r="8" spans="1:32" s="75" customFormat="1" ht="20.100000000000001" customHeight="1" x14ac:dyDescent="0.2">
      <c r="A8" s="81" t="s">
        <v>5</v>
      </c>
      <c r="B8" s="278">
        <f>SUM(B3:B7)</f>
        <v>5872</v>
      </c>
      <c r="C8" s="278">
        <f>SUM(C3:C7)</f>
        <v>6116</v>
      </c>
      <c r="D8" s="278"/>
      <c r="E8" s="102">
        <f t="shared" ref="E8:S8" si="0">SUM(E3:E7)</f>
        <v>5444</v>
      </c>
      <c r="F8" s="102">
        <f t="shared" si="0"/>
        <v>6002</v>
      </c>
      <c r="G8" s="102">
        <f t="shared" si="0"/>
        <v>7195</v>
      </c>
      <c r="H8" s="102">
        <f t="shared" si="0"/>
        <v>9007</v>
      </c>
      <c r="I8" s="102">
        <f t="shared" si="0"/>
        <v>9173</v>
      </c>
      <c r="J8" s="102">
        <f t="shared" si="0"/>
        <v>5780</v>
      </c>
      <c r="K8" s="102">
        <f t="shared" si="0"/>
        <v>6959</v>
      </c>
      <c r="L8" s="102">
        <f t="shared" si="0"/>
        <v>6022</v>
      </c>
      <c r="M8" s="102">
        <f t="shared" si="0"/>
        <v>5372</v>
      </c>
      <c r="N8" s="102">
        <f t="shared" si="0"/>
        <v>4563</v>
      </c>
      <c r="O8" s="102">
        <f t="shared" si="0"/>
        <v>4559</v>
      </c>
      <c r="P8" s="102">
        <f t="shared" si="0"/>
        <v>4235</v>
      </c>
      <c r="Q8" s="102">
        <f t="shared" si="0"/>
        <v>4340</v>
      </c>
      <c r="R8" s="102">
        <f t="shared" si="0"/>
        <v>5376</v>
      </c>
      <c r="S8" s="102">
        <f t="shared" si="0"/>
        <v>6452</v>
      </c>
      <c r="T8" s="102">
        <v>5431</v>
      </c>
      <c r="U8" s="102">
        <v>6034</v>
      </c>
      <c r="V8" s="102">
        <v>6529</v>
      </c>
      <c r="W8" s="906"/>
      <c r="X8" s="906"/>
      <c r="Y8" s="683"/>
      <c r="Z8" s="683"/>
      <c r="AA8" s="683"/>
      <c r="AB8" s="109"/>
      <c r="AC8" s="109"/>
      <c r="AD8" s="109"/>
      <c r="AE8" s="109"/>
    </row>
    <row r="9" spans="1:32" s="75" customFormat="1" ht="20.100000000000001" customHeight="1" x14ac:dyDescent="0.2">
      <c r="A9" s="391" t="s">
        <v>581</v>
      </c>
      <c r="B9" s="390">
        <f>B8-B3</f>
        <v>4239</v>
      </c>
      <c r="C9" s="390">
        <f t="shared" ref="C9:S9" si="1">C8-C3</f>
        <v>4669</v>
      </c>
      <c r="D9" s="390"/>
      <c r="E9" s="392">
        <f t="shared" si="1"/>
        <v>4768</v>
      </c>
      <c r="F9" s="392">
        <f t="shared" si="1"/>
        <v>5005</v>
      </c>
      <c r="G9" s="392">
        <f t="shared" si="1"/>
        <v>5207</v>
      </c>
      <c r="H9" s="392">
        <f t="shared" si="1"/>
        <v>7228</v>
      </c>
      <c r="I9" s="392">
        <f t="shared" si="1"/>
        <v>7583</v>
      </c>
      <c r="J9" s="392">
        <f t="shared" si="1"/>
        <v>4815</v>
      </c>
      <c r="K9" s="392">
        <f t="shared" si="1"/>
        <v>5544</v>
      </c>
      <c r="L9" s="392">
        <f t="shared" si="1"/>
        <v>4697</v>
      </c>
      <c r="M9" s="392">
        <f t="shared" si="1"/>
        <v>4599</v>
      </c>
      <c r="N9" s="392">
        <f t="shared" si="1"/>
        <v>4391</v>
      </c>
      <c r="O9" s="392">
        <f t="shared" si="1"/>
        <v>4246</v>
      </c>
      <c r="P9" s="392">
        <f t="shared" si="1"/>
        <v>4040</v>
      </c>
      <c r="Q9" s="392">
        <f t="shared" si="1"/>
        <v>4307</v>
      </c>
      <c r="R9" s="392">
        <f t="shared" si="1"/>
        <v>4845</v>
      </c>
      <c r="S9" s="392">
        <f t="shared" si="1"/>
        <v>5858</v>
      </c>
      <c r="T9" s="392">
        <f t="shared" ref="T9:V9" si="2">T8-T3</f>
        <v>5074</v>
      </c>
      <c r="U9" s="392">
        <f t="shared" si="2"/>
        <v>5763</v>
      </c>
      <c r="V9" s="392">
        <f t="shared" si="2"/>
        <v>6121</v>
      </c>
      <c r="W9" s="906"/>
      <c r="X9" s="906"/>
      <c r="Y9" s="683"/>
      <c r="Z9" s="683"/>
      <c r="AA9" s="683"/>
      <c r="AB9" s="109"/>
      <c r="AC9" s="109"/>
      <c r="AD9" s="109"/>
      <c r="AE9" s="109"/>
    </row>
    <row r="10" spans="1:32" x14ac:dyDescent="0.2">
      <c r="W10" s="683"/>
      <c r="X10" s="683"/>
      <c r="Y10" s="683"/>
      <c r="Z10" s="683"/>
      <c r="AA10" s="683"/>
      <c r="AB10" s="683"/>
      <c r="AC10" s="109"/>
      <c r="AD10" s="109"/>
      <c r="AE10" s="109"/>
      <c r="AF10" s="109"/>
    </row>
    <row r="11" spans="1:32" s="82" customFormat="1" ht="25.15" customHeight="1" x14ac:dyDescent="0.2">
      <c r="A11" s="73" t="str">
        <f>Index!B62</f>
        <v>Table 6g    Length of stay, visitors to Majuro, by year and purpose of visit: 2004-2018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683"/>
      <c r="X11" s="683"/>
      <c r="Y11" s="683"/>
      <c r="Z11" s="683"/>
      <c r="AA11" s="683"/>
      <c r="AB11" s="683"/>
      <c r="AC11" s="109"/>
      <c r="AD11" s="109"/>
      <c r="AE11" s="109"/>
      <c r="AF11" s="109"/>
    </row>
    <row r="12" spans="1:32" s="70" customFormat="1" ht="25.35" customHeight="1" x14ac:dyDescent="0.25">
      <c r="A12" s="53" t="s">
        <v>181</v>
      </c>
      <c r="B12" s="53"/>
      <c r="C12" s="53"/>
      <c r="D12" s="53"/>
      <c r="E12" s="95">
        <v>2001</v>
      </c>
      <c r="F12" s="343" t="s">
        <v>765</v>
      </c>
      <c r="G12" s="343" t="s">
        <v>766</v>
      </c>
      <c r="H12" s="96">
        <v>2004</v>
      </c>
      <c r="I12" s="96">
        <v>2005</v>
      </c>
      <c r="J12" s="343" t="s">
        <v>763</v>
      </c>
      <c r="K12" s="96">
        <v>2007</v>
      </c>
      <c r="L12" s="96">
        <v>2008</v>
      </c>
      <c r="M12" s="96">
        <v>2009</v>
      </c>
      <c r="N12" s="96">
        <v>2010</v>
      </c>
      <c r="O12" s="96">
        <v>2011</v>
      </c>
      <c r="P12" s="96">
        <v>2012</v>
      </c>
      <c r="Q12" s="96">
        <v>2013</v>
      </c>
      <c r="R12" s="96" t="s">
        <v>760</v>
      </c>
      <c r="S12" s="343">
        <v>2015</v>
      </c>
      <c r="T12" s="343">
        <v>2016</v>
      </c>
      <c r="U12" s="343">
        <v>2017</v>
      </c>
      <c r="V12" s="343">
        <v>2018</v>
      </c>
      <c r="W12" s="683"/>
      <c r="X12" s="683"/>
      <c r="Y12" s="683"/>
      <c r="Z12" s="683"/>
      <c r="AA12" s="683"/>
      <c r="AB12" s="683"/>
      <c r="AC12" s="109"/>
      <c r="AD12" s="109"/>
      <c r="AE12" s="109"/>
      <c r="AF12" s="109"/>
    </row>
    <row r="13" spans="1:32" ht="20.100000000000001" customHeight="1" x14ac:dyDescent="0.2">
      <c r="A13" s="84" t="s">
        <v>182</v>
      </c>
      <c r="B13" s="84"/>
      <c r="C13" s="84"/>
      <c r="D13" s="84"/>
      <c r="E13" s="106">
        <v>1.5</v>
      </c>
      <c r="F13" s="106">
        <v>1.1000000000000001</v>
      </c>
      <c r="G13" s="106">
        <v>0.8</v>
      </c>
      <c r="H13" s="106">
        <v>0.7</v>
      </c>
      <c r="I13" s="106">
        <v>0.9</v>
      </c>
      <c r="J13" s="176">
        <v>2.4</v>
      </c>
      <c r="K13" s="176">
        <v>1.1399999999999999</v>
      </c>
      <c r="L13" s="176">
        <v>1.0543396226415094</v>
      </c>
      <c r="M13" s="176">
        <v>1.1642949547218628</v>
      </c>
      <c r="N13" s="418">
        <v>6.9476744186046515</v>
      </c>
      <c r="O13" s="418">
        <v>2.1054313099041533</v>
      </c>
      <c r="P13" s="418">
        <v>2.2999999999999998</v>
      </c>
      <c r="Q13" s="418">
        <v>1.6363636363636365</v>
      </c>
      <c r="R13" s="418">
        <v>2.2467948717948718</v>
      </c>
      <c r="S13" s="418">
        <v>1.9461279461279462</v>
      </c>
      <c r="T13" s="418">
        <v>2.4509803921568629</v>
      </c>
      <c r="U13" s="418">
        <v>1.9335793357933579</v>
      </c>
      <c r="V13" s="418">
        <v>2.1274900398406373</v>
      </c>
      <c r="W13" s="683"/>
      <c r="X13" s="683"/>
      <c r="Y13" s="683"/>
      <c r="Z13" s="683"/>
      <c r="AA13" s="683"/>
      <c r="AB13" s="683"/>
      <c r="AC13" s="109"/>
      <c r="AD13" s="109"/>
      <c r="AE13" s="109"/>
      <c r="AF13" s="109"/>
    </row>
    <row r="14" spans="1:32" x14ac:dyDescent="0.2">
      <c r="A14" s="79" t="s">
        <v>183</v>
      </c>
      <c r="B14" s="79"/>
      <c r="C14" s="79"/>
      <c r="D14" s="79"/>
      <c r="E14" s="107">
        <v>6.2</v>
      </c>
      <c r="F14" s="107">
        <v>7.9</v>
      </c>
      <c r="G14" s="107">
        <v>6.8</v>
      </c>
      <c r="H14" s="107">
        <v>4.8</v>
      </c>
      <c r="I14" s="107">
        <v>6.4</v>
      </c>
      <c r="J14" s="176">
        <v>6.3</v>
      </c>
      <c r="K14" s="176">
        <v>5.41</v>
      </c>
      <c r="L14" s="176">
        <v>4.7908709827666511</v>
      </c>
      <c r="M14" s="176">
        <v>5.2505899008966495</v>
      </c>
      <c r="N14" s="418">
        <v>5.988037217545414</v>
      </c>
      <c r="O14" s="418">
        <v>8.3559822747415069</v>
      </c>
      <c r="P14" s="418">
        <v>5.76</v>
      </c>
      <c r="Q14" s="418">
        <v>6.0711743772241995</v>
      </c>
      <c r="R14" s="418">
        <v>9.3407188577055642</v>
      </c>
      <c r="S14" s="418">
        <v>6.7446630389284223</v>
      </c>
      <c r="T14" s="418">
        <v>7.5238744884038198</v>
      </c>
      <c r="U14" s="418">
        <v>8.2730725408279522</v>
      </c>
      <c r="V14" s="418">
        <v>9.3740347490347489</v>
      </c>
      <c r="W14" s="683"/>
      <c r="X14" s="683"/>
      <c r="Y14" s="683"/>
      <c r="Z14" s="683"/>
      <c r="AA14" s="683"/>
      <c r="AB14" s="683"/>
      <c r="AC14" s="109"/>
      <c r="AD14" s="109"/>
      <c r="AE14" s="109"/>
      <c r="AF14" s="109"/>
    </row>
    <row r="15" spans="1:32" x14ac:dyDescent="0.2">
      <c r="A15" s="79" t="s">
        <v>184</v>
      </c>
      <c r="B15" s="79"/>
      <c r="C15" s="79"/>
      <c r="D15" s="79"/>
      <c r="E15" s="107">
        <v>5.4</v>
      </c>
      <c r="F15" s="107">
        <v>5.4</v>
      </c>
      <c r="G15" s="107">
        <v>6.2</v>
      </c>
      <c r="H15" s="107">
        <v>3.7</v>
      </c>
      <c r="I15" s="107">
        <v>5.6</v>
      </c>
      <c r="J15" s="176">
        <v>6.6</v>
      </c>
      <c r="K15" s="176">
        <v>4.92</v>
      </c>
      <c r="L15" s="176">
        <v>4.0483754512635377</v>
      </c>
      <c r="M15" s="176">
        <v>4.3265734265734261</v>
      </c>
      <c r="N15" s="418">
        <v>6.8211991434689505</v>
      </c>
      <c r="O15" s="418">
        <v>6.8869100623330368</v>
      </c>
      <c r="P15" s="418">
        <v>5.09</v>
      </c>
      <c r="Q15" s="418">
        <v>5.0967394233360279</v>
      </c>
      <c r="R15" s="418">
        <v>7.2181656277827244</v>
      </c>
      <c r="S15" s="418">
        <v>5.0775906074527821</v>
      </c>
      <c r="T15" s="418">
        <v>7.3859804791481807</v>
      </c>
      <c r="U15" s="418">
        <v>6.7197392923649906</v>
      </c>
      <c r="V15" s="418">
        <v>9.2855721393034827</v>
      </c>
      <c r="W15" s="683"/>
      <c r="X15" s="683"/>
      <c r="Y15" s="683"/>
      <c r="Z15" s="683"/>
      <c r="AA15" s="683"/>
      <c r="AB15" s="683"/>
      <c r="AC15" s="109"/>
      <c r="AD15" s="109"/>
      <c r="AE15" s="109"/>
      <c r="AF15" s="109"/>
    </row>
    <row r="16" spans="1:32" x14ac:dyDescent="0.2">
      <c r="A16" s="79" t="s">
        <v>185</v>
      </c>
      <c r="B16" s="79"/>
      <c r="C16" s="79"/>
      <c r="D16" s="79"/>
      <c r="E16" s="107">
        <v>8.9</v>
      </c>
      <c r="F16" s="107">
        <v>9.1</v>
      </c>
      <c r="G16" s="107">
        <v>12.9</v>
      </c>
      <c r="H16" s="107">
        <v>9.1</v>
      </c>
      <c r="I16" s="107">
        <v>10.7</v>
      </c>
      <c r="J16" s="176">
        <v>11.5</v>
      </c>
      <c r="K16" s="176">
        <v>7.13</v>
      </c>
      <c r="L16" s="176">
        <v>6.2385008517887561</v>
      </c>
      <c r="M16" s="176">
        <v>8.1663405088062628</v>
      </c>
      <c r="N16" s="418">
        <v>11.798932384341636</v>
      </c>
      <c r="O16" s="418">
        <v>10.311244979919678</v>
      </c>
      <c r="P16" s="418">
        <v>8.85</v>
      </c>
      <c r="Q16" s="418">
        <v>9.4190476190476193</v>
      </c>
      <c r="R16" s="418">
        <v>10.311244979919678</v>
      </c>
      <c r="S16" s="418">
        <v>12.418353576248313</v>
      </c>
      <c r="T16" s="418">
        <v>14.511377245508982</v>
      </c>
      <c r="U16" s="418">
        <v>16.811577752553916</v>
      </c>
      <c r="V16" s="418">
        <v>32.990666666666669</v>
      </c>
      <c r="W16" s="683"/>
      <c r="X16" s="683"/>
      <c r="Y16" s="683"/>
      <c r="Z16" s="683"/>
      <c r="AA16" s="683"/>
      <c r="AB16" s="683"/>
      <c r="AC16" s="109"/>
      <c r="AD16" s="109"/>
      <c r="AE16" s="109"/>
      <c r="AF16" s="109"/>
    </row>
    <row r="17" spans="1:32" x14ac:dyDescent="0.2">
      <c r="A17" s="79" t="s">
        <v>4</v>
      </c>
      <c r="B17" s="79"/>
      <c r="C17" s="79"/>
      <c r="D17" s="79"/>
      <c r="E17" s="107">
        <v>9</v>
      </c>
      <c r="F17" s="107">
        <v>9.8000000000000007</v>
      </c>
      <c r="G17" s="107">
        <v>11.8</v>
      </c>
      <c r="H17" s="107">
        <v>10.3</v>
      </c>
      <c r="I17" s="107">
        <v>8.8000000000000007</v>
      </c>
      <c r="J17" s="176">
        <v>9.5</v>
      </c>
      <c r="K17" s="176">
        <v>6.81</v>
      </c>
      <c r="L17" s="176">
        <v>5.5454545454545459</v>
      </c>
      <c r="M17" s="176">
        <v>10.238747553816047</v>
      </c>
      <c r="N17" s="418">
        <v>13.253968253968255</v>
      </c>
      <c r="O17" s="418">
        <v>11.927868852459016</v>
      </c>
      <c r="P17" s="418">
        <v>13.96</v>
      </c>
      <c r="Q17" s="418">
        <v>16.864864864864863</v>
      </c>
      <c r="R17" s="418">
        <v>9.6590163934426236</v>
      </c>
      <c r="S17" s="418">
        <v>9.3739376770538243</v>
      </c>
      <c r="T17" s="418">
        <v>27.126036484245439</v>
      </c>
      <c r="U17" s="418">
        <v>17.955696202531644</v>
      </c>
      <c r="V17" s="418">
        <v>17.29054054054054</v>
      </c>
      <c r="W17" s="683"/>
      <c r="X17" s="683"/>
      <c r="Y17" s="683"/>
      <c r="Z17" s="683"/>
      <c r="AA17" s="683"/>
      <c r="AB17" s="683"/>
      <c r="AC17" s="109"/>
      <c r="AD17" s="109"/>
      <c r="AE17" s="109"/>
      <c r="AF17" s="109"/>
    </row>
    <row r="18" spans="1:32" x14ac:dyDescent="0.2">
      <c r="A18" s="79" t="s">
        <v>199</v>
      </c>
      <c r="B18" s="79"/>
      <c r="C18" s="79"/>
      <c r="D18" s="79"/>
      <c r="E18" s="107">
        <v>0.8</v>
      </c>
      <c r="F18" s="107">
        <v>1</v>
      </c>
      <c r="G18" s="107">
        <v>0.5</v>
      </c>
      <c r="H18" s="107">
        <v>1</v>
      </c>
      <c r="I18" s="107">
        <v>1</v>
      </c>
      <c r="J18" s="176">
        <v>1.5</v>
      </c>
      <c r="K18" s="176">
        <v>0.12</v>
      </c>
      <c r="L18" s="176">
        <v>2</v>
      </c>
      <c r="M18" s="176">
        <v>1.0714285714285714</v>
      </c>
      <c r="N18" s="418">
        <v>0.75126903553299496</v>
      </c>
      <c r="O18" s="418">
        <v>1.3287197231833909</v>
      </c>
      <c r="P18" s="418">
        <v>1.54</v>
      </c>
      <c r="Q18" s="418">
        <v>3.5147058823529411</v>
      </c>
      <c r="R18" s="418">
        <v>1.8477508650519032</v>
      </c>
      <c r="S18" s="418">
        <v>2.8412698412698414</v>
      </c>
      <c r="T18" s="418">
        <v>2.0838709677419356</v>
      </c>
      <c r="U18" s="418">
        <v>3.7324675324675325</v>
      </c>
      <c r="V18" s="418">
        <v>0.8</v>
      </c>
      <c r="W18" s="683"/>
      <c r="X18" s="683"/>
      <c r="Y18" s="683"/>
      <c r="Z18" s="683"/>
      <c r="AA18" s="683"/>
      <c r="AB18" s="683"/>
      <c r="AC18" s="109"/>
      <c r="AD18" s="109"/>
      <c r="AE18" s="109"/>
      <c r="AF18" s="109"/>
    </row>
    <row r="19" spans="1:32" s="75" customFormat="1" ht="20.100000000000001" customHeight="1" x14ac:dyDescent="0.2">
      <c r="A19" s="81" t="s">
        <v>5</v>
      </c>
      <c r="B19" s="81"/>
      <c r="C19" s="81"/>
      <c r="D19" s="81"/>
      <c r="E19" s="108">
        <v>5.6</v>
      </c>
      <c r="F19" s="108">
        <v>6.1</v>
      </c>
      <c r="G19" s="108">
        <v>5.6</v>
      </c>
      <c r="H19" s="108">
        <v>4.2</v>
      </c>
      <c r="I19" s="108">
        <v>5.5</v>
      </c>
      <c r="J19" s="108">
        <v>6.3</v>
      </c>
      <c r="K19" s="108">
        <v>4.6399999999999997</v>
      </c>
      <c r="L19" s="108">
        <v>4.0079707738292925</v>
      </c>
      <c r="M19" s="108">
        <v>5.15</v>
      </c>
      <c r="N19" s="419">
        <v>7.386587771203156</v>
      </c>
      <c r="O19" s="419">
        <v>7.5720552752796664</v>
      </c>
      <c r="P19" s="419">
        <v>6.59</v>
      </c>
      <c r="Q19" s="419">
        <v>5.3891705069124427</v>
      </c>
      <c r="R19" s="419">
        <v>7.9826716385172185</v>
      </c>
      <c r="S19" s="419">
        <v>6.6979231246125233</v>
      </c>
      <c r="T19" s="419">
        <v>10.102006996869822</v>
      </c>
      <c r="U19" s="419">
        <v>9.9365263506794825</v>
      </c>
      <c r="V19" s="419">
        <v>12</v>
      </c>
      <c r="W19" s="683"/>
      <c r="X19" s="683"/>
      <c r="Y19" s="683"/>
      <c r="Z19" s="683"/>
      <c r="AA19" s="683"/>
      <c r="AB19" s="683"/>
      <c r="AC19" s="109"/>
      <c r="AD19" s="109"/>
      <c r="AE19" s="109"/>
      <c r="AF19" s="109"/>
    </row>
    <row r="20" spans="1:32" x14ac:dyDescent="0.2">
      <c r="W20" s="683"/>
      <c r="X20" s="683"/>
      <c r="Y20" s="683"/>
      <c r="Z20" s="683"/>
      <c r="AA20" s="683"/>
      <c r="AB20" s="683"/>
      <c r="AC20" s="109"/>
      <c r="AD20" s="109"/>
      <c r="AE20" s="109"/>
      <c r="AF20" s="109"/>
    </row>
    <row r="21" spans="1:32" s="82" customFormat="1" ht="25.15" customHeight="1" x14ac:dyDescent="0.2">
      <c r="A21" s="73" t="str">
        <f>Index!B63</f>
        <v>Table 6h    Visitors to Majuro by usual residence:  2004 to 2018</v>
      </c>
      <c r="W21" s="683"/>
      <c r="X21" s="683"/>
      <c r="Y21" s="683"/>
      <c r="Z21" s="683"/>
      <c r="AA21" s="683"/>
      <c r="AB21" s="683"/>
      <c r="AC21" s="109"/>
      <c r="AD21" s="109"/>
      <c r="AE21" s="109"/>
      <c r="AF21" s="109"/>
    </row>
    <row r="22" spans="1:32" s="82" customFormat="1" ht="25.15" customHeight="1" x14ac:dyDescent="0.2">
      <c r="A22" s="105" t="s">
        <v>197</v>
      </c>
      <c r="B22" s="53">
        <v>1998</v>
      </c>
      <c r="C22" s="53">
        <v>1999</v>
      </c>
      <c r="D22" s="53">
        <v>2000</v>
      </c>
      <c r="E22" s="53">
        <v>2001</v>
      </c>
      <c r="F22" s="343" t="s">
        <v>765</v>
      </c>
      <c r="G22" s="343" t="s">
        <v>766</v>
      </c>
      <c r="H22" s="53">
        <v>2004</v>
      </c>
      <c r="I22" s="53">
        <v>2005</v>
      </c>
      <c r="J22" s="343" t="s">
        <v>763</v>
      </c>
      <c r="K22" s="53">
        <v>2007</v>
      </c>
      <c r="L22" s="53">
        <v>2008</v>
      </c>
      <c r="M22" s="53">
        <v>2009</v>
      </c>
      <c r="N22" s="53">
        <v>2010</v>
      </c>
      <c r="O22" s="96">
        <v>2011</v>
      </c>
      <c r="P22" s="96">
        <v>2012</v>
      </c>
      <c r="Q22" s="96">
        <v>2013</v>
      </c>
      <c r="R22" s="96" t="s">
        <v>760</v>
      </c>
      <c r="S22" s="343">
        <v>2015</v>
      </c>
      <c r="T22" s="343">
        <v>2016</v>
      </c>
      <c r="U22" s="343">
        <v>2017</v>
      </c>
      <c r="V22" s="343">
        <v>2018</v>
      </c>
      <c r="W22" s="683"/>
      <c r="X22" s="683"/>
      <c r="Y22" s="683"/>
      <c r="Z22" s="683"/>
      <c r="AA22" s="683"/>
      <c r="AB22" s="683"/>
      <c r="AC22" s="109"/>
      <c r="AD22" s="109"/>
      <c r="AE22" s="109"/>
      <c r="AF22" s="109"/>
    </row>
    <row r="23" spans="1:32" ht="20.100000000000001" customHeight="1" x14ac:dyDescent="0.2">
      <c r="A23" s="46" t="s">
        <v>187</v>
      </c>
      <c r="B23" s="109">
        <v>1975</v>
      </c>
      <c r="C23" s="109">
        <v>2071</v>
      </c>
      <c r="D23" s="109">
        <v>2022</v>
      </c>
      <c r="E23" s="109">
        <v>1994</v>
      </c>
      <c r="F23" s="109">
        <v>2156</v>
      </c>
      <c r="G23" s="109">
        <v>2189</v>
      </c>
      <c r="H23" s="109">
        <v>2099</v>
      </c>
      <c r="I23" s="109">
        <v>2554</v>
      </c>
      <c r="J23" s="109">
        <v>1831</v>
      </c>
      <c r="K23" s="109">
        <v>1690</v>
      </c>
      <c r="L23" s="109">
        <v>1480</v>
      </c>
      <c r="M23" s="109">
        <v>1547</v>
      </c>
      <c r="N23" s="109">
        <v>1332</v>
      </c>
      <c r="O23" s="109">
        <v>1615</v>
      </c>
      <c r="P23" s="109">
        <v>1357</v>
      </c>
      <c r="Q23" s="109">
        <v>1557</v>
      </c>
      <c r="R23" s="109">
        <v>1183</v>
      </c>
      <c r="S23" s="109">
        <v>2485</v>
      </c>
      <c r="T23" s="109">
        <v>1630</v>
      </c>
      <c r="U23" s="109">
        <v>1478</v>
      </c>
      <c r="V23" s="109">
        <v>1547</v>
      </c>
      <c r="W23" s="683"/>
      <c r="X23" s="683"/>
      <c r="Y23" s="683"/>
      <c r="Z23" s="683"/>
      <c r="AA23" s="683"/>
      <c r="AB23" s="683"/>
      <c r="AC23" s="109"/>
      <c r="AD23" s="109"/>
      <c r="AE23" s="109"/>
      <c r="AF23" s="109"/>
    </row>
    <row r="24" spans="1:32" x14ac:dyDescent="0.2">
      <c r="A24" s="46" t="s">
        <v>188</v>
      </c>
      <c r="B24" s="109">
        <v>229</v>
      </c>
      <c r="C24" s="109">
        <v>223</v>
      </c>
      <c r="D24" s="109">
        <v>202</v>
      </c>
      <c r="E24" s="109">
        <v>222</v>
      </c>
      <c r="F24" s="109">
        <v>263</v>
      </c>
      <c r="G24" s="109">
        <v>279</v>
      </c>
      <c r="H24" s="109">
        <v>277</v>
      </c>
      <c r="I24" s="109">
        <v>578</v>
      </c>
      <c r="J24" s="109">
        <v>293</v>
      </c>
      <c r="K24" s="109">
        <v>496</v>
      </c>
      <c r="L24" s="109">
        <v>275</v>
      </c>
      <c r="M24" s="109">
        <v>271</v>
      </c>
      <c r="N24" s="109">
        <v>274</v>
      </c>
      <c r="O24" s="109">
        <v>313</v>
      </c>
      <c r="P24" s="109">
        <v>374</v>
      </c>
      <c r="Q24" s="109">
        <v>274</v>
      </c>
      <c r="R24" s="109">
        <v>270</v>
      </c>
      <c r="S24" s="109">
        <v>478</v>
      </c>
      <c r="T24" s="109">
        <v>401</v>
      </c>
      <c r="U24" s="109">
        <v>477</v>
      </c>
      <c r="V24" s="109">
        <v>439</v>
      </c>
      <c r="W24" s="683"/>
      <c r="X24" s="683"/>
      <c r="Y24" s="683"/>
      <c r="Z24" s="683"/>
      <c r="AA24" s="683"/>
      <c r="AB24" s="683"/>
      <c r="AC24" s="109"/>
      <c r="AD24" s="109"/>
      <c r="AE24" s="109"/>
      <c r="AF24" s="109"/>
    </row>
    <row r="25" spans="1:32" x14ac:dyDescent="0.2">
      <c r="A25" s="46" t="s">
        <v>189</v>
      </c>
      <c r="B25" s="109">
        <v>1318</v>
      </c>
      <c r="C25" s="109">
        <v>864</v>
      </c>
      <c r="D25" s="109">
        <v>1181</v>
      </c>
      <c r="E25" s="109">
        <v>1070</v>
      </c>
      <c r="F25" s="109">
        <v>1072</v>
      </c>
      <c r="G25" s="109">
        <v>1650</v>
      </c>
      <c r="H25" s="109">
        <v>1669</v>
      </c>
      <c r="I25" s="109">
        <v>2024</v>
      </c>
      <c r="J25" s="109">
        <v>1236</v>
      </c>
      <c r="K25" s="109">
        <v>1024</v>
      </c>
      <c r="L25" s="109">
        <v>965</v>
      </c>
      <c r="M25" s="109">
        <v>665</v>
      </c>
      <c r="N25" s="109">
        <v>1279</v>
      </c>
      <c r="O25" s="109">
        <v>1061</v>
      </c>
      <c r="P25" s="109">
        <v>1275</v>
      </c>
      <c r="Q25" s="416">
        <v>1310</v>
      </c>
      <c r="R25" s="416">
        <v>2092</v>
      </c>
      <c r="S25" s="416">
        <v>1663</v>
      </c>
      <c r="T25" s="416">
        <v>1655</v>
      </c>
      <c r="U25" s="416">
        <v>1961</v>
      </c>
      <c r="V25" s="416">
        <v>2655</v>
      </c>
      <c r="W25" s="683"/>
      <c r="X25" s="683"/>
      <c r="Y25" s="683"/>
      <c r="Z25" s="683"/>
      <c r="AA25" s="683"/>
      <c r="AB25" s="683"/>
      <c r="AC25" s="109"/>
      <c r="AD25" s="109"/>
      <c r="AE25" s="109"/>
      <c r="AF25" s="109"/>
    </row>
    <row r="26" spans="1:32" x14ac:dyDescent="0.2">
      <c r="A26" s="46" t="s">
        <v>190</v>
      </c>
      <c r="B26" s="109">
        <v>89</v>
      </c>
      <c r="C26" s="109">
        <v>91</v>
      </c>
      <c r="D26" s="109">
        <v>129</v>
      </c>
      <c r="E26" s="109">
        <v>115</v>
      </c>
      <c r="F26" s="109">
        <v>147</v>
      </c>
      <c r="G26" s="109">
        <v>196</v>
      </c>
      <c r="H26" s="109">
        <v>160</v>
      </c>
      <c r="I26" s="109">
        <v>404</v>
      </c>
      <c r="J26" s="109">
        <v>180</v>
      </c>
      <c r="K26" s="109">
        <v>275</v>
      </c>
      <c r="L26" s="109">
        <v>177</v>
      </c>
      <c r="M26" s="109">
        <v>153</v>
      </c>
      <c r="N26" s="109">
        <v>144</v>
      </c>
      <c r="O26" s="109">
        <v>137</v>
      </c>
      <c r="P26" s="109">
        <v>174</v>
      </c>
      <c r="Q26" s="109">
        <v>168</v>
      </c>
      <c r="R26" s="109">
        <v>175</v>
      </c>
      <c r="S26" s="109">
        <v>350</v>
      </c>
      <c r="T26" s="109">
        <v>218</v>
      </c>
      <c r="U26" s="109">
        <v>281</v>
      </c>
      <c r="V26" s="109">
        <v>234</v>
      </c>
      <c r="W26" s="683"/>
      <c r="X26" s="683"/>
      <c r="Y26" s="683"/>
      <c r="Z26" s="683"/>
      <c r="AA26" s="683"/>
      <c r="AB26" s="683"/>
      <c r="AC26" s="109"/>
      <c r="AD26" s="109"/>
      <c r="AE26" s="109"/>
      <c r="AF26" s="109"/>
    </row>
    <row r="27" spans="1:32" x14ac:dyDescent="0.2">
      <c r="A27" s="46" t="s">
        <v>191</v>
      </c>
      <c r="B27" s="109">
        <v>104</v>
      </c>
      <c r="C27" s="109">
        <v>100</v>
      </c>
      <c r="D27" s="109">
        <v>856</v>
      </c>
      <c r="E27" s="109">
        <v>940</v>
      </c>
      <c r="F27" s="109">
        <v>828</v>
      </c>
      <c r="G27" s="109">
        <v>961</v>
      </c>
      <c r="H27" s="109">
        <v>984</v>
      </c>
      <c r="I27" s="109">
        <v>1565</v>
      </c>
      <c r="J27" s="109">
        <v>907</v>
      </c>
      <c r="K27" s="109">
        <v>1600</v>
      </c>
      <c r="L27" s="109">
        <v>1427</v>
      </c>
      <c r="M27" s="109">
        <v>1349</v>
      </c>
      <c r="N27" s="109">
        <v>557</v>
      </c>
      <c r="O27" s="109">
        <v>435</v>
      </c>
      <c r="P27" s="109">
        <v>480</v>
      </c>
      <c r="Q27" s="109">
        <v>341</v>
      </c>
      <c r="R27" s="109">
        <v>582</v>
      </c>
      <c r="S27" s="109">
        <v>464</v>
      </c>
      <c r="T27" s="109">
        <v>443</v>
      </c>
      <c r="U27" s="109">
        <v>434</v>
      </c>
      <c r="V27" s="109">
        <v>444</v>
      </c>
      <c r="W27" s="683"/>
      <c r="X27" s="683"/>
      <c r="Y27" s="683"/>
      <c r="Z27" s="683"/>
      <c r="AA27" s="683"/>
      <c r="AB27" s="683"/>
      <c r="AC27" s="109"/>
      <c r="AD27" s="109"/>
      <c r="AE27" s="109"/>
      <c r="AF27" s="109"/>
    </row>
    <row r="28" spans="1:32" x14ac:dyDescent="0.2">
      <c r="A28" s="46" t="s">
        <v>192</v>
      </c>
      <c r="B28" s="109">
        <v>670</v>
      </c>
      <c r="C28" s="109">
        <v>585</v>
      </c>
      <c r="D28" s="109">
        <v>211</v>
      </c>
      <c r="E28" s="109">
        <v>353</v>
      </c>
      <c r="F28" s="109">
        <v>347</v>
      </c>
      <c r="G28" s="109">
        <v>209</v>
      </c>
      <c r="H28" s="109">
        <v>321</v>
      </c>
      <c r="I28" s="109">
        <v>476</v>
      </c>
      <c r="J28" s="109">
        <v>228</v>
      </c>
      <c r="K28" s="109">
        <v>311</v>
      </c>
      <c r="L28" s="109">
        <v>375</v>
      </c>
      <c r="M28" s="109">
        <v>255</v>
      </c>
      <c r="N28" s="109">
        <v>404</v>
      </c>
      <c r="O28" s="109">
        <v>378</v>
      </c>
      <c r="P28" s="109">
        <v>378</v>
      </c>
      <c r="Q28" s="109">
        <v>187</v>
      </c>
      <c r="R28" s="109">
        <v>512</v>
      </c>
      <c r="S28" s="109">
        <v>401</v>
      </c>
      <c r="T28" s="109">
        <v>413</v>
      </c>
      <c r="U28" s="109">
        <v>466</v>
      </c>
      <c r="V28" s="109">
        <v>439</v>
      </c>
      <c r="W28" s="683"/>
      <c r="X28" s="683"/>
      <c r="Y28" s="683"/>
      <c r="Z28" s="683"/>
      <c r="AA28" s="683"/>
      <c r="AB28" s="683"/>
      <c r="AC28" s="109"/>
      <c r="AD28" s="109"/>
      <c r="AE28" s="109"/>
      <c r="AF28" s="109"/>
    </row>
    <row r="29" spans="1:32" x14ac:dyDescent="0.2">
      <c r="A29" s="46" t="s">
        <v>193</v>
      </c>
      <c r="B29" s="109">
        <v>165</v>
      </c>
      <c r="C29" s="109">
        <v>85</v>
      </c>
      <c r="D29" s="109">
        <v>83</v>
      </c>
      <c r="E29" s="109">
        <v>80</v>
      </c>
      <c r="F29" s="109">
        <v>159</v>
      </c>
      <c r="G29" s="109">
        <v>57</v>
      </c>
      <c r="H29" s="109">
        <v>87</v>
      </c>
      <c r="I29" s="109">
        <v>142</v>
      </c>
      <c r="J29" s="109">
        <v>58</v>
      </c>
      <c r="K29" s="109">
        <v>157</v>
      </c>
      <c r="L29" s="109">
        <v>61</v>
      </c>
      <c r="M29" s="109">
        <v>89</v>
      </c>
      <c r="N29" s="109">
        <v>79</v>
      </c>
      <c r="O29" s="109">
        <v>83</v>
      </c>
      <c r="P29" s="109">
        <v>109</v>
      </c>
      <c r="Q29" s="109">
        <v>147</v>
      </c>
      <c r="R29" s="109">
        <v>137</v>
      </c>
      <c r="S29" s="109">
        <v>157</v>
      </c>
      <c r="T29" s="109">
        <v>176</v>
      </c>
      <c r="U29" s="109">
        <v>145</v>
      </c>
      <c r="V29" s="109">
        <v>151</v>
      </c>
      <c r="W29" s="683"/>
      <c r="X29" s="683"/>
      <c r="Y29" s="683"/>
      <c r="Z29" s="683"/>
      <c r="AA29" s="683"/>
      <c r="AB29" s="683"/>
      <c r="AC29" s="109"/>
      <c r="AD29" s="109"/>
      <c r="AE29" s="109"/>
      <c r="AF29" s="109"/>
    </row>
    <row r="30" spans="1:32" x14ac:dyDescent="0.2">
      <c r="A30" s="46" t="s">
        <v>194</v>
      </c>
      <c r="B30" s="109">
        <v>211</v>
      </c>
      <c r="C30" s="109">
        <v>280</v>
      </c>
      <c r="D30" s="109">
        <v>170</v>
      </c>
      <c r="E30" s="109">
        <v>180</v>
      </c>
      <c r="F30" s="109">
        <v>239</v>
      </c>
      <c r="G30" s="109">
        <v>245</v>
      </c>
      <c r="H30" s="109">
        <v>192</v>
      </c>
      <c r="I30" s="109">
        <v>532</v>
      </c>
      <c r="J30" s="109">
        <v>204</v>
      </c>
      <c r="K30" s="109">
        <v>255</v>
      </c>
      <c r="L30" s="109">
        <v>236</v>
      </c>
      <c r="M30" s="109">
        <v>196</v>
      </c>
      <c r="N30" s="109">
        <v>216</v>
      </c>
      <c r="O30" s="109">
        <v>194</v>
      </c>
      <c r="P30" s="109">
        <v>219</v>
      </c>
      <c r="Q30" s="109">
        <v>163</v>
      </c>
      <c r="R30" s="109">
        <v>185</v>
      </c>
      <c r="S30" s="109">
        <v>227</v>
      </c>
      <c r="T30" s="109">
        <v>246</v>
      </c>
      <c r="U30" s="109">
        <v>383</v>
      </c>
      <c r="V30" s="109">
        <v>268</v>
      </c>
      <c r="W30" s="683"/>
      <c r="X30" s="683"/>
      <c r="Y30" s="683"/>
      <c r="Z30" s="683"/>
      <c r="AA30" s="683"/>
      <c r="AB30" s="683"/>
      <c r="AC30" s="109"/>
      <c r="AD30" s="109"/>
      <c r="AE30" s="109"/>
      <c r="AF30" s="109"/>
    </row>
    <row r="31" spans="1:32" x14ac:dyDescent="0.2">
      <c r="A31" s="46" t="s">
        <v>195</v>
      </c>
      <c r="B31" s="109">
        <v>240</v>
      </c>
      <c r="C31" s="109">
        <v>223</v>
      </c>
      <c r="D31" s="109">
        <v>181</v>
      </c>
      <c r="E31" s="109">
        <v>228</v>
      </c>
      <c r="F31" s="109">
        <v>489</v>
      </c>
      <c r="G31" s="109">
        <v>1021</v>
      </c>
      <c r="H31" s="109">
        <v>936</v>
      </c>
      <c r="I31" s="109">
        <v>731</v>
      </c>
      <c r="J31" s="109">
        <v>565</v>
      </c>
      <c r="K31" s="109">
        <v>320</v>
      </c>
      <c r="L31" s="109">
        <v>324</v>
      </c>
      <c r="M31" s="109">
        <v>207</v>
      </c>
      <c r="N31" s="109">
        <v>85</v>
      </c>
      <c r="O31" s="109">
        <v>70</v>
      </c>
      <c r="P31" s="109">
        <v>496</v>
      </c>
      <c r="Q31" s="109">
        <v>129</v>
      </c>
      <c r="R31" s="109">
        <v>147</v>
      </c>
      <c r="S31" s="109">
        <v>125</v>
      </c>
      <c r="T31" s="109">
        <v>170</v>
      </c>
      <c r="U31" s="109">
        <v>315</v>
      </c>
      <c r="V31" s="109">
        <v>238</v>
      </c>
      <c r="W31" s="683"/>
      <c r="X31" s="683"/>
      <c r="Y31" s="683"/>
      <c r="Z31" s="683"/>
      <c r="AA31" s="683"/>
      <c r="AB31" s="683"/>
      <c r="AC31" s="109"/>
      <c r="AD31" s="109"/>
      <c r="AE31" s="109"/>
      <c r="AF31" s="109"/>
    </row>
    <row r="32" spans="1:32" x14ac:dyDescent="0.2">
      <c r="A32" s="46" t="s">
        <v>196</v>
      </c>
      <c r="B32" s="109">
        <v>43</v>
      </c>
      <c r="C32" s="109">
        <v>100</v>
      </c>
      <c r="D32" s="109">
        <v>211</v>
      </c>
      <c r="E32" s="109">
        <v>262</v>
      </c>
      <c r="F32" s="109">
        <v>302</v>
      </c>
      <c r="G32" s="109">
        <v>388</v>
      </c>
      <c r="H32" s="109">
        <v>2282</v>
      </c>
      <c r="I32" s="109">
        <v>167</v>
      </c>
      <c r="J32" s="109">
        <v>278</v>
      </c>
      <c r="K32" s="109">
        <v>831</v>
      </c>
      <c r="L32" s="109">
        <v>702</v>
      </c>
      <c r="M32" s="109">
        <v>640</v>
      </c>
      <c r="N32" s="109">
        <v>153</v>
      </c>
      <c r="O32" s="109">
        <v>273</v>
      </c>
      <c r="P32" s="109">
        <v>106</v>
      </c>
      <c r="Q32" s="109">
        <v>64</v>
      </c>
      <c r="R32" s="109">
        <v>93</v>
      </c>
      <c r="S32" s="109">
        <v>102</v>
      </c>
      <c r="T32" s="109">
        <v>79</v>
      </c>
      <c r="U32" s="109">
        <v>94</v>
      </c>
      <c r="V32" s="109">
        <v>114</v>
      </c>
      <c r="W32" s="683"/>
      <c r="X32" s="683"/>
      <c r="Y32" s="683"/>
      <c r="Z32" s="683"/>
      <c r="AA32" s="683"/>
      <c r="AB32" s="683"/>
      <c r="AC32" s="109"/>
      <c r="AD32" s="109"/>
      <c r="AE32" s="109"/>
      <c r="AF32" s="109"/>
    </row>
    <row r="33" spans="1:38" s="75" customFormat="1" ht="20.100000000000001" customHeight="1" x14ac:dyDescent="0.2">
      <c r="A33" s="47" t="s">
        <v>5</v>
      </c>
      <c r="B33" s="92">
        <v>5044</v>
      </c>
      <c r="C33" s="92">
        <v>4622</v>
      </c>
      <c r="D33" s="92">
        <v>5246</v>
      </c>
      <c r="E33" s="92">
        <v>5444</v>
      </c>
      <c r="F33" s="92">
        <v>6002</v>
      </c>
      <c r="G33" s="92">
        <v>7195</v>
      </c>
      <c r="H33" s="92">
        <v>9007</v>
      </c>
      <c r="I33" s="92">
        <f t="shared" ref="I33:U33" si="3">SUM(I23:I32)</f>
        <v>9173</v>
      </c>
      <c r="J33" s="92">
        <f t="shared" si="3"/>
        <v>5780</v>
      </c>
      <c r="K33" s="92">
        <f t="shared" si="3"/>
        <v>6959</v>
      </c>
      <c r="L33" s="92">
        <f t="shared" si="3"/>
        <v>6022</v>
      </c>
      <c r="M33" s="92">
        <f t="shared" si="3"/>
        <v>5372</v>
      </c>
      <c r="N33" s="92">
        <f t="shared" si="3"/>
        <v>4523</v>
      </c>
      <c r="O33" s="92">
        <f t="shared" si="3"/>
        <v>4559</v>
      </c>
      <c r="P33" s="92">
        <f t="shared" si="3"/>
        <v>4968</v>
      </c>
      <c r="Q33" s="92">
        <f t="shared" si="3"/>
        <v>4340</v>
      </c>
      <c r="R33" s="92">
        <f t="shared" si="3"/>
        <v>5376</v>
      </c>
      <c r="S33" s="92">
        <f t="shared" si="3"/>
        <v>6452</v>
      </c>
      <c r="T33" s="92">
        <f t="shared" si="3"/>
        <v>5431</v>
      </c>
      <c r="U33" s="92">
        <f t="shared" si="3"/>
        <v>6034</v>
      </c>
      <c r="V33" s="92">
        <f>SUM(V23:V32)</f>
        <v>6529</v>
      </c>
      <c r="W33" s="683"/>
      <c r="X33" s="683"/>
      <c r="Y33" s="683"/>
      <c r="Z33" s="683"/>
      <c r="AA33" s="683"/>
      <c r="AB33" s="683"/>
      <c r="AC33" s="109"/>
      <c r="AD33" s="109"/>
      <c r="AE33" s="109"/>
      <c r="AF33" s="109"/>
    </row>
    <row r="34" spans="1:38" ht="15" customHeight="1" x14ac:dyDescent="0.2">
      <c r="A34" s="420" t="s">
        <v>764</v>
      </c>
      <c r="B34" s="103"/>
      <c r="C34" s="103"/>
      <c r="D34" s="103"/>
      <c r="E34" s="80"/>
      <c r="F34" s="420" t="s">
        <v>762</v>
      </c>
      <c r="G34" s="103"/>
      <c r="H34" s="103"/>
      <c r="I34" s="103"/>
      <c r="W34" s="683"/>
      <c r="X34" s="683"/>
      <c r="Y34" s="683"/>
      <c r="Z34" s="683"/>
      <c r="AA34" s="683"/>
      <c r="AB34" s="683"/>
      <c r="AC34" s="109"/>
      <c r="AD34" s="109"/>
      <c r="AE34" s="109"/>
      <c r="AF34" s="109"/>
    </row>
    <row r="35" spans="1:38" ht="15" customHeight="1" x14ac:dyDescent="0.2">
      <c r="A35" s="420" t="s">
        <v>761</v>
      </c>
      <c r="B35" s="103"/>
      <c r="C35" s="103"/>
      <c r="D35" s="103"/>
      <c r="E35" s="80"/>
      <c r="F35" s="103"/>
      <c r="G35" s="103"/>
      <c r="H35" s="103"/>
      <c r="I35" s="103"/>
    </row>
    <row r="36" spans="1:38" ht="15" customHeight="1" x14ac:dyDescent="0.2">
      <c r="A36" s="80" t="s">
        <v>271</v>
      </c>
      <c r="B36" s="103"/>
      <c r="C36" s="103"/>
      <c r="D36" s="103"/>
      <c r="E36" s="80"/>
      <c r="F36" s="103"/>
      <c r="G36" s="103"/>
      <c r="H36" s="103"/>
      <c r="I36" s="103"/>
    </row>
    <row r="37" spans="1:38" x14ac:dyDescent="0.2">
      <c r="A37" s="103" t="s">
        <v>198</v>
      </c>
    </row>
    <row r="40" spans="1:38" s="194" customForma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50"/>
      <c r="X40" s="50"/>
      <c r="Y40" s="50"/>
      <c r="Z40" s="50"/>
      <c r="AA40" s="50"/>
      <c r="AB40" s="50"/>
      <c r="AC40" s="46"/>
      <c r="AD40" s="46"/>
      <c r="AE40" s="46"/>
      <c r="AF40" s="46"/>
      <c r="AG40" s="202"/>
      <c r="AH40" s="202"/>
      <c r="AI40" s="202"/>
      <c r="AJ40" s="202"/>
      <c r="AK40" s="202"/>
      <c r="AL40" s="202"/>
    </row>
    <row r="41" spans="1:38" x14ac:dyDescent="0.2">
      <c r="AG41" s="50"/>
      <c r="AH41" s="50"/>
      <c r="AI41" s="50"/>
      <c r="AJ41" s="50"/>
      <c r="AK41" s="50"/>
      <c r="AL41" s="50"/>
    </row>
    <row r="42" spans="1:38" x14ac:dyDescent="0.2">
      <c r="AG42" s="50"/>
      <c r="AH42" s="50"/>
      <c r="AI42" s="50"/>
      <c r="AJ42" s="50"/>
      <c r="AK42" s="50"/>
      <c r="AL42" s="50"/>
    </row>
    <row r="43" spans="1:38" x14ac:dyDescent="0.2">
      <c r="AG43" s="50"/>
      <c r="AH43" s="50"/>
      <c r="AI43" s="50"/>
      <c r="AJ43" s="50"/>
      <c r="AK43" s="50"/>
      <c r="AL43" s="50"/>
    </row>
    <row r="44" spans="1:38" x14ac:dyDescent="0.2">
      <c r="AG44" s="50"/>
      <c r="AH44" s="50"/>
      <c r="AI44" s="50"/>
      <c r="AJ44" s="50"/>
      <c r="AK44" s="50"/>
      <c r="AL44" s="50"/>
    </row>
    <row r="45" spans="1:38" x14ac:dyDescent="0.2">
      <c r="AG45" s="50"/>
      <c r="AH45" s="50"/>
      <c r="AI45" s="50"/>
      <c r="AJ45" s="50"/>
      <c r="AK45" s="50"/>
      <c r="AL45" s="50"/>
    </row>
    <row r="46" spans="1:38" x14ac:dyDescent="0.2">
      <c r="AG46" s="50"/>
      <c r="AH46" s="50"/>
      <c r="AI46" s="50"/>
      <c r="AJ46" s="50"/>
      <c r="AK46" s="50"/>
      <c r="AL46" s="50"/>
    </row>
    <row r="47" spans="1:38" x14ac:dyDescent="0.2">
      <c r="AG47" s="50"/>
      <c r="AH47" s="50"/>
      <c r="AI47" s="50"/>
      <c r="AJ47" s="50"/>
      <c r="AK47" s="50"/>
      <c r="AL47" s="50"/>
    </row>
    <row r="50" spans="1:38" s="194" customFormat="1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50"/>
      <c r="X50" s="50"/>
      <c r="Y50" s="50"/>
      <c r="Z50" s="50"/>
      <c r="AA50" s="50"/>
      <c r="AB50" s="50"/>
      <c r="AC50" s="46"/>
      <c r="AD50" s="46"/>
      <c r="AE50" s="46"/>
      <c r="AF50" s="46"/>
      <c r="AH50" s="202"/>
      <c r="AI50" s="202"/>
      <c r="AJ50" s="202"/>
      <c r="AK50" s="202"/>
      <c r="AL50" s="202"/>
    </row>
    <row r="51" spans="1:38" x14ac:dyDescent="0.2">
      <c r="AH51" s="50"/>
      <c r="AI51" s="50"/>
      <c r="AJ51" s="50"/>
      <c r="AK51" s="50"/>
      <c r="AL51" s="50"/>
    </row>
    <row r="52" spans="1:38" x14ac:dyDescent="0.2">
      <c r="AH52" s="50"/>
      <c r="AI52" s="50"/>
      <c r="AJ52" s="50"/>
      <c r="AK52" s="50"/>
      <c r="AL52" s="50"/>
    </row>
    <row r="53" spans="1:38" x14ac:dyDescent="0.2">
      <c r="AH53" s="50"/>
      <c r="AI53" s="50"/>
      <c r="AJ53" s="50"/>
      <c r="AK53" s="50"/>
      <c r="AL53" s="50"/>
    </row>
    <row r="54" spans="1:38" x14ac:dyDescent="0.2">
      <c r="AH54" s="50"/>
      <c r="AI54" s="50"/>
      <c r="AJ54" s="50"/>
      <c r="AK54" s="50"/>
      <c r="AL54" s="50"/>
    </row>
    <row r="55" spans="1:38" x14ac:dyDescent="0.2">
      <c r="AH55" s="50"/>
      <c r="AI55" s="50"/>
      <c r="AJ55" s="50"/>
      <c r="AK55" s="50"/>
      <c r="AL55" s="50"/>
    </row>
    <row r="56" spans="1:38" x14ac:dyDescent="0.2">
      <c r="AH56" s="50"/>
      <c r="AI56" s="50"/>
      <c r="AJ56" s="50"/>
      <c r="AK56" s="50"/>
      <c r="AL56" s="50"/>
    </row>
    <row r="57" spans="1:38" x14ac:dyDescent="0.2">
      <c r="AH57" s="50"/>
      <c r="AI57" s="50"/>
      <c r="AJ57" s="50"/>
      <c r="AK57" s="50"/>
      <c r="AL57" s="50"/>
    </row>
    <row r="58" spans="1:38" x14ac:dyDescent="0.2">
      <c r="AH58" s="50"/>
      <c r="AI58" s="50"/>
      <c r="AJ58" s="50"/>
      <c r="AK58" s="50"/>
      <c r="AL58" s="50"/>
    </row>
    <row r="59" spans="1:38" x14ac:dyDescent="0.2">
      <c r="AH59" s="50"/>
      <c r="AI59" s="50"/>
      <c r="AJ59" s="50"/>
      <c r="AK59" s="50"/>
      <c r="AL59" s="50"/>
    </row>
    <row r="60" spans="1:38" x14ac:dyDescent="0.2">
      <c r="AH60" s="50"/>
      <c r="AI60" s="50"/>
      <c r="AJ60" s="50"/>
      <c r="AK60" s="50"/>
      <c r="AL60" s="50"/>
    </row>
    <row r="61" spans="1:38" x14ac:dyDescent="0.2">
      <c r="AH61" s="50"/>
      <c r="AI61" s="50"/>
      <c r="AJ61" s="50"/>
      <c r="AK61" s="50"/>
      <c r="AL61" s="50"/>
    </row>
    <row r="62" spans="1:38" x14ac:dyDescent="0.2">
      <c r="AH62" s="50"/>
      <c r="AI62" s="50"/>
      <c r="AJ62" s="50"/>
      <c r="AK62" s="50"/>
      <c r="AL62" s="50"/>
    </row>
    <row r="63" spans="1:38" x14ac:dyDescent="0.2">
      <c r="AH63" s="50"/>
      <c r="AI63" s="50"/>
      <c r="AJ63" s="50"/>
      <c r="AK63" s="50"/>
      <c r="AL63" s="50"/>
    </row>
    <row r="64" spans="1:38" x14ac:dyDescent="0.2">
      <c r="AH64" s="50"/>
      <c r="AI64" s="50"/>
      <c r="AJ64" s="50"/>
      <c r="AK64" s="50"/>
      <c r="AL64" s="50"/>
    </row>
    <row r="65" spans="34:38" x14ac:dyDescent="0.2">
      <c r="AH65" s="50"/>
      <c r="AI65" s="50"/>
      <c r="AJ65" s="50"/>
      <c r="AK65" s="50"/>
      <c r="AL65" s="50"/>
    </row>
    <row r="66" spans="34:38" x14ac:dyDescent="0.2">
      <c r="AH66" s="50"/>
      <c r="AI66" s="50"/>
      <c r="AJ66" s="50"/>
      <c r="AK66" s="50"/>
      <c r="AL66" s="50"/>
    </row>
    <row r="67" spans="34:38" x14ac:dyDescent="0.2">
      <c r="AH67" s="50"/>
      <c r="AI67" s="50"/>
      <c r="AJ67" s="50"/>
      <c r="AK67" s="50"/>
      <c r="AL67" s="50"/>
    </row>
    <row r="68" spans="34:38" x14ac:dyDescent="0.2">
      <c r="AH68" s="50"/>
      <c r="AI68" s="50"/>
      <c r="AJ68" s="50"/>
      <c r="AK68" s="50"/>
      <c r="AL68" s="50"/>
    </row>
    <row r="69" spans="34:38" x14ac:dyDescent="0.2">
      <c r="AH69" s="50"/>
      <c r="AI69" s="50"/>
      <c r="AJ69" s="50"/>
      <c r="AK69" s="50"/>
      <c r="AL69" s="50"/>
    </row>
    <row r="70" spans="34:38" x14ac:dyDescent="0.2">
      <c r="AH70" s="50"/>
      <c r="AI70" s="50"/>
      <c r="AJ70" s="50"/>
      <c r="AK70" s="50"/>
      <c r="AL70" s="50"/>
    </row>
    <row r="71" spans="34:38" x14ac:dyDescent="0.2">
      <c r="AH71" s="50"/>
      <c r="AI71" s="50"/>
      <c r="AJ71" s="50"/>
      <c r="AK71" s="50"/>
      <c r="AL71" s="50"/>
    </row>
    <row r="72" spans="34:38" x14ac:dyDescent="0.2">
      <c r="AH72" s="50"/>
      <c r="AI72" s="50"/>
      <c r="AJ72" s="50"/>
      <c r="AK72" s="50"/>
      <c r="AL72" s="50"/>
    </row>
    <row r="73" spans="34:38" x14ac:dyDescent="0.2">
      <c r="AH73" s="50"/>
      <c r="AI73" s="50"/>
      <c r="AJ73" s="50"/>
      <c r="AK73" s="50"/>
      <c r="AL73" s="50"/>
    </row>
    <row r="74" spans="34:38" x14ac:dyDescent="0.2">
      <c r="AH74" s="50"/>
      <c r="AI74" s="50"/>
      <c r="AJ74" s="50"/>
      <c r="AK74" s="50"/>
      <c r="AL74" s="50"/>
    </row>
    <row r="75" spans="34:38" x14ac:dyDescent="0.2">
      <c r="AH75" s="50"/>
      <c r="AI75" s="50"/>
      <c r="AJ75" s="50"/>
      <c r="AK75" s="50"/>
      <c r="AL75" s="50"/>
    </row>
    <row r="76" spans="34:38" x14ac:dyDescent="0.2">
      <c r="AH76" s="50"/>
      <c r="AI76" s="50"/>
      <c r="AJ76" s="50"/>
      <c r="AK76" s="50"/>
      <c r="AL76" s="50"/>
    </row>
    <row r="77" spans="34:38" x14ac:dyDescent="0.2">
      <c r="AH77" s="50"/>
      <c r="AI77" s="50"/>
      <c r="AJ77" s="50"/>
      <c r="AK77" s="50"/>
      <c r="AL77" s="50"/>
    </row>
    <row r="78" spans="34:38" x14ac:dyDescent="0.2">
      <c r="AH78" s="50"/>
      <c r="AI78" s="50"/>
      <c r="AJ78" s="50"/>
      <c r="AK78" s="50"/>
      <c r="AL78" s="50"/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48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AX128"/>
  <sheetViews>
    <sheetView view="pageBreakPreview" zoomScale="90" zoomScaleNormal="80" zoomScaleSheetLayoutView="90" zoomScalePageLayoutView="80" workbookViewId="0">
      <pane xSplit="1" ySplit="2" topLeftCell="N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28515625" defaultRowHeight="12.75" outlineLevelCol="1" x14ac:dyDescent="0.2"/>
  <cols>
    <col min="1" max="1" width="37.7109375" style="46" customWidth="1"/>
    <col min="2" max="6" width="9.28515625" style="46" hidden="1" customWidth="1" outlineLevel="1"/>
    <col min="7" max="13" width="9" style="50" hidden="1" customWidth="1" outlineLevel="1"/>
    <col min="14" max="14" width="7.7109375" style="50" bestFit="1" customWidth="1" collapsed="1"/>
    <col min="15" max="23" width="7.7109375" style="50" bestFit="1" customWidth="1"/>
    <col min="24" max="25" width="9" style="50" hidden="1" customWidth="1" outlineLevel="1"/>
    <col min="26" max="26" width="7.7109375" style="50" bestFit="1" customWidth="1" collapsed="1"/>
    <col min="27" max="29" width="9" style="50" hidden="1" customWidth="1" outlineLevel="1"/>
    <col min="30" max="30" width="7.7109375" style="50" bestFit="1" customWidth="1" collapsed="1"/>
    <col min="31" max="33" width="9" style="50" hidden="1" customWidth="1" outlineLevel="1"/>
    <col min="34" max="34" width="7.7109375" style="50" bestFit="1" customWidth="1" collapsed="1"/>
    <col min="35" max="35" width="9" style="46" hidden="1" customWidth="1" outlineLevel="1"/>
    <col min="36" max="37" width="9.28515625" style="46" hidden="1" customWidth="1" outlineLevel="1"/>
    <col min="38" max="38" width="7.7109375" style="46" bestFit="1" customWidth="1" collapsed="1"/>
    <col min="39" max="41" width="9.28515625" style="46" hidden="1" customWidth="1" outlineLevel="1"/>
    <col min="42" max="42" width="7.7109375" style="46" bestFit="1" customWidth="1" collapsed="1"/>
    <col min="43" max="45" width="9.28515625" style="46" hidden="1" customWidth="1" outlineLevel="1"/>
    <col min="46" max="46" width="7.7109375" style="46" bestFit="1" customWidth="1" collapsed="1"/>
    <col min="47" max="47" width="9.28515625" style="46" hidden="1" customWidth="1" outlineLevel="1"/>
    <col min="48" max="49" width="9.28515625" style="50" hidden="1" customWidth="1" outlineLevel="1"/>
    <col min="50" max="50" width="7.7109375" style="50" bestFit="1" customWidth="1" collapsed="1"/>
    <col min="51" max="16384" width="9.28515625" style="46"/>
  </cols>
  <sheetData>
    <row r="1" spans="1:50" s="82" customFormat="1" ht="25.15" customHeight="1" x14ac:dyDescent="0.2">
      <c r="A1" s="73" t="str">
        <f>Index!B65</f>
        <v>Table 7a    Assets and liabilities of deposit money Banks, FY2004-FY2020, (legacy format)</v>
      </c>
      <c r="F1" s="119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V1" s="217"/>
      <c r="AW1" s="217"/>
      <c r="AX1" s="217"/>
    </row>
    <row r="2" spans="1:50" s="70" customFormat="1" ht="25.35" customHeight="1" x14ac:dyDescent="0.25">
      <c r="A2" s="219" t="s">
        <v>344</v>
      </c>
      <c r="B2" s="95">
        <v>1992</v>
      </c>
      <c r="C2" s="96">
        <v>1993</v>
      </c>
      <c r="D2" s="96">
        <v>1994</v>
      </c>
      <c r="E2" s="96">
        <v>1995</v>
      </c>
      <c r="F2" s="96">
        <v>1996</v>
      </c>
      <c r="G2" s="343" t="s">
        <v>325</v>
      </c>
      <c r="H2" s="343" t="s">
        <v>326</v>
      </c>
      <c r="I2" s="343" t="s">
        <v>327</v>
      </c>
      <c r="J2" s="343" t="s">
        <v>328</v>
      </c>
      <c r="K2" s="177" t="str">
        <f>IF(PubGrf="P",Sys!I3,Sys!I4)</f>
        <v>FY2001</v>
      </c>
      <c r="L2" s="177" t="str">
        <f>IF(PubGrf="P",Sys!J3,Sys!J4)</f>
        <v>FY2002</v>
      </c>
      <c r="M2" s="177" t="str">
        <f>IF(PubGrf="P",Sys!K3,Sys!K4)</f>
        <v>FY2003</v>
      </c>
      <c r="N2" s="177" t="str">
        <f>IF(PubGrf="P",Sys!L3,Sys!L4)</f>
        <v>FY2004</v>
      </c>
      <c r="O2" s="177" t="str">
        <f>IF(PubGrf="P",Sys!M3,Sys!M4)</f>
        <v>FY2005</v>
      </c>
      <c r="P2" s="177" t="str">
        <f>IF(PubGrf="P",Sys!N3,Sys!N4)</f>
        <v>FY2006</v>
      </c>
      <c r="Q2" s="177" t="str">
        <f>IF(PubGrf="P",Sys!O3,Sys!O4)</f>
        <v>FY2007</v>
      </c>
      <c r="R2" s="177" t="str">
        <f>IF(PubGrf="P",Sys!P3,Sys!P4)</f>
        <v>FY2008</v>
      </c>
      <c r="S2" s="177" t="str">
        <f>IF(PubGrf="P",Sys!Q3,Sys!Q4)</f>
        <v>FY2009</v>
      </c>
      <c r="T2" s="177" t="str">
        <f>IF(PubGrf="P",Sys!R3,Sys!R4)</f>
        <v>FY2010</v>
      </c>
      <c r="U2" s="177" t="str">
        <f>IF(PubGrf="P",Sys!S3,Sys!S4)</f>
        <v>FY2011</v>
      </c>
      <c r="V2" s="177" t="str">
        <f>IF(PubGrf="P",Sys!T3,Sys!T4)</f>
        <v>FY2012</v>
      </c>
      <c r="W2" s="177" t="str">
        <f>IF(PubGrf="P",Sys!U3,Sys!U4)</f>
        <v>FY2013</v>
      </c>
      <c r="X2" s="754" t="s">
        <v>808</v>
      </c>
      <c r="Y2" s="96" t="s">
        <v>809</v>
      </c>
      <c r="Z2" s="96" t="s">
        <v>810</v>
      </c>
      <c r="AA2" s="96" t="s">
        <v>811</v>
      </c>
      <c r="AB2" s="96" t="s">
        <v>812</v>
      </c>
      <c r="AC2" s="96" t="s">
        <v>813</v>
      </c>
      <c r="AD2" s="96" t="s">
        <v>814</v>
      </c>
      <c r="AE2" s="96" t="s">
        <v>815</v>
      </c>
      <c r="AF2" s="96" t="s">
        <v>816</v>
      </c>
      <c r="AG2" s="96" t="s">
        <v>817</v>
      </c>
      <c r="AH2" s="96" t="s">
        <v>818</v>
      </c>
      <c r="AI2" s="96" t="s">
        <v>819</v>
      </c>
      <c r="AJ2" s="96" t="s">
        <v>820</v>
      </c>
      <c r="AK2" s="96" t="s">
        <v>929</v>
      </c>
      <c r="AL2" s="96" t="s">
        <v>930</v>
      </c>
      <c r="AM2" s="96" t="s">
        <v>935</v>
      </c>
      <c r="AN2" s="343" t="s">
        <v>936</v>
      </c>
      <c r="AO2" s="343" t="s">
        <v>977</v>
      </c>
      <c r="AP2" s="96" t="s">
        <v>978</v>
      </c>
      <c r="AQ2" s="96" t="s">
        <v>979</v>
      </c>
      <c r="AR2" s="343" t="s">
        <v>1099</v>
      </c>
      <c r="AS2" s="343" t="s">
        <v>1100</v>
      </c>
      <c r="AT2" s="96" t="s">
        <v>1101</v>
      </c>
      <c r="AU2" s="96" t="s">
        <v>1102</v>
      </c>
      <c r="AV2" s="96" t="s">
        <v>1702</v>
      </c>
      <c r="AW2" s="96" t="s">
        <v>1703</v>
      </c>
      <c r="AX2" s="96" t="s">
        <v>1704</v>
      </c>
    </row>
    <row r="3" spans="1:50" ht="20.100000000000001" customHeight="1" x14ac:dyDescent="0.2">
      <c r="A3" s="110" t="s">
        <v>323</v>
      </c>
      <c r="B3" s="111">
        <v>55.15</v>
      </c>
      <c r="C3" s="111">
        <v>56.95</v>
      </c>
      <c r="D3" s="111">
        <v>57.5</v>
      </c>
      <c r="E3" s="111">
        <v>53.1</v>
      </c>
      <c r="F3" s="111">
        <v>51.837999999999994</v>
      </c>
      <c r="G3" s="314">
        <v>55.05</v>
      </c>
      <c r="H3" s="314">
        <v>52.661500000000004</v>
      </c>
      <c r="I3" s="314">
        <v>60.6785</v>
      </c>
      <c r="J3" s="314">
        <v>71.817919696969682</v>
      </c>
      <c r="K3" s="314">
        <v>70.61418066666667</v>
      </c>
      <c r="L3" s="314">
        <v>83.296245709956708</v>
      </c>
      <c r="M3" s="314">
        <v>89.065425809523816</v>
      </c>
      <c r="N3" s="314">
        <v>94.282511333333332</v>
      </c>
      <c r="O3" s="314">
        <v>95.584828000000016</v>
      </c>
      <c r="P3" s="314">
        <v>98.322333333333319</v>
      </c>
      <c r="Q3" s="314">
        <v>109.3</v>
      </c>
      <c r="R3" s="314">
        <v>113.9</v>
      </c>
      <c r="S3" s="314">
        <v>122</v>
      </c>
      <c r="T3" s="314">
        <v>133.60000000000002</v>
      </c>
      <c r="U3" s="314">
        <v>132</v>
      </c>
      <c r="V3" s="314">
        <v>118.9</v>
      </c>
      <c r="W3" s="314">
        <v>110.84751307000001</v>
      </c>
      <c r="X3" s="314">
        <v>147.346</v>
      </c>
      <c r="Y3" s="314">
        <v>151.339</v>
      </c>
      <c r="Z3" s="314">
        <v>156.875</v>
      </c>
      <c r="AA3" s="314">
        <v>161.20599999999999</v>
      </c>
      <c r="AB3" s="314">
        <v>160.34398413</v>
      </c>
      <c r="AC3" s="314">
        <v>180.27339269999999</v>
      </c>
      <c r="AD3" s="314">
        <v>189.41100590999997</v>
      </c>
      <c r="AE3" s="314">
        <v>186.85085778999999</v>
      </c>
      <c r="AF3" s="314">
        <v>213.10312150999999</v>
      </c>
      <c r="AG3" s="314">
        <v>221.25575356000002</v>
      </c>
      <c r="AH3" s="314">
        <v>220.40353524999998</v>
      </c>
      <c r="AI3" s="314">
        <v>268.42151310999998</v>
      </c>
      <c r="AJ3" s="314">
        <v>262.78496054999999</v>
      </c>
      <c r="AK3" s="314">
        <v>266.32247762000009</v>
      </c>
      <c r="AL3" s="314">
        <v>261.75700000000001</v>
      </c>
      <c r="AM3" s="314">
        <v>295.88753630999997</v>
      </c>
      <c r="AN3" s="314">
        <v>292.26928143000004</v>
      </c>
      <c r="AO3" s="314"/>
      <c r="AP3" s="314">
        <v>256.97455324000003</v>
      </c>
      <c r="AQ3" s="314"/>
      <c r="AR3" s="314"/>
      <c r="AS3" s="314"/>
      <c r="AT3" s="314">
        <v>245.93961024999999</v>
      </c>
      <c r="AU3" s="314"/>
      <c r="AV3" s="314"/>
      <c r="AW3" s="314"/>
      <c r="AX3" s="314">
        <v>293.76793511</v>
      </c>
    </row>
    <row r="4" spans="1:50" x14ac:dyDescent="0.2">
      <c r="A4" s="112" t="s">
        <v>200</v>
      </c>
      <c r="B4" s="111">
        <v>16.600000000000001</v>
      </c>
      <c r="C4" s="111">
        <v>16.2</v>
      </c>
      <c r="D4" s="111">
        <v>18.399999999999999</v>
      </c>
      <c r="E4" s="111">
        <v>17.7</v>
      </c>
      <c r="F4" s="111">
        <v>20.077999999999999</v>
      </c>
      <c r="G4" s="314">
        <v>18.8</v>
      </c>
      <c r="H4" s="314">
        <v>18.127500000000001</v>
      </c>
      <c r="I4" s="314">
        <v>23.45</v>
      </c>
      <c r="J4" s="314">
        <v>33.006242424242423</v>
      </c>
      <c r="K4" s="314">
        <v>31.067133333333331</v>
      </c>
      <c r="L4" s="314">
        <v>38.30782481962482</v>
      </c>
      <c r="M4" s="314">
        <v>48.298073015873022</v>
      </c>
      <c r="N4" s="314">
        <v>50.975266666666663</v>
      </c>
      <c r="O4" s="314">
        <v>53.592800000000004</v>
      </c>
      <c r="P4" s="314">
        <v>57.575333333333333</v>
      </c>
      <c r="Q4" s="314">
        <v>60.744399999999985</v>
      </c>
      <c r="R4" s="314">
        <v>57.1</v>
      </c>
      <c r="S4" s="314">
        <v>63.6</v>
      </c>
      <c r="T4" s="314">
        <v>71.8</v>
      </c>
      <c r="U4" s="314">
        <v>71.900000000000006</v>
      </c>
      <c r="V4" s="314">
        <v>62.1</v>
      </c>
      <c r="W4" s="314">
        <v>52.453456969999998</v>
      </c>
      <c r="X4" s="314">
        <v>60.856999999999999</v>
      </c>
      <c r="Y4" s="314">
        <v>62.609000000000002</v>
      </c>
      <c r="Z4" s="314">
        <v>64.674999999999997</v>
      </c>
      <c r="AA4" s="314">
        <v>69.921000000000006</v>
      </c>
      <c r="AB4" s="314">
        <v>70.418865959999991</v>
      </c>
      <c r="AC4" s="314">
        <v>81.519255990000005</v>
      </c>
      <c r="AD4" s="314">
        <v>87.566696149999999</v>
      </c>
      <c r="AE4" s="314">
        <v>82.457303609999997</v>
      </c>
      <c r="AF4" s="314">
        <v>112.83377458</v>
      </c>
      <c r="AG4" s="314">
        <v>117.73462979</v>
      </c>
      <c r="AH4" s="314">
        <v>115.35943666999999</v>
      </c>
      <c r="AI4" s="314">
        <v>152.63491493000001</v>
      </c>
      <c r="AJ4" s="314">
        <v>144.00617371999999</v>
      </c>
      <c r="AK4" s="314">
        <v>146.19679844000001</v>
      </c>
      <c r="AL4" s="314">
        <v>135.68700000000001</v>
      </c>
      <c r="AM4" s="314">
        <v>168.56699270000001</v>
      </c>
      <c r="AN4" s="314">
        <v>167.02630801000001</v>
      </c>
      <c r="AO4" s="314"/>
      <c r="AP4" s="314">
        <v>129.21272109999998</v>
      </c>
      <c r="AQ4" s="314"/>
      <c r="AR4" s="314"/>
      <c r="AS4" s="314"/>
      <c r="AT4" s="314">
        <v>113.55736757999999</v>
      </c>
      <c r="AU4" s="314"/>
      <c r="AV4" s="314"/>
      <c r="AW4" s="314"/>
      <c r="AX4" s="314">
        <v>155.29664922000003</v>
      </c>
    </row>
    <row r="5" spans="1:50" x14ac:dyDescent="0.2">
      <c r="A5" s="112" t="s">
        <v>201</v>
      </c>
      <c r="B5" s="111">
        <v>1.25</v>
      </c>
      <c r="C5" s="111">
        <v>1.5</v>
      </c>
      <c r="D5" s="111">
        <v>1.35</v>
      </c>
      <c r="E5" s="111">
        <v>1.1499999999999999</v>
      </c>
      <c r="F5" s="111">
        <v>2.2130000000000001</v>
      </c>
      <c r="G5" s="314">
        <v>2.85</v>
      </c>
      <c r="H5" s="314">
        <v>3.08</v>
      </c>
      <c r="I5" s="314">
        <v>4.3324999999999996</v>
      </c>
      <c r="J5" s="314">
        <v>2.8899318181818181</v>
      </c>
      <c r="K5" s="314">
        <v>2.5810333333333331</v>
      </c>
      <c r="L5" s="314">
        <v>2.3346969696969682</v>
      </c>
      <c r="M5" s="314">
        <v>1.3617999999999986</v>
      </c>
      <c r="N5" s="314">
        <v>1.2915333333333343</v>
      </c>
      <c r="O5" s="314">
        <v>0.48873333333333285</v>
      </c>
      <c r="P5" s="314">
        <v>0.26439999999999858</v>
      </c>
      <c r="Q5" s="314">
        <v>0.49373333333333141</v>
      </c>
      <c r="R5" s="314">
        <v>2.9</v>
      </c>
      <c r="S5" s="314">
        <v>1.7</v>
      </c>
      <c r="T5" s="314">
        <v>3.7</v>
      </c>
      <c r="U5" s="314">
        <v>5.2</v>
      </c>
      <c r="V5" s="314">
        <v>3.4</v>
      </c>
      <c r="W5" s="314">
        <v>0</v>
      </c>
      <c r="X5" s="314">
        <v>0.91200000000000003</v>
      </c>
      <c r="Y5" s="314">
        <v>0.91200000000000003</v>
      </c>
      <c r="Z5" s="314">
        <v>0.29899999999999999</v>
      </c>
      <c r="AA5" s="314">
        <v>0.11799999999999999</v>
      </c>
      <c r="AB5" s="314">
        <v>0</v>
      </c>
      <c r="AC5" s="314">
        <v>0</v>
      </c>
      <c r="AD5" s="314">
        <v>0</v>
      </c>
      <c r="AE5" s="314">
        <v>4.5854339999999993E-2</v>
      </c>
      <c r="AF5" s="314">
        <v>4.5854339999999993E-2</v>
      </c>
      <c r="AG5" s="314">
        <v>0</v>
      </c>
      <c r="AH5" s="314">
        <v>0</v>
      </c>
      <c r="AI5" s="314">
        <v>0</v>
      </c>
      <c r="AJ5" s="314">
        <v>0.27554727000000001</v>
      </c>
      <c r="AK5" s="314">
        <v>0.20190089</v>
      </c>
      <c r="AL5" s="314">
        <v>0.13</v>
      </c>
      <c r="AM5" s="314">
        <v>8.1851789999999994E-2</v>
      </c>
      <c r="AN5" s="314">
        <v>3.4392470000000001E-2</v>
      </c>
      <c r="AO5" s="314"/>
      <c r="AP5" s="314">
        <v>0.25281817000000001</v>
      </c>
      <c r="AQ5" s="314"/>
      <c r="AR5" s="314"/>
      <c r="AS5" s="314"/>
      <c r="AT5" s="314">
        <v>0</v>
      </c>
      <c r="AU5" s="314"/>
      <c r="AV5" s="314"/>
      <c r="AW5" s="314"/>
      <c r="AX5" s="314">
        <v>0.25344897999999999</v>
      </c>
    </row>
    <row r="6" spans="1:50" x14ac:dyDescent="0.2">
      <c r="A6" s="534" t="s">
        <v>787</v>
      </c>
      <c r="B6" s="111">
        <v>1.4</v>
      </c>
      <c r="C6" s="111">
        <v>1.1000000000000001</v>
      </c>
      <c r="D6" s="111">
        <v>0.65</v>
      </c>
      <c r="E6" s="111">
        <v>0.1</v>
      </c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>
        <v>1.4</v>
      </c>
      <c r="R6" s="314">
        <v>0</v>
      </c>
      <c r="S6" s="314">
        <v>0</v>
      </c>
      <c r="T6" s="314">
        <v>0</v>
      </c>
      <c r="U6" s="314">
        <v>0</v>
      </c>
      <c r="V6" s="314">
        <v>0</v>
      </c>
      <c r="W6" s="314">
        <v>3.9911550500000001</v>
      </c>
      <c r="X6" s="314">
        <v>7.3140000000000001</v>
      </c>
      <c r="Y6" s="314">
        <v>7.2349999999999994</v>
      </c>
      <c r="Z6" s="314">
        <v>8.7040000000000006</v>
      </c>
      <c r="AA6" s="314">
        <v>7.07</v>
      </c>
      <c r="AB6" s="314">
        <v>7.3717662700000002</v>
      </c>
      <c r="AC6" s="314">
        <v>8.2736198000000005</v>
      </c>
      <c r="AD6" s="314">
        <v>6.1547366599999993</v>
      </c>
      <c r="AE6" s="314">
        <v>5.4104006199999999</v>
      </c>
      <c r="AF6" s="314">
        <v>3.1966149699999997</v>
      </c>
      <c r="AG6" s="314">
        <v>3.0151921499999998</v>
      </c>
      <c r="AH6" s="314">
        <v>2.6676208099999998</v>
      </c>
      <c r="AI6" s="314">
        <v>2.4837854899999998</v>
      </c>
      <c r="AJ6" s="314">
        <v>2.30358566</v>
      </c>
      <c r="AK6" s="314">
        <v>2.0195441999999999</v>
      </c>
      <c r="AL6" s="314">
        <v>1.7609999999999999</v>
      </c>
      <c r="AM6" s="314">
        <v>1.6325921700000001</v>
      </c>
      <c r="AN6" s="314">
        <v>1.4738516299999997</v>
      </c>
      <c r="AO6" s="314"/>
      <c r="AP6" s="314">
        <v>1.28214538</v>
      </c>
      <c r="AQ6" s="314"/>
      <c r="AR6" s="314"/>
      <c r="AS6" s="314"/>
      <c r="AT6" s="314">
        <v>0.79377879000000007</v>
      </c>
      <c r="AU6" s="314"/>
      <c r="AV6" s="314"/>
      <c r="AW6" s="314"/>
      <c r="AX6" s="314">
        <v>0.50454197000000001</v>
      </c>
    </row>
    <row r="7" spans="1:50" x14ac:dyDescent="0.2">
      <c r="A7" s="112" t="s">
        <v>202</v>
      </c>
      <c r="B7" s="111">
        <v>34.35</v>
      </c>
      <c r="C7" s="111">
        <v>35.450000000000003</v>
      </c>
      <c r="D7" s="111">
        <v>35.549999999999997</v>
      </c>
      <c r="E7" s="111">
        <v>32.25</v>
      </c>
      <c r="F7" s="111">
        <v>29.458500000000001</v>
      </c>
      <c r="G7" s="314">
        <v>31.95</v>
      </c>
      <c r="H7" s="314">
        <v>31.716500000000003</v>
      </c>
      <c r="I7" s="314">
        <v>33.636499999999998</v>
      </c>
      <c r="J7" s="314">
        <v>36.991174242424243</v>
      </c>
      <c r="K7" s="314">
        <v>38.119173333333329</v>
      </c>
      <c r="L7" s="314">
        <v>40.066070735930737</v>
      </c>
      <c r="M7" s="314">
        <v>40.404571428571437</v>
      </c>
      <c r="N7" s="314">
        <v>43.414999999999999</v>
      </c>
      <c r="O7" s="314">
        <v>43.574933333333334</v>
      </c>
      <c r="P7" s="314">
        <v>43.216866666666668</v>
      </c>
      <c r="Q7" s="314">
        <v>49.895933333333332</v>
      </c>
      <c r="R7" s="314">
        <v>58.2</v>
      </c>
      <c r="S7" s="314">
        <v>62</v>
      </c>
      <c r="T7" s="314">
        <v>63.3</v>
      </c>
      <c r="U7" s="314">
        <v>60.2</v>
      </c>
      <c r="V7" s="314">
        <v>59.4</v>
      </c>
      <c r="W7" s="314">
        <v>60.003259860000007</v>
      </c>
      <c r="X7" s="314">
        <v>73.259999999999991</v>
      </c>
      <c r="Y7" s="314">
        <v>75.625</v>
      </c>
      <c r="Z7" s="314">
        <v>79.433999999999997</v>
      </c>
      <c r="AA7" s="314">
        <v>82.253</v>
      </c>
      <c r="AB7" s="314">
        <v>81.515760650000004</v>
      </c>
      <c r="AC7" s="314">
        <v>85.343906000000004</v>
      </c>
      <c r="AD7" s="314">
        <v>89.63274371</v>
      </c>
      <c r="AE7" s="314">
        <v>95.742112849999998</v>
      </c>
      <c r="AF7" s="314">
        <v>93.84618304</v>
      </c>
      <c r="AG7" s="314">
        <v>98.58414762000001</v>
      </c>
      <c r="AH7" s="314">
        <v>101.14628378</v>
      </c>
      <c r="AI7" s="314">
        <v>112.37027167999999</v>
      </c>
      <c r="AJ7" s="314">
        <v>114.98178206</v>
      </c>
      <c r="AK7" s="314">
        <v>115.20363814</v>
      </c>
      <c r="AL7" s="314">
        <v>119.64999999999999</v>
      </c>
      <c r="AM7" s="314">
        <v>124.53015688000002</v>
      </c>
      <c r="AN7" s="314">
        <v>121.15999456000003</v>
      </c>
      <c r="AO7" s="314"/>
      <c r="AP7" s="314">
        <v>120.55664684999999</v>
      </c>
      <c r="AQ7" s="314"/>
      <c r="AR7" s="314"/>
      <c r="AS7" s="314"/>
      <c r="AT7" s="314">
        <v>126.83453698</v>
      </c>
      <c r="AU7" s="314"/>
      <c r="AV7" s="314"/>
      <c r="AW7" s="314"/>
      <c r="AX7" s="314">
        <v>130.22039707000002</v>
      </c>
    </row>
    <row r="8" spans="1:50" x14ac:dyDescent="0.2">
      <c r="A8" s="114" t="s">
        <v>203</v>
      </c>
      <c r="B8" s="111"/>
      <c r="C8" s="111"/>
      <c r="D8" s="111"/>
      <c r="E8" s="111"/>
      <c r="F8" s="111">
        <v>19.741</v>
      </c>
      <c r="G8" s="314">
        <v>21.2255</v>
      </c>
      <c r="H8" s="314">
        <v>23.210500000000003</v>
      </c>
      <c r="I8" s="314">
        <v>22.847000000000001</v>
      </c>
      <c r="J8" s="314">
        <v>26.406287878787875</v>
      </c>
      <c r="K8" s="314">
        <v>29.482933333333339</v>
      </c>
      <c r="L8" s="314">
        <v>34.500524963924967</v>
      </c>
      <c r="M8" s="314">
        <v>36.928841269841271</v>
      </c>
      <c r="N8" s="314">
        <v>38.534866666666659</v>
      </c>
      <c r="O8" s="314">
        <v>38.175599999999996</v>
      </c>
      <c r="P8" s="314">
        <v>35.218200000000003</v>
      </c>
      <c r="Q8" s="314">
        <v>38.478400000000001</v>
      </c>
      <c r="R8" s="314">
        <v>43.9</v>
      </c>
      <c r="S8" s="314">
        <v>46.1</v>
      </c>
      <c r="T8" s="314">
        <v>48.6</v>
      </c>
      <c r="U8" s="314">
        <v>49</v>
      </c>
      <c r="V8" s="314">
        <v>46.9</v>
      </c>
      <c r="W8" s="314">
        <v>39.245646650000005</v>
      </c>
      <c r="X8" s="314">
        <v>52.26</v>
      </c>
      <c r="Y8" s="314">
        <v>54.760999999999996</v>
      </c>
      <c r="Z8" s="314">
        <v>57.366</v>
      </c>
      <c r="AA8" s="314">
        <v>59.879000000000005</v>
      </c>
      <c r="AB8" s="314">
        <v>58.575630650000001</v>
      </c>
      <c r="AC8" s="314">
        <v>59.374678109999998</v>
      </c>
      <c r="AD8" s="314">
        <v>62.609703949999997</v>
      </c>
      <c r="AE8" s="314">
        <v>68.492977159999995</v>
      </c>
      <c r="AF8" s="314">
        <v>68.045706420000002</v>
      </c>
      <c r="AG8" s="314">
        <v>61.588785860000002</v>
      </c>
      <c r="AH8" s="314">
        <v>66.025968410000004</v>
      </c>
      <c r="AI8" s="314">
        <v>72.864046379999991</v>
      </c>
      <c r="AJ8" s="314">
        <v>72.413232669999999</v>
      </c>
      <c r="AK8" s="314">
        <v>74.801208299999999</v>
      </c>
      <c r="AL8" s="314">
        <v>74.977999999999994</v>
      </c>
      <c r="AM8" s="314">
        <v>77.696984780000008</v>
      </c>
      <c r="AN8" s="314">
        <v>74.661608990000019</v>
      </c>
      <c r="AO8" s="314"/>
      <c r="AP8" s="314">
        <v>76.860935949999998</v>
      </c>
      <c r="AQ8" s="314"/>
      <c r="AR8" s="314"/>
      <c r="AS8" s="314"/>
      <c r="AT8" s="314">
        <v>75.382806919999993</v>
      </c>
      <c r="AU8" s="314"/>
      <c r="AV8" s="314"/>
      <c r="AW8" s="314"/>
      <c r="AX8" s="314">
        <v>75.73001029000001</v>
      </c>
    </row>
    <row r="9" spans="1:50" x14ac:dyDescent="0.2">
      <c r="A9" s="114" t="s">
        <v>204</v>
      </c>
      <c r="B9" s="111"/>
      <c r="C9" s="111"/>
      <c r="D9" s="111"/>
      <c r="E9" s="111"/>
      <c r="F9" s="111">
        <v>9.7174999999999994</v>
      </c>
      <c r="G9" s="314">
        <v>11.074499999999997</v>
      </c>
      <c r="H9" s="314">
        <v>8.5060000000000002</v>
      </c>
      <c r="I9" s="314">
        <v>10.789500000000002</v>
      </c>
      <c r="J9" s="314">
        <v>10.584886363636365</v>
      </c>
      <c r="K9" s="314">
        <v>8.636239999999999</v>
      </c>
      <c r="L9" s="314">
        <v>5.5655457720057733</v>
      </c>
      <c r="M9" s="314">
        <v>3.4757301587301592</v>
      </c>
      <c r="N9" s="314">
        <v>4.8801333333333332</v>
      </c>
      <c r="O9" s="314">
        <v>5.3993333333333329</v>
      </c>
      <c r="P9" s="314">
        <v>7.9986666666666659</v>
      </c>
      <c r="Q9" s="314">
        <v>11.417533333333333</v>
      </c>
      <c r="R9" s="314">
        <v>14.3</v>
      </c>
      <c r="S9" s="314">
        <v>15.9</v>
      </c>
      <c r="T9" s="314">
        <v>14.7</v>
      </c>
      <c r="U9" s="314">
        <v>11.2</v>
      </c>
      <c r="V9" s="314">
        <v>12.5</v>
      </c>
      <c r="W9" s="314">
        <v>20.757613210000002</v>
      </c>
      <c r="X9" s="314">
        <v>21</v>
      </c>
      <c r="Y9" s="314">
        <v>20.863999999999997</v>
      </c>
      <c r="Z9" s="314">
        <v>22.068000000000001</v>
      </c>
      <c r="AA9" s="314">
        <v>22.373999999999999</v>
      </c>
      <c r="AB9" s="314">
        <v>22.94013</v>
      </c>
      <c r="AC9" s="314">
        <v>25.969227889999999</v>
      </c>
      <c r="AD9" s="314">
        <v>27.023039759999996</v>
      </c>
      <c r="AE9" s="314">
        <v>27.249135689999999</v>
      </c>
      <c r="AF9" s="314">
        <v>25.800476619999998</v>
      </c>
      <c r="AG9" s="314">
        <v>36.995361760000002</v>
      </c>
      <c r="AH9" s="314">
        <v>35.12031537</v>
      </c>
      <c r="AI9" s="314">
        <v>39.506225299999997</v>
      </c>
      <c r="AJ9" s="314">
        <v>42.568549390000001</v>
      </c>
      <c r="AK9" s="314">
        <v>40.402429839999996</v>
      </c>
      <c r="AL9" s="314">
        <v>44.671999999999997</v>
      </c>
      <c r="AM9" s="314">
        <v>46.833172100000006</v>
      </c>
      <c r="AN9" s="314">
        <v>46.498385570000011</v>
      </c>
      <c r="AO9" s="314"/>
      <c r="AP9" s="314">
        <v>43.695710900000002</v>
      </c>
      <c r="AQ9" s="314"/>
      <c r="AR9" s="314"/>
      <c r="AS9" s="314"/>
      <c r="AT9" s="314">
        <v>51.451730059999996</v>
      </c>
      <c r="AU9" s="314"/>
      <c r="AV9" s="314"/>
      <c r="AW9" s="314"/>
      <c r="AX9" s="314">
        <v>54.490386780000001</v>
      </c>
    </row>
    <row r="10" spans="1:50" x14ac:dyDescent="0.2">
      <c r="A10" s="112" t="s">
        <v>205</v>
      </c>
      <c r="B10" s="111">
        <v>1.55</v>
      </c>
      <c r="C10" s="111">
        <v>2.7</v>
      </c>
      <c r="D10" s="111">
        <v>1.55</v>
      </c>
      <c r="E10" s="111">
        <v>1.9</v>
      </c>
      <c r="F10" s="111">
        <v>6.7999999999994287E-2</v>
      </c>
      <c r="G10" s="314">
        <v>1.45</v>
      </c>
      <c r="H10" s="314">
        <v>-0.26250000000000639</v>
      </c>
      <c r="I10" s="314">
        <v>-0.74050000000000438</v>
      </c>
      <c r="J10" s="314">
        <v>-1.0694287878787989</v>
      </c>
      <c r="K10" s="314">
        <v>-1.1531593333333205</v>
      </c>
      <c r="L10" s="314">
        <v>2.5876531847041804</v>
      </c>
      <c r="M10" s="314">
        <v>-0.99901863492063825</v>
      </c>
      <c r="N10" s="314">
        <v>-1.3992886666666635</v>
      </c>
      <c r="O10" s="314">
        <v>-2.071638666666658</v>
      </c>
      <c r="P10" s="314">
        <v>-2.7342666666666844</v>
      </c>
      <c r="Q10" s="314">
        <v>-3.237646666666663</v>
      </c>
      <c r="R10" s="314">
        <v>-4.3</v>
      </c>
      <c r="S10" s="314">
        <v>-5.3</v>
      </c>
      <c r="T10" s="314">
        <v>-5.2</v>
      </c>
      <c r="U10" s="314">
        <v>-5.3</v>
      </c>
      <c r="V10" s="314">
        <v>-6</v>
      </c>
      <c r="W10" s="314">
        <v>-5.6003588100000004</v>
      </c>
      <c r="X10" s="314">
        <v>5.0030000000000001</v>
      </c>
      <c r="Y10" s="314">
        <v>4.9580000000000002</v>
      </c>
      <c r="Z10" s="314">
        <v>3.7630000000000012</v>
      </c>
      <c r="AA10" s="314">
        <v>1.8440000000000007</v>
      </c>
      <c r="AB10" s="314">
        <v>1.0375912499999997</v>
      </c>
      <c r="AC10" s="314">
        <v>5.1366109100000017</v>
      </c>
      <c r="AD10" s="314">
        <v>6.056829389999999</v>
      </c>
      <c r="AE10" s="314">
        <v>3.1951863699999992</v>
      </c>
      <c r="AF10" s="314">
        <v>3.1806945799999999</v>
      </c>
      <c r="AG10" s="314">
        <v>1.9217840000000013</v>
      </c>
      <c r="AH10" s="314">
        <v>1.2301939900000005</v>
      </c>
      <c r="AI10" s="314">
        <v>0.93254100999999989</v>
      </c>
      <c r="AJ10" s="314">
        <v>1.2178718400000013</v>
      </c>
      <c r="AK10" s="314">
        <v>2.7005959499999994</v>
      </c>
      <c r="AL10" s="314">
        <v>4.5289999999999999</v>
      </c>
      <c r="AM10" s="314">
        <v>1.0759427700000006</v>
      </c>
      <c r="AN10" s="314">
        <v>2.5747347599999992</v>
      </c>
      <c r="AO10" s="314"/>
      <c r="AP10" s="314">
        <v>5.6702217399999997</v>
      </c>
      <c r="AQ10" s="314"/>
      <c r="AR10" s="314"/>
      <c r="AS10" s="314"/>
      <c r="AT10" s="314">
        <v>4.7539269000000006</v>
      </c>
      <c r="AU10" s="314"/>
      <c r="AV10" s="314"/>
      <c r="AW10" s="314"/>
      <c r="AX10" s="314">
        <v>7.4928978700000011</v>
      </c>
    </row>
    <row r="11" spans="1:50" ht="20.100000000000001" customHeight="1" x14ac:dyDescent="0.2">
      <c r="A11" s="110" t="s">
        <v>324</v>
      </c>
      <c r="B11" s="111">
        <v>55.15</v>
      </c>
      <c r="C11" s="111">
        <v>56.95</v>
      </c>
      <c r="D11" s="111">
        <v>57.5</v>
      </c>
      <c r="E11" s="111">
        <v>53.1</v>
      </c>
      <c r="F11" s="111">
        <v>51.837999999999994</v>
      </c>
      <c r="G11" s="314">
        <v>55.05</v>
      </c>
      <c r="H11" s="314">
        <v>52.661500000000004</v>
      </c>
      <c r="I11" s="314">
        <v>60.6785</v>
      </c>
      <c r="J11" s="314">
        <v>71.817919696969682</v>
      </c>
      <c r="K11" s="314">
        <v>70.61418066666667</v>
      </c>
      <c r="L11" s="314">
        <v>83.296245709956708</v>
      </c>
      <c r="M11" s="314">
        <v>89.065425809523816</v>
      </c>
      <c r="N11" s="314">
        <v>94.282511333333332</v>
      </c>
      <c r="O11" s="314">
        <v>95.584828000000016</v>
      </c>
      <c r="P11" s="314">
        <v>98.322333333333319</v>
      </c>
      <c r="Q11" s="314">
        <v>108.78108666666665</v>
      </c>
      <c r="R11" s="314">
        <v>113.9</v>
      </c>
      <c r="S11" s="314">
        <v>122.00000000000001</v>
      </c>
      <c r="T11" s="314">
        <v>133.6</v>
      </c>
      <c r="U11" s="314">
        <v>132.00000000000003</v>
      </c>
      <c r="V11" s="314">
        <v>118.90000000000002</v>
      </c>
      <c r="W11" s="314">
        <v>110.84751307000001</v>
      </c>
      <c r="X11" s="314">
        <v>147.346</v>
      </c>
      <c r="Y11" s="314">
        <v>151.339</v>
      </c>
      <c r="Z11" s="314">
        <v>156.875</v>
      </c>
      <c r="AA11" s="314">
        <v>161.20599999999999</v>
      </c>
      <c r="AB11" s="314">
        <v>160.34398413</v>
      </c>
      <c r="AC11" s="314">
        <v>180.27339269999999</v>
      </c>
      <c r="AD11" s="314">
        <v>189.41100591</v>
      </c>
      <c r="AE11" s="314">
        <v>186.85085778999999</v>
      </c>
      <c r="AF11" s="314">
        <v>213.10312150999997</v>
      </c>
      <c r="AG11" s="314">
        <v>221.25575356000002</v>
      </c>
      <c r="AH11" s="314">
        <v>220.40353524999998</v>
      </c>
      <c r="AI11" s="314">
        <v>268.42151310999998</v>
      </c>
      <c r="AJ11" s="314">
        <v>262.78496054999999</v>
      </c>
      <c r="AK11" s="314">
        <v>266.32247762000003</v>
      </c>
      <c r="AL11" s="314">
        <v>261.75700000000001</v>
      </c>
      <c r="AM11" s="314">
        <v>295.88753631000003</v>
      </c>
      <c r="AN11" s="314">
        <v>292.26928143000004</v>
      </c>
      <c r="AO11" s="314"/>
      <c r="AP11" s="314">
        <v>256.97455323999998</v>
      </c>
      <c r="AQ11" s="314"/>
      <c r="AR11" s="314"/>
      <c r="AS11" s="314"/>
      <c r="AT11" s="314">
        <v>245.93961024999999</v>
      </c>
      <c r="AU11" s="314"/>
      <c r="AV11" s="314"/>
      <c r="AW11" s="314"/>
      <c r="AX11" s="314">
        <v>293.76793511</v>
      </c>
    </row>
    <row r="12" spans="1:50" x14ac:dyDescent="0.2">
      <c r="A12" s="112" t="s">
        <v>206</v>
      </c>
      <c r="B12" s="113">
        <v>48.35</v>
      </c>
      <c r="C12" s="113">
        <v>46.45</v>
      </c>
      <c r="D12" s="113">
        <v>49.85</v>
      </c>
      <c r="E12" s="111">
        <v>45.6</v>
      </c>
      <c r="F12" s="111">
        <v>48.6</v>
      </c>
      <c r="G12" s="314">
        <v>45</v>
      </c>
      <c r="H12" s="314">
        <v>46.432000000000002</v>
      </c>
      <c r="I12" s="314">
        <v>54.333000000000006</v>
      </c>
      <c r="J12" s="314">
        <v>61.449404545454541</v>
      </c>
      <c r="K12" s="314">
        <v>59.590834666666666</v>
      </c>
      <c r="L12" s="314">
        <v>66.194060135642133</v>
      </c>
      <c r="M12" s="314">
        <v>72.236798158730153</v>
      </c>
      <c r="N12" s="314">
        <v>74.860284666666658</v>
      </c>
      <c r="O12" s="314">
        <v>74.276728000000006</v>
      </c>
      <c r="P12" s="314">
        <v>75.497399999999985</v>
      </c>
      <c r="Q12" s="314">
        <v>85.517753333333317</v>
      </c>
      <c r="R12" s="314">
        <v>89</v>
      </c>
      <c r="S12" s="314">
        <v>93.3</v>
      </c>
      <c r="T12" s="314">
        <v>102.1</v>
      </c>
      <c r="U12" s="314">
        <v>98.2</v>
      </c>
      <c r="V12" s="314">
        <v>85.000000000000014</v>
      </c>
      <c r="W12" s="314">
        <v>90.755601040000002</v>
      </c>
      <c r="X12" s="314">
        <v>112.39</v>
      </c>
      <c r="Y12" s="314">
        <v>114.634</v>
      </c>
      <c r="Z12" s="314">
        <v>118.88500000000001</v>
      </c>
      <c r="AA12" s="314">
        <v>125.381</v>
      </c>
      <c r="AB12" s="314">
        <v>122.96711872999998</v>
      </c>
      <c r="AC12" s="314">
        <v>143.49160570000004</v>
      </c>
      <c r="AD12" s="314">
        <v>152.94467598</v>
      </c>
      <c r="AE12" s="314">
        <v>151.13574379000002</v>
      </c>
      <c r="AF12" s="314">
        <v>174.64855087000001</v>
      </c>
      <c r="AG12" s="314">
        <v>183.96030879</v>
      </c>
      <c r="AH12" s="314">
        <v>183.33877962999998</v>
      </c>
      <c r="AI12" s="314">
        <v>234.32960132000002</v>
      </c>
      <c r="AJ12" s="314">
        <v>227.31643992999997</v>
      </c>
      <c r="AK12" s="314">
        <v>231.49166417000001</v>
      </c>
      <c r="AL12" s="314">
        <v>227.208</v>
      </c>
      <c r="AM12" s="314">
        <v>262.11476213999998</v>
      </c>
      <c r="AN12" s="314">
        <v>258.62563911000001</v>
      </c>
      <c r="AO12" s="314"/>
      <c r="AP12" s="314">
        <v>219.68112266999998</v>
      </c>
      <c r="AQ12" s="314"/>
      <c r="AR12" s="314"/>
      <c r="AS12" s="314"/>
      <c r="AT12" s="314">
        <v>208.89528344999999</v>
      </c>
      <c r="AU12" s="314"/>
      <c r="AV12" s="314"/>
      <c r="AW12" s="314"/>
      <c r="AX12" s="314">
        <v>254.41235760999999</v>
      </c>
    </row>
    <row r="13" spans="1:50" x14ac:dyDescent="0.2">
      <c r="A13" s="114" t="s">
        <v>207</v>
      </c>
      <c r="B13" s="111">
        <v>16.850000000000001</v>
      </c>
      <c r="C13" s="111">
        <v>15.15</v>
      </c>
      <c r="D13" s="111">
        <v>15.35</v>
      </c>
      <c r="E13" s="111">
        <v>13.85</v>
      </c>
      <c r="F13" s="111">
        <v>15.05</v>
      </c>
      <c r="G13" s="314">
        <v>16.75</v>
      </c>
      <c r="H13" s="314">
        <v>13.919499999999999</v>
      </c>
      <c r="I13" s="314">
        <v>15.939</v>
      </c>
      <c r="J13" s="314">
        <v>20.549416666666669</v>
      </c>
      <c r="K13" s="314">
        <v>19.607839999999999</v>
      </c>
      <c r="L13" s="314">
        <v>20.649446608946608</v>
      </c>
      <c r="M13" s="314">
        <v>23.638192698412698</v>
      </c>
      <c r="N13" s="314">
        <v>26.987459999999999</v>
      </c>
      <c r="O13" s="314">
        <v>26.079033333333335</v>
      </c>
      <c r="P13" s="314">
        <v>25.692666666666664</v>
      </c>
      <c r="Q13" s="314">
        <v>25.603259999999999</v>
      </c>
      <c r="R13" s="314">
        <v>24.7</v>
      </c>
      <c r="S13" s="314">
        <v>24.2</v>
      </c>
      <c r="T13" s="314">
        <v>23.5</v>
      </c>
      <c r="U13" s="314">
        <v>28.4</v>
      </c>
      <c r="V13" s="314">
        <v>28.7</v>
      </c>
      <c r="W13" s="314">
        <v>34.880318500000001</v>
      </c>
      <c r="X13" s="314">
        <v>43.655000000000001</v>
      </c>
      <c r="Y13" s="314">
        <v>46.670999999999999</v>
      </c>
      <c r="Z13" s="314">
        <v>49.681000000000004</v>
      </c>
      <c r="AA13" s="314">
        <v>43.548000000000002</v>
      </c>
      <c r="AB13" s="314">
        <v>44.618831869999994</v>
      </c>
      <c r="AC13" s="314">
        <v>58.210948080000001</v>
      </c>
      <c r="AD13" s="314">
        <v>61.160673459999998</v>
      </c>
      <c r="AE13" s="314">
        <v>58.459321539999998</v>
      </c>
      <c r="AF13" s="314">
        <v>78.550187890000004</v>
      </c>
      <c r="AG13" s="314">
        <v>84.403644790000001</v>
      </c>
      <c r="AH13" s="314">
        <v>79.425529859999997</v>
      </c>
      <c r="AI13" s="314">
        <v>132.10319448000001</v>
      </c>
      <c r="AJ13" s="314">
        <v>128.08471558999997</v>
      </c>
      <c r="AK13" s="314">
        <v>128.26321142</v>
      </c>
      <c r="AL13" s="314">
        <v>126.71600000000002</v>
      </c>
      <c r="AM13" s="314">
        <v>169.01484045999999</v>
      </c>
      <c r="AN13" s="314">
        <v>154.25287560999999</v>
      </c>
      <c r="AO13" s="314"/>
      <c r="AP13" s="314">
        <v>120.58129384</v>
      </c>
      <c r="AQ13" s="314"/>
      <c r="AR13" s="314"/>
      <c r="AS13" s="314"/>
      <c r="AT13" s="314">
        <v>92.80135177999999</v>
      </c>
      <c r="AU13" s="314"/>
      <c r="AV13" s="314"/>
      <c r="AW13" s="314"/>
      <c r="AX13" s="314">
        <v>122.58950268</v>
      </c>
    </row>
    <row r="14" spans="1:50" x14ac:dyDescent="0.2">
      <c r="A14" s="114" t="s">
        <v>208</v>
      </c>
      <c r="B14" s="111">
        <v>9.1</v>
      </c>
      <c r="C14" s="111">
        <v>9</v>
      </c>
      <c r="D14" s="111">
        <v>9.1999999999999993</v>
      </c>
      <c r="E14" s="111">
        <v>11.1</v>
      </c>
      <c r="F14" s="111">
        <v>12.25</v>
      </c>
      <c r="G14" s="314">
        <v>11.45</v>
      </c>
      <c r="H14" s="314">
        <v>11.920500000000001</v>
      </c>
      <c r="I14" s="314">
        <v>16.645</v>
      </c>
      <c r="J14" s="314">
        <v>19.790333333333333</v>
      </c>
      <c r="K14" s="314">
        <v>19.870833333333337</v>
      </c>
      <c r="L14" s="314">
        <v>21.900021336219336</v>
      </c>
      <c r="M14" s="314">
        <v>22.019279365079363</v>
      </c>
      <c r="N14" s="314">
        <v>20.008699999999997</v>
      </c>
      <c r="O14" s="314">
        <v>17.715599999999998</v>
      </c>
      <c r="P14" s="314">
        <v>16.167566666666666</v>
      </c>
      <c r="Q14" s="314">
        <v>18.979266666666668</v>
      </c>
      <c r="R14" s="314">
        <v>20.6</v>
      </c>
      <c r="S14" s="314">
        <v>19</v>
      </c>
      <c r="T14" s="314">
        <v>22.2</v>
      </c>
      <c r="U14" s="314">
        <v>23.6</v>
      </c>
      <c r="V14" s="314">
        <v>28.5</v>
      </c>
      <c r="W14" s="314">
        <v>32.677097719999999</v>
      </c>
      <c r="X14" s="314">
        <v>30.686</v>
      </c>
      <c r="Y14" s="314">
        <v>28.821000000000002</v>
      </c>
      <c r="Z14" s="314">
        <v>31.408000000000001</v>
      </c>
      <c r="AA14" s="314">
        <v>33.213999999999999</v>
      </c>
      <c r="AB14" s="314">
        <v>29.254303449999995</v>
      </c>
      <c r="AC14" s="314">
        <v>35.575699380000003</v>
      </c>
      <c r="AD14" s="314">
        <v>45.986323119999994</v>
      </c>
      <c r="AE14" s="314">
        <v>43.020193240000005</v>
      </c>
      <c r="AF14" s="314">
        <v>44.226999010000007</v>
      </c>
      <c r="AG14" s="314">
        <v>47.788871840000006</v>
      </c>
      <c r="AH14" s="314">
        <v>50.961425979999994</v>
      </c>
      <c r="AI14" s="314">
        <v>42.495620870000003</v>
      </c>
      <c r="AJ14" s="314">
        <v>37.288708920000005</v>
      </c>
      <c r="AK14" s="314">
        <v>41.536327039999996</v>
      </c>
      <c r="AL14" s="314">
        <v>34.206000000000003</v>
      </c>
      <c r="AM14" s="314">
        <v>30.920678269999996</v>
      </c>
      <c r="AN14" s="314">
        <v>34.515663850000003</v>
      </c>
      <c r="AO14" s="314"/>
      <c r="AP14" s="314">
        <v>31.756460189999999</v>
      </c>
      <c r="AQ14" s="314"/>
      <c r="AR14" s="314"/>
      <c r="AS14" s="314"/>
      <c r="AT14" s="314">
        <v>51.547323499999997</v>
      </c>
      <c r="AU14" s="314"/>
      <c r="AV14" s="314"/>
      <c r="AW14" s="314"/>
      <c r="AX14" s="314">
        <v>47.996191820000007</v>
      </c>
    </row>
    <row r="15" spans="1:50" x14ac:dyDescent="0.2">
      <c r="A15" s="114" t="s">
        <v>209</v>
      </c>
      <c r="B15" s="111">
        <v>11.4</v>
      </c>
      <c r="C15" s="111">
        <v>11.1</v>
      </c>
      <c r="D15" s="111">
        <v>11.85</v>
      </c>
      <c r="E15" s="111">
        <v>9.5500000000000007</v>
      </c>
      <c r="F15" s="111">
        <v>9.5500000000000007</v>
      </c>
      <c r="G15" s="314">
        <v>8.1</v>
      </c>
      <c r="H15" s="314">
        <v>8.1859999999999999</v>
      </c>
      <c r="I15" s="314">
        <v>12.047499999999999</v>
      </c>
      <c r="J15" s="314">
        <v>14.483113636363637</v>
      </c>
      <c r="K15" s="314">
        <v>14.817941333333332</v>
      </c>
      <c r="L15" s="314">
        <v>16.635602695526693</v>
      </c>
      <c r="M15" s="314">
        <v>17.603094984126983</v>
      </c>
      <c r="N15" s="314">
        <v>18.073935333333335</v>
      </c>
      <c r="O15" s="314">
        <v>22.692066666666665</v>
      </c>
      <c r="P15" s="314">
        <v>26.6068</v>
      </c>
      <c r="Q15" s="314">
        <v>33.255666666666663</v>
      </c>
      <c r="R15" s="314">
        <v>35.700000000000003</v>
      </c>
      <c r="S15" s="314">
        <v>41.3</v>
      </c>
      <c r="T15" s="314">
        <v>47.9</v>
      </c>
      <c r="U15" s="314">
        <v>39.4</v>
      </c>
      <c r="V15" s="314">
        <v>23.1</v>
      </c>
      <c r="W15" s="314">
        <v>21.140994719999998</v>
      </c>
      <c r="X15" s="314">
        <v>33.858999999999995</v>
      </c>
      <c r="Y15" s="314">
        <v>35.975999999999999</v>
      </c>
      <c r="Z15" s="314">
        <v>31.203000000000003</v>
      </c>
      <c r="AA15" s="314">
        <v>35.670999999999999</v>
      </c>
      <c r="AB15" s="314">
        <v>37.100737539999997</v>
      </c>
      <c r="AC15" s="314">
        <v>37.066882379999996</v>
      </c>
      <c r="AD15" s="314">
        <v>36.630424580000003</v>
      </c>
      <c r="AE15" s="314">
        <v>40.339566899999994</v>
      </c>
      <c r="AF15" s="314">
        <v>41.498340390000003</v>
      </c>
      <c r="AG15" s="314">
        <v>43.268470010000001</v>
      </c>
      <c r="AH15" s="314">
        <v>43.864353249999994</v>
      </c>
      <c r="AI15" s="314">
        <v>47.420405839999994</v>
      </c>
      <c r="AJ15" s="314">
        <v>50.671403919999989</v>
      </c>
      <c r="AK15" s="314">
        <v>52.126639519999998</v>
      </c>
      <c r="AL15" s="314">
        <v>52.64</v>
      </c>
      <c r="AM15" s="314">
        <v>53.245209399999993</v>
      </c>
      <c r="AN15" s="314">
        <v>57.698508180000005</v>
      </c>
      <c r="AO15" s="314"/>
      <c r="AP15" s="314">
        <v>55.533877689999997</v>
      </c>
      <c r="AQ15" s="314"/>
      <c r="AR15" s="314"/>
      <c r="AS15" s="314"/>
      <c r="AT15" s="314">
        <v>55.439408200000003</v>
      </c>
      <c r="AU15" s="314"/>
      <c r="AV15" s="314"/>
      <c r="AW15" s="314"/>
      <c r="AX15" s="314">
        <v>65.219343879999997</v>
      </c>
    </row>
    <row r="16" spans="1:50" ht="14.25" x14ac:dyDescent="0.2">
      <c r="A16" s="533" t="s">
        <v>786</v>
      </c>
      <c r="B16" s="111">
        <v>11</v>
      </c>
      <c r="C16" s="111">
        <v>11.2</v>
      </c>
      <c r="D16" s="111">
        <v>13.45</v>
      </c>
      <c r="E16" s="111">
        <v>12.05</v>
      </c>
      <c r="F16" s="111">
        <v>9.5500000000000007</v>
      </c>
      <c r="G16" s="314">
        <v>9.4</v>
      </c>
      <c r="H16" s="314">
        <v>9.8915000000000006</v>
      </c>
      <c r="I16" s="314">
        <v>8.0545000000000009</v>
      </c>
      <c r="J16" s="314">
        <v>6.6265409090909086</v>
      </c>
      <c r="K16" s="314">
        <v>5.2942200000000001</v>
      </c>
      <c r="L16" s="314">
        <v>7.0089894949494944</v>
      </c>
      <c r="M16" s="314">
        <v>8.9762311111111099</v>
      </c>
      <c r="N16" s="314">
        <v>9.7901893333333323</v>
      </c>
      <c r="O16" s="314">
        <v>7.7900280000000004</v>
      </c>
      <c r="P16" s="314">
        <v>7.0303666666666658</v>
      </c>
      <c r="Q16" s="314">
        <v>7.6795600000000004</v>
      </c>
      <c r="R16" s="314">
        <v>8</v>
      </c>
      <c r="S16" s="314">
        <v>8.8000000000000007</v>
      </c>
      <c r="T16" s="314">
        <v>8.5</v>
      </c>
      <c r="U16" s="314">
        <v>6.8</v>
      </c>
      <c r="V16" s="314">
        <v>4.7</v>
      </c>
      <c r="W16" s="314">
        <v>2.0571901000000001</v>
      </c>
      <c r="X16" s="314">
        <v>4.1900000000000004</v>
      </c>
      <c r="Y16" s="314">
        <v>3.1659999999999999</v>
      </c>
      <c r="Z16" s="314">
        <v>6.5929999999999991</v>
      </c>
      <c r="AA16" s="314">
        <v>12.948</v>
      </c>
      <c r="AB16" s="314">
        <v>11.993245870000001</v>
      </c>
      <c r="AC16" s="314">
        <v>12.638075860000001</v>
      </c>
      <c r="AD16" s="314">
        <v>9.1672548199999984</v>
      </c>
      <c r="AE16" s="314">
        <v>9.3166621100000011</v>
      </c>
      <c r="AF16" s="314">
        <v>10.37302358</v>
      </c>
      <c r="AG16" s="314">
        <v>8.4993221499999994</v>
      </c>
      <c r="AH16" s="314">
        <v>9.08747054</v>
      </c>
      <c r="AI16" s="314">
        <v>12.31038013</v>
      </c>
      <c r="AJ16" s="314">
        <v>11.271611500000002</v>
      </c>
      <c r="AK16" s="314">
        <v>9.5654861900000014</v>
      </c>
      <c r="AL16" s="314">
        <v>13.645999999999999</v>
      </c>
      <c r="AM16" s="314">
        <v>8.9340340099999995</v>
      </c>
      <c r="AN16" s="314">
        <v>12.158591470000001</v>
      </c>
      <c r="AO16" s="314"/>
      <c r="AP16" s="314">
        <v>11.809490950000001</v>
      </c>
      <c r="AQ16" s="314"/>
      <c r="AR16" s="314"/>
      <c r="AS16" s="314"/>
      <c r="AT16" s="314">
        <v>9.1071999699999999</v>
      </c>
      <c r="AU16" s="314"/>
      <c r="AV16" s="314"/>
      <c r="AW16" s="314"/>
      <c r="AX16" s="314">
        <v>18.607319230000002</v>
      </c>
    </row>
    <row r="17" spans="1:50" x14ac:dyDescent="0.2">
      <c r="A17" s="112" t="s">
        <v>210</v>
      </c>
      <c r="B17" s="111">
        <v>1.8</v>
      </c>
      <c r="C17" s="111">
        <v>4.2</v>
      </c>
      <c r="D17" s="111">
        <v>2.75</v>
      </c>
      <c r="E17" s="111">
        <v>1.1499999999999999</v>
      </c>
      <c r="F17" s="111">
        <v>1.5</v>
      </c>
      <c r="G17" s="314">
        <v>2.2999999999999998</v>
      </c>
      <c r="H17" s="314">
        <v>2.7614999999999998</v>
      </c>
      <c r="I17" s="314">
        <v>1.6305000000000001</v>
      </c>
      <c r="J17" s="314">
        <v>2.5828333333333329</v>
      </c>
      <c r="K17" s="314">
        <v>2.7109053333333333</v>
      </c>
      <c r="L17" s="314">
        <v>2.7080345757575754</v>
      </c>
      <c r="M17" s="314">
        <v>3.4630740000000007</v>
      </c>
      <c r="N17" s="314">
        <v>4.08</v>
      </c>
      <c r="O17" s="314">
        <v>3.8037333333333336</v>
      </c>
      <c r="P17" s="314">
        <v>3.6836666666666669</v>
      </c>
      <c r="Q17" s="314">
        <v>2.2086666666666668</v>
      </c>
      <c r="R17" s="314">
        <v>1.6</v>
      </c>
      <c r="S17" s="314">
        <v>2.4</v>
      </c>
      <c r="T17" s="314">
        <v>2.8</v>
      </c>
      <c r="U17" s="314">
        <v>2.9</v>
      </c>
      <c r="V17" s="314">
        <v>3.2</v>
      </c>
      <c r="W17" s="314">
        <v>3.0762362399999996</v>
      </c>
      <c r="X17" s="314">
        <v>3.9809999999999999</v>
      </c>
      <c r="Y17" s="314">
        <v>3.8959999999999999</v>
      </c>
      <c r="Z17" s="314">
        <v>4.3890000000000002</v>
      </c>
      <c r="AA17" s="314">
        <v>5.141</v>
      </c>
      <c r="AB17" s="314">
        <v>5.0171094699999994</v>
      </c>
      <c r="AC17" s="314">
        <v>4.9356144899999999</v>
      </c>
      <c r="AD17" s="314">
        <v>5.0574894199999996</v>
      </c>
      <c r="AE17" s="314">
        <v>4.9116494699999995</v>
      </c>
      <c r="AF17" s="314">
        <v>5.2337940999999999</v>
      </c>
      <c r="AG17" s="314">
        <v>5.6897744499999998</v>
      </c>
      <c r="AH17" s="314">
        <v>5.4305611599999999</v>
      </c>
      <c r="AI17" s="314">
        <v>4.8809313200000002</v>
      </c>
      <c r="AJ17" s="314">
        <v>4.3384470400000001</v>
      </c>
      <c r="AK17" s="314">
        <v>4.3860270000000003</v>
      </c>
      <c r="AL17" s="314">
        <v>4.1150000000000002</v>
      </c>
      <c r="AM17" s="314">
        <v>4.2353707900000002</v>
      </c>
      <c r="AN17" s="314">
        <v>4.0865000900000004</v>
      </c>
      <c r="AO17" s="314"/>
      <c r="AP17" s="314">
        <v>4.3682712899999991</v>
      </c>
      <c r="AQ17" s="314"/>
      <c r="AR17" s="314"/>
      <c r="AS17" s="314"/>
      <c r="AT17" s="314">
        <v>4.30709505</v>
      </c>
      <c r="AU17" s="314"/>
      <c r="AV17" s="314"/>
      <c r="AW17" s="314"/>
      <c r="AX17" s="314">
        <v>5.6500172199999996</v>
      </c>
    </row>
    <row r="18" spans="1:50" x14ac:dyDescent="0.2">
      <c r="A18" s="112" t="s">
        <v>211</v>
      </c>
      <c r="B18" s="111">
        <v>3</v>
      </c>
      <c r="C18" s="111">
        <v>3.65</v>
      </c>
      <c r="D18" s="111">
        <v>3.8</v>
      </c>
      <c r="E18" s="111">
        <v>4.3499999999999996</v>
      </c>
      <c r="F18" s="111">
        <v>3.2869999999999999</v>
      </c>
      <c r="G18" s="314">
        <v>5.65</v>
      </c>
      <c r="H18" s="314">
        <v>5.3815</v>
      </c>
      <c r="I18" s="314">
        <v>5.9384999999999994</v>
      </c>
      <c r="J18" s="314">
        <v>7.1128863636363633</v>
      </c>
      <c r="K18" s="314">
        <v>7.3594399999999993</v>
      </c>
      <c r="L18" s="314">
        <v>10.03953292929293</v>
      </c>
      <c r="M18" s="314">
        <v>12.905688888888889</v>
      </c>
      <c r="N18" s="314">
        <v>14.793733333333334</v>
      </c>
      <c r="O18" s="314">
        <v>16.984266666666667</v>
      </c>
      <c r="P18" s="314">
        <v>18.574133333333332</v>
      </c>
      <c r="Q18" s="314">
        <v>20.397333333333332</v>
      </c>
      <c r="R18" s="314">
        <v>22.5</v>
      </c>
      <c r="S18" s="314">
        <v>25.6</v>
      </c>
      <c r="T18" s="314">
        <v>27.4</v>
      </c>
      <c r="U18" s="314">
        <v>29.1</v>
      </c>
      <c r="V18" s="314">
        <v>29.7</v>
      </c>
      <c r="W18" s="314">
        <v>16.166470109999999</v>
      </c>
      <c r="X18" s="314">
        <v>30.48</v>
      </c>
      <c r="Y18" s="314">
        <v>31.332999999999998</v>
      </c>
      <c r="Z18" s="314">
        <v>32.707000000000001</v>
      </c>
      <c r="AA18" s="314">
        <v>30.303999999999998</v>
      </c>
      <c r="AB18" s="314">
        <v>31.537172009999999</v>
      </c>
      <c r="AC18" s="314">
        <v>30.27026841</v>
      </c>
      <c r="AD18" s="314">
        <v>30.448125869999998</v>
      </c>
      <c r="AE18" s="314">
        <v>30.349943850000002</v>
      </c>
      <c r="AF18" s="314">
        <v>31.430569590000001</v>
      </c>
      <c r="AG18" s="314">
        <v>30.511919200000005</v>
      </c>
      <c r="AH18" s="314">
        <v>30.460623359999996</v>
      </c>
      <c r="AI18" s="314">
        <v>28.275567289999998</v>
      </c>
      <c r="AJ18" s="314">
        <v>29.516062850000001</v>
      </c>
      <c r="AK18" s="314">
        <v>29.065938639999999</v>
      </c>
      <c r="AL18" s="314">
        <v>29.105</v>
      </c>
      <c r="AM18" s="314">
        <v>28.588505779999998</v>
      </c>
      <c r="AN18" s="314">
        <v>28.684237509999999</v>
      </c>
      <c r="AO18" s="314"/>
      <c r="AP18" s="314">
        <v>30.331666779999999</v>
      </c>
      <c r="AQ18" s="314"/>
      <c r="AR18" s="314"/>
      <c r="AS18" s="314"/>
      <c r="AT18" s="314">
        <v>31.471503820000002</v>
      </c>
      <c r="AU18" s="314"/>
      <c r="AV18" s="314"/>
      <c r="AW18" s="314"/>
      <c r="AX18" s="314">
        <v>32.309548450000001</v>
      </c>
    </row>
    <row r="19" spans="1:50" x14ac:dyDescent="0.2">
      <c r="A19" s="112" t="s">
        <v>212</v>
      </c>
      <c r="B19" s="111">
        <v>1.9</v>
      </c>
      <c r="C19" s="111">
        <v>2.65</v>
      </c>
      <c r="D19" s="111">
        <v>1.1000000000000001</v>
      </c>
      <c r="E19" s="111">
        <v>1.05</v>
      </c>
      <c r="F19" s="111">
        <v>0.45299999999999996</v>
      </c>
      <c r="G19" s="314">
        <v>1.4</v>
      </c>
      <c r="H19" s="314">
        <v>0.60099999999999998</v>
      </c>
      <c r="I19" s="314">
        <v>0.42349999999999999</v>
      </c>
      <c r="J19" s="314">
        <v>0.67279545454545453</v>
      </c>
      <c r="K19" s="314">
        <v>0.95300066666666661</v>
      </c>
      <c r="L19" s="314">
        <v>4.3546180692640695</v>
      </c>
      <c r="M19" s="314">
        <v>0.45986476190476183</v>
      </c>
      <c r="N19" s="314">
        <v>0.54849333333333328</v>
      </c>
      <c r="O19" s="314">
        <v>0.52010000000000001</v>
      </c>
      <c r="P19" s="314">
        <v>0.56713333333333338</v>
      </c>
      <c r="Q19" s="314">
        <v>0.65733333333333321</v>
      </c>
      <c r="R19" s="314">
        <v>0.8</v>
      </c>
      <c r="S19" s="314">
        <v>0.7</v>
      </c>
      <c r="T19" s="314">
        <v>1.3</v>
      </c>
      <c r="U19" s="314">
        <v>1.8</v>
      </c>
      <c r="V19" s="314">
        <v>1</v>
      </c>
      <c r="W19" s="314">
        <v>0.84920567999999996</v>
      </c>
      <c r="X19" s="314">
        <v>0.495</v>
      </c>
      <c r="Y19" s="314">
        <v>1.476</v>
      </c>
      <c r="Z19" s="314">
        <v>0.89400000000000002</v>
      </c>
      <c r="AA19" s="314">
        <v>0.38</v>
      </c>
      <c r="AB19" s="314">
        <v>0.82258391999999991</v>
      </c>
      <c r="AC19" s="314">
        <v>1.5759041000000003</v>
      </c>
      <c r="AD19" s="314">
        <v>0.96071463999999995</v>
      </c>
      <c r="AE19" s="314">
        <v>0.45352067999999995</v>
      </c>
      <c r="AF19" s="314">
        <v>1.7902069500000002</v>
      </c>
      <c r="AG19" s="314">
        <v>1.0937511200000001</v>
      </c>
      <c r="AH19" s="314">
        <v>1.1735711000000002</v>
      </c>
      <c r="AI19" s="314">
        <v>0.93541317999999996</v>
      </c>
      <c r="AJ19" s="314">
        <v>1.6140107299999999</v>
      </c>
      <c r="AK19" s="314">
        <v>1.3788478100000001</v>
      </c>
      <c r="AL19" s="314">
        <v>1.329</v>
      </c>
      <c r="AM19" s="314">
        <v>0.94889760000000012</v>
      </c>
      <c r="AN19" s="314">
        <v>0.87290472000000008</v>
      </c>
      <c r="AO19" s="314"/>
      <c r="AP19" s="314">
        <v>2.5934925</v>
      </c>
      <c r="AQ19" s="314"/>
      <c r="AR19" s="314"/>
      <c r="AS19" s="314"/>
      <c r="AT19" s="314">
        <v>1.2657279299999999</v>
      </c>
      <c r="AU19" s="314"/>
      <c r="AV19" s="314"/>
      <c r="AW19" s="314"/>
      <c r="AX19" s="314">
        <v>1.3960118300000002</v>
      </c>
    </row>
    <row r="20" spans="1:50" ht="20.100000000000001" customHeight="1" x14ac:dyDescent="0.2">
      <c r="A20" s="115" t="s">
        <v>142</v>
      </c>
      <c r="B20" s="110"/>
      <c r="C20" s="110"/>
      <c r="D20" s="110"/>
      <c r="E20" s="110"/>
      <c r="F20" s="110"/>
      <c r="G20" s="314"/>
      <c r="H20" s="314"/>
      <c r="I20" s="314"/>
      <c r="J20" s="314"/>
      <c r="K20" s="314"/>
      <c r="L20" s="314"/>
      <c r="M20" s="314"/>
      <c r="N20" s="314"/>
      <c r="O20" s="314"/>
      <c r="P20" s="314"/>
      <c r="Q20" s="314"/>
      <c r="R20" s="314"/>
      <c r="S20" s="314"/>
      <c r="T20" s="314"/>
      <c r="U20" s="314"/>
      <c r="V20" s="314"/>
      <c r="W20" s="314"/>
      <c r="X20" s="314"/>
      <c r="Y20" s="314"/>
      <c r="Z20" s="314"/>
      <c r="AA20" s="314"/>
      <c r="AB20" s="314"/>
      <c r="AC20" s="314"/>
      <c r="AD20" s="314"/>
      <c r="AE20" s="314"/>
      <c r="AF20" s="314"/>
      <c r="AG20" s="314"/>
      <c r="AH20" s="314"/>
      <c r="AI20" s="314"/>
      <c r="AJ20" s="314"/>
      <c r="AK20" s="314"/>
      <c r="AL20" s="314"/>
      <c r="AM20" s="314"/>
      <c r="AN20" s="314"/>
      <c r="AO20" s="314"/>
      <c r="AP20" s="314"/>
      <c r="AQ20" s="314"/>
      <c r="AR20" s="314"/>
      <c r="AS20" s="314"/>
      <c r="AT20" s="314"/>
      <c r="AU20" s="314"/>
      <c r="AV20" s="314"/>
      <c r="AW20" s="314"/>
      <c r="AX20" s="314"/>
    </row>
    <row r="21" spans="1:50" x14ac:dyDescent="0.2">
      <c r="A21" s="112" t="s">
        <v>213</v>
      </c>
      <c r="B21" s="113">
        <v>73.940020682523269</v>
      </c>
      <c r="C21" s="113">
        <v>78.68675995694295</v>
      </c>
      <c r="D21" s="113">
        <v>72.617853560682022</v>
      </c>
      <c r="E21" s="113">
        <v>70.942982456140342</v>
      </c>
      <c r="F21" s="113">
        <v>65.16769547325103</v>
      </c>
      <c r="G21" s="314">
        <v>77.333333333333329</v>
      </c>
      <c r="H21" s="314">
        <v>74.940773604410751</v>
      </c>
      <c r="I21" s="314">
        <v>69.882023816097032</v>
      </c>
      <c r="J21" s="314">
        <v>64.900720121878038</v>
      </c>
      <c r="K21" s="314">
        <v>68.299440500089432</v>
      </c>
      <c r="L21" s="314">
        <v>64.055245468765335</v>
      </c>
      <c r="M21" s="314">
        <v>57.818691433133196</v>
      </c>
      <c r="N21" s="314">
        <v>59.719961702523406</v>
      </c>
      <c r="O21" s="314">
        <v>59.323650695365401</v>
      </c>
      <c r="P21" s="314">
        <v>57.593065015042477</v>
      </c>
      <c r="Q21" s="314">
        <v>60.534876851691543</v>
      </c>
      <c r="R21" s="314">
        <v>68.7</v>
      </c>
      <c r="S21" s="314">
        <f t="shared" ref="S21:W21" si="0">SUM(S5:S7)/S12*100</f>
        <v>68.274383708467312</v>
      </c>
      <c r="T21" s="314">
        <f t="shared" si="0"/>
        <v>65.62193927522037</v>
      </c>
      <c r="U21" s="314">
        <f t="shared" si="0"/>
        <v>66.598778004073324</v>
      </c>
      <c r="V21" s="314">
        <f t="shared" si="0"/>
        <v>73.88235294117645</v>
      </c>
      <c r="W21" s="314">
        <f t="shared" si="0"/>
        <v>70.51290959088557</v>
      </c>
      <c r="X21" s="314">
        <f t="shared" ref="X21:Y21" si="1">SUM(X5:X7)/X12*100</f>
        <v>72.502891716344863</v>
      </c>
      <c r="Y21" s="314">
        <f t="shared" si="1"/>
        <v>73.077795418462244</v>
      </c>
      <c r="Z21" s="314">
        <f t="shared" ref="Z21:AJ21" si="2">SUM(Z5:Z7)/Z12*100</f>
        <v>74.388694957311685</v>
      </c>
      <c r="AA21" s="314">
        <f t="shared" si="2"/>
        <v>71.335369792871333</v>
      </c>
      <c r="AB21" s="314">
        <f t="shared" si="2"/>
        <v>72.285605971764824</v>
      </c>
      <c r="AC21" s="314">
        <f t="shared" si="2"/>
        <v>65.242510419548523</v>
      </c>
      <c r="AD21" s="314">
        <f t="shared" si="2"/>
        <v>62.628842590457843</v>
      </c>
      <c r="AE21" s="314">
        <f t="shared" si="2"/>
        <v>66.958593164177643</v>
      </c>
      <c r="AF21" s="314">
        <f t="shared" si="2"/>
        <v>55.590871991985857</v>
      </c>
      <c r="AG21" s="314">
        <f t="shared" si="2"/>
        <v>55.228946090746568</v>
      </c>
      <c r="AH21" s="314">
        <f t="shared" si="2"/>
        <v>56.624084004218375</v>
      </c>
      <c r="AI21" s="314">
        <f t="shared" si="2"/>
        <v>49.013891767415046</v>
      </c>
      <c r="AJ21" s="314">
        <f t="shared" si="2"/>
        <v>51.716855598390424</v>
      </c>
      <c r="AK21" s="314">
        <f t="shared" ref="AK21:AL21" si="3">SUM(AK5:AK7)/AK12*100</f>
        <v>50.725404584662193</v>
      </c>
      <c r="AL21" s="314">
        <f t="shared" si="3"/>
        <v>53.49327488468716</v>
      </c>
      <c r="AM21" s="314">
        <f t="shared" ref="AM21:AN21" si="4">SUM(AM5:AM7)/AM12*100</f>
        <v>48.163865250966147</v>
      </c>
      <c r="AN21" s="314">
        <f t="shared" si="4"/>
        <v>47.430811222790688</v>
      </c>
      <c r="AO21" s="314"/>
      <c r="AP21" s="314">
        <v>55.576741832024979</v>
      </c>
      <c r="AQ21" s="314"/>
      <c r="AR21" s="314"/>
      <c r="AS21" s="314"/>
      <c r="AT21" s="314">
        <v>61.096791493881867</v>
      </c>
      <c r="AU21" s="314"/>
      <c r="AV21" s="314"/>
      <c r="AW21" s="314"/>
      <c r="AX21" s="314">
        <v>51.482714617496143</v>
      </c>
    </row>
    <row r="22" spans="1:50" x14ac:dyDescent="0.2">
      <c r="A22" s="112" t="s">
        <v>214</v>
      </c>
      <c r="B22" s="113"/>
      <c r="C22" s="113">
        <v>-3.9296794208893426</v>
      </c>
      <c r="D22" s="113">
        <v>7.3196986006458742</v>
      </c>
      <c r="E22" s="113">
        <v>-8.5255767301905863</v>
      </c>
      <c r="F22" s="113">
        <v>6.578947368421062</v>
      </c>
      <c r="G22" s="314">
        <v>-7.4074074074074066</v>
      </c>
      <c r="H22" s="314">
        <v>3.1822222222222201</v>
      </c>
      <c r="I22" s="314">
        <v>17.016281874569273</v>
      </c>
      <c r="J22" s="314">
        <v>13.097757431863766</v>
      </c>
      <c r="K22" s="314">
        <f t="shared" ref="K22:M22" si="5">(K12/J12-1)*100</f>
        <v>-3.0245531141202209</v>
      </c>
      <c r="L22" s="314">
        <f t="shared" si="5"/>
        <v>11.080941399649703</v>
      </c>
      <c r="M22" s="314">
        <f t="shared" si="5"/>
        <v>9.1288221491558232</v>
      </c>
      <c r="N22" s="314">
        <f t="shared" ref="N22:Z22" si="6">(N12/M12-1)*100</f>
        <v>3.6317868106110707</v>
      </c>
      <c r="O22" s="314">
        <f t="shared" si="6"/>
        <v>-0.77952771521652142</v>
      </c>
      <c r="P22" s="314">
        <f t="shared" si="6"/>
        <v>1.6434111098700743</v>
      </c>
      <c r="Q22" s="314">
        <f t="shared" si="6"/>
        <v>13.272448234420441</v>
      </c>
      <c r="R22" s="314">
        <f t="shared" si="6"/>
        <v>4.0719576122322687</v>
      </c>
      <c r="S22" s="314">
        <f t="shared" si="6"/>
        <v>4.8314606741572952</v>
      </c>
      <c r="T22" s="314">
        <f t="shared" si="6"/>
        <v>9.4319399785637756</v>
      </c>
      <c r="U22" s="314">
        <f t="shared" si="6"/>
        <v>-3.8197845249755114</v>
      </c>
      <c r="V22" s="314">
        <f t="shared" si="6"/>
        <v>-13.441955193482681</v>
      </c>
      <c r="W22" s="314">
        <f t="shared" si="6"/>
        <v>6.7712953411764643</v>
      </c>
      <c r="X22" s="314">
        <f t="shared" si="6"/>
        <v>23.838086809060698</v>
      </c>
      <c r="Y22" s="314">
        <f t="shared" si="6"/>
        <v>1.9966189162736958</v>
      </c>
      <c r="Z22" s="314">
        <f t="shared" si="6"/>
        <v>3.7083238829666687</v>
      </c>
      <c r="AA22" s="314">
        <f t="shared" ref="AA22" si="7">(AA12/Z12-1)*100</f>
        <v>5.464103966017575</v>
      </c>
      <c r="AB22" s="314">
        <f t="shared" ref="AB22" si="8">(AB12/AA12-1)*100</f>
        <v>-1.9252368939472686</v>
      </c>
      <c r="AC22" s="314">
        <f t="shared" ref="AC22" si="9">(AC12/AB12-1)*100</f>
        <v>16.691036743786647</v>
      </c>
      <c r="AD22" s="314">
        <f t="shared" ref="AD22" si="10">(AD12/AC12-1)*100</f>
        <v>6.5878907925552399</v>
      </c>
      <c r="AE22" s="314">
        <f t="shared" ref="AE22" si="11">(AE12/AD12-1)*100</f>
        <v>-1.1827362923286899</v>
      </c>
      <c r="AF22" s="314">
        <f t="shared" ref="AF22" si="12">(AF12/AE12-1)*100</f>
        <v>15.557409842552229</v>
      </c>
      <c r="AG22" s="314">
        <f t="shared" ref="AG22" si="13">(AG12/AF12-1)*100</f>
        <v>5.3317121004520684</v>
      </c>
      <c r="AH22" s="314">
        <f t="shared" ref="AH22" si="14">(AH12/AG12-1)*100</f>
        <v>-0.33786046788469859</v>
      </c>
      <c r="AI22" s="314">
        <f t="shared" ref="AI22" si="15">(AI12/AH12-1)*100</f>
        <v>27.812349243791058</v>
      </c>
      <c r="AJ22" s="314">
        <f t="shared" ref="AJ22" si="16">(AJ12/AI12-1)*100</f>
        <v>-2.992861913515954</v>
      </c>
      <c r="AK22" s="314">
        <f t="shared" ref="AK22" si="17">(AK12/AJ12-1)*100</f>
        <v>1.8367453939036604</v>
      </c>
      <c r="AL22" s="314">
        <f t="shared" ref="AL22:AN22" si="18">(AL12/AK12-1)*100</f>
        <v>-1.8504615210914177</v>
      </c>
      <c r="AM22" s="314">
        <f t="shared" si="18"/>
        <v>15.363350823914645</v>
      </c>
      <c r="AN22" s="314">
        <f t="shared" si="18"/>
        <v>-1.3311432753781216</v>
      </c>
      <c r="AO22" s="314"/>
      <c r="AP22" s="314">
        <v>-3.3127695019541492</v>
      </c>
      <c r="AQ22" s="314"/>
      <c r="AR22" s="314"/>
      <c r="AS22" s="314"/>
      <c r="AT22" s="314">
        <v>-4.9097706206655882</v>
      </c>
      <c r="AU22" s="314"/>
      <c r="AV22" s="314"/>
      <c r="AW22" s="314"/>
      <c r="AX22" s="314"/>
    </row>
    <row r="23" spans="1:50" x14ac:dyDescent="0.2">
      <c r="A23" s="112" t="s">
        <v>215</v>
      </c>
      <c r="B23" s="113"/>
      <c r="C23" s="113">
        <v>2.2377622377622419</v>
      </c>
      <c r="D23" s="113">
        <v>-0.95759233926130394</v>
      </c>
      <c r="E23" s="113">
        <v>-10.63535911602208</v>
      </c>
      <c r="F23" s="113">
        <v>-2.0973724884080336</v>
      </c>
      <c r="G23" s="314">
        <v>9.8779659946639509</v>
      </c>
      <c r="H23" s="314">
        <v>-1.005747126435752E-2</v>
      </c>
      <c r="I23" s="314">
        <v>9.1172962797982482</v>
      </c>
      <c r="J23" s="314">
        <v>5.0359663425585621</v>
      </c>
      <c r="K23" s="314">
        <f t="shared" ref="K23:Z23" si="19">(SUM(K5:K7)/SUM(J5:J7)-1)*100</f>
        <v>2.0538562917884917</v>
      </c>
      <c r="L23" s="314">
        <f t="shared" si="19"/>
        <v>4.1782614346128177</v>
      </c>
      <c r="M23" s="314">
        <f t="shared" si="19"/>
        <v>-1.4961905441444934</v>
      </c>
      <c r="N23" s="314">
        <f t="shared" si="19"/>
        <v>7.0395435471097834</v>
      </c>
      <c r="O23" s="314">
        <f t="shared" si="19"/>
        <v>-1.4379702892045487</v>
      </c>
      <c r="P23" s="314">
        <f t="shared" si="19"/>
        <v>-1.3217238692498023</v>
      </c>
      <c r="Q23" s="314">
        <f t="shared" si="19"/>
        <v>19.107999000335752</v>
      </c>
      <c r="R23" s="314">
        <f t="shared" si="19"/>
        <v>17.9772026594752</v>
      </c>
      <c r="S23" s="314">
        <f t="shared" si="19"/>
        <v>4.2553191489361764</v>
      </c>
      <c r="T23" s="314">
        <f t="shared" si="19"/>
        <v>5.180533751962324</v>
      </c>
      <c r="U23" s="314">
        <f t="shared" si="19"/>
        <v>-2.3880597014925287</v>
      </c>
      <c r="V23" s="314">
        <f t="shared" si="19"/>
        <v>-3.9755351681957318</v>
      </c>
      <c r="W23" s="314">
        <f t="shared" si="19"/>
        <v>1.9019345700637125</v>
      </c>
      <c r="X23" s="314">
        <f t="shared" si="19"/>
        <v>27.332986971753193</v>
      </c>
      <c r="Y23" s="314">
        <f t="shared" si="19"/>
        <v>2.8053898829246915</v>
      </c>
      <c r="Z23" s="314">
        <f t="shared" si="19"/>
        <v>5.5686864346082166</v>
      </c>
      <c r="AA23" s="314">
        <f t="shared" ref="AA23" si="20">(SUM(AA5:AA7)/SUM(Z5:Z7)-1)*100</f>
        <v>1.1352714361636096</v>
      </c>
      <c r="AB23" s="314">
        <f t="shared" ref="AB23" si="21">(SUM(AB5:AB7)/SUM(AA5:AA7)-1)*100</f>
        <v>-0.61881360897128035</v>
      </c>
      <c r="AC23" s="314">
        <f t="shared" ref="AC23" si="22">(SUM(AC5:AC7)/SUM(AB5:AB7)-1)*100</f>
        <v>5.3213302742206814</v>
      </c>
      <c r="AD23" s="314">
        <f t="shared" ref="AD23" si="23">(SUM(AD5:AD7)/SUM(AC5:AC7)-1)*100</f>
        <v>2.3178935262995193</v>
      </c>
      <c r="AE23" s="314">
        <f t="shared" ref="AE23" si="24">(SUM(AE5:AE7)/SUM(AD5:AD7)-1)*100</f>
        <v>5.6488461948255297</v>
      </c>
      <c r="AF23" s="314">
        <f t="shared" ref="AF23" si="25">(SUM(AF5:AF7)/SUM(AE5:AE7)-1)*100</f>
        <v>-4.0610491541879234</v>
      </c>
      <c r="AG23" s="314">
        <f t="shared" ref="AG23" si="26">(SUM(AG5:AG7)/SUM(AF5:AF7)-1)*100</f>
        <v>4.6459470914677059</v>
      </c>
      <c r="AH23" s="314">
        <f t="shared" ref="AH23" si="27">(SUM(AH5:AH7)/SUM(AG5:AG7)-1)*100</f>
        <v>2.1797039478930857</v>
      </c>
      <c r="AI23" s="314">
        <f t="shared" ref="AI23" si="28">(SUM(AI5:AI7)/SUM(AH5:AH7)-1)*100</f>
        <v>10.634560585695807</v>
      </c>
      <c r="AJ23" s="314">
        <f t="shared" ref="AJ23" si="29">(SUM(AJ5:AJ7)/SUM(AI5:AI7)-1)*100</f>
        <v>2.3567803233920381</v>
      </c>
      <c r="AK23" s="314">
        <f t="shared" ref="AK23" si="30">(SUM(AK5:AK7)/SUM(AJ5:AJ7)-1)*100</f>
        <v>-0.11554159816768994</v>
      </c>
      <c r="AL23" s="314">
        <f t="shared" ref="AL23:AN23" si="31">(SUM(AL5:AL7)/SUM(AK5:AK7)-1)*100</f>
        <v>3.5051427316752815</v>
      </c>
      <c r="AM23" s="314">
        <f t="shared" si="31"/>
        <v>3.8699704955529546</v>
      </c>
      <c r="AN23" s="314">
        <f t="shared" si="31"/>
        <v>-2.8328832727924746</v>
      </c>
      <c r="AO23" s="314"/>
      <c r="AP23" s="314">
        <v>0.75774914333472942</v>
      </c>
      <c r="AQ23" s="314"/>
      <c r="AR23" s="314"/>
      <c r="AS23" s="314"/>
      <c r="AT23" s="314">
        <v>5.2074193286174797</v>
      </c>
      <c r="AU23" s="314"/>
      <c r="AV23" s="314"/>
      <c r="AW23" s="314"/>
      <c r="AX23" s="314"/>
    </row>
    <row r="24" spans="1:50" x14ac:dyDescent="0.2">
      <c r="A24" s="112" t="s">
        <v>216</v>
      </c>
      <c r="B24" s="113"/>
      <c r="C24" s="113"/>
      <c r="D24" s="113"/>
      <c r="E24" s="113"/>
      <c r="F24" s="113">
        <v>62.330486399444297</v>
      </c>
      <c r="G24" s="314">
        <v>60.992816091954026</v>
      </c>
      <c r="H24" s="314">
        <v>66.70354777060912</v>
      </c>
      <c r="I24" s="314">
        <v>60.172772524954567</v>
      </c>
      <c r="J24" s="314">
        <v>66.21252639949121</v>
      </c>
      <c r="K24" s="314">
        <v>72.439271807137445</v>
      </c>
      <c r="L24" s="314">
        <v>81.367689385835888</v>
      </c>
      <c r="M24" s="314">
        <v>88.417643206082019</v>
      </c>
      <c r="N24" s="314">
        <f t="shared" ref="N24:V24" si="32">(N8/N$7)*100</f>
        <v>88.759338170371208</v>
      </c>
      <c r="O24" s="314">
        <f t="shared" si="32"/>
        <v>87.609084121758059</v>
      </c>
      <c r="P24" s="314">
        <f t="shared" si="32"/>
        <v>81.491794098908926</v>
      </c>
      <c r="Q24" s="314">
        <f t="shared" si="32"/>
        <v>77.117306821263995</v>
      </c>
      <c r="R24" s="314">
        <f t="shared" si="32"/>
        <v>75.429553264604806</v>
      </c>
      <c r="S24" s="314">
        <f t="shared" si="32"/>
        <v>74.354838709677423</v>
      </c>
      <c r="T24" s="314">
        <f t="shared" si="32"/>
        <v>76.777251184834128</v>
      </c>
      <c r="U24" s="314">
        <f t="shared" si="32"/>
        <v>81.395348837209298</v>
      </c>
      <c r="V24" s="314">
        <f t="shared" si="32"/>
        <v>78.956228956228955</v>
      </c>
      <c r="W24" s="314">
        <f t="shared" ref="W24:Y25" si="33">(W8/W$7)*100</f>
        <v>65.405857517688531</v>
      </c>
      <c r="X24" s="314">
        <f t="shared" si="33"/>
        <v>71.334971334971343</v>
      </c>
      <c r="Y24" s="314">
        <f t="shared" si="33"/>
        <v>72.411239669421477</v>
      </c>
      <c r="Z24" s="314">
        <f t="shared" ref="Z24:AJ24" si="34">(Z8/Z$7)*100</f>
        <v>72.218445501926126</v>
      </c>
      <c r="AA24" s="314">
        <f t="shared" si="34"/>
        <v>72.798560538825342</v>
      </c>
      <c r="AB24" s="314">
        <f t="shared" si="34"/>
        <v>71.858043380718911</v>
      </c>
      <c r="AC24" s="314">
        <f t="shared" si="34"/>
        <v>69.571081161905099</v>
      </c>
      <c r="AD24" s="314">
        <f t="shared" si="34"/>
        <v>69.851375020460139</v>
      </c>
      <c r="AE24" s="314">
        <f t="shared" si="34"/>
        <v>71.539028251140167</v>
      </c>
      <c r="AF24" s="314">
        <f t="shared" si="34"/>
        <v>72.507697399900565</v>
      </c>
      <c r="AG24" s="314">
        <f t="shared" si="34"/>
        <v>62.473315788455764</v>
      </c>
      <c r="AH24" s="314">
        <f t="shared" si="34"/>
        <v>65.277700714749869</v>
      </c>
      <c r="AI24" s="314">
        <f t="shared" si="34"/>
        <v>64.842814109675743</v>
      </c>
      <c r="AJ24" s="314">
        <f t="shared" si="34"/>
        <v>62.978005187128858</v>
      </c>
      <c r="AK24" s="314">
        <f t="shared" ref="AK24:AL24" si="35">(AK8/AK$7)*100</f>
        <v>64.929553881882299</v>
      </c>
      <c r="AL24" s="314">
        <f t="shared" si="35"/>
        <v>62.664437944003346</v>
      </c>
      <c r="AM24" s="314">
        <f t="shared" ref="AM24:AN24" si="36">(AM8/AM$7)*100</f>
        <v>62.392103829814104</v>
      </c>
      <c r="AN24" s="314">
        <f t="shared" si="36"/>
        <v>61.622327783306893</v>
      </c>
      <c r="AO24" s="314"/>
      <c r="AP24" s="314">
        <v>63.755037949614312</v>
      </c>
      <c r="AQ24" s="314"/>
      <c r="AR24" s="314"/>
      <c r="AS24" s="314"/>
      <c r="AT24" s="314">
        <v>59.43397493687921</v>
      </c>
      <c r="AU24" s="314"/>
      <c r="AV24" s="314"/>
      <c r="AW24" s="314"/>
      <c r="AX24" s="314">
        <v>58.155259847112362</v>
      </c>
    </row>
    <row r="25" spans="1:50" s="75" customFormat="1" ht="20.100000000000001" customHeight="1" x14ac:dyDescent="0.2">
      <c r="A25" s="117" t="s">
        <v>217</v>
      </c>
      <c r="B25" s="102">
        <v>0</v>
      </c>
      <c r="C25" s="102">
        <v>0</v>
      </c>
      <c r="D25" s="102">
        <v>0</v>
      </c>
      <c r="E25" s="102">
        <v>0</v>
      </c>
      <c r="F25" s="116">
        <v>30.68215903888354</v>
      </c>
      <c r="G25" s="371">
        <v>31.823275862068961</v>
      </c>
      <c r="H25" s="371">
        <v>24.444987283203769</v>
      </c>
      <c r="I25" s="371">
        <v>28.416603018251735</v>
      </c>
      <c r="J25" s="371">
        <v>26.541105323284782</v>
      </c>
      <c r="K25" s="371">
        <v>21.219155152529119</v>
      </c>
      <c r="L25" s="371">
        <v>13.126049534398119</v>
      </c>
      <c r="M25" s="371">
        <v>8.3218389336845533</v>
      </c>
      <c r="N25" s="371">
        <f t="shared" ref="N25:V25" si="37">(N9/N$7)*100</f>
        <v>11.240661829628776</v>
      </c>
      <c r="O25" s="371">
        <f t="shared" si="37"/>
        <v>12.390915878241923</v>
      </c>
      <c r="P25" s="371">
        <f t="shared" si="37"/>
        <v>18.508205901091085</v>
      </c>
      <c r="Q25" s="371">
        <f t="shared" si="37"/>
        <v>22.882693178736009</v>
      </c>
      <c r="R25" s="371">
        <f t="shared" si="37"/>
        <v>24.570446735395187</v>
      </c>
      <c r="S25" s="371">
        <f t="shared" si="37"/>
        <v>25.645161290322584</v>
      </c>
      <c r="T25" s="371">
        <f t="shared" si="37"/>
        <v>23.222748815165879</v>
      </c>
      <c r="U25" s="371">
        <f t="shared" si="37"/>
        <v>18.604651162790695</v>
      </c>
      <c r="V25" s="371">
        <f t="shared" si="37"/>
        <v>21.043771043771045</v>
      </c>
      <c r="W25" s="371">
        <f t="shared" si="33"/>
        <v>34.594142482311455</v>
      </c>
      <c r="X25" s="371">
        <f t="shared" si="33"/>
        <v>28.665028665028668</v>
      </c>
      <c r="Y25" s="371">
        <f t="shared" si="33"/>
        <v>27.588760330578509</v>
      </c>
      <c r="Z25" s="371">
        <f t="shared" ref="Z25:AJ25" si="38">(Z9/Z$7)*100</f>
        <v>27.781554498073874</v>
      </c>
      <c r="AA25" s="371">
        <f t="shared" si="38"/>
        <v>27.201439461174665</v>
      </c>
      <c r="AB25" s="371">
        <f t="shared" si="38"/>
        <v>28.141956619281082</v>
      </c>
      <c r="AC25" s="371">
        <f t="shared" si="38"/>
        <v>30.428918838094894</v>
      </c>
      <c r="AD25" s="371">
        <f t="shared" si="38"/>
        <v>30.14862497953985</v>
      </c>
      <c r="AE25" s="371">
        <f t="shared" si="38"/>
        <v>28.46097174885983</v>
      </c>
      <c r="AF25" s="371">
        <f t="shared" si="38"/>
        <v>27.492302600099439</v>
      </c>
      <c r="AG25" s="371">
        <f t="shared" si="38"/>
        <v>37.526684211544229</v>
      </c>
      <c r="AH25" s="371">
        <f t="shared" si="38"/>
        <v>34.722299285250116</v>
      </c>
      <c r="AI25" s="371">
        <f t="shared" si="38"/>
        <v>35.157185890324257</v>
      </c>
      <c r="AJ25" s="371">
        <f t="shared" si="38"/>
        <v>37.021994812871142</v>
      </c>
      <c r="AK25" s="371">
        <f t="shared" ref="AK25:AL25" si="39">(AK9/AK$7)*100</f>
        <v>35.070446118117701</v>
      </c>
      <c r="AL25" s="371">
        <f t="shared" si="39"/>
        <v>37.335562055996654</v>
      </c>
      <c r="AM25" s="371">
        <f t="shared" ref="AM25:AN25" si="40">(AM9/AM$7)*100</f>
        <v>37.607896170185889</v>
      </c>
      <c r="AN25" s="371">
        <f t="shared" si="40"/>
        <v>38.377672216693107</v>
      </c>
      <c r="AO25" s="371"/>
      <c r="AP25" s="371">
        <v>36.244962050385695</v>
      </c>
      <c r="AQ25" s="371"/>
      <c r="AR25" s="371"/>
      <c r="AS25" s="371"/>
      <c r="AT25" s="371">
        <v>40.566025063120783</v>
      </c>
      <c r="AU25" s="371"/>
      <c r="AV25" s="371"/>
      <c r="AW25" s="371"/>
      <c r="AX25" s="371">
        <v>41.844740152887624</v>
      </c>
    </row>
    <row r="26" spans="1:50" ht="15" customHeight="1" x14ac:dyDescent="0.2">
      <c r="A26" s="420" t="s">
        <v>790</v>
      </c>
      <c r="B26" s="103"/>
      <c r="C26" s="103"/>
      <c r="D26" s="103"/>
      <c r="E26" s="80"/>
      <c r="F26" s="103"/>
      <c r="G26" s="103"/>
      <c r="H26" s="103"/>
      <c r="I26" s="103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</row>
    <row r="27" spans="1:50" x14ac:dyDescent="0.2">
      <c r="A27" s="535" t="s">
        <v>789</v>
      </c>
      <c r="B27" s="104"/>
      <c r="C27" s="103"/>
      <c r="D27" s="103"/>
      <c r="E27" s="103"/>
      <c r="F27" s="103"/>
    </row>
    <row r="28" spans="1:50" x14ac:dyDescent="0.2">
      <c r="A28" s="535" t="s">
        <v>788</v>
      </c>
      <c r="B28" s="104"/>
      <c r="C28" s="103"/>
      <c r="D28" s="103"/>
      <c r="E28" s="103"/>
      <c r="F28" s="103"/>
    </row>
    <row r="29" spans="1:50" x14ac:dyDescent="0.2">
      <c r="A29" s="103" t="s">
        <v>218</v>
      </c>
    </row>
    <row r="30" spans="1:50" x14ac:dyDescent="0.2">
      <c r="A30" s="118"/>
    </row>
    <row r="31" spans="1:50" s="82" customFormat="1" ht="25.15" customHeight="1" x14ac:dyDescent="0.2">
      <c r="A31" s="73" t="str">
        <f>Index!B66</f>
        <v>Table 7b    RMI commercial banking survey, by quarter, 2014-2020, (new format)</v>
      </c>
      <c r="F31" s="119"/>
      <c r="G31" s="217"/>
      <c r="H31" s="217"/>
      <c r="I31" s="217"/>
      <c r="J31" s="217"/>
      <c r="K31" s="217"/>
      <c r="L31" s="217"/>
      <c r="M31" s="217"/>
      <c r="N31" s="382"/>
      <c r="O31" s="71"/>
      <c r="P31" s="71"/>
      <c r="Q31" s="71"/>
      <c r="R31" s="71"/>
      <c r="S31" s="71"/>
      <c r="T31" s="71"/>
      <c r="U31" s="71"/>
      <c r="V31" s="71"/>
      <c r="W31" s="71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V31" s="217"/>
      <c r="AW31" s="217"/>
      <c r="AX31" s="217"/>
    </row>
    <row r="32" spans="1:50" s="70" customFormat="1" ht="25.35" customHeight="1" x14ac:dyDescent="0.25">
      <c r="A32" s="219" t="s">
        <v>344</v>
      </c>
      <c r="N32" s="617"/>
      <c r="O32" s="618"/>
      <c r="P32" s="618"/>
      <c r="Q32" s="618"/>
      <c r="R32" s="618"/>
      <c r="S32" s="618"/>
      <c r="T32" s="618"/>
      <c r="U32" s="618"/>
      <c r="V32" s="618"/>
      <c r="W32" s="618"/>
      <c r="X32" s="343" t="str">
        <f t="shared" ref="X32:AT32" si="41">X2</f>
        <v>2014q1</v>
      </c>
      <c r="Y32" s="343" t="str">
        <f t="shared" si="41"/>
        <v>2014q2</v>
      </c>
      <c r="Z32" s="343" t="str">
        <f t="shared" si="41"/>
        <v>2014q3</v>
      </c>
      <c r="AA32" s="343" t="str">
        <f t="shared" si="41"/>
        <v>2014q4</v>
      </c>
      <c r="AB32" s="343" t="str">
        <f t="shared" si="41"/>
        <v>2015q1</v>
      </c>
      <c r="AC32" s="343" t="str">
        <f t="shared" si="41"/>
        <v>2015q2</v>
      </c>
      <c r="AD32" s="343" t="str">
        <f t="shared" si="41"/>
        <v>2015q3</v>
      </c>
      <c r="AE32" s="343" t="str">
        <f t="shared" si="41"/>
        <v>2015q4</v>
      </c>
      <c r="AF32" s="343" t="str">
        <f t="shared" si="41"/>
        <v>2016q1</v>
      </c>
      <c r="AG32" s="343" t="str">
        <f t="shared" si="41"/>
        <v>2016q2</v>
      </c>
      <c r="AH32" s="343" t="str">
        <f t="shared" si="41"/>
        <v>2016q3</v>
      </c>
      <c r="AI32" s="343" t="str">
        <f t="shared" si="41"/>
        <v>2016q4</v>
      </c>
      <c r="AJ32" s="343" t="str">
        <f t="shared" si="41"/>
        <v>2017q1</v>
      </c>
      <c r="AK32" s="343" t="str">
        <f t="shared" si="41"/>
        <v>2017q2</v>
      </c>
      <c r="AL32" s="343" t="str">
        <f t="shared" si="41"/>
        <v>2017q3</v>
      </c>
      <c r="AM32" s="343" t="str">
        <f t="shared" si="41"/>
        <v>2017q4</v>
      </c>
      <c r="AN32" s="343" t="str">
        <f t="shared" si="41"/>
        <v>2018q1</v>
      </c>
      <c r="AO32" s="343" t="str">
        <f t="shared" si="41"/>
        <v>2018q2</v>
      </c>
      <c r="AP32" s="343" t="str">
        <f t="shared" si="41"/>
        <v>2018q3</v>
      </c>
      <c r="AQ32" s="343" t="str">
        <f>AQ2</f>
        <v>2018q4</v>
      </c>
      <c r="AR32" s="343" t="str">
        <f t="shared" si="41"/>
        <v>2019q1</v>
      </c>
      <c r="AS32" s="343" t="str">
        <f t="shared" si="41"/>
        <v>2019q2</v>
      </c>
      <c r="AT32" s="343" t="str">
        <f t="shared" si="41"/>
        <v>2019q3</v>
      </c>
      <c r="AU32" s="343" t="str">
        <f>AU2</f>
        <v>2019q4</v>
      </c>
      <c r="AV32" s="343" t="str">
        <f t="shared" ref="AV32:AX32" si="42">AV2</f>
        <v>2020q1</v>
      </c>
      <c r="AW32" s="343" t="str">
        <f t="shared" si="42"/>
        <v>2020q2</v>
      </c>
      <c r="AX32" s="343" t="str">
        <f t="shared" si="42"/>
        <v>2020q3</v>
      </c>
    </row>
    <row r="33" spans="1:50" s="429" customFormat="1" ht="20.100000000000001" customHeight="1" x14ac:dyDescent="0.2">
      <c r="A33" s="581" t="s">
        <v>422</v>
      </c>
      <c r="O33" s="50"/>
      <c r="P33" s="50"/>
      <c r="Q33" s="50"/>
      <c r="R33" s="50"/>
      <c r="S33" s="50"/>
      <c r="T33" s="50"/>
      <c r="U33" s="50"/>
      <c r="V33" s="50"/>
      <c r="W33" s="50"/>
    </row>
    <row r="34" spans="1:50" s="429" customFormat="1" ht="15" customHeight="1" x14ac:dyDescent="0.2">
      <c r="A34" s="578" t="s">
        <v>821</v>
      </c>
      <c r="O34" s="50"/>
      <c r="P34" s="50"/>
      <c r="Q34" s="50"/>
      <c r="R34" s="50"/>
      <c r="S34" s="50"/>
      <c r="T34" s="50"/>
      <c r="U34" s="50"/>
      <c r="V34" s="50"/>
      <c r="W34" s="50"/>
      <c r="X34" s="575">
        <v>3.8319999999999999</v>
      </c>
      <c r="Y34" s="575">
        <v>2.5819999999999999</v>
      </c>
      <c r="Z34" s="575">
        <v>5.13</v>
      </c>
      <c r="AA34" s="575">
        <v>3.5329999999999999</v>
      </c>
      <c r="AB34" s="575">
        <v>2.5776375600000003</v>
      </c>
      <c r="AC34" s="575">
        <v>6.6928733000000005</v>
      </c>
      <c r="AD34" s="575">
        <v>7.4141589999999997</v>
      </c>
      <c r="AE34" s="575">
        <v>4.9175844500000006</v>
      </c>
      <c r="AF34" s="575">
        <v>4.7048760000000005</v>
      </c>
      <c r="AG34" s="575">
        <v>3.8333094100000005</v>
      </c>
      <c r="AH34" s="575">
        <v>2.9444018199999999</v>
      </c>
      <c r="AI34" s="575">
        <v>3.1368616499999997</v>
      </c>
      <c r="AJ34" s="575">
        <v>3.0265055699999999</v>
      </c>
      <c r="AK34" s="575">
        <v>4.5098296099999997</v>
      </c>
      <c r="AL34" s="575">
        <v>5.226</v>
      </c>
      <c r="AM34" s="575">
        <v>1.8415910200000001</v>
      </c>
      <c r="AN34" s="575">
        <v>2.3875208399999996</v>
      </c>
      <c r="AO34" s="575">
        <v>5.0323420400000005</v>
      </c>
      <c r="AP34" s="575">
        <v>6.4030376899999997</v>
      </c>
      <c r="AQ34" s="575">
        <v>5.1136950399999996</v>
      </c>
      <c r="AR34" s="575">
        <v>3.2485088500000003</v>
      </c>
      <c r="AS34" s="575">
        <v>5.152642769999999</v>
      </c>
      <c r="AT34" s="575">
        <v>5.2360287900000007</v>
      </c>
      <c r="AU34" s="575">
        <v>2.9573147500000001</v>
      </c>
      <c r="AV34" s="575">
        <v>3.30232919</v>
      </c>
      <c r="AW34" s="575">
        <v>4.97919073</v>
      </c>
      <c r="AX34" s="575">
        <v>4.4373704699999994</v>
      </c>
    </row>
    <row r="35" spans="1:50" s="429" customFormat="1" ht="15" customHeight="1" x14ac:dyDescent="0.2">
      <c r="A35" s="578" t="s">
        <v>200</v>
      </c>
      <c r="O35" s="50"/>
      <c r="P35" s="50"/>
      <c r="Q35" s="50"/>
      <c r="R35" s="50"/>
      <c r="S35" s="50"/>
      <c r="T35" s="50"/>
      <c r="U35" s="50"/>
      <c r="V35" s="50"/>
      <c r="W35" s="50"/>
      <c r="X35" s="575">
        <v>60.856999999999999</v>
      </c>
      <c r="Y35" s="575">
        <v>62.609000000000002</v>
      </c>
      <c r="Z35" s="575">
        <v>64.674999999999997</v>
      </c>
      <c r="AA35" s="575">
        <v>69.921000000000006</v>
      </c>
      <c r="AB35" s="575">
        <v>70.418865959999991</v>
      </c>
      <c r="AC35" s="575">
        <v>81.519255990000005</v>
      </c>
      <c r="AD35" s="575">
        <v>87.566696149999999</v>
      </c>
      <c r="AE35" s="575">
        <v>82.457303609999997</v>
      </c>
      <c r="AF35" s="575">
        <v>112.83377458</v>
      </c>
      <c r="AG35" s="575">
        <v>117.73462979</v>
      </c>
      <c r="AH35" s="575">
        <v>115.35943666999999</v>
      </c>
      <c r="AI35" s="575">
        <v>152.63491493000001</v>
      </c>
      <c r="AJ35" s="575">
        <v>144.00617371999999</v>
      </c>
      <c r="AK35" s="575">
        <v>146.19679844000001</v>
      </c>
      <c r="AL35" s="575">
        <v>135.68700000000001</v>
      </c>
      <c r="AM35" s="575">
        <v>168.56699270000001</v>
      </c>
      <c r="AN35" s="575">
        <v>167.87630801</v>
      </c>
      <c r="AO35" s="575">
        <v>143.59022547999999</v>
      </c>
      <c r="AP35" s="575">
        <v>129.21272109999998</v>
      </c>
      <c r="AQ35" s="575">
        <v>148.00804955000001</v>
      </c>
      <c r="AR35" s="575">
        <v>134.87447595</v>
      </c>
      <c r="AS35" s="575">
        <v>123.43952442999999</v>
      </c>
      <c r="AT35" s="575">
        <v>113.55736757999999</v>
      </c>
      <c r="AU35" s="575">
        <v>134.37817451999999</v>
      </c>
      <c r="AV35" s="575">
        <v>138.37487041</v>
      </c>
      <c r="AW35" s="575">
        <v>158.96260240000001</v>
      </c>
      <c r="AX35" s="575">
        <v>155.29664922000003</v>
      </c>
    </row>
    <row r="36" spans="1:50" s="429" customFormat="1" x14ac:dyDescent="0.2">
      <c r="A36" s="576" t="s">
        <v>822</v>
      </c>
      <c r="O36" s="50"/>
      <c r="P36" s="50"/>
      <c r="Q36" s="50"/>
      <c r="R36" s="50"/>
      <c r="S36" s="50"/>
      <c r="T36" s="50"/>
      <c r="U36" s="50"/>
      <c r="V36" s="50"/>
      <c r="W36" s="50"/>
      <c r="X36" s="575">
        <v>45.837000000000003</v>
      </c>
      <c r="Y36" s="575">
        <v>49.734000000000002</v>
      </c>
      <c r="Z36" s="575">
        <v>54.258000000000003</v>
      </c>
      <c r="AA36" s="575">
        <v>54.371000000000002</v>
      </c>
      <c r="AB36" s="575">
        <v>53.892000000000003</v>
      </c>
      <c r="AC36" s="575">
        <v>65.623999999999995</v>
      </c>
      <c r="AD36" s="575">
        <v>62.125</v>
      </c>
      <c r="AE36" s="575">
        <v>60.563000000000002</v>
      </c>
      <c r="AF36" s="575">
        <v>83.429000000000002</v>
      </c>
      <c r="AG36" s="575">
        <v>75.936000000000007</v>
      </c>
      <c r="AH36" s="575">
        <v>71.165999999999997</v>
      </c>
      <c r="AI36" s="575">
        <v>120.05200000000001</v>
      </c>
      <c r="AJ36" s="575">
        <v>116.283</v>
      </c>
      <c r="AK36" s="575">
        <v>114.792</v>
      </c>
      <c r="AL36" s="575">
        <v>115.06</v>
      </c>
      <c r="AM36" s="575">
        <v>145.36600000000001</v>
      </c>
      <c r="AN36" s="575">
        <v>135.18799999999999</v>
      </c>
      <c r="AO36" s="575">
        <v>120.98</v>
      </c>
      <c r="AP36" s="575">
        <v>106.18899999999999</v>
      </c>
      <c r="AQ36" s="575">
        <v>114.956</v>
      </c>
      <c r="AR36" s="575">
        <v>87.094999999999999</v>
      </c>
      <c r="AS36" s="575">
        <v>82.974000000000004</v>
      </c>
      <c r="AT36" s="575">
        <v>74.36</v>
      </c>
      <c r="AU36" s="575">
        <v>104.398</v>
      </c>
      <c r="AV36" s="575">
        <v>91.191000000000003</v>
      </c>
      <c r="AW36" s="575">
        <v>115.108</v>
      </c>
      <c r="AX36" s="575">
        <v>102.60299999999999</v>
      </c>
    </row>
    <row r="37" spans="1:50" s="429" customFormat="1" x14ac:dyDescent="0.2">
      <c r="A37" s="576" t="s">
        <v>823</v>
      </c>
      <c r="O37" s="50"/>
      <c r="P37" s="50"/>
      <c r="Q37" s="50"/>
      <c r="R37" s="50"/>
      <c r="S37" s="50"/>
      <c r="T37" s="50"/>
      <c r="U37" s="50"/>
      <c r="V37" s="50"/>
      <c r="W37" s="50"/>
      <c r="X37" s="575">
        <v>15.02</v>
      </c>
      <c r="Y37" s="575">
        <v>12.875</v>
      </c>
      <c r="Z37" s="575">
        <v>10.417</v>
      </c>
      <c r="AA37" s="575">
        <v>15.55</v>
      </c>
      <c r="AB37" s="575">
        <v>16.526865959999999</v>
      </c>
      <c r="AC37" s="575">
        <v>15.895255990000001</v>
      </c>
      <c r="AD37" s="575">
        <v>25.441696149999999</v>
      </c>
      <c r="AE37" s="575">
        <v>21.894303609999998</v>
      </c>
      <c r="AF37" s="575">
        <v>29.404774579999998</v>
      </c>
      <c r="AG37" s="575">
        <v>41.79862979</v>
      </c>
      <c r="AH37" s="575">
        <v>44.193436670000004</v>
      </c>
      <c r="AI37" s="575">
        <v>32.582914930000001</v>
      </c>
      <c r="AJ37" s="575">
        <v>27.723173719999998</v>
      </c>
      <c r="AK37" s="575">
        <v>31.404798440000004</v>
      </c>
      <c r="AL37" s="575">
        <v>20.626999999999999</v>
      </c>
      <c r="AM37" s="575">
        <v>23.2009927</v>
      </c>
      <c r="AN37" s="575">
        <v>32.68830801</v>
      </c>
      <c r="AO37" s="575">
        <v>22.610225479999997</v>
      </c>
      <c r="AP37" s="575">
        <v>23.023721099999999</v>
      </c>
      <c r="AQ37" s="575">
        <v>33.05204955</v>
      </c>
      <c r="AR37" s="575">
        <v>47.779475949999998</v>
      </c>
      <c r="AS37" s="575">
        <v>40.465524429999995</v>
      </c>
      <c r="AT37" s="575">
        <v>39.197367579999998</v>
      </c>
      <c r="AU37" s="575">
        <v>29.980174520000002</v>
      </c>
      <c r="AV37" s="575">
        <v>47.183870410000004</v>
      </c>
      <c r="AW37" s="575">
        <v>43.854602400000005</v>
      </c>
      <c r="AX37" s="575">
        <v>52.693649220000005</v>
      </c>
    </row>
    <row r="38" spans="1:50" s="429" customFormat="1" ht="15" customHeight="1" x14ac:dyDescent="0.2">
      <c r="A38" s="578" t="s">
        <v>824</v>
      </c>
      <c r="O38" s="50"/>
      <c r="P38" s="50"/>
      <c r="Q38" s="50"/>
      <c r="R38" s="50"/>
      <c r="S38" s="50"/>
      <c r="T38" s="50"/>
      <c r="U38" s="50"/>
      <c r="V38" s="50"/>
      <c r="W38" s="50"/>
      <c r="X38" s="575">
        <v>7.0229999999999997</v>
      </c>
      <c r="Y38" s="575">
        <v>7.0659999999999998</v>
      </c>
      <c r="Z38" s="575">
        <v>4.109</v>
      </c>
      <c r="AA38" s="575">
        <v>4.1550000000000002</v>
      </c>
      <c r="AB38" s="575">
        <v>4.1971608699999994</v>
      </c>
      <c r="AC38" s="575">
        <v>4.2483187999999998</v>
      </c>
      <c r="AD38" s="575">
        <v>4.3012010099999998</v>
      </c>
      <c r="AE38" s="575">
        <v>4.3629637199999998</v>
      </c>
      <c r="AF38" s="575">
        <v>4.4310525399999996</v>
      </c>
      <c r="AG38" s="575">
        <v>4.5256808099999999</v>
      </c>
      <c r="AH38" s="575">
        <v>4.6044554199999999</v>
      </c>
      <c r="AI38" s="575">
        <v>4.6898739200000001</v>
      </c>
      <c r="AJ38" s="575">
        <v>4.7777250700000007</v>
      </c>
      <c r="AK38" s="575">
        <v>4.86641279</v>
      </c>
      <c r="AL38" s="575">
        <v>4.9630000000000001</v>
      </c>
      <c r="AM38" s="575">
        <v>5.0825968700000006</v>
      </c>
      <c r="AN38" s="575">
        <v>5.2121065899999994</v>
      </c>
      <c r="AO38" s="575">
        <v>5.3412516399999994</v>
      </c>
      <c r="AP38" s="575">
        <v>5.4863294500000004</v>
      </c>
      <c r="AQ38" s="575">
        <v>5.6475320199999999</v>
      </c>
      <c r="AR38" s="575">
        <v>5.8024359000000008</v>
      </c>
      <c r="AS38" s="575">
        <v>5.9624002699999989</v>
      </c>
      <c r="AT38" s="575">
        <v>6.1312192100000003</v>
      </c>
      <c r="AU38" s="575">
        <v>6.3148172000000002</v>
      </c>
      <c r="AV38" s="575">
        <v>6.4779959500000004</v>
      </c>
      <c r="AW38" s="575">
        <v>6.9526990300000007</v>
      </c>
      <c r="AX38" s="575">
        <v>7.7208966300000004</v>
      </c>
    </row>
    <row r="39" spans="1:50" s="429" customFormat="1" ht="15" customHeight="1" x14ac:dyDescent="0.2">
      <c r="A39" s="578" t="s">
        <v>825</v>
      </c>
      <c r="O39" s="50"/>
      <c r="P39" s="50"/>
      <c r="Q39" s="50"/>
      <c r="R39" s="50"/>
      <c r="S39" s="50"/>
      <c r="T39" s="50"/>
      <c r="U39" s="50"/>
      <c r="V39" s="50"/>
      <c r="W39" s="50"/>
      <c r="X39" s="575">
        <v>8.2260000000000009</v>
      </c>
      <c r="Y39" s="575">
        <v>8.1470000000000002</v>
      </c>
      <c r="Z39" s="575">
        <v>9.0030000000000001</v>
      </c>
      <c r="AA39" s="575">
        <v>7.1879999999999997</v>
      </c>
      <c r="AB39" s="575">
        <v>7.3717662700000002</v>
      </c>
      <c r="AC39" s="575">
        <v>8.2736198000000005</v>
      </c>
      <c r="AD39" s="575">
        <v>6.1547366600000002</v>
      </c>
      <c r="AE39" s="575">
        <v>5.4562549599999999</v>
      </c>
      <c r="AF39" s="575">
        <v>3.2424693100000002</v>
      </c>
      <c r="AG39" s="575">
        <v>3.0151921500000003</v>
      </c>
      <c r="AH39" s="575">
        <v>2.6676208099999998</v>
      </c>
      <c r="AI39" s="575">
        <v>2.4837854900000003</v>
      </c>
      <c r="AJ39" s="575">
        <v>2.5791329299999997</v>
      </c>
      <c r="AK39" s="575">
        <v>2.22144509</v>
      </c>
      <c r="AL39" s="575">
        <v>1.891</v>
      </c>
      <c r="AM39" s="575">
        <v>1.7144439600000001</v>
      </c>
      <c r="AN39" s="575">
        <v>1.5082441</v>
      </c>
      <c r="AO39" s="575">
        <v>1.4190070299999999</v>
      </c>
      <c r="AP39" s="575">
        <v>1.5349635499999998</v>
      </c>
      <c r="AQ39" s="575">
        <v>1.59153875</v>
      </c>
      <c r="AR39" s="575">
        <v>1.14593934</v>
      </c>
      <c r="AS39" s="575">
        <v>0.97245294000000004</v>
      </c>
      <c r="AT39" s="575">
        <v>0.79377879000000007</v>
      </c>
      <c r="AU39" s="575">
        <v>0.72994171999999991</v>
      </c>
      <c r="AV39" s="575">
        <v>0.64250801000000002</v>
      </c>
      <c r="AW39" s="575">
        <v>0.87221852</v>
      </c>
      <c r="AX39" s="575">
        <v>0.75799095000000005</v>
      </c>
    </row>
    <row r="40" spans="1:50" s="429" customFormat="1" x14ac:dyDescent="0.2">
      <c r="A40" s="576" t="s">
        <v>826</v>
      </c>
      <c r="O40" s="50"/>
      <c r="P40" s="50"/>
      <c r="Q40" s="50"/>
      <c r="R40" s="50"/>
      <c r="S40" s="50"/>
      <c r="T40" s="50"/>
      <c r="U40" s="50"/>
      <c r="V40" s="50"/>
      <c r="W40" s="50"/>
      <c r="X40" s="575">
        <v>0</v>
      </c>
      <c r="Y40" s="575">
        <v>0</v>
      </c>
      <c r="Z40" s="575">
        <v>0</v>
      </c>
      <c r="AA40" s="575">
        <v>0</v>
      </c>
      <c r="AB40" s="575">
        <v>0</v>
      </c>
      <c r="AC40" s="575">
        <v>0</v>
      </c>
      <c r="AD40" s="575">
        <v>0</v>
      </c>
      <c r="AE40" s="575">
        <v>0</v>
      </c>
      <c r="AF40" s="575">
        <v>0</v>
      </c>
      <c r="AG40" s="575">
        <v>0</v>
      </c>
      <c r="AH40" s="575">
        <v>0</v>
      </c>
      <c r="AI40" s="575">
        <v>0</v>
      </c>
      <c r="AJ40" s="575">
        <v>0</v>
      </c>
      <c r="AK40" s="575">
        <v>0</v>
      </c>
      <c r="AL40" s="575">
        <v>0</v>
      </c>
      <c r="AM40" s="575">
        <v>0</v>
      </c>
      <c r="AN40" s="575">
        <v>0</v>
      </c>
      <c r="AO40" s="575">
        <v>0</v>
      </c>
      <c r="AP40" s="575">
        <v>0</v>
      </c>
      <c r="AQ40" s="575">
        <v>0</v>
      </c>
      <c r="AR40" s="575">
        <v>0</v>
      </c>
      <c r="AS40" s="575">
        <v>0</v>
      </c>
      <c r="AT40" s="575">
        <v>0</v>
      </c>
      <c r="AU40" s="575">
        <v>0</v>
      </c>
      <c r="AV40" s="575">
        <v>0</v>
      </c>
      <c r="AW40" s="575">
        <v>0</v>
      </c>
      <c r="AX40" s="575">
        <v>0</v>
      </c>
    </row>
    <row r="41" spans="1:50" s="429" customFormat="1" x14ac:dyDescent="0.2">
      <c r="A41" s="576" t="s">
        <v>35</v>
      </c>
      <c r="O41" s="50"/>
      <c r="P41" s="50"/>
      <c r="Q41" s="50"/>
      <c r="R41" s="50"/>
      <c r="S41" s="50"/>
      <c r="T41" s="50"/>
      <c r="U41" s="50"/>
      <c r="V41" s="50"/>
      <c r="W41" s="50"/>
      <c r="X41" s="575">
        <v>0.91200000000000003</v>
      </c>
      <c r="Y41" s="575">
        <v>0.91200000000000003</v>
      </c>
      <c r="Z41" s="575">
        <v>0.29899999999999999</v>
      </c>
      <c r="AA41" s="575">
        <v>0.11799999999999999</v>
      </c>
      <c r="AB41" s="575">
        <v>0</v>
      </c>
      <c r="AC41" s="575">
        <v>0</v>
      </c>
      <c r="AD41" s="575">
        <v>0</v>
      </c>
      <c r="AE41" s="575">
        <v>4.5854339999999993E-2</v>
      </c>
      <c r="AF41" s="575">
        <v>4.5854339999999993E-2</v>
      </c>
      <c r="AG41" s="575">
        <v>0</v>
      </c>
      <c r="AH41" s="575">
        <v>0</v>
      </c>
      <c r="AI41" s="575">
        <v>0</v>
      </c>
      <c r="AJ41" s="575">
        <v>0.27554727000000001</v>
      </c>
      <c r="AK41" s="575">
        <v>0.20190089</v>
      </c>
      <c r="AL41" s="575">
        <v>0.13</v>
      </c>
      <c r="AM41" s="575">
        <v>8.1851789999999994E-2</v>
      </c>
      <c r="AN41" s="575">
        <v>3.4392470000000001E-2</v>
      </c>
      <c r="AO41" s="575">
        <v>1.6247400000000002E-3</v>
      </c>
      <c r="AP41" s="575">
        <v>0.25281817000000001</v>
      </c>
      <c r="AQ41" s="575">
        <v>0.41836303999999996</v>
      </c>
      <c r="AR41" s="575">
        <v>0.21290086</v>
      </c>
      <c r="AS41" s="575">
        <v>0.11780105</v>
      </c>
      <c r="AT41" s="575">
        <v>0</v>
      </c>
      <c r="AU41" s="575">
        <v>0</v>
      </c>
      <c r="AV41" s="575">
        <v>0</v>
      </c>
      <c r="AW41" s="575">
        <v>0.3</v>
      </c>
      <c r="AX41" s="575">
        <v>0.25344897999999999</v>
      </c>
    </row>
    <row r="42" spans="1:50" s="429" customFormat="1" x14ac:dyDescent="0.2">
      <c r="A42" s="576" t="s">
        <v>827</v>
      </c>
      <c r="O42" s="50"/>
      <c r="P42" s="50"/>
      <c r="Q42" s="50"/>
      <c r="R42" s="50"/>
      <c r="S42" s="50"/>
      <c r="T42" s="50"/>
      <c r="U42" s="50"/>
      <c r="V42" s="50"/>
      <c r="W42" s="50"/>
      <c r="X42" s="575">
        <v>4.1449999999999996</v>
      </c>
      <c r="Y42" s="575">
        <v>3.879</v>
      </c>
      <c r="Z42" s="575">
        <v>3.609</v>
      </c>
      <c r="AA42" s="575">
        <v>3.3359999999999999</v>
      </c>
      <c r="AB42" s="575">
        <v>3.0562966</v>
      </c>
      <c r="AC42" s="575">
        <v>2.7752630699999998</v>
      </c>
      <c r="AD42" s="575">
        <v>1.0667888999999999</v>
      </c>
      <c r="AE42" s="575">
        <v>1.0667888999999999</v>
      </c>
      <c r="AF42" s="575">
        <v>0.99538631999999994</v>
      </c>
      <c r="AG42" s="575">
        <v>0.9111437</v>
      </c>
      <c r="AH42" s="575">
        <v>0.83724106999999992</v>
      </c>
      <c r="AI42" s="575">
        <v>0.77083679000000005</v>
      </c>
      <c r="AJ42" s="575">
        <v>0.71120723999999991</v>
      </c>
      <c r="AK42" s="575">
        <v>0.64658074999999993</v>
      </c>
      <c r="AL42" s="575">
        <v>0.60299999999999998</v>
      </c>
      <c r="AM42" s="575">
        <v>0.53240873</v>
      </c>
      <c r="AN42" s="575">
        <v>0.44103717999999997</v>
      </c>
      <c r="AO42" s="575">
        <v>0.39532965000000003</v>
      </c>
      <c r="AP42" s="575">
        <v>0.30195524000000001</v>
      </c>
      <c r="AQ42" s="575">
        <v>0.2308827</v>
      </c>
      <c r="AR42" s="575">
        <v>0</v>
      </c>
      <c r="AS42" s="575">
        <v>0</v>
      </c>
      <c r="AT42" s="575">
        <v>0</v>
      </c>
      <c r="AU42" s="575">
        <v>0</v>
      </c>
      <c r="AV42" s="575">
        <v>0</v>
      </c>
      <c r="AW42" s="575">
        <v>0</v>
      </c>
      <c r="AX42" s="575">
        <v>0</v>
      </c>
    </row>
    <row r="43" spans="1:50" s="429" customFormat="1" x14ac:dyDescent="0.2">
      <c r="A43" s="576" t="s">
        <v>828</v>
      </c>
      <c r="O43" s="50"/>
      <c r="P43" s="50"/>
      <c r="Q43" s="50"/>
      <c r="R43" s="50"/>
      <c r="S43" s="50"/>
      <c r="T43" s="50"/>
      <c r="U43" s="50"/>
      <c r="V43" s="50"/>
      <c r="W43" s="50"/>
      <c r="X43" s="575">
        <v>3.169</v>
      </c>
      <c r="Y43" s="575">
        <v>3.3559999999999999</v>
      </c>
      <c r="Z43" s="575">
        <v>5.0949999999999998</v>
      </c>
      <c r="AA43" s="575">
        <v>3.734</v>
      </c>
      <c r="AB43" s="575">
        <v>4.3154696699999997</v>
      </c>
      <c r="AC43" s="575">
        <v>5.4983567300000002</v>
      </c>
      <c r="AD43" s="575">
        <v>5.0879477599999996</v>
      </c>
      <c r="AE43" s="575">
        <v>4.3436117200000002</v>
      </c>
      <c r="AF43" s="575">
        <v>2.20122865</v>
      </c>
      <c r="AG43" s="575">
        <v>2.1040484500000001</v>
      </c>
      <c r="AH43" s="575">
        <v>1.8303797400000001</v>
      </c>
      <c r="AI43" s="575">
        <v>1.7129486999999999</v>
      </c>
      <c r="AJ43" s="575">
        <v>1.59237842</v>
      </c>
      <c r="AK43" s="575">
        <v>1.3729634499999999</v>
      </c>
      <c r="AL43" s="575">
        <v>1.1579999999999999</v>
      </c>
      <c r="AM43" s="575">
        <v>1.1001834400000001</v>
      </c>
      <c r="AN43" s="575">
        <v>1.0328144499999998</v>
      </c>
      <c r="AO43" s="575">
        <v>1.0220526400000001</v>
      </c>
      <c r="AP43" s="575">
        <v>0.98019014000000004</v>
      </c>
      <c r="AQ43" s="575">
        <v>0.94229300999999999</v>
      </c>
      <c r="AR43" s="575">
        <v>0.93303847999999989</v>
      </c>
      <c r="AS43" s="575">
        <v>0.85465188999999997</v>
      </c>
      <c r="AT43" s="575">
        <v>0.79377879000000007</v>
      </c>
      <c r="AU43" s="575">
        <v>0.72994171999999991</v>
      </c>
      <c r="AV43" s="575">
        <v>0.64250801000000002</v>
      </c>
      <c r="AW43" s="575">
        <v>0.57221852000000006</v>
      </c>
      <c r="AX43" s="575">
        <v>0.50454197000000001</v>
      </c>
    </row>
    <row r="44" spans="1:50" s="429" customFormat="1" ht="15" customHeight="1" x14ac:dyDescent="0.2">
      <c r="A44" s="578" t="s">
        <v>829</v>
      </c>
      <c r="O44" s="50"/>
      <c r="P44" s="50"/>
      <c r="Q44" s="50"/>
      <c r="R44" s="50"/>
      <c r="S44" s="50"/>
      <c r="T44" s="50"/>
      <c r="U44" s="50"/>
      <c r="V44" s="50"/>
      <c r="W44" s="50"/>
      <c r="X44" s="575">
        <v>73.260000000000005</v>
      </c>
      <c r="Y44" s="575">
        <v>75.625</v>
      </c>
      <c r="Z44" s="575">
        <v>79.433999999999997</v>
      </c>
      <c r="AA44" s="575">
        <v>82.253</v>
      </c>
      <c r="AB44" s="575">
        <v>81.51576064999999</v>
      </c>
      <c r="AC44" s="575">
        <v>85.343906000000004</v>
      </c>
      <c r="AD44" s="575">
        <v>89.63274371</v>
      </c>
      <c r="AE44" s="575">
        <v>95.742112849999998</v>
      </c>
      <c r="AF44" s="575">
        <v>93.846183039999985</v>
      </c>
      <c r="AG44" s="575">
        <v>98.584147619999982</v>
      </c>
      <c r="AH44" s="575">
        <v>101.14628378</v>
      </c>
      <c r="AI44" s="575">
        <v>112.37027167999999</v>
      </c>
      <c r="AJ44" s="575">
        <v>114.98178206</v>
      </c>
      <c r="AK44" s="575">
        <v>115.20363814</v>
      </c>
      <c r="AL44" s="575">
        <v>119.65</v>
      </c>
      <c r="AM44" s="575">
        <v>124.53015688000001</v>
      </c>
      <c r="AN44" s="575">
        <v>121.16099456000002</v>
      </c>
      <c r="AO44" s="575">
        <v>123.88258477000001</v>
      </c>
      <c r="AP44" s="575">
        <v>120.55664684999999</v>
      </c>
      <c r="AQ44" s="575">
        <v>125.81406463999998</v>
      </c>
      <c r="AR44" s="575">
        <v>125.50658938000002</v>
      </c>
      <c r="AS44" s="575">
        <v>126.88852126000002</v>
      </c>
      <c r="AT44" s="575">
        <v>126.83453698</v>
      </c>
      <c r="AU44" s="575">
        <v>137.77893578999999</v>
      </c>
      <c r="AV44" s="575">
        <v>136.19469602999999</v>
      </c>
      <c r="AW44" s="575">
        <v>132.79371139999998</v>
      </c>
      <c r="AX44" s="575">
        <v>130.22039707000002</v>
      </c>
    </row>
    <row r="45" spans="1:50" s="429" customFormat="1" x14ac:dyDescent="0.2">
      <c r="A45" s="576" t="s">
        <v>830</v>
      </c>
      <c r="O45" s="50"/>
      <c r="P45" s="50"/>
      <c r="Q45" s="50"/>
      <c r="R45" s="50"/>
      <c r="S45" s="50"/>
      <c r="T45" s="50"/>
      <c r="U45" s="50"/>
      <c r="V45" s="50"/>
      <c r="W45" s="50"/>
      <c r="X45" s="575">
        <v>0</v>
      </c>
      <c r="Y45" s="575">
        <v>0</v>
      </c>
      <c r="Z45" s="575">
        <v>0</v>
      </c>
      <c r="AA45" s="575">
        <v>0</v>
      </c>
      <c r="AB45" s="575">
        <v>0</v>
      </c>
      <c r="AC45" s="575">
        <v>0</v>
      </c>
      <c r="AD45" s="575">
        <v>0</v>
      </c>
      <c r="AE45" s="575">
        <v>0.14233248999999998</v>
      </c>
      <c r="AF45" s="575">
        <v>9.3193970000000001E-2</v>
      </c>
      <c r="AG45" s="575">
        <v>9.5575259999999995E-2</v>
      </c>
      <c r="AH45" s="575">
        <v>0.42197694000000002</v>
      </c>
      <c r="AI45" s="575">
        <v>0.28870103999999996</v>
      </c>
      <c r="AJ45" s="575">
        <v>0.28237503999999997</v>
      </c>
      <c r="AK45" s="575">
        <v>0.27998025999999998</v>
      </c>
      <c r="AL45" s="575">
        <v>0</v>
      </c>
      <c r="AM45" s="575">
        <v>0</v>
      </c>
      <c r="AN45" s="575">
        <v>0</v>
      </c>
      <c r="AO45" s="575">
        <v>0</v>
      </c>
      <c r="AP45" s="575">
        <v>0</v>
      </c>
      <c r="AQ45" s="575">
        <v>0</v>
      </c>
      <c r="AR45" s="575">
        <v>0</v>
      </c>
      <c r="AS45" s="575">
        <v>0</v>
      </c>
      <c r="AT45" s="575">
        <v>0</v>
      </c>
      <c r="AU45" s="575">
        <v>0</v>
      </c>
      <c r="AV45" s="575">
        <v>0</v>
      </c>
      <c r="AW45" s="575">
        <v>0</v>
      </c>
      <c r="AX45" s="575">
        <v>0</v>
      </c>
    </row>
    <row r="46" spans="1:50" s="429" customFormat="1" x14ac:dyDescent="0.2">
      <c r="A46" s="576" t="s">
        <v>831</v>
      </c>
      <c r="O46" s="50"/>
      <c r="P46" s="50"/>
      <c r="Q46" s="50"/>
      <c r="R46" s="50"/>
      <c r="S46" s="50"/>
      <c r="T46" s="50"/>
      <c r="U46" s="50"/>
      <c r="V46" s="50"/>
      <c r="W46" s="50"/>
      <c r="X46" s="575">
        <v>20.676761198998644</v>
      </c>
      <c r="Y46" s="575">
        <v>20.491139066863102</v>
      </c>
      <c r="Z46" s="575">
        <v>21.656713102768002</v>
      </c>
      <c r="AA46" s="575">
        <v>22.077816675999998</v>
      </c>
      <c r="AB46" s="575">
        <v>22.599929020000001</v>
      </c>
      <c r="AC46" s="575">
        <v>25.472095469999999</v>
      </c>
      <c r="AD46" s="575">
        <v>26.448376829999997</v>
      </c>
      <c r="AE46" s="575">
        <v>26.675818789999997</v>
      </c>
      <c r="AF46" s="575">
        <v>25.176823899999999</v>
      </c>
      <c r="AG46" s="575">
        <v>36.398430650000002</v>
      </c>
      <c r="AH46" s="575">
        <v>34.258021049999996</v>
      </c>
      <c r="AI46" s="575">
        <v>38.75353535</v>
      </c>
      <c r="AJ46" s="575">
        <v>41.679389130000004</v>
      </c>
      <c r="AK46" s="575">
        <v>39.542116649999997</v>
      </c>
      <c r="AL46" s="575">
        <v>43.970999999999997</v>
      </c>
      <c r="AM46" s="575">
        <v>45.985330560000001</v>
      </c>
      <c r="AN46" s="575">
        <v>45.746958170000006</v>
      </c>
      <c r="AO46" s="575">
        <v>46.599231879999998</v>
      </c>
      <c r="AP46" s="575">
        <v>42.701758339999998</v>
      </c>
      <c r="AQ46" s="575">
        <v>46.655267959999996</v>
      </c>
      <c r="AR46" s="575">
        <v>50.13206194</v>
      </c>
      <c r="AS46" s="575">
        <v>50.290464460000003</v>
      </c>
      <c r="AT46" s="575">
        <v>50.288608159999995</v>
      </c>
      <c r="AU46" s="575">
        <v>59.167558920000005</v>
      </c>
      <c r="AV46" s="575">
        <v>58.605374259999998</v>
      </c>
      <c r="AW46" s="575">
        <v>55.073709799999996</v>
      </c>
      <c r="AX46" s="575">
        <v>53.459299909999991</v>
      </c>
    </row>
    <row r="47" spans="1:50" s="429" customFormat="1" x14ac:dyDescent="0.2">
      <c r="A47" s="576" t="s">
        <v>832</v>
      </c>
      <c r="O47" s="50"/>
      <c r="P47" s="50"/>
      <c r="Q47" s="50"/>
      <c r="R47" s="50"/>
      <c r="S47" s="50"/>
      <c r="T47" s="50"/>
      <c r="U47" s="50"/>
      <c r="V47" s="50"/>
      <c r="W47" s="50"/>
      <c r="X47" s="575">
        <v>0.13323880100135629</v>
      </c>
      <c r="Y47" s="575">
        <v>0.13386093313689598</v>
      </c>
      <c r="Z47" s="575">
        <v>0.13228689723199999</v>
      </c>
      <c r="AA47" s="575">
        <v>0.138183324</v>
      </c>
      <c r="AB47" s="575">
        <v>0.14223094999999999</v>
      </c>
      <c r="AC47" s="575">
        <v>0.24041248000000001</v>
      </c>
      <c r="AD47" s="575">
        <v>0.20241970000000001</v>
      </c>
      <c r="AE47" s="575">
        <v>0.24062392000000002</v>
      </c>
      <c r="AF47" s="575">
        <v>0.23528822999999999</v>
      </c>
      <c r="AG47" s="575">
        <v>0.19900204000000002</v>
      </c>
      <c r="AH47" s="575">
        <v>0.11975804</v>
      </c>
      <c r="AI47" s="575">
        <v>0.11749733999999999</v>
      </c>
      <c r="AJ47" s="575">
        <v>0.10606982000000001</v>
      </c>
      <c r="AK47" s="575">
        <v>0.32778525000000003</v>
      </c>
      <c r="AL47" s="575">
        <v>0.316</v>
      </c>
      <c r="AM47" s="575">
        <v>0.31298488000000002</v>
      </c>
      <c r="AN47" s="575">
        <v>0.30601403999999999</v>
      </c>
      <c r="AO47" s="575">
        <v>0.31960316999999999</v>
      </c>
      <c r="AP47" s="575">
        <v>0.38836793999999997</v>
      </c>
      <c r="AQ47" s="575">
        <v>0.46710459999999998</v>
      </c>
      <c r="AR47" s="575">
        <v>0.37270456000000002</v>
      </c>
      <c r="AS47" s="575">
        <v>0.46481882000000002</v>
      </c>
      <c r="AT47" s="575">
        <v>0.42475799999999997</v>
      </c>
      <c r="AU47" s="575">
        <v>0.45245878999999994</v>
      </c>
      <c r="AV47" s="575">
        <v>0.44906167999999996</v>
      </c>
      <c r="AW47" s="575">
        <v>0.41806092000000006</v>
      </c>
      <c r="AX47" s="575">
        <v>0.32323561000000001</v>
      </c>
    </row>
    <row r="48" spans="1:50" s="429" customFormat="1" x14ac:dyDescent="0.2">
      <c r="A48" s="576" t="s">
        <v>833</v>
      </c>
      <c r="O48" s="50"/>
      <c r="P48" s="50"/>
      <c r="Q48" s="50"/>
      <c r="R48" s="50"/>
      <c r="S48" s="50"/>
      <c r="T48" s="50"/>
      <c r="U48" s="50"/>
      <c r="V48" s="50"/>
      <c r="W48" s="50"/>
      <c r="X48" s="575">
        <v>45.668999999999997</v>
      </c>
      <c r="Y48" s="575">
        <v>47.963999999999999</v>
      </c>
      <c r="Z48" s="575">
        <v>50.392000000000003</v>
      </c>
      <c r="AA48" s="575">
        <v>52.206000000000003</v>
      </c>
      <c r="AB48" s="575">
        <v>53.794150160000001</v>
      </c>
      <c r="AC48" s="575">
        <v>54.431691690000001</v>
      </c>
      <c r="AD48" s="575">
        <v>57.537034509999998</v>
      </c>
      <c r="AE48" s="575">
        <v>63.213118409999993</v>
      </c>
      <c r="AF48" s="575">
        <v>63.014566649999999</v>
      </c>
      <c r="AG48" s="575">
        <v>56.403832000000001</v>
      </c>
      <c r="AH48" s="575">
        <v>60.750400159999998</v>
      </c>
      <c r="AI48" s="575">
        <v>67.432682879999987</v>
      </c>
      <c r="AJ48" s="575">
        <v>67.285758090000002</v>
      </c>
      <c r="AK48" s="575">
        <v>69.687022859999999</v>
      </c>
      <c r="AL48" s="575">
        <v>70.27</v>
      </c>
      <c r="AM48" s="575">
        <v>72.224437890000004</v>
      </c>
      <c r="AN48" s="575">
        <v>69.598571180000008</v>
      </c>
      <c r="AO48" s="575">
        <v>71.066493170000001</v>
      </c>
      <c r="AP48" s="575">
        <v>71.656632049999999</v>
      </c>
      <c r="AQ48" s="575">
        <v>72.870873439999997</v>
      </c>
      <c r="AR48" s="575">
        <v>69.155690680000021</v>
      </c>
      <c r="AS48" s="575">
        <v>69.976133770000018</v>
      </c>
      <c r="AT48" s="575">
        <v>70.116800829999988</v>
      </c>
      <c r="AU48" s="575">
        <v>72.019921409999995</v>
      </c>
      <c r="AV48" s="575">
        <v>71.37814745</v>
      </c>
      <c r="AW48" s="575">
        <v>71.458647629999987</v>
      </c>
      <c r="AX48" s="575">
        <v>70.835648849999998</v>
      </c>
    </row>
    <row r="49" spans="1:50" s="429" customFormat="1" x14ac:dyDescent="0.2">
      <c r="A49" s="576" t="s">
        <v>834</v>
      </c>
      <c r="O49" s="50"/>
      <c r="P49" s="50"/>
      <c r="Q49" s="50"/>
      <c r="R49" s="50"/>
      <c r="S49" s="50"/>
      <c r="T49" s="50"/>
      <c r="U49" s="50"/>
      <c r="V49" s="50"/>
      <c r="W49" s="50"/>
      <c r="X49" s="575">
        <v>2.5390000000000001</v>
      </c>
      <c r="Y49" s="575">
        <v>2.4860000000000002</v>
      </c>
      <c r="Z49" s="575">
        <v>2.544</v>
      </c>
      <c r="AA49" s="575">
        <v>2.802</v>
      </c>
      <c r="AB49" s="575">
        <v>9.3647999999999995E-4</v>
      </c>
      <c r="AC49" s="575">
        <v>6.6628E-4</v>
      </c>
      <c r="AD49" s="575">
        <v>3.8468999999999998E-4</v>
      </c>
      <c r="AE49" s="575">
        <v>0</v>
      </c>
      <c r="AF49" s="575">
        <v>0</v>
      </c>
      <c r="AG49" s="575">
        <v>0</v>
      </c>
      <c r="AH49" s="575">
        <v>0</v>
      </c>
      <c r="AI49" s="575">
        <v>0</v>
      </c>
      <c r="AJ49" s="575">
        <v>0</v>
      </c>
      <c r="AK49" s="575">
        <v>0</v>
      </c>
      <c r="AL49" s="575">
        <v>0</v>
      </c>
      <c r="AM49" s="575">
        <v>0</v>
      </c>
      <c r="AN49" s="575">
        <v>0</v>
      </c>
      <c r="AO49" s="575">
        <v>0</v>
      </c>
      <c r="AP49" s="575">
        <v>0</v>
      </c>
      <c r="AQ49" s="575">
        <v>0</v>
      </c>
      <c r="AR49" s="575">
        <v>0</v>
      </c>
      <c r="AS49" s="575">
        <v>0</v>
      </c>
      <c r="AT49" s="575">
        <v>0</v>
      </c>
      <c r="AU49" s="575">
        <v>0</v>
      </c>
      <c r="AV49" s="575">
        <v>0</v>
      </c>
      <c r="AW49" s="575">
        <v>0</v>
      </c>
      <c r="AX49" s="575">
        <v>0</v>
      </c>
    </row>
    <row r="50" spans="1:50" s="429" customFormat="1" x14ac:dyDescent="0.2">
      <c r="A50" s="576" t="s">
        <v>835</v>
      </c>
      <c r="O50" s="50"/>
      <c r="P50" s="50"/>
      <c r="Q50" s="50"/>
      <c r="R50" s="50"/>
      <c r="S50" s="50"/>
      <c r="T50" s="50"/>
      <c r="U50" s="50"/>
      <c r="V50" s="50"/>
      <c r="W50" s="50"/>
      <c r="X50" s="575">
        <v>4.0519999999999996</v>
      </c>
      <c r="Y50" s="575">
        <v>4.3109999999999999</v>
      </c>
      <c r="Z50" s="575">
        <v>4.43</v>
      </c>
      <c r="AA50" s="575">
        <v>4.8710000000000004</v>
      </c>
      <c r="AB50" s="575">
        <v>4.7805440099999998</v>
      </c>
      <c r="AC50" s="575">
        <v>4.9423201399999996</v>
      </c>
      <c r="AD50" s="575">
        <v>5.0722847499999997</v>
      </c>
      <c r="AE50" s="575">
        <v>5.2798587500000007</v>
      </c>
      <c r="AF50" s="575">
        <v>5.0311397699999993</v>
      </c>
      <c r="AG50" s="575">
        <v>5.1849538600000002</v>
      </c>
      <c r="AH50" s="575">
        <v>5.2755682500000001</v>
      </c>
      <c r="AI50" s="575">
        <v>5.4313635000000007</v>
      </c>
      <c r="AJ50" s="575">
        <v>5.1274745800000003</v>
      </c>
      <c r="AK50" s="575">
        <v>5.11418544</v>
      </c>
      <c r="AL50" s="575">
        <v>4.7080000000000002</v>
      </c>
      <c r="AM50" s="575">
        <v>5.4725468899999994</v>
      </c>
      <c r="AN50" s="575">
        <v>5.0640378099999994</v>
      </c>
      <c r="AO50" s="575">
        <v>5.4231112399999999</v>
      </c>
      <c r="AP50" s="575">
        <v>5.2043039000000011</v>
      </c>
      <c r="AQ50" s="575">
        <v>5.4747660199999988</v>
      </c>
      <c r="AR50" s="575">
        <v>5.3570952699999994</v>
      </c>
      <c r="AS50" s="575">
        <v>5.4205942800000004</v>
      </c>
      <c r="AT50" s="575">
        <v>5.2660060899999994</v>
      </c>
      <c r="AU50" s="575">
        <v>5.5486664500000007</v>
      </c>
      <c r="AV50" s="575">
        <v>5.1708745</v>
      </c>
      <c r="AW50" s="575">
        <v>5.2481531299999995</v>
      </c>
      <c r="AX50" s="575">
        <v>4.8943614400000008</v>
      </c>
    </row>
    <row r="51" spans="1:50" s="429" customFormat="1" x14ac:dyDescent="0.2">
      <c r="A51" s="576" t="s">
        <v>836</v>
      </c>
      <c r="O51" s="50"/>
      <c r="P51" s="50"/>
      <c r="Q51" s="50"/>
      <c r="R51" s="50"/>
      <c r="S51" s="50"/>
      <c r="T51" s="50"/>
      <c r="U51" s="50"/>
      <c r="V51" s="50"/>
      <c r="W51" s="50"/>
      <c r="X51" s="575">
        <v>0.19</v>
      </c>
      <c r="Y51" s="575">
        <v>0.23899999999999999</v>
      </c>
      <c r="Z51" s="575">
        <v>0.27900000000000003</v>
      </c>
      <c r="AA51" s="575">
        <v>0.158</v>
      </c>
      <c r="AB51" s="575">
        <v>0.19797003000000002</v>
      </c>
      <c r="AC51" s="575">
        <v>0.25671994000000004</v>
      </c>
      <c r="AD51" s="575">
        <v>0.37224322999999998</v>
      </c>
      <c r="AE51" s="575">
        <v>0.19036048999999999</v>
      </c>
      <c r="AF51" s="575">
        <v>0.29517051999999999</v>
      </c>
      <c r="AG51" s="575">
        <v>0.30235381</v>
      </c>
      <c r="AH51" s="575">
        <v>0.32055934000000003</v>
      </c>
      <c r="AI51" s="575">
        <v>0.34649157000000003</v>
      </c>
      <c r="AJ51" s="575">
        <v>0.50071540000000003</v>
      </c>
      <c r="AK51" s="575">
        <v>0.25254768</v>
      </c>
      <c r="AL51" s="575">
        <v>0.38500000000000001</v>
      </c>
      <c r="AM51" s="575">
        <v>0.53485665999999998</v>
      </c>
      <c r="AN51" s="575">
        <v>0.44541336000000004</v>
      </c>
      <c r="AO51" s="575">
        <v>0.47414530999999999</v>
      </c>
      <c r="AP51" s="575">
        <v>0.60558462000000002</v>
      </c>
      <c r="AQ51" s="575">
        <v>0.34605261999999998</v>
      </c>
      <c r="AR51" s="575">
        <v>0.48903692999999998</v>
      </c>
      <c r="AS51" s="575">
        <v>0.73650993000000009</v>
      </c>
      <c r="AT51" s="575">
        <v>0.73836390000000007</v>
      </c>
      <c r="AU51" s="575">
        <v>0.59033021999999991</v>
      </c>
      <c r="AV51" s="575">
        <v>0.59123814000000008</v>
      </c>
      <c r="AW51" s="575">
        <v>0.59513992000000004</v>
      </c>
      <c r="AX51" s="575">
        <v>0.70785125999999998</v>
      </c>
    </row>
    <row r="52" spans="1:50" s="429" customFormat="1" x14ac:dyDescent="0.2">
      <c r="A52" s="578" t="s">
        <v>837</v>
      </c>
      <c r="O52" s="50"/>
      <c r="P52" s="50"/>
      <c r="Q52" s="50"/>
      <c r="R52" s="50"/>
      <c r="S52" s="50"/>
      <c r="T52" s="50"/>
      <c r="U52" s="50"/>
      <c r="V52" s="50"/>
      <c r="W52" s="50"/>
      <c r="X52" s="575">
        <v>-7.0670000000000002</v>
      </c>
      <c r="Y52" s="575">
        <v>-7.2549999999999999</v>
      </c>
      <c r="Z52" s="575">
        <v>-7.2489999999999997</v>
      </c>
      <c r="AA52" s="575">
        <v>-7.3579999999999997</v>
      </c>
      <c r="AB52" s="575">
        <v>-7.2946393499999997</v>
      </c>
      <c r="AC52" s="575">
        <v>-7.4197138399999991</v>
      </c>
      <c r="AD52" s="575">
        <v>-7.3664139000000004</v>
      </c>
      <c r="AE52" s="575">
        <v>-7.6284757000000001</v>
      </c>
      <c r="AF52" s="575">
        <v>-7.6295631500000001</v>
      </c>
      <c r="AG52" s="575">
        <v>-7.6282327199999997</v>
      </c>
      <c r="AH52" s="575">
        <v>-7.7269065599999998</v>
      </c>
      <c r="AI52" s="575">
        <v>-8.0440565700000004</v>
      </c>
      <c r="AJ52" s="575">
        <v>-8.0315313799999988</v>
      </c>
      <c r="AK52" s="575">
        <v>-8.2672297999999991</v>
      </c>
      <c r="AL52" s="575">
        <v>-7.29</v>
      </c>
      <c r="AM52" s="575">
        <v>-7.3674600999999997</v>
      </c>
      <c r="AN52" s="575">
        <v>-8.0081136100000005</v>
      </c>
      <c r="AO52" s="575">
        <v>-7.897159610000001</v>
      </c>
      <c r="AP52" s="575">
        <v>-7.8994049400000002</v>
      </c>
      <c r="AQ52" s="575">
        <v>-9.0590330300000002</v>
      </c>
      <c r="AR52" s="575">
        <v>-8.8692810000000009</v>
      </c>
      <c r="AS52" s="575">
        <v>-8.834083859999998</v>
      </c>
      <c r="AT52" s="575">
        <v>-8.9034942699999995</v>
      </c>
      <c r="AU52" s="575">
        <v>-8.2964304200000001</v>
      </c>
      <c r="AV52" s="575">
        <v>-7.63735725</v>
      </c>
      <c r="AW52" s="575">
        <v>-7.0652771900000007</v>
      </c>
      <c r="AX52" s="575">
        <v>-7.3243259400000005</v>
      </c>
    </row>
    <row r="53" spans="1:50" s="429" customFormat="1" x14ac:dyDescent="0.2">
      <c r="A53" s="578" t="s">
        <v>838</v>
      </c>
      <c r="O53" s="50"/>
      <c r="P53" s="50"/>
      <c r="Q53" s="50"/>
      <c r="R53" s="50"/>
      <c r="S53" s="50"/>
      <c r="T53" s="50"/>
      <c r="U53" s="50"/>
      <c r="V53" s="50"/>
      <c r="W53" s="50"/>
      <c r="X53" s="575">
        <v>147.679</v>
      </c>
      <c r="Y53" s="575">
        <v>152.142</v>
      </c>
      <c r="Z53" s="575">
        <v>160.62200000000001</v>
      </c>
      <c r="AA53" s="575">
        <v>164.33600000000001</v>
      </c>
      <c r="AB53" s="575">
        <v>163.10864821999999</v>
      </c>
      <c r="AC53" s="575">
        <v>171.54171796</v>
      </c>
      <c r="AD53" s="575">
        <v>178.05381017999994</v>
      </c>
      <c r="AE53" s="575">
        <v>189.31200496</v>
      </c>
      <c r="AF53" s="575">
        <v>183.30527224000002</v>
      </c>
      <c r="AG53" s="575">
        <v>192.55525466999998</v>
      </c>
      <c r="AH53" s="575">
        <v>197.23328180999999</v>
      </c>
      <c r="AI53" s="575">
        <v>219.18027228000003</v>
      </c>
      <c r="AJ53" s="575">
        <v>224.51116567</v>
      </c>
      <c r="AK53" s="575">
        <v>224.36149156999994</v>
      </c>
      <c r="AL53" s="575">
        <v>233.90100000000001</v>
      </c>
      <c r="AM53" s="575">
        <v>243.40729762000001</v>
      </c>
      <c r="AN53" s="575">
        <v>235.82211961000004</v>
      </c>
      <c r="AO53" s="575">
        <v>241.28701695999999</v>
      </c>
      <c r="AP53" s="575">
        <v>234.74885230999999</v>
      </c>
      <c r="AQ53" s="575">
        <v>244.16063499999998</v>
      </c>
      <c r="AR53" s="575">
        <v>243.28983710000003</v>
      </c>
      <c r="AS53" s="575">
        <v>245.91541160000006</v>
      </c>
      <c r="AT53" s="575">
        <v>245.55935847999999</v>
      </c>
      <c r="AU53" s="575">
        <v>267.99138288000006</v>
      </c>
      <c r="AV53" s="575">
        <v>265.39454281999997</v>
      </c>
      <c r="AW53" s="575">
        <v>259.39436412999993</v>
      </c>
      <c r="AX53" s="575">
        <v>253.87445915000001</v>
      </c>
    </row>
    <row r="54" spans="1:50" s="429" customFormat="1" x14ac:dyDescent="0.2">
      <c r="A54" s="576" t="s">
        <v>839</v>
      </c>
      <c r="O54" s="50"/>
      <c r="P54" s="50"/>
      <c r="Q54" s="50"/>
      <c r="R54" s="50"/>
      <c r="S54" s="50"/>
      <c r="T54" s="50"/>
      <c r="U54" s="50"/>
      <c r="V54" s="50"/>
      <c r="W54" s="50"/>
      <c r="X54" s="575">
        <v>0.10100000000000001</v>
      </c>
      <c r="Y54" s="575">
        <v>8.7999999999999995E-2</v>
      </c>
      <c r="Z54" s="575">
        <v>0.111</v>
      </c>
      <c r="AA54" s="575">
        <v>0.124</v>
      </c>
      <c r="AB54" s="575">
        <v>0.11271948</v>
      </c>
      <c r="AC54" s="575">
        <v>0.12251089</v>
      </c>
      <c r="AD54" s="575">
        <v>0.15318540999999999</v>
      </c>
      <c r="AE54" s="575">
        <v>0.13620136999999999</v>
      </c>
      <c r="AF54" s="575">
        <v>0.12504353000000001</v>
      </c>
      <c r="AG54" s="575">
        <v>0.11082988000000001</v>
      </c>
      <c r="AH54" s="575">
        <v>0.13436841999999999</v>
      </c>
      <c r="AI54" s="575">
        <v>0.12734791000000001</v>
      </c>
      <c r="AJ54" s="575">
        <v>0.12803191</v>
      </c>
      <c r="AK54" s="575">
        <v>0.18407915</v>
      </c>
      <c r="AL54" s="575">
        <v>0.19400000000000001</v>
      </c>
      <c r="AM54" s="575">
        <v>0.20193939</v>
      </c>
      <c r="AN54" s="575">
        <v>0.19862496999999998</v>
      </c>
      <c r="AO54" s="575">
        <v>0.18927132999999999</v>
      </c>
      <c r="AP54" s="575">
        <v>0.17363967</v>
      </c>
      <c r="AQ54" s="575">
        <v>0.15182001000000001</v>
      </c>
      <c r="AR54" s="575">
        <v>0.33832345000000003</v>
      </c>
      <c r="AS54" s="575">
        <v>0.33088337000000001</v>
      </c>
      <c r="AT54" s="575">
        <v>0.30597682000000004</v>
      </c>
      <c r="AU54" s="575">
        <v>0.31244557000000001</v>
      </c>
      <c r="AV54" s="575">
        <v>0.42731291999999998</v>
      </c>
      <c r="AW54" s="575">
        <v>0.42902517000000001</v>
      </c>
      <c r="AX54" s="575">
        <v>0.39828284000000003</v>
      </c>
    </row>
    <row r="55" spans="1:50" s="429" customFormat="1" x14ac:dyDescent="0.2">
      <c r="A55" s="576" t="s">
        <v>840</v>
      </c>
      <c r="O55" s="50"/>
      <c r="P55" s="50"/>
      <c r="Q55" s="50"/>
      <c r="R55" s="50"/>
      <c r="S55" s="50"/>
      <c r="T55" s="50"/>
      <c r="U55" s="50"/>
      <c r="V55" s="50"/>
      <c r="W55" s="50"/>
      <c r="X55" s="575">
        <v>1.1140000000000001</v>
      </c>
      <c r="Y55" s="575">
        <v>2.4769999999999999</v>
      </c>
      <c r="Z55" s="575">
        <v>1.6619999999999999</v>
      </c>
      <c r="AA55" s="575">
        <v>1.39</v>
      </c>
      <c r="AB55" s="575">
        <v>1.4447126899999998</v>
      </c>
      <c r="AC55" s="575">
        <v>1.49262176</v>
      </c>
      <c r="AD55" s="575">
        <v>1.5546978700000003</v>
      </c>
      <c r="AE55" s="575">
        <v>1.4069125300000001</v>
      </c>
      <c r="AF55" s="575">
        <v>1.54928566</v>
      </c>
      <c r="AG55" s="575">
        <v>1.0801966200000002</v>
      </c>
      <c r="AH55" s="575">
        <v>1.2738748900000001</v>
      </c>
      <c r="AI55" s="575">
        <v>1.0225141</v>
      </c>
      <c r="AJ55" s="575">
        <v>1.3171406699999999</v>
      </c>
      <c r="AK55" s="575">
        <v>1.4075041999999998</v>
      </c>
      <c r="AL55" s="575">
        <v>1.4359999999999999</v>
      </c>
      <c r="AM55" s="575">
        <v>1.3172755899999997</v>
      </c>
      <c r="AN55" s="575">
        <v>1.9345959700000002</v>
      </c>
      <c r="AO55" s="575">
        <v>1.4019563100000001</v>
      </c>
      <c r="AP55" s="575">
        <v>1.5066198700000002</v>
      </c>
      <c r="AQ55" s="575">
        <v>1.27478439</v>
      </c>
      <c r="AR55" s="575">
        <v>1.6676524500000001</v>
      </c>
      <c r="AS55" s="575">
        <v>1.9864695699999999</v>
      </c>
      <c r="AT55" s="575">
        <v>1.9841963500000002</v>
      </c>
      <c r="AU55" s="575">
        <v>1.86608693</v>
      </c>
      <c r="AV55" s="575">
        <v>2.1645447099999999</v>
      </c>
      <c r="AW55" s="575">
        <v>2.5697288</v>
      </c>
      <c r="AX55" s="575">
        <v>2.2606738700000002</v>
      </c>
    </row>
    <row r="56" spans="1:50" s="452" customFormat="1" ht="20.100000000000001" customHeight="1" x14ac:dyDescent="0.2">
      <c r="A56" s="582" t="s">
        <v>841</v>
      </c>
      <c r="O56" s="50"/>
      <c r="P56" s="50"/>
      <c r="Q56" s="50"/>
      <c r="R56" s="50"/>
      <c r="S56" s="50"/>
      <c r="T56" s="50"/>
      <c r="U56" s="50"/>
      <c r="V56" s="50"/>
      <c r="W56" s="50"/>
      <c r="X56" s="577">
        <v>147.346</v>
      </c>
      <c r="Y56" s="577">
        <v>151.339</v>
      </c>
      <c r="Z56" s="577">
        <v>156.875</v>
      </c>
      <c r="AA56" s="577">
        <v>161.20599999999999</v>
      </c>
      <c r="AB56" s="577">
        <v>160.34398413</v>
      </c>
      <c r="AC56" s="577">
        <v>180.27339269999999</v>
      </c>
      <c r="AD56" s="577">
        <v>189.41100590999997</v>
      </c>
      <c r="AE56" s="577">
        <v>186.85085778999999</v>
      </c>
      <c r="AF56" s="577">
        <v>213.10312150999999</v>
      </c>
      <c r="AG56" s="577">
        <v>221.25575356000002</v>
      </c>
      <c r="AH56" s="577">
        <v>220.40353524999998</v>
      </c>
      <c r="AI56" s="577">
        <v>268.42151310999998</v>
      </c>
      <c r="AJ56" s="577">
        <v>262.78496054999999</v>
      </c>
      <c r="AK56" s="577">
        <v>266.32247762000009</v>
      </c>
      <c r="AL56" s="577">
        <v>261.75700000000001</v>
      </c>
      <c r="AM56" s="577">
        <v>295.88753630999997</v>
      </c>
      <c r="AN56" s="577">
        <v>292.27028143000001</v>
      </c>
      <c r="AO56" s="577">
        <v>272.95947899000004</v>
      </c>
      <c r="AP56" s="577">
        <v>256.97455324000003</v>
      </c>
      <c r="AQ56" s="577">
        <v>278.54245137000004</v>
      </c>
      <c r="AR56" s="577">
        <v>263.71464432000005</v>
      </c>
      <c r="AS56" s="577">
        <v>255.89881075</v>
      </c>
      <c r="AT56" s="577">
        <v>245.93961024999999</v>
      </c>
      <c r="AU56" s="577">
        <v>276.04128606</v>
      </c>
      <c r="AV56" s="577">
        <v>279.94689996999995</v>
      </c>
      <c r="AW56" s="577">
        <v>300.49389886</v>
      </c>
      <c r="AX56" s="577">
        <v>293.76793511</v>
      </c>
    </row>
    <row r="57" spans="1:50" s="436" customFormat="1" ht="20.100000000000001" customHeight="1" x14ac:dyDescent="0.2">
      <c r="A57" s="583" t="s">
        <v>423</v>
      </c>
      <c r="O57" s="50"/>
      <c r="P57" s="50"/>
      <c r="Q57" s="50"/>
      <c r="R57" s="50"/>
      <c r="S57" s="50"/>
      <c r="T57" s="50"/>
      <c r="U57" s="50"/>
      <c r="V57" s="50"/>
      <c r="W57" s="50"/>
      <c r="X57" s="575">
        <v>0</v>
      </c>
      <c r="Y57" s="575">
        <v>0</v>
      </c>
      <c r="Z57" s="575">
        <v>0</v>
      </c>
      <c r="AA57" s="575">
        <v>0</v>
      </c>
      <c r="AB57" s="575">
        <v>0</v>
      </c>
      <c r="AC57" s="575">
        <v>0</v>
      </c>
      <c r="AD57" s="575">
        <v>0</v>
      </c>
      <c r="AE57" s="575">
        <v>0</v>
      </c>
      <c r="AF57" s="575">
        <v>0</v>
      </c>
      <c r="AG57" s="575">
        <v>0</v>
      </c>
      <c r="AH57" s="575">
        <v>0</v>
      </c>
      <c r="AI57" s="575">
        <v>0</v>
      </c>
      <c r="AJ57" s="575">
        <v>0</v>
      </c>
      <c r="AK57" s="575">
        <v>0</v>
      </c>
      <c r="AL57" s="575">
        <v>0</v>
      </c>
      <c r="AM57" s="575">
        <v>0</v>
      </c>
      <c r="AN57" s="575">
        <v>0</v>
      </c>
      <c r="AO57" s="575">
        <v>0</v>
      </c>
      <c r="AP57" s="575">
        <v>0</v>
      </c>
      <c r="AQ57" s="575">
        <v>0</v>
      </c>
      <c r="AR57" s="575">
        <v>0</v>
      </c>
      <c r="AS57" s="575">
        <v>0</v>
      </c>
      <c r="AT57" s="575">
        <v>0</v>
      </c>
      <c r="AU57" s="575">
        <v>0</v>
      </c>
      <c r="AV57" s="575">
        <v>0</v>
      </c>
      <c r="AW57" s="575">
        <v>0</v>
      </c>
      <c r="AX57" s="575">
        <v>0</v>
      </c>
    </row>
    <row r="58" spans="1:50" s="436" customFormat="1" ht="15" customHeight="1" x14ac:dyDescent="0.2">
      <c r="A58" s="429" t="s">
        <v>842</v>
      </c>
      <c r="O58" s="50"/>
      <c r="P58" s="50"/>
      <c r="Q58" s="50"/>
      <c r="R58" s="50"/>
      <c r="S58" s="50"/>
      <c r="T58" s="50"/>
      <c r="U58" s="50"/>
      <c r="V58" s="50"/>
      <c r="W58" s="50"/>
      <c r="X58" s="575">
        <v>0</v>
      </c>
      <c r="Y58" s="575">
        <v>0</v>
      </c>
      <c r="Z58" s="575">
        <v>0</v>
      </c>
      <c r="AA58" s="575">
        <v>0</v>
      </c>
      <c r="AB58" s="575">
        <v>0</v>
      </c>
      <c r="AC58" s="575">
        <v>0</v>
      </c>
      <c r="AD58" s="575">
        <v>0</v>
      </c>
      <c r="AE58" s="575">
        <v>0</v>
      </c>
      <c r="AF58" s="575">
        <v>0</v>
      </c>
      <c r="AG58" s="575">
        <v>0</v>
      </c>
      <c r="AH58" s="575">
        <v>0</v>
      </c>
      <c r="AI58" s="575">
        <v>0</v>
      </c>
      <c r="AJ58" s="575">
        <v>0</v>
      </c>
      <c r="AK58" s="575">
        <v>0</v>
      </c>
      <c r="AL58" s="575">
        <v>0</v>
      </c>
      <c r="AM58" s="575">
        <v>0</v>
      </c>
      <c r="AN58" s="575">
        <v>0</v>
      </c>
      <c r="AO58" s="575">
        <v>0</v>
      </c>
      <c r="AP58" s="575">
        <v>0</v>
      </c>
      <c r="AQ58" s="575">
        <v>0</v>
      </c>
      <c r="AR58" s="575">
        <v>0</v>
      </c>
      <c r="AS58" s="575">
        <v>0</v>
      </c>
      <c r="AT58" s="575">
        <v>0</v>
      </c>
      <c r="AU58" s="575">
        <v>0</v>
      </c>
      <c r="AV58" s="575">
        <v>0</v>
      </c>
      <c r="AW58" s="575">
        <v>0</v>
      </c>
      <c r="AX58" s="575">
        <v>0</v>
      </c>
    </row>
    <row r="59" spans="1:50" s="436" customFormat="1" x14ac:dyDescent="0.2">
      <c r="A59" s="444" t="s">
        <v>843</v>
      </c>
      <c r="O59" s="50"/>
      <c r="P59" s="50"/>
      <c r="Q59" s="50"/>
      <c r="R59" s="50"/>
      <c r="S59" s="50"/>
      <c r="T59" s="50"/>
      <c r="U59" s="50"/>
      <c r="V59" s="50"/>
      <c r="W59" s="50"/>
      <c r="X59" s="575">
        <v>0</v>
      </c>
      <c r="Y59" s="575">
        <v>0</v>
      </c>
      <c r="Z59" s="575">
        <v>0</v>
      </c>
      <c r="AA59" s="575">
        <v>0</v>
      </c>
      <c r="AB59" s="575">
        <v>0</v>
      </c>
      <c r="AC59" s="575">
        <v>0</v>
      </c>
      <c r="AD59" s="575">
        <v>0</v>
      </c>
      <c r="AE59" s="575">
        <v>0</v>
      </c>
      <c r="AF59" s="575">
        <v>0</v>
      </c>
      <c r="AG59" s="575">
        <v>0</v>
      </c>
      <c r="AH59" s="575">
        <v>0</v>
      </c>
      <c r="AI59" s="575">
        <v>0</v>
      </c>
      <c r="AJ59" s="575">
        <v>0</v>
      </c>
      <c r="AK59" s="575">
        <v>0</v>
      </c>
      <c r="AL59" s="575">
        <v>0</v>
      </c>
      <c r="AM59" s="575">
        <v>0</v>
      </c>
      <c r="AN59" s="575">
        <v>0</v>
      </c>
      <c r="AO59" s="575">
        <v>0</v>
      </c>
      <c r="AP59" s="575">
        <v>0</v>
      </c>
      <c r="AQ59" s="575">
        <v>0</v>
      </c>
      <c r="AR59" s="575">
        <v>4.2118052099999996</v>
      </c>
      <c r="AS59" s="575">
        <v>4.0920996000000001</v>
      </c>
      <c r="AT59" s="575">
        <v>4.3490950499999999</v>
      </c>
      <c r="AU59" s="575">
        <v>4.7922362100000004</v>
      </c>
      <c r="AV59" s="575">
        <v>5.0626523799999994</v>
      </c>
      <c r="AW59" s="575">
        <v>5.1510708300000001</v>
      </c>
      <c r="AX59" s="575">
        <v>5.6500172199999996</v>
      </c>
    </row>
    <row r="60" spans="1:50" s="436" customFormat="1" x14ac:dyDescent="0.2">
      <c r="A60" s="576" t="s">
        <v>844</v>
      </c>
      <c r="O60" s="50"/>
      <c r="P60" s="50"/>
      <c r="Q60" s="50"/>
      <c r="R60" s="50"/>
      <c r="S60" s="50"/>
      <c r="T60" s="50"/>
      <c r="U60" s="50"/>
      <c r="V60" s="50"/>
      <c r="W60" s="50"/>
      <c r="X60" s="575">
        <v>6.7000000000000004E-2</v>
      </c>
      <c r="Y60" s="575">
        <v>6.7000000000000004E-2</v>
      </c>
      <c r="Z60" s="575">
        <v>4.2000000000000003E-2</v>
      </c>
      <c r="AA60" s="575">
        <v>4.2000000000000003E-2</v>
      </c>
      <c r="AB60" s="575">
        <v>4.2000000000000003E-2</v>
      </c>
      <c r="AC60" s="575">
        <v>4.2000000000000003E-2</v>
      </c>
      <c r="AD60" s="575">
        <v>4.2000000000000003E-2</v>
      </c>
      <c r="AE60" s="575">
        <v>4.2000000000000003E-2</v>
      </c>
      <c r="AF60" s="575">
        <v>4.2000000000000003E-2</v>
      </c>
      <c r="AG60" s="575">
        <v>4.2000000000000003E-2</v>
      </c>
      <c r="AH60" s="575">
        <v>4.2000000000000003E-2</v>
      </c>
      <c r="AI60" s="575">
        <v>4.2000000000000003E-2</v>
      </c>
      <c r="AJ60" s="575">
        <v>4.2000000000000003E-2</v>
      </c>
      <c r="AK60" s="575">
        <v>4.2000000000000003E-2</v>
      </c>
      <c r="AL60" s="575">
        <v>4.2000000000000003E-2</v>
      </c>
      <c r="AM60" s="575">
        <v>4.2000000000000003E-2</v>
      </c>
      <c r="AN60" s="575">
        <v>4.2000000000000003E-2</v>
      </c>
      <c r="AO60" s="575">
        <v>4.2000000000000003E-2</v>
      </c>
      <c r="AP60" s="575">
        <v>4.2000000000000003E-2</v>
      </c>
      <c r="AQ60" s="575">
        <v>4.2000000000000003E-2</v>
      </c>
      <c r="AR60" s="575">
        <v>4.2000000000000003E-2</v>
      </c>
      <c r="AS60" s="575">
        <v>4.2000000000000003E-2</v>
      </c>
      <c r="AT60" s="575">
        <v>4.2000000000000003E-2</v>
      </c>
      <c r="AU60" s="575">
        <v>4.2000000000000003E-2</v>
      </c>
      <c r="AV60" s="575">
        <v>4.2000000000000003E-2</v>
      </c>
      <c r="AW60" s="575">
        <v>4.2000000000000003E-2</v>
      </c>
      <c r="AX60" s="575">
        <v>0</v>
      </c>
    </row>
    <row r="61" spans="1:50" s="436" customFormat="1" x14ac:dyDescent="0.2">
      <c r="A61" s="576" t="s">
        <v>845</v>
      </c>
      <c r="O61" s="50"/>
      <c r="P61" s="50"/>
      <c r="Q61" s="50"/>
      <c r="R61" s="50"/>
      <c r="S61" s="50"/>
      <c r="T61" s="50"/>
      <c r="U61" s="50"/>
      <c r="V61" s="50"/>
      <c r="W61" s="50"/>
      <c r="X61" s="575">
        <v>3.9809999999999999</v>
      </c>
      <c r="Y61" s="575">
        <v>3.8959999999999999</v>
      </c>
      <c r="Z61" s="575">
        <v>4.3890000000000002</v>
      </c>
      <c r="AA61" s="575">
        <v>5.141</v>
      </c>
      <c r="AB61" s="575">
        <v>5.0171094699999994</v>
      </c>
      <c r="AC61" s="575">
        <v>4.9356144899999999</v>
      </c>
      <c r="AD61" s="575">
        <v>5.0574894199999996</v>
      </c>
      <c r="AE61" s="575">
        <v>4.9116494699999995</v>
      </c>
      <c r="AF61" s="575">
        <v>5.2337940999999999</v>
      </c>
      <c r="AG61" s="575">
        <v>5.6897744499999998</v>
      </c>
      <c r="AH61" s="575">
        <v>5.4305611599999999</v>
      </c>
      <c r="AI61" s="575">
        <v>4.8809313200000002</v>
      </c>
      <c r="AJ61" s="575">
        <v>4.3384470400000001</v>
      </c>
      <c r="AK61" s="575">
        <v>4.3860270000000003</v>
      </c>
      <c r="AL61" s="575">
        <v>4.1150000000000002</v>
      </c>
      <c r="AM61" s="575">
        <v>4.2353707900000002</v>
      </c>
      <c r="AN61" s="575">
        <v>4.0865000900000004</v>
      </c>
      <c r="AO61" s="575">
        <v>4.2702349699999997</v>
      </c>
      <c r="AP61" s="575">
        <v>4.3682712899999991</v>
      </c>
      <c r="AQ61" s="575">
        <v>4.7249344499999992</v>
      </c>
      <c r="AR61" s="575">
        <v>4.1698052099999998</v>
      </c>
      <c r="AS61" s="575">
        <v>4.0500996000000002</v>
      </c>
      <c r="AT61" s="575">
        <v>4.30709505</v>
      </c>
      <c r="AU61" s="575">
        <v>4.7502362099999997</v>
      </c>
      <c r="AV61" s="575">
        <v>5.0206523799999996</v>
      </c>
      <c r="AW61" s="575">
        <v>5.1090708299999994</v>
      </c>
      <c r="AX61" s="575">
        <v>5.6500172199999996</v>
      </c>
    </row>
    <row r="62" spans="1:50" s="436" customFormat="1" x14ac:dyDescent="0.2">
      <c r="A62" s="578" t="s">
        <v>826</v>
      </c>
      <c r="O62" s="50"/>
      <c r="P62" s="50"/>
      <c r="Q62" s="50"/>
      <c r="R62" s="50"/>
      <c r="S62" s="50"/>
      <c r="T62" s="50"/>
      <c r="U62" s="50"/>
      <c r="V62" s="50"/>
      <c r="W62" s="50"/>
      <c r="X62" s="575">
        <v>2.2130000000000001</v>
      </c>
      <c r="Y62" s="575">
        <v>1.5840000000000001</v>
      </c>
      <c r="Z62" s="575">
        <v>5.0380000000000003</v>
      </c>
      <c r="AA62" s="575">
        <v>11.334</v>
      </c>
      <c r="AB62" s="575">
        <v>10.291957529999999</v>
      </c>
      <c r="AC62" s="575">
        <v>11.50128039</v>
      </c>
      <c r="AD62" s="575">
        <v>7.9775227500000003</v>
      </c>
      <c r="AE62" s="575">
        <v>8.10670951</v>
      </c>
      <c r="AF62" s="575">
        <v>9.4620503300000003</v>
      </c>
      <c r="AG62" s="575">
        <v>7.6718190999999996</v>
      </c>
      <c r="AH62" s="575">
        <v>7.484734780000001</v>
      </c>
      <c r="AI62" s="575">
        <v>11.05658339</v>
      </c>
      <c r="AJ62" s="575">
        <v>8.9919511400000012</v>
      </c>
      <c r="AK62" s="575">
        <v>8.0053821799999998</v>
      </c>
      <c r="AL62" s="575">
        <v>11.69</v>
      </c>
      <c r="AM62" s="575">
        <v>7.5532515700000005</v>
      </c>
      <c r="AN62" s="575">
        <v>10.407248370000001</v>
      </c>
      <c r="AO62" s="575">
        <v>7.71528832</v>
      </c>
      <c r="AP62" s="575">
        <v>11.809490950000001</v>
      </c>
      <c r="AQ62" s="575">
        <v>5.0586026300000002</v>
      </c>
      <c r="AR62" s="575">
        <v>10.376664740000001</v>
      </c>
      <c r="AS62" s="575">
        <v>6.7804371399999992</v>
      </c>
      <c r="AT62" s="575">
        <v>9.1071999699999999</v>
      </c>
      <c r="AU62" s="575">
        <v>17.568626330000001</v>
      </c>
      <c r="AV62" s="575">
        <v>15.97392116</v>
      </c>
      <c r="AW62" s="575">
        <v>15.31457981</v>
      </c>
      <c r="AX62" s="575">
        <v>18.607319230000002</v>
      </c>
    </row>
    <row r="63" spans="1:50" s="436" customFormat="1" x14ac:dyDescent="0.2">
      <c r="A63" s="578" t="s">
        <v>846</v>
      </c>
      <c r="O63" s="50"/>
      <c r="P63" s="50"/>
      <c r="Q63" s="50"/>
      <c r="R63" s="50"/>
      <c r="S63" s="50"/>
      <c r="T63" s="50"/>
      <c r="U63" s="50"/>
      <c r="V63" s="50"/>
      <c r="W63" s="50"/>
      <c r="X63" s="575">
        <v>1.72</v>
      </c>
      <c r="Y63" s="575">
        <v>1.3220000000000001</v>
      </c>
      <c r="Z63" s="575">
        <v>1.296</v>
      </c>
      <c r="AA63" s="575">
        <v>1.3120000000000001</v>
      </c>
      <c r="AB63" s="575">
        <v>1.41984734</v>
      </c>
      <c r="AC63" s="575">
        <v>0.75669434999999996</v>
      </c>
      <c r="AD63" s="575">
        <v>0.83632361</v>
      </c>
      <c r="AE63" s="575">
        <v>0.85791074</v>
      </c>
      <c r="AF63" s="575">
        <v>0.49414668</v>
      </c>
      <c r="AG63" s="575">
        <v>0.42616765999999995</v>
      </c>
      <c r="AH63" s="575">
        <v>1.23198732</v>
      </c>
      <c r="AI63" s="575">
        <v>0.77048895999999989</v>
      </c>
      <c r="AJ63" s="575">
        <v>1.7894294100000001</v>
      </c>
      <c r="AK63" s="575">
        <v>1.05694507</v>
      </c>
      <c r="AL63" s="575">
        <v>1.4019999999999999</v>
      </c>
      <c r="AM63" s="575">
        <v>0.80163366000000003</v>
      </c>
      <c r="AN63" s="575">
        <v>1.1533999300000002</v>
      </c>
      <c r="AO63" s="575">
        <v>2.6966585599999999</v>
      </c>
      <c r="AP63" s="575">
        <v>3.7744905099999997</v>
      </c>
      <c r="AQ63" s="575">
        <v>3.4630607200000005</v>
      </c>
      <c r="AR63" s="575">
        <v>4.2665103200000001</v>
      </c>
      <c r="AS63" s="575">
        <v>3.1976648500000002</v>
      </c>
      <c r="AT63" s="575">
        <v>3.6718102799999999</v>
      </c>
      <c r="AU63" s="575">
        <v>4.43426542</v>
      </c>
      <c r="AV63" s="575">
        <v>4.6930819700000006</v>
      </c>
      <c r="AW63" s="575">
        <v>5.8435387200000006</v>
      </c>
      <c r="AX63" s="575">
        <v>6.4674450099999996</v>
      </c>
    </row>
    <row r="64" spans="1:50" s="436" customFormat="1" x14ac:dyDescent="0.2">
      <c r="A64" s="578" t="s">
        <v>502</v>
      </c>
      <c r="O64" s="50"/>
      <c r="P64" s="50"/>
      <c r="Q64" s="50"/>
      <c r="R64" s="50"/>
      <c r="S64" s="50"/>
      <c r="T64" s="50"/>
      <c r="U64" s="50"/>
      <c r="V64" s="50"/>
      <c r="W64" s="50"/>
      <c r="X64" s="575">
        <v>0.25700000000000001</v>
      </c>
      <c r="Y64" s="575">
        <v>0.26</v>
      </c>
      <c r="Z64" s="575">
        <v>0.25900000000000001</v>
      </c>
      <c r="AA64" s="575">
        <v>0.30199999999999999</v>
      </c>
      <c r="AB64" s="575">
        <v>0.281441</v>
      </c>
      <c r="AC64" s="575">
        <v>0.38010111999999996</v>
      </c>
      <c r="AD64" s="575">
        <v>0.35340845999999998</v>
      </c>
      <c r="AE64" s="575">
        <v>0.35204185999999998</v>
      </c>
      <c r="AF64" s="575">
        <v>0.41682656999999995</v>
      </c>
      <c r="AG64" s="575">
        <v>0.40133539000000001</v>
      </c>
      <c r="AH64" s="575">
        <v>0.37074843999999996</v>
      </c>
      <c r="AI64" s="575">
        <v>0.48330778000000002</v>
      </c>
      <c r="AJ64" s="575">
        <v>0.49023095000000005</v>
      </c>
      <c r="AK64" s="575">
        <v>0.50315894000000005</v>
      </c>
      <c r="AL64" s="575">
        <v>0.55400000000000005</v>
      </c>
      <c r="AM64" s="575">
        <v>0.57914878000000003</v>
      </c>
      <c r="AN64" s="575">
        <v>0.59794316999999997</v>
      </c>
      <c r="AO64" s="575">
        <v>0.61333554000000001</v>
      </c>
      <c r="AP64" s="575">
        <v>0.58695905999999998</v>
      </c>
      <c r="AQ64" s="575">
        <v>0.61429803000000005</v>
      </c>
      <c r="AR64" s="575">
        <v>0.62313479999999988</v>
      </c>
      <c r="AS64" s="575">
        <v>0.64490751999999996</v>
      </c>
      <c r="AT64" s="575">
        <v>0.65080687000000015</v>
      </c>
      <c r="AU64" s="575">
        <v>0.68883225000000003</v>
      </c>
      <c r="AV64" s="575">
        <v>0.71193499999999998</v>
      </c>
      <c r="AW64" s="575">
        <v>0.72168977000000001</v>
      </c>
      <c r="AX64" s="575">
        <v>0.71999857000000012</v>
      </c>
    </row>
    <row r="65" spans="1:50" s="436" customFormat="1" x14ac:dyDescent="0.2">
      <c r="A65" s="578" t="s">
        <v>35</v>
      </c>
      <c r="O65" s="50"/>
      <c r="P65" s="50"/>
      <c r="Q65" s="50"/>
      <c r="R65" s="50"/>
      <c r="S65" s="50"/>
      <c r="T65" s="50"/>
      <c r="U65" s="50"/>
      <c r="V65" s="50"/>
      <c r="W65" s="50"/>
      <c r="X65" s="575">
        <v>10.957000000000001</v>
      </c>
      <c r="Y65" s="575">
        <v>10.201000000000001</v>
      </c>
      <c r="Z65" s="575">
        <v>11.093999999999999</v>
      </c>
      <c r="AA65" s="575">
        <v>12.927</v>
      </c>
      <c r="AB65" s="575">
        <v>12.642826359999999</v>
      </c>
      <c r="AC65" s="575">
        <v>12.430238320000001</v>
      </c>
      <c r="AD65" s="575">
        <v>13.027349040000001</v>
      </c>
      <c r="AE65" s="575">
        <v>12.482290950000001</v>
      </c>
      <c r="AF65" s="575">
        <v>18.413311060000002</v>
      </c>
      <c r="AG65" s="575">
        <v>17.785741820000002</v>
      </c>
      <c r="AH65" s="575">
        <v>17.071663059999999</v>
      </c>
      <c r="AI65" s="575">
        <v>16.613791269999997</v>
      </c>
      <c r="AJ65" s="575">
        <v>17.0362331</v>
      </c>
      <c r="AK65" s="575">
        <v>18.279615159999999</v>
      </c>
      <c r="AL65" s="575">
        <v>18.178999999999998</v>
      </c>
      <c r="AM65" s="575">
        <v>27.43752293</v>
      </c>
      <c r="AN65" s="575">
        <v>27.489840790000002</v>
      </c>
      <c r="AO65" s="575">
        <v>23.975781559999998</v>
      </c>
      <c r="AP65" s="575">
        <v>24.591552600000004</v>
      </c>
      <c r="AQ65" s="575">
        <v>21.624866590000003</v>
      </c>
      <c r="AR65" s="575">
        <v>23.126774559999998</v>
      </c>
      <c r="AS65" s="575">
        <v>21.792890019999998</v>
      </c>
      <c r="AT65" s="575">
        <v>19.608783419999995</v>
      </c>
      <c r="AU65" s="575">
        <v>18.282385789999999</v>
      </c>
      <c r="AV65" s="575">
        <v>21.699754280000001</v>
      </c>
      <c r="AW65" s="575">
        <v>32.335612580000003</v>
      </c>
      <c r="AX65" s="575">
        <v>29.747909699999997</v>
      </c>
    </row>
    <row r="66" spans="1:50" s="436" customFormat="1" x14ac:dyDescent="0.2">
      <c r="A66" s="578" t="s">
        <v>827</v>
      </c>
      <c r="O66" s="50"/>
      <c r="P66" s="50"/>
      <c r="Q66" s="50"/>
      <c r="R66" s="50"/>
      <c r="S66" s="50"/>
      <c r="T66" s="50"/>
      <c r="U66" s="50"/>
      <c r="V66" s="50"/>
      <c r="W66" s="50"/>
      <c r="X66" s="575">
        <v>1.6259999999999999</v>
      </c>
      <c r="Y66" s="575">
        <v>1.7150000000000001</v>
      </c>
      <c r="Z66" s="575">
        <v>2.02</v>
      </c>
      <c r="AA66" s="575">
        <v>1.9590000000000001</v>
      </c>
      <c r="AB66" s="575">
        <v>2.1804007000000003</v>
      </c>
      <c r="AC66" s="575">
        <v>2.2406120399999998</v>
      </c>
      <c r="AD66" s="575">
        <v>0.70414827000000002</v>
      </c>
      <c r="AE66" s="575">
        <v>1.3536071499999998</v>
      </c>
      <c r="AF66" s="575">
        <v>1.28786366</v>
      </c>
      <c r="AG66" s="575">
        <v>1.7377373899999997</v>
      </c>
      <c r="AH66" s="575">
        <v>1.82369749</v>
      </c>
      <c r="AI66" s="575">
        <v>2.8114417200000004</v>
      </c>
      <c r="AJ66" s="575">
        <v>3.5445906600000003</v>
      </c>
      <c r="AK66" s="575">
        <v>4.0381515300000004</v>
      </c>
      <c r="AL66" s="575">
        <v>4.3259999999999996</v>
      </c>
      <c r="AM66" s="575">
        <v>4.62231492</v>
      </c>
      <c r="AN66" s="575">
        <v>5.0698973200000008</v>
      </c>
      <c r="AO66" s="575">
        <v>5.4000079200000002</v>
      </c>
      <c r="AP66" s="575">
        <v>5.9827101399999991</v>
      </c>
      <c r="AQ66" s="575">
        <v>6.3335025699999994</v>
      </c>
      <c r="AR66" s="575">
        <v>6.8602732199999998</v>
      </c>
      <c r="AS66" s="575">
        <v>7.1460167600000002</v>
      </c>
      <c r="AT66" s="575">
        <v>4.7705218700000005</v>
      </c>
      <c r="AU66" s="575">
        <v>5.2343561699999999</v>
      </c>
      <c r="AV66" s="575">
        <v>6.0752882100000001</v>
      </c>
      <c r="AW66" s="575">
        <v>6.5484882200000003</v>
      </c>
      <c r="AX66" s="575">
        <v>7.1294820799999998</v>
      </c>
    </row>
    <row r="67" spans="1:50" s="436" customFormat="1" x14ac:dyDescent="0.2">
      <c r="A67" s="578" t="s">
        <v>828</v>
      </c>
      <c r="O67" s="50"/>
      <c r="P67" s="50"/>
      <c r="Q67" s="50"/>
      <c r="R67" s="50"/>
      <c r="S67" s="50"/>
      <c r="T67" s="50"/>
      <c r="U67" s="50"/>
      <c r="V67" s="50"/>
      <c r="W67" s="50"/>
      <c r="X67" s="575">
        <v>24.343</v>
      </c>
      <c r="Y67" s="575">
        <v>22.701000000000001</v>
      </c>
      <c r="Z67" s="575">
        <v>27.516999999999999</v>
      </c>
      <c r="AA67" s="575">
        <v>29.832000000000001</v>
      </c>
      <c r="AB67" s="575">
        <v>26.078028589999999</v>
      </c>
      <c r="AC67" s="575">
        <v>27.492145430000001</v>
      </c>
      <c r="AD67" s="575">
        <v>39.088573569999994</v>
      </c>
      <c r="AE67" s="575">
        <v>39.595711489999999</v>
      </c>
      <c r="AF67" s="575">
        <v>40.104428300000009</v>
      </c>
      <c r="AG67" s="575">
        <v>47.9015913</v>
      </c>
      <c r="AH67" s="575">
        <v>45.453934660000002</v>
      </c>
      <c r="AI67" s="575">
        <v>43.112272200000007</v>
      </c>
      <c r="AJ67" s="575">
        <v>46.489790459999995</v>
      </c>
      <c r="AK67" s="575">
        <v>46.3035438</v>
      </c>
      <c r="AL67" s="575">
        <v>40.776000000000003</v>
      </c>
      <c r="AM67" s="575">
        <v>39.782645430000002</v>
      </c>
      <c r="AN67" s="575">
        <v>38.310045829999993</v>
      </c>
      <c r="AO67" s="575">
        <v>37.561225270000001</v>
      </c>
      <c r="AP67" s="575">
        <v>41.688800120000003</v>
      </c>
      <c r="AQ67" s="575">
        <v>49.907443019999988</v>
      </c>
      <c r="AR67" s="575">
        <v>44.20528307</v>
      </c>
      <c r="AS67" s="575">
        <v>43.802524489999996</v>
      </c>
      <c r="AT67" s="575">
        <v>43.057374259999996</v>
      </c>
      <c r="AU67" s="575">
        <v>35.086267960000001</v>
      </c>
      <c r="AV67" s="575">
        <v>34.2469617</v>
      </c>
      <c r="AW67" s="575">
        <v>36.130795069999998</v>
      </c>
      <c r="AX67" s="575">
        <v>41.633982400000008</v>
      </c>
    </row>
    <row r="68" spans="1:50" s="436" customFormat="1" x14ac:dyDescent="0.2">
      <c r="A68" s="578" t="s">
        <v>830</v>
      </c>
      <c r="O68" s="50"/>
      <c r="P68" s="50"/>
      <c r="Q68" s="50"/>
      <c r="R68" s="50"/>
      <c r="S68" s="50"/>
      <c r="T68" s="50"/>
      <c r="U68" s="50"/>
      <c r="V68" s="50"/>
      <c r="W68" s="50"/>
      <c r="X68" s="575">
        <v>1.1719999999999999</v>
      </c>
      <c r="Y68" s="575">
        <v>0.92600000000000005</v>
      </c>
      <c r="Z68" s="575">
        <v>0.58599999999999997</v>
      </c>
      <c r="AA68" s="575">
        <v>2.56</v>
      </c>
      <c r="AB68" s="575">
        <v>2.5268341699999999</v>
      </c>
      <c r="AC68" s="575">
        <v>2.3701927799999996</v>
      </c>
      <c r="AD68" s="575">
        <v>1.2503108299999999</v>
      </c>
      <c r="AE68" s="575">
        <v>0.68121472000000005</v>
      </c>
      <c r="AF68" s="575">
        <v>1.2485521899999998</v>
      </c>
      <c r="AG68" s="575">
        <v>1.4930728500000001</v>
      </c>
      <c r="AH68" s="575">
        <v>1.2102446400000002</v>
      </c>
      <c r="AI68" s="575">
        <v>0.69460131000000003</v>
      </c>
      <c r="AJ68" s="575">
        <v>0.74286154000000015</v>
      </c>
      <c r="AK68" s="575">
        <v>1.38078258</v>
      </c>
      <c r="AL68" s="575">
        <v>0.77200000000000002</v>
      </c>
      <c r="AM68" s="575">
        <v>0.97141453999999994</v>
      </c>
      <c r="AN68" s="575">
        <v>2.0430991999999999</v>
      </c>
      <c r="AO68" s="575">
        <v>1.6345196900000001</v>
      </c>
      <c r="AP68" s="575">
        <v>1.7178153599999999</v>
      </c>
      <c r="AQ68" s="575">
        <v>1.7692188800000002</v>
      </c>
      <c r="AR68" s="575">
        <v>3.7299858299999999</v>
      </c>
      <c r="AS68" s="575">
        <v>2.0792571199999998</v>
      </c>
      <c r="AT68" s="575">
        <v>1.81491632</v>
      </c>
      <c r="AU68" s="575">
        <v>1.2855735300000002</v>
      </c>
      <c r="AV68" s="575">
        <v>2.34094779</v>
      </c>
      <c r="AW68" s="575">
        <v>2.14925934</v>
      </c>
      <c r="AX68" s="575">
        <v>2.5388152600000002</v>
      </c>
    </row>
    <row r="69" spans="1:50" s="436" customFormat="1" x14ac:dyDescent="0.2">
      <c r="A69" s="578" t="s">
        <v>831</v>
      </c>
      <c r="O69" s="50"/>
      <c r="P69" s="50"/>
      <c r="Q69" s="50"/>
      <c r="R69" s="50"/>
      <c r="S69" s="50"/>
      <c r="T69" s="50"/>
      <c r="U69" s="50"/>
      <c r="V69" s="50"/>
      <c r="W69" s="50"/>
      <c r="X69" s="575">
        <v>39.027000000000001</v>
      </c>
      <c r="Y69" s="575">
        <v>43.323999999999998</v>
      </c>
      <c r="Z69" s="575">
        <v>39.960999999999999</v>
      </c>
      <c r="AA69" s="575">
        <v>34.307000000000002</v>
      </c>
      <c r="AB69" s="575">
        <v>33.956263970000002</v>
      </c>
      <c r="AC69" s="575">
        <v>53.090627099999999</v>
      </c>
      <c r="AD69" s="575">
        <v>56.238358469999994</v>
      </c>
      <c r="AE69" s="575">
        <v>52.087504509999988</v>
      </c>
      <c r="AF69" s="575">
        <v>67.469910110000001</v>
      </c>
      <c r="AG69" s="575">
        <v>69.623999269999999</v>
      </c>
      <c r="AH69" s="575">
        <v>71.475907149999998</v>
      </c>
      <c r="AI69" s="575">
        <v>118.4835058</v>
      </c>
      <c r="AJ69" s="575">
        <v>107.59112924999998</v>
      </c>
      <c r="AK69" s="575">
        <v>110.98356745999999</v>
      </c>
      <c r="AL69" s="575">
        <v>109.893</v>
      </c>
      <c r="AM69" s="575">
        <v>136.62490323</v>
      </c>
      <c r="AN69" s="575">
        <v>128.63311264999999</v>
      </c>
      <c r="AO69" s="575">
        <v>95.791619310000016</v>
      </c>
      <c r="AP69" s="575">
        <v>87.546753320000008</v>
      </c>
      <c r="AQ69" s="575">
        <v>107.84549934</v>
      </c>
      <c r="AR69" s="575">
        <v>87.79734667999999</v>
      </c>
      <c r="AS69" s="575">
        <v>86.231659409999992</v>
      </c>
      <c r="AT69" s="575">
        <v>79.95689745</v>
      </c>
      <c r="AU69" s="575">
        <v>102.15967169999999</v>
      </c>
      <c r="AV69" s="575">
        <v>111.22117876999999</v>
      </c>
      <c r="AW69" s="575">
        <v>103.75127692000001</v>
      </c>
      <c r="AX69" s="575">
        <v>90.393664709999996</v>
      </c>
    </row>
    <row r="70" spans="1:50" s="436" customFormat="1" x14ac:dyDescent="0.2">
      <c r="A70" s="578" t="s">
        <v>832</v>
      </c>
      <c r="O70" s="50"/>
      <c r="P70" s="50"/>
      <c r="Q70" s="50"/>
      <c r="R70" s="50"/>
      <c r="S70" s="50"/>
      <c r="T70" s="50"/>
      <c r="U70" s="50"/>
      <c r="V70" s="50"/>
      <c r="W70" s="50"/>
      <c r="X70" s="575">
        <v>5.032</v>
      </c>
      <c r="Y70" s="575">
        <v>5.0419999999999998</v>
      </c>
      <c r="Z70" s="575">
        <v>4.0019999999999998</v>
      </c>
      <c r="AA70" s="575">
        <v>4.7430000000000003</v>
      </c>
      <c r="AB70" s="575">
        <v>4.9166610000000004</v>
      </c>
      <c r="AC70" s="575">
        <v>4.64674985</v>
      </c>
      <c r="AD70" s="575">
        <v>4.6623070500000008</v>
      </c>
      <c r="AE70" s="575">
        <v>4.8502315399999993</v>
      </c>
      <c r="AF70" s="575">
        <v>4.9837062400000001</v>
      </c>
      <c r="AG70" s="575">
        <v>5.4523982400000008</v>
      </c>
      <c r="AH70" s="575">
        <v>5.4595444999999998</v>
      </c>
      <c r="AI70" s="575">
        <v>5.8553878000000008</v>
      </c>
      <c r="AJ70" s="575">
        <v>6.0697832800000002</v>
      </c>
      <c r="AK70" s="575">
        <v>5.2501372999999996</v>
      </c>
      <c r="AL70" s="575">
        <v>5.4390000000000001</v>
      </c>
      <c r="AM70" s="575">
        <v>5.9295656399999999</v>
      </c>
      <c r="AN70" s="575">
        <v>6.3078467299999996</v>
      </c>
      <c r="AO70" s="575">
        <v>6.0635731300000009</v>
      </c>
      <c r="AP70" s="575">
        <v>5.9623057800000003</v>
      </c>
      <c r="AQ70" s="575">
        <v>7.6118075500000009</v>
      </c>
      <c r="AR70" s="575">
        <v>6.3882175800000001</v>
      </c>
      <c r="AS70" s="575">
        <v>6.1793835000000001</v>
      </c>
      <c r="AT70" s="575">
        <v>7.0281844200000005</v>
      </c>
      <c r="AU70" s="575">
        <v>6.9289455900000014</v>
      </c>
      <c r="AV70" s="575">
        <v>10.483317659999999</v>
      </c>
      <c r="AW70" s="575">
        <v>9.0328352499999998</v>
      </c>
      <c r="AX70" s="575">
        <v>9.2299283699999997</v>
      </c>
    </row>
    <row r="71" spans="1:50" s="436" customFormat="1" x14ac:dyDescent="0.2">
      <c r="A71" s="578" t="s">
        <v>847</v>
      </c>
      <c r="O71" s="50"/>
      <c r="P71" s="50"/>
      <c r="Q71" s="50"/>
      <c r="R71" s="50"/>
      <c r="S71" s="50"/>
      <c r="T71" s="50"/>
      <c r="U71" s="50"/>
      <c r="V71" s="50"/>
      <c r="W71" s="50"/>
      <c r="X71" s="575">
        <v>26.216000000000001</v>
      </c>
      <c r="Y71" s="575">
        <v>27.265999999999998</v>
      </c>
      <c r="Z71" s="575">
        <v>27.411000000000001</v>
      </c>
      <c r="AA71" s="575">
        <v>26.073</v>
      </c>
      <c r="AB71" s="575">
        <v>27.91750278</v>
      </c>
      <c r="AC71" s="575">
        <v>28.266963649999997</v>
      </c>
      <c r="AD71" s="575">
        <v>28.207624730000003</v>
      </c>
      <c r="AE71" s="575">
        <v>29.610083679999999</v>
      </c>
      <c r="AF71" s="575">
        <v>29.173025670000001</v>
      </c>
      <c r="AG71" s="575">
        <v>30.50962307</v>
      </c>
      <c r="AH71" s="575">
        <v>30.045743139999999</v>
      </c>
      <c r="AI71" s="575">
        <v>31.618768209999999</v>
      </c>
      <c r="AJ71" s="575">
        <v>32.025731609999994</v>
      </c>
      <c r="AK71" s="575">
        <v>32.116315549999996</v>
      </c>
      <c r="AL71" s="575">
        <v>31.452999999999999</v>
      </c>
      <c r="AM71" s="575">
        <v>33.980055899999996</v>
      </c>
      <c r="AN71" s="575">
        <v>34.335053170000002</v>
      </c>
      <c r="AO71" s="575">
        <v>34.106063659999997</v>
      </c>
      <c r="AP71" s="575">
        <v>34.038219669999997</v>
      </c>
      <c r="AQ71" s="575">
        <v>37.676979330000002</v>
      </c>
      <c r="AR71" s="575">
        <v>37.468197309999994</v>
      </c>
      <c r="AS71" s="575">
        <v>37.951204320000002</v>
      </c>
      <c r="AT71" s="575">
        <v>36.441150970000002</v>
      </c>
      <c r="AU71" s="575">
        <v>39.028970469999997</v>
      </c>
      <c r="AV71" s="575">
        <v>38.559900459999994</v>
      </c>
      <c r="AW71" s="575">
        <v>40.645374150000002</v>
      </c>
      <c r="AX71" s="575">
        <v>41.54048478</v>
      </c>
    </row>
    <row r="72" spans="1:50" s="436" customFormat="1" ht="14.25" x14ac:dyDescent="0.2">
      <c r="A72" s="578" t="s">
        <v>865</v>
      </c>
      <c r="O72" s="50"/>
      <c r="P72" s="50"/>
      <c r="Q72" s="50"/>
      <c r="R72" s="50"/>
      <c r="S72" s="50"/>
      <c r="T72" s="50"/>
      <c r="U72" s="50"/>
      <c r="V72" s="50"/>
      <c r="W72" s="50"/>
      <c r="X72" s="575">
        <v>0.58699999999999997</v>
      </c>
      <c r="Y72" s="575">
        <v>0.83199999999999996</v>
      </c>
      <c r="Z72" s="575">
        <v>0.42699999999999999</v>
      </c>
      <c r="AA72" s="575">
        <v>0.878</v>
      </c>
      <c r="AB72" s="575">
        <v>1.12744033</v>
      </c>
      <c r="AC72" s="575">
        <v>1.02607027</v>
      </c>
      <c r="AD72" s="575">
        <v>1.3708699999999998</v>
      </c>
      <c r="AE72" s="575">
        <v>1.6858225499999999</v>
      </c>
      <c r="AF72" s="575">
        <v>2.3470245699999999</v>
      </c>
      <c r="AG72" s="575">
        <v>2.3474428299999999</v>
      </c>
      <c r="AH72" s="575">
        <v>3.1501550799999993</v>
      </c>
      <c r="AI72" s="575">
        <v>3.4094076899999997</v>
      </c>
      <c r="AJ72" s="575">
        <v>3.7879323199999999</v>
      </c>
      <c r="AK72" s="575">
        <v>4.7636442900000002</v>
      </c>
      <c r="AL72" s="575">
        <v>4.6920000000000002</v>
      </c>
      <c r="AM72" s="575">
        <v>4.8761329899999994</v>
      </c>
      <c r="AN72" s="575">
        <v>5.8433023899999998</v>
      </c>
      <c r="AO72" s="575">
        <v>4.8746653999999987</v>
      </c>
      <c r="AP72" s="575">
        <v>3.7155062900000004</v>
      </c>
      <c r="AQ72" s="575">
        <v>3.0914686599999999</v>
      </c>
      <c r="AR72" s="575">
        <v>5.32137204</v>
      </c>
      <c r="AS72" s="575">
        <v>5.3567472</v>
      </c>
      <c r="AT72" s="575">
        <v>3.7702721299999999</v>
      </c>
      <c r="AU72" s="575">
        <v>10.256437890000001</v>
      </c>
      <c r="AV72" s="575">
        <v>5.0446257000000001</v>
      </c>
      <c r="AW72" s="575">
        <v>10.825648620000003</v>
      </c>
      <c r="AX72" s="575">
        <v>7.5790027500000008</v>
      </c>
    </row>
    <row r="73" spans="1:50" s="436" customFormat="1" x14ac:dyDescent="0.2">
      <c r="A73" s="576" t="s">
        <v>848</v>
      </c>
      <c r="O73" s="50"/>
      <c r="P73" s="50"/>
      <c r="Q73" s="50"/>
      <c r="R73" s="50"/>
      <c r="S73" s="50"/>
      <c r="T73" s="50"/>
      <c r="U73" s="50"/>
      <c r="V73" s="50"/>
      <c r="W73" s="50"/>
      <c r="X73" s="575">
        <v>-0.76</v>
      </c>
      <c r="Y73" s="575">
        <v>-0.53900000000000003</v>
      </c>
      <c r="Z73" s="575">
        <v>-0.72599999999999998</v>
      </c>
      <c r="AA73" s="575">
        <v>-0.84599999999999997</v>
      </c>
      <c r="AB73" s="575">
        <v>-0.37208503999999998</v>
      </c>
      <c r="AC73" s="575">
        <v>-0.71006959999999997</v>
      </c>
      <c r="AD73" s="575">
        <v>-0.77212080000000005</v>
      </c>
      <c r="AE73" s="575">
        <v>-0.52738490999999987</v>
      </c>
      <c r="AF73" s="575">
        <v>-0.75229451000000003</v>
      </c>
      <c r="AG73" s="575">
        <v>-1.3906201299999998</v>
      </c>
      <c r="AH73" s="575">
        <v>-1.43958063</v>
      </c>
      <c r="AI73" s="575">
        <v>-0.57995481000000004</v>
      </c>
      <c r="AJ73" s="575">
        <v>-1.2432237900000001</v>
      </c>
      <c r="AK73" s="575">
        <v>-1.18957969</v>
      </c>
      <c r="AL73" s="575">
        <v>-1.968</v>
      </c>
      <c r="AM73" s="575">
        <v>-1.04382745</v>
      </c>
      <c r="AN73" s="575">
        <v>-1.5651504399999998</v>
      </c>
      <c r="AO73" s="575">
        <v>-0.86001288999999992</v>
      </c>
      <c r="AP73" s="575">
        <v>-1.7334811299999999</v>
      </c>
      <c r="AQ73" s="575">
        <v>-0.44046221999999996</v>
      </c>
      <c r="AR73" s="575">
        <v>-1.2643361</v>
      </c>
      <c r="AS73" s="575">
        <v>-0.85790350999999998</v>
      </c>
      <c r="AT73" s="575">
        <v>-0.98263451000000002</v>
      </c>
      <c r="AU73" s="575">
        <v>-0.96122830000000004</v>
      </c>
      <c r="AV73" s="575">
        <v>-8.9843745999999989</v>
      </c>
      <c r="AW73" s="575">
        <v>-0.97871256000000006</v>
      </c>
      <c r="AX73" s="575">
        <v>-1.1756752500000001</v>
      </c>
    </row>
    <row r="74" spans="1:50" s="436" customFormat="1" ht="15" customHeight="1" x14ac:dyDescent="0.2">
      <c r="A74" s="584" t="s">
        <v>849</v>
      </c>
      <c r="O74" s="50"/>
      <c r="P74" s="50"/>
      <c r="Q74" s="50"/>
      <c r="R74" s="50"/>
      <c r="S74" s="50"/>
      <c r="T74" s="50"/>
      <c r="U74" s="50"/>
      <c r="V74" s="50"/>
      <c r="W74" s="50"/>
      <c r="X74" s="575">
        <v>116.438</v>
      </c>
      <c r="Y74" s="575">
        <v>118.59699999999999</v>
      </c>
      <c r="Z74" s="575">
        <v>123.316</v>
      </c>
      <c r="AA74" s="575">
        <v>130.56399999999999</v>
      </c>
      <c r="AB74" s="575">
        <v>128.02622819999999</v>
      </c>
      <c r="AC74" s="575">
        <v>148.46922018999999</v>
      </c>
      <c r="AD74" s="575">
        <v>158.0441654</v>
      </c>
      <c r="AE74" s="575">
        <v>156.08939325999998</v>
      </c>
      <c r="AF74" s="575">
        <v>179.92434496999996</v>
      </c>
      <c r="AG74" s="575">
        <v>189.69208324000002</v>
      </c>
      <c r="AH74" s="575">
        <v>188.81134079</v>
      </c>
      <c r="AI74" s="575">
        <v>239.25253264000003</v>
      </c>
      <c r="AJ74" s="575">
        <v>231.69688697000001</v>
      </c>
      <c r="AK74" s="575">
        <v>235.91969116999996</v>
      </c>
      <c r="AL74" s="575">
        <v>231.36500000000001</v>
      </c>
      <c r="AM74" s="575">
        <v>266.39213293</v>
      </c>
      <c r="AN74" s="575">
        <v>262.7541392</v>
      </c>
      <c r="AO74" s="575">
        <v>223.88496043999999</v>
      </c>
      <c r="AP74" s="575">
        <v>224.09139395999998</v>
      </c>
      <c r="AQ74" s="575">
        <v>249.32321955</v>
      </c>
      <c r="AR74" s="575">
        <v>233.11122925999999</v>
      </c>
      <c r="AS74" s="575">
        <v>224.39688841999998</v>
      </c>
      <c r="AT74" s="575">
        <v>213.24437849999998</v>
      </c>
      <c r="AU74" s="575">
        <v>244.78534101</v>
      </c>
      <c r="AV74" s="575">
        <v>247.12919048000001</v>
      </c>
      <c r="AW74" s="575">
        <v>267.47145671999999</v>
      </c>
      <c r="AX74" s="575">
        <v>260.06237483000001</v>
      </c>
    </row>
    <row r="75" spans="1:50" s="436" customFormat="1" x14ac:dyDescent="0.2">
      <c r="A75" s="578" t="s">
        <v>850</v>
      </c>
      <c r="O75" s="50"/>
      <c r="P75" s="50"/>
      <c r="Q75" s="50"/>
      <c r="R75" s="50"/>
      <c r="S75" s="50"/>
      <c r="T75" s="50"/>
      <c r="U75" s="50"/>
      <c r="V75" s="50"/>
      <c r="W75" s="50"/>
      <c r="X75" s="575">
        <v>0.42799999999999999</v>
      </c>
      <c r="Y75" s="575">
        <v>1.409</v>
      </c>
      <c r="Z75" s="575">
        <v>0.85199999999999998</v>
      </c>
      <c r="AA75" s="575">
        <v>0.33800000000000002</v>
      </c>
      <c r="AB75" s="575">
        <v>0.78058391999999988</v>
      </c>
      <c r="AC75" s="575">
        <v>1.5339041000000002</v>
      </c>
      <c r="AD75" s="575">
        <v>0.91871463999999992</v>
      </c>
      <c r="AE75" s="575">
        <v>0.41152067999999997</v>
      </c>
      <c r="AF75" s="575">
        <v>1.7482069500000001</v>
      </c>
      <c r="AG75" s="575">
        <v>1.05175112</v>
      </c>
      <c r="AH75" s="575">
        <v>1.1315711000000002</v>
      </c>
      <c r="AI75" s="575">
        <v>0.89341317999999992</v>
      </c>
      <c r="AJ75" s="575">
        <v>1.5720107299999999</v>
      </c>
      <c r="AK75" s="575">
        <v>1.3368478100000001</v>
      </c>
      <c r="AL75" s="575">
        <v>1.2869999999999999</v>
      </c>
      <c r="AM75" s="575">
        <v>0.90689760000000008</v>
      </c>
      <c r="AN75" s="575">
        <v>0.83090472000000004</v>
      </c>
      <c r="AO75" s="575">
        <v>19.642105369999999</v>
      </c>
      <c r="AP75" s="575">
        <v>2.5514924999999997</v>
      </c>
      <c r="AQ75" s="575">
        <v>0.70639035000000006</v>
      </c>
      <c r="AR75" s="575">
        <v>0.84725285000000006</v>
      </c>
      <c r="AS75" s="575">
        <v>1.1735631</v>
      </c>
      <c r="AT75" s="575">
        <v>1.2237279299999999</v>
      </c>
      <c r="AU75" s="575">
        <v>0.78391929999999999</v>
      </c>
      <c r="AV75" s="575">
        <v>0.78068365000000006</v>
      </c>
      <c r="AW75" s="575">
        <v>1.3860000400000001</v>
      </c>
      <c r="AX75" s="575">
        <v>1.3960118300000002</v>
      </c>
    </row>
    <row r="76" spans="1:50" s="436" customFormat="1" ht="15" customHeight="1" x14ac:dyDescent="0.2">
      <c r="A76" s="584" t="s">
        <v>851</v>
      </c>
      <c r="O76" s="50"/>
      <c r="P76" s="50"/>
      <c r="Q76" s="50"/>
      <c r="R76" s="50"/>
      <c r="S76" s="50"/>
      <c r="T76" s="50"/>
      <c r="U76" s="50"/>
      <c r="V76" s="50"/>
      <c r="W76" s="50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  <c r="AO76" s="575"/>
      <c r="AP76" s="575"/>
      <c r="AQ76" s="575"/>
      <c r="AR76" s="575">
        <v>0</v>
      </c>
      <c r="AS76" s="575">
        <v>0</v>
      </c>
      <c r="AT76" s="575">
        <v>0</v>
      </c>
      <c r="AU76" s="575">
        <v>0</v>
      </c>
      <c r="AV76" s="575">
        <v>0</v>
      </c>
      <c r="AW76" s="575">
        <v>0</v>
      </c>
      <c r="AX76" s="575">
        <v>0</v>
      </c>
    </row>
    <row r="77" spans="1:50" s="436" customFormat="1" x14ac:dyDescent="0.2">
      <c r="A77" s="578" t="s">
        <v>852</v>
      </c>
      <c r="O77" s="50"/>
      <c r="P77" s="50"/>
      <c r="Q77" s="50"/>
      <c r="R77" s="50"/>
      <c r="S77" s="50"/>
      <c r="T77" s="50"/>
      <c r="U77" s="50"/>
      <c r="V77" s="50"/>
      <c r="W77" s="50"/>
      <c r="X77" s="575">
        <v>1.849</v>
      </c>
      <c r="Y77" s="575">
        <v>1.849</v>
      </c>
      <c r="Z77" s="575">
        <v>1.849</v>
      </c>
      <c r="AA77" s="575">
        <v>1.849</v>
      </c>
      <c r="AB77" s="575">
        <v>1.84934</v>
      </c>
      <c r="AC77" s="575">
        <v>1.84934</v>
      </c>
      <c r="AD77" s="575">
        <v>1.84934</v>
      </c>
      <c r="AE77" s="575">
        <v>1.84934</v>
      </c>
      <c r="AF77" s="575">
        <v>1.84934</v>
      </c>
      <c r="AG77" s="575">
        <v>1.84934</v>
      </c>
      <c r="AH77" s="575">
        <v>1.84934</v>
      </c>
      <c r="AI77" s="575">
        <v>1.84934</v>
      </c>
      <c r="AJ77" s="575">
        <v>1.84934</v>
      </c>
      <c r="AK77" s="575">
        <v>1.84934</v>
      </c>
      <c r="AL77" s="575">
        <v>1.849</v>
      </c>
      <c r="AM77" s="575">
        <v>1.84934</v>
      </c>
      <c r="AN77" s="575">
        <v>1.84934</v>
      </c>
      <c r="AO77" s="575">
        <v>1.84934</v>
      </c>
      <c r="AP77" s="575">
        <v>1.84934</v>
      </c>
      <c r="AQ77" s="575">
        <v>1.84934</v>
      </c>
      <c r="AR77" s="575">
        <v>1.84934</v>
      </c>
      <c r="AS77" s="575">
        <v>1.84934</v>
      </c>
      <c r="AT77" s="575">
        <v>1.84934</v>
      </c>
      <c r="AU77" s="575">
        <v>1.84934</v>
      </c>
      <c r="AV77" s="575">
        <v>1.84934</v>
      </c>
      <c r="AW77" s="575">
        <v>1.84934</v>
      </c>
      <c r="AX77" s="575">
        <v>1.84934</v>
      </c>
    </row>
    <row r="78" spans="1:50" s="436" customFormat="1" x14ac:dyDescent="0.2">
      <c r="A78" s="578" t="s">
        <v>853</v>
      </c>
      <c r="O78" s="50"/>
      <c r="P78" s="50"/>
      <c r="Q78" s="50"/>
      <c r="R78" s="50"/>
      <c r="S78" s="50"/>
      <c r="T78" s="50"/>
      <c r="U78" s="50"/>
      <c r="V78" s="50"/>
      <c r="W78" s="50"/>
      <c r="X78" s="575">
        <v>0.55800000000000005</v>
      </c>
      <c r="Y78" s="575">
        <v>0.55700000000000005</v>
      </c>
      <c r="Z78" s="575">
        <v>0.55800000000000005</v>
      </c>
      <c r="AA78" s="575">
        <v>0.55800000000000005</v>
      </c>
      <c r="AB78" s="575">
        <v>0.55700899999999998</v>
      </c>
      <c r="AC78" s="575">
        <v>0.55700899999999998</v>
      </c>
      <c r="AD78" s="575">
        <v>0.55700899999999998</v>
      </c>
      <c r="AE78" s="575">
        <v>0.55700899999999998</v>
      </c>
      <c r="AF78" s="575">
        <v>0.55700899999999998</v>
      </c>
      <c r="AG78" s="575">
        <v>0.55700899999999998</v>
      </c>
      <c r="AH78" s="575">
        <v>0.55700899999999998</v>
      </c>
      <c r="AI78" s="575">
        <v>0.55700899999999998</v>
      </c>
      <c r="AJ78" s="575">
        <v>0.55700899999999998</v>
      </c>
      <c r="AK78" s="575">
        <v>0.55700899999999998</v>
      </c>
      <c r="AL78" s="575">
        <v>0.55700000000000005</v>
      </c>
      <c r="AM78" s="575">
        <v>0.55700899999999998</v>
      </c>
      <c r="AN78" s="575">
        <v>0.55700899999999998</v>
      </c>
      <c r="AO78" s="575">
        <v>0.55700899999999998</v>
      </c>
      <c r="AP78" s="575">
        <v>0.55700899999999998</v>
      </c>
      <c r="AQ78" s="575">
        <v>0.55700899999999998</v>
      </c>
      <c r="AR78" s="575">
        <v>0.55700899999999998</v>
      </c>
      <c r="AS78" s="575">
        <v>0.55700899999999998</v>
      </c>
      <c r="AT78" s="575">
        <v>0.55700899999999998</v>
      </c>
      <c r="AU78" s="575">
        <v>0.55700899999999998</v>
      </c>
      <c r="AV78" s="575">
        <v>0.55700899999999998</v>
      </c>
      <c r="AW78" s="575">
        <v>0.55700899999999998</v>
      </c>
      <c r="AX78" s="575">
        <v>0.55700899999999998</v>
      </c>
    </row>
    <row r="79" spans="1:50" s="436" customFormat="1" x14ac:dyDescent="0.2">
      <c r="A79" s="578" t="s">
        <v>854</v>
      </c>
      <c r="O79" s="50"/>
      <c r="P79" s="50"/>
      <c r="Q79" s="50"/>
      <c r="R79" s="50"/>
      <c r="S79" s="50"/>
      <c r="T79" s="50"/>
      <c r="U79" s="50"/>
      <c r="V79" s="50"/>
      <c r="W79" s="50"/>
      <c r="X79" s="575">
        <v>14.138</v>
      </c>
      <c r="Y79" s="575">
        <v>14.992000000000001</v>
      </c>
      <c r="Z79" s="575">
        <v>16.364999999999998</v>
      </c>
      <c r="AA79" s="575">
        <v>13.962</v>
      </c>
      <c r="AB79" s="575">
        <v>15.19576745</v>
      </c>
      <c r="AC79" s="575">
        <v>13.928863849999999</v>
      </c>
      <c r="AD79" s="575">
        <v>14.106721310000001</v>
      </c>
      <c r="AE79" s="575">
        <v>14.008539289999998</v>
      </c>
      <c r="AF79" s="575">
        <v>15.08916503</v>
      </c>
      <c r="AG79" s="575">
        <v>14.17051464</v>
      </c>
      <c r="AH79" s="575">
        <v>14.119218800000001</v>
      </c>
      <c r="AI79" s="575">
        <v>11.934162730000001</v>
      </c>
      <c r="AJ79" s="575">
        <v>13.17465829</v>
      </c>
      <c r="AK79" s="575">
        <v>12.72453408</v>
      </c>
      <c r="AL79" s="575">
        <v>12.763999999999999</v>
      </c>
      <c r="AM79" s="575">
        <v>12.247101220000001</v>
      </c>
      <c r="AN79" s="575">
        <v>12.34283295</v>
      </c>
      <c r="AO79" s="575">
        <v>13.091008619999998</v>
      </c>
      <c r="AP79" s="575">
        <v>13.99026222</v>
      </c>
      <c r="AQ79" s="575">
        <v>12.171436910000001</v>
      </c>
      <c r="AR79" s="575">
        <v>13.41475765</v>
      </c>
      <c r="AS79" s="575">
        <v>13.986954669999999</v>
      </c>
      <c r="AT79" s="575">
        <v>15.13009926</v>
      </c>
      <c r="AU79" s="575">
        <v>14.130621189999999</v>
      </c>
      <c r="AV79" s="575">
        <v>15.695621279999999</v>
      </c>
      <c r="AW79" s="575">
        <v>15.295037539999999</v>
      </c>
      <c r="AX79" s="575">
        <v>15.96814389</v>
      </c>
    </row>
    <row r="80" spans="1:50" s="436" customFormat="1" x14ac:dyDescent="0.2">
      <c r="A80" s="578" t="s">
        <v>855</v>
      </c>
      <c r="O80" s="50"/>
      <c r="P80" s="50"/>
      <c r="Q80" s="50"/>
      <c r="R80" s="50"/>
      <c r="S80" s="50"/>
      <c r="T80" s="50"/>
      <c r="U80" s="50"/>
      <c r="V80" s="50"/>
      <c r="W80" s="50"/>
      <c r="X80" s="575">
        <v>13.935</v>
      </c>
      <c r="Y80" s="575">
        <v>13.935</v>
      </c>
      <c r="Z80" s="575">
        <v>13.935</v>
      </c>
      <c r="AA80" s="575">
        <v>13.935</v>
      </c>
      <c r="AB80" s="575">
        <v>13.93505556</v>
      </c>
      <c r="AC80" s="575">
        <v>13.93505556</v>
      </c>
      <c r="AD80" s="575">
        <v>13.93505556</v>
      </c>
      <c r="AE80" s="575">
        <v>13.93505556</v>
      </c>
      <c r="AF80" s="575">
        <v>13.93505556</v>
      </c>
      <c r="AG80" s="575">
        <v>13.93505556</v>
      </c>
      <c r="AH80" s="575">
        <v>13.93505556</v>
      </c>
      <c r="AI80" s="575">
        <v>13.93505556</v>
      </c>
      <c r="AJ80" s="575">
        <v>13.93505556</v>
      </c>
      <c r="AK80" s="575">
        <v>13.93505556</v>
      </c>
      <c r="AL80" s="575">
        <v>13.935</v>
      </c>
      <c r="AM80" s="575">
        <v>13.93505556</v>
      </c>
      <c r="AN80" s="575">
        <v>13.93505556</v>
      </c>
      <c r="AO80" s="575">
        <v>13.93505556</v>
      </c>
      <c r="AP80" s="575">
        <v>13.93505556</v>
      </c>
      <c r="AQ80" s="575">
        <v>13.93505556</v>
      </c>
      <c r="AR80" s="575">
        <v>13.93505556</v>
      </c>
      <c r="AS80" s="575">
        <v>13.93505556</v>
      </c>
      <c r="AT80" s="575">
        <v>13.93505556</v>
      </c>
      <c r="AU80" s="575">
        <v>13.93505556</v>
      </c>
      <c r="AV80" s="575">
        <v>13.93505556</v>
      </c>
      <c r="AW80" s="575">
        <v>13.93505556</v>
      </c>
      <c r="AX80" s="575">
        <v>13.93505556</v>
      </c>
    </row>
    <row r="81" spans="1:50" s="452" customFormat="1" ht="20.100000000000001" customHeight="1" x14ac:dyDescent="0.2">
      <c r="A81" s="585" t="s">
        <v>856</v>
      </c>
      <c r="O81" s="50"/>
      <c r="P81" s="50"/>
      <c r="Q81" s="50"/>
      <c r="R81" s="50"/>
      <c r="S81" s="50"/>
      <c r="T81" s="50"/>
      <c r="U81" s="50"/>
      <c r="V81" s="50"/>
      <c r="W81" s="50"/>
      <c r="X81" s="579">
        <v>30.48</v>
      </c>
      <c r="Y81" s="579">
        <v>31.332999999999998</v>
      </c>
      <c r="Z81" s="579">
        <v>32.707000000000001</v>
      </c>
      <c r="AA81" s="579">
        <v>30.303999999999998</v>
      </c>
      <c r="AB81" s="579">
        <v>31.537172009999999</v>
      </c>
      <c r="AC81" s="579">
        <v>30.27026841</v>
      </c>
      <c r="AD81" s="579">
        <v>30.448125869999998</v>
      </c>
      <c r="AE81" s="579">
        <v>30.349943850000002</v>
      </c>
      <c r="AF81" s="579">
        <v>31.430569590000001</v>
      </c>
      <c r="AG81" s="579">
        <v>30.511919200000005</v>
      </c>
      <c r="AH81" s="579">
        <v>30.460623359999996</v>
      </c>
      <c r="AI81" s="579">
        <v>28.275567289999998</v>
      </c>
      <c r="AJ81" s="579">
        <v>29.516062850000001</v>
      </c>
      <c r="AK81" s="579">
        <v>29.065938639999999</v>
      </c>
      <c r="AL81" s="579">
        <v>29.105</v>
      </c>
      <c r="AM81" s="579">
        <v>28.588505779999998</v>
      </c>
      <c r="AN81" s="579">
        <v>28.684237509999999</v>
      </c>
      <c r="AO81" s="579">
        <v>29.432413180000001</v>
      </c>
      <c r="AP81" s="579">
        <v>30.331666779999999</v>
      </c>
      <c r="AQ81" s="579">
        <v>28.512841469999998</v>
      </c>
      <c r="AR81" s="579">
        <v>29.756162210000003</v>
      </c>
      <c r="AS81" s="579">
        <v>30.32835923</v>
      </c>
      <c r="AT81" s="579">
        <v>31.471503820000002</v>
      </c>
      <c r="AU81" s="579">
        <v>30.47202575</v>
      </c>
      <c r="AV81" s="579">
        <v>32.037025840000005</v>
      </c>
      <c r="AW81" s="579">
        <v>31.6364421</v>
      </c>
      <c r="AX81" s="579">
        <v>32.309548450000001</v>
      </c>
    </row>
    <row r="82" spans="1:50" s="452" customFormat="1" ht="20.100000000000001" customHeight="1" x14ac:dyDescent="0.2">
      <c r="A82" s="582" t="s">
        <v>857</v>
      </c>
      <c r="N82" s="433"/>
      <c r="O82" s="71"/>
      <c r="P82" s="71"/>
      <c r="Q82" s="71"/>
      <c r="R82" s="71"/>
      <c r="S82" s="71"/>
      <c r="T82" s="71"/>
      <c r="U82" s="71"/>
      <c r="V82" s="71"/>
      <c r="W82" s="71"/>
      <c r="X82" s="577">
        <v>147.346</v>
      </c>
      <c r="Y82" s="577">
        <v>151.339</v>
      </c>
      <c r="Z82" s="577">
        <v>156.875</v>
      </c>
      <c r="AA82" s="577">
        <v>161.20599999999999</v>
      </c>
      <c r="AB82" s="577">
        <v>160.34398413</v>
      </c>
      <c r="AC82" s="577">
        <v>180.27339269999999</v>
      </c>
      <c r="AD82" s="577">
        <v>189.41100591</v>
      </c>
      <c r="AE82" s="577">
        <v>186.85085778999999</v>
      </c>
      <c r="AF82" s="577">
        <v>213.10312150999997</v>
      </c>
      <c r="AG82" s="577">
        <v>221.25575356000002</v>
      </c>
      <c r="AH82" s="577">
        <v>220.40353524999998</v>
      </c>
      <c r="AI82" s="577">
        <v>268.42151310999998</v>
      </c>
      <c r="AJ82" s="577">
        <v>262.78496054999999</v>
      </c>
      <c r="AK82" s="577">
        <v>266.32247762000003</v>
      </c>
      <c r="AL82" s="577">
        <v>261.75700000000001</v>
      </c>
      <c r="AM82" s="577">
        <v>295.88753631000003</v>
      </c>
      <c r="AN82" s="577">
        <v>292.26928143000004</v>
      </c>
      <c r="AO82" s="577">
        <v>272.95947899000004</v>
      </c>
      <c r="AP82" s="577">
        <v>256.97455323999998</v>
      </c>
      <c r="AQ82" s="577">
        <v>278.54245137000004</v>
      </c>
      <c r="AR82" s="577">
        <v>263.71464432000005</v>
      </c>
      <c r="AS82" s="577">
        <v>255.89881074999997</v>
      </c>
      <c r="AT82" s="577">
        <v>245.93961024999999</v>
      </c>
      <c r="AU82" s="577">
        <v>276.04128606</v>
      </c>
      <c r="AV82" s="577">
        <v>279.94689997</v>
      </c>
      <c r="AW82" s="577">
        <v>300.49389886</v>
      </c>
      <c r="AX82" s="577">
        <v>293.76793511</v>
      </c>
    </row>
    <row r="83" spans="1:50" s="452" customFormat="1" ht="20.100000000000001" customHeight="1" x14ac:dyDescent="0.2">
      <c r="A83" s="588" t="s">
        <v>866</v>
      </c>
      <c r="O83" s="50"/>
      <c r="P83" s="50"/>
      <c r="Q83" s="50"/>
      <c r="R83" s="50"/>
      <c r="S83" s="50"/>
      <c r="T83" s="50"/>
      <c r="U83" s="50"/>
      <c r="V83" s="50"/>
      <c r="W83" s="50"/>
      <c r="X83" s="587"/>
      <c r="Y83" s="587"/>
      <c r="Z83" s="587"/>
      <c r="AA83" s="587"/>
      <c r="AB83" s="587"/>
      <c r="AC83" s="587"/>
      <c r="AD83" s="587"/>
      <c r="AE83" s="587"/>
      <c r="AF83" s="587"/>
      <c r="AG83" s="587"/>
      <c r="AH83" s="587"/>
      <c r="AI83" s="587"/>
      <c r="AJ83" s="587"/>
      <c r="AK83" s="587"/>
      <c r="AL83" s="587"/>
      <c r="AM83" s="587"/>
      <c r="AN83" s="580"/>
      <c r="AO83" s="580"/>
      <c r="AP83" s="587"/>
      <c r="AQ83" s="587"/>
      <c r="AR83" s="580"/>
      <c r="AS83" s="580"/>
      <c r="AT83" s="587"/>
      <c r="AU83" s="587"/>
      <c r="AV83" s="587"/>
      <c r="AW83" s="587"/>
      <c r="AX83" s="587"/>
    </row>
    <row r="84" spans="1:50" s="452" customFormat="1" x14ac:dyDescent="0.2">
      <c r="A84" s="586"/>
      <c r="O84" s="50"/>
      <c r="P84" s="50"/>
      <c r="Q84" s="50"/>
      <c r="R84" s="50"/>
      <c r="S84" s="50"/>
      <c r="T84" s="50"/>
      <c r="U84" s="50"/>
      <c r="V84" s="50"/>
      <c r="W84" s="50"/>
      <c r="X84" s="587"/>
      <c r="Y84" s="587"/>
      <c r="Z84" s="587"/>
      <c r="AA84" s="587"/>
      <c r="AB84" s="587"/>
      <c r="AC84" s="587"/>
      <c r="AD84" s="587"/>
      <c r="AE84" s="587"/>
      <c r="AF84" s="587"/>
      <c r="AG84" s="587"/>
      <c r="AH84" s="587"/>
      <c r="AI84" s="587"/>
      <c r="AJ84" s="587"/>
      <c r="AK84" s="587"/>
      <c r="AL84" s="587"/>
      <c r="AM84" s="587"/>
      <c r="AN84" s="580"/>
      <c r="AO84" s="580"/>
      <c r="AP84" s="587"/>
      <c r="AQ84" s="587"/>
      <c r="AR84" s="580"/>
      <c r="AS84" s="580"/>
      <c r="AT84" s="587"/>
      <c r="AU84" s="587"/>
      <c r="AV84" s="587"/>
      <c r="AW84" s="587"/>
      <c r="AX84" s="587"/>
    </row>
    <row r="85" spans="1:50" s="82" customFormat="1" ht="25.15" customHeight="1" x14ac:dyDescent="0.2">
      <c r="A85" s="73" t="str">
        <f>Index!B67</f>
        <v>Table 7c    RMI commercial banks: deposits by type and institutional sector, by quarter, 2014-2020</v>
      </c>
      <c r="O85" s="50"/>
      <c r="P85" s="50"/>
      <c r="Q85" s="50"/>
      <c r="R85" s="50"/>
      <c r="S85" s="50"/>
      <c r="T85" s="50"/>
      <c r="U85" s="50"/>
      <c r="V85" s="50"/>
      <c r="W85" s="50"/>
      <c r="AB85" s="119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P85" s="217"/>
      <c r="AQ85" s="217"/>
      <c r="AT85" s="217"/>
      <c r="AU85" s="217"/>
      <c r="AV85" s="217"/>
      <c r="AW85" s="217"/>
      <c r="AX85" s="217"/>
    </row>
    <row r="86" spans="1:50" s="70" customFormat="1" ht="25.35" customHeight="1" x14ac:dyDescent="0.25">
      <c r="A86" s="219" t="s">
        <v>344</v>
      </c>
      <c r="N86" s="617"/>
      <c r="O86" s="618"/>
      <c r="P86" s="618"/>
      <c r="Q86" s="618"/>
      <c r="R86" s="618"/>
      <c r="S86" s="618"/>
      <c r="T86" s="618"/>
      <c r="U86" s="618"/>
      <c r="V86" s="618"/>
      <c r="W86" s="618"/>
      <c r="X86" s="177" t="str">
        <f t="shared" ref="X86:AM86" si="43">X2</f>
        <v>2014q1</v>
      </c>
      <c r="Y86" s="177" t="str">
        <f t="shared" si="43"/>
        <v>2014q2</v>
      </c>
      <c r="Z86" s="177" t="str">
        <f t="shared" si="43"/>
        <v>2014q3</v>
      </c>
      <c r="AA86" s="177" t="str">
        <f t="shared" si="43"/>
        <v>2014q4</v>
      </c>
      <c r="AB86" s="177" t="str">
        <f t="shared" si="43"/>
        <v>2015q1</v>
      </c>
      <c r="AC86" s="177" t="str">
        <f t="shared" si="43"/>
        <v>2015q2</v>
      </c>
      <c r="AD86" s="177" t="str">
        <f t="shared" si="43"/>
        <v>2015q3</v>
      </c>
      <c r="AE86" s="177" t="str">
        <f t="shared" si="43"/>
        <v>2015q4</v>
      </c>
      <c r="AF86" s="177" t="str">
        <f t="shared" si="43"/>
        <v>2016q1</v>
      </c>
      <c r="AG86" s="177" t="str">
        <f t="shared" si="43"/>
        <v>2016q2</v>
      </c>
      <c r="AH86" s="177" t="str">
        <f t="shared" si="43"/>
        <v>2016q3</v>
      </c>
      <c r="AI86" s="177" t="str">
        <f t="shared" si="43"/>
        <v>2016q4</v>
      </c>
      <c r="AJ86" s="177" t="str">
        <f t="shared" si="43"/>
        <v>2017q1</v>
      </c>
      <c r="AK86" s="177" t="str">
        <f t="shared" si="43"/>
        <v>2017q2</v>
      </c>
      <c r="AL86" s="177" t="str">
        <f t="shared" si="43"/>
        <v>2017q3</v>
      </c>
      <c r="AM86" s="177" t="str">
        <f t="shared" si="43"/>
        <v>2017q4</v>
      </c>
      <c r="AN86" s="177" t="str">
        <f>AN2</f>
        <v>2018q1</v>
      </c>
      <c r="AO86" s="177" t="str">
        <f t="shared" ref="AO86:AX86" si="44">AO2</f>
        <v>2018q2</v>
      </c>
      <c r="AP86" s="177" t="str">
        <f t="shared" si="44"/>
        <v>2018q3</v>
      </c>
      <c r="AQ86" s="177" t="str">
        <f t="shared" si="44"/>
        <v>2018q4</v>
      </c>
      <c r="AR86" s="177" t="str">
        <f t="shared" si="44"/>
        <v>2019q1</v>
      </c>
      <c r="AS86" s="177" t="str">
        <f t="shared" si="44"/>
        <v>2019q2</v>
      </c>
      <c r="AT86" s="177" t="str">
        <f t="shared" si="44"/>
        <v>2019q3</v>
      </c>
      <c r="AU86" s="177" t="str">
        <f t="shared" si="44"/>
        <v>2019q4</v>
      </c>
      <c r="AV86" s="177" t="str">
        <f t="shared" si="44"/>
        <v>2020q1</v>
      </c>
      <c r="AW86" s="177" t="str">
        <f t="shared" si="44"/>
        <v>2020q2</v>
      </c>
      <c r="AX86" s="177" t="str">
        <f t="shared" si="44"/>
        <v>2020q3</v>
      </c>
    </row>
    <row r="87" spans="1:50" s="429" customFormat="1" ht="20.100000000000001" customHeight="1" x14ac:dyDescent="0.2">
      <c r="A87" s="584" t="s">
        <v>858</v>
      </c>
      <c r="O87" s="50"/>
      <c r="P87" s="50"/>
      <c r="Q87" s="50"/>
      <c r="R87" s="50"/>
      <c r="S87" s="50"/>
      <c r="T87" s="50"/>
      <c r="U87" s="50"/>
      <c r="V87" s="50"/>
      <c r="W87" s="50"/>
      <c r="X87" s="575">
        <v>4.048</v>
      </c>
      <c r="Y87" s="575">
        <v>3.9630000000000001</v>
      </c>
      <c r="Z87" s="575">
        <v>4.431</v>
      </c>
      <c r="AA87" s="575">
        <v>5.1829999999999998</v>
      </c>
      <c r="AB87" s="575">
        <v>5.0591094699999992</v>
      </c>
      <c r="AC87" s="575">
        <v>4.9776144899999997</v>
      </c>
      <c r="AD87" s="575">
        <v>5.0994894200000003</v>
      </c>
      <c r="AE87" s="575">
        <v>4.9536494699999993</v>
      </c>
      <c r="AF87" s="575">
        <v>5.2757940999999997</v>
      </c>
      <c r="AG87" s="575">
        <v>5.7317744499999996</v>
      </c>
      <c r="AH87" s="575">
        <v>5.4725611600000006</v>
      </c>
      <c r="AI87" s="575">
        <v>4.9229313200000009</v>
      </c>
      <c r="AJ87" s="575">
        <v>4.38044704</v>
      </c>
      <c r="AK87" s="575">
        <v>4.4280270000000002</v>
      </c>
      <c r="AL87" s="575">
        <v>4.157</v>
      </c>
      <c r="AM87" s="575">
        <v>4.27737079</v>
      </c>
      <c r="AN87" s="575">
        <v>4.1285000900000002</v>
      </c>
      <c r="AO87" s="575"/>
      <c r="AP87" s="575">
        <v>4.410271289999999</v>
      </c>
      <c r="AQ87" s="575"/>
      <c r="AR87" s="575"/>
      <c r="AS87" s="575"/>
      <c r="AT87" s="575">
        <v>4.3490950499999999</v>
      </c>
      <c r="AU87" s="575">
        <v>4.7922362100000004</v>
      </c>
      <c r="AV87" s="575">
        <v>5.0626523799999994</v>
      </c>
      <c r="AW87" s="575">
        <v>5.1510708300000001</v>
      </c>
      <c r="AX87" s="575">
        <v>5.6500172199999996</v>
      </c>
    </row>
    <row r="88" spans="1:50" s="429" customFormat="1" x14ac:dyDescent="0.2">
      <c r="A88" s="578" t="s">
        <v>844</v>
      </c>
      <c r="O88" s="50"/>
      <c r="P88" s="50"/>
      <c r="Q88" s="50"/>
      <c r="R88" s="50"/>
      <c r="S88" s="50"/>
      <c r="T88" s="50"/>
      <c r="U88" s="50"/>
      <c r="V88" s="50"/>
      <c r="W88" s="50"/>
      <c r="X88" s="575">
        <v>6.7000000000000004E-2</v>
      </c>
      <c r="Y88" s="575">
        <v>6.7000000000000004E-2</v>
      </c>
      <c r="Z88" s="575">
        <v>4.2000000000000003E-2</v>
      </c>
      <c r="AA88" s="575">
        <v>4.2000000000000003E-2</v>
      </c>
      <c r="AB88" s="575">
        <v>4.2000000000000003E-2</v>
      </c>
      <c r="AC88" s="575">
        <v>4.2000000000000003E-2</v>
      </c>
      <c r="AD88" s="575">
        <v>4.2000000000000003E-2</v>
      </c>
      <c r="AE88" s="575">
        <v>4.2000000000000003E-2</v>
      </c>
      <c r="AF88" s="575">
        <v>4.2000000000000003E-2</v>
      </c>
      <c r="AG88" s="575">
        <v>4.2000000000000003E-2</v>
      </c>
      <c r="AH88" s="575">
        <v>4.2000000000000003E-2</v>
      </c>
      <c r="AI88" s="575">
        <v>4.2000000000000003E-2</v>
      </c>
      <c r="AJ88" s="575">
        <v>4.2000000000000003E-2</v>
      </c>
      <c r="AK88" s="575">
        <v>4.2000000000000003E-2</v>
      </c>
      <c r="AL88" s="575">
        <v>4.2000000000000003E-2</v>
      </c>
      <c r="AM88" s="575">
        <v>4.2000000000000003E-2</v>
      </c>
      <c r="AN88" s="575">
        <v>4.2000000000000003E-2</v>
      </c>
      <c r="AO88" s="575"/>
      <c r="AP88" s="575">
        <v>4.2000000000000003E-2</v>
      </c>
      <c r="AQ88" s="575"/>
      <c r="AR88" s="575"/>
      <c r="AS88" s="575"/>
      <c r="AT88" s="575">
        <v>4.2000000000000003E-2</v>
      </c>
      <c r="AU88" s="575">
        <v>4.2000000000000003E-2</v>
      </c>
      <c r="AV88" s="575">
        <v>4.2000000000000003E-2</v>
      </c>
      <c r="AW88" s="575">
        <v>4.2000000000000003E-2</v>
      </c>
      <c r="AX88" s="575">
        <v>0</v>
      </c>
    </row>
    <row r="89" spans="1:50" s="429" customFormat="1" x14ac:dyDescent="0.2">
      <c r="A89" s="578" t="s">
        <v>845</v>
      </c>
      <c r="O89" s="50"/>
      <c r="P89" s="50"/>
      <c r="Q89" s="50"/>
      <c r="R89" s="50"/>
      <c r="S89" s="50"/>
      <c r="T89" s="50"/>
      <c r="U89" s="50"/>
      <c r="V89" s="50"/>
      <c r="W89" s="50"/>
      <c r="X89" s="575">
        <v>3.9809999999999999</v>
      </c>
      <c r="Y89" s="575">
        <v>3.8959999999999999</v>
      </c>
      <c r="Z89" s="575">
        <v>4.3890000000000002</v>
      </c>
      <c r="AA89" s="575">
        <v>5.141</v>
      </c>
      <c r="AB89" s="575">
        <v>5.0171094699999994</v>
      </c>
      <c r="AC89" s="575">
        <v>4.9356144899999999</v>
      </c>
      <c r="AD89" s="575">
        <v>5.0574894199999996</v>
      </c>
      <c r="AE89" s="575">
        <v>4.9116494699999995</v>
      </c>
      <c r="AF89" s="575">
        <v>5.2337940999999999</v>
      </c>
      <c r="AG89" s="575">
        <v>5.6897744499999998</v>
      </c>
      <c r="AH89" s="575">
        <v>5.4305611599999999</v>
      </c>
      <c r="AI89" s="575">
        <v>4.8809313200000002</v>
      </c>
      <c r="AJ89" s="575">
        <v>4.3384470400000001</v>
      </c>
      <c r="AK89" s="575">
        <v>4.3860270000000003</v>
      </c>
      <c r="AL89" s="575">
        <v>4.1150000000000002</v>
      </c>
      <c r="AM89" s="575">
        <v>4.2353707900000002</v>
      </c>
      <c r="AN89" s="575">
        <v>4.0865000900000004</v>
      </c>
      <c r="AO89" s="575"/>
      <c r="AP89" s="575">
        <v>4.3682712899999991</v>
      </c>
      <c r="AQ89" s="575"/>
      <c r="AR89" s="575"/>
      <c r="AS89" s="575"/>
      <c r="AT89" s="575">
        <v>4.30709505</v>
      </c>
      <c r="AU89" s="575">
        <v>4.7502362099999997</v>
      </c>
      <c r="AV89" s="575">
        <v>5.0206523799999996</v>
      </c>
      <c r="AW89" s="575">
        <v>5.1090708299999994</v>
      </c>
      <c r="AX89" s="575">
        <v>5.6500172199999996</v>
      </c>
    </row>
    <row r="90" spans="1:50" s="429" customFormat="1" ht="15" customHeight="1" x14ac:dyDescent="0.2">
      <c r="A90" s="584" t="s">
        <v>859</v>
      </c>
      <c r="O90" s="50"/>
      <c r="P90" s="50"/>
      <c r="Q90" s="50"/>
      <c r="R90" s="50"/>
      <c r="S90" s="50"/>
      <c r="T90" s="50"/>
      <c r="U90" s="50"/>
      <c r="V90" s="50"/>
      <c r="W90" s="50"/>
      <c r="X90" s="575">
        <v>43.345999999999997</v>
      </c>
      <c r="Y90" s="575">
        <v>46.148000000000003</v>
      </c>
      <c r="Z90" s="575">
        <v>53.003</v>
      </c>
      <c r="AA90" s="575">
        <v>51.947000000000003</v>
      </c>
      <c r="AB90" s="575">
        <v>51.458255230000006</v>
      </c>
      <c r="AC90" s="575">
        <v>65.984286879999999</v>
      </c>
      <c r="AD90" s="575">
        <v>66.42960622999999</v>
      </c>
      <c r="AE90" s="575">
        <v>63.558674700000005</v>
      </c>
      <c r="AF90" s="575">
        <v>83.431998279999988</v>
      </c>
      <c r="AG90" s="575">
        <v>87.073559219999993</v>
      </c>
      <c r="AH90" s="575">
        <v>81.735276980000009</v>
      </c>
      <c r="AI90" s="575">
        <v>136.63677566999999</v>
      </c>
      <c r="AJ90" s="575">
        <v>131.30105642000001</v>
      </c>
      <c r="AK90" s="575">
        <v>128.65465814000001</v>
      </c>
      <c r="AL90" s="575">
        <v>131.321</v>
      </c>
      <c r="AM90" s="575">
        <v>168.27282413</v>
      </c>
      <c r="AN90" s="575">
        <v>154.22262357</v>
      </c>
      <c r="AO90" s="575"/>
      <c r="AP90" s="575">
        <v>122.41540972999999</v>
      </c>
      <c r="AQ90" s="575"/>
      <c r="AR90" s="575"/>
      <c r="AS90" s="575"/>
      <c r="AT90" s="575">
        <v>61.726103689999995</v>
      </c>
      <c r="AU90" s="575">
        <v>77.180312209999983</v>
      </c>
      <c r="AV90" s="575">
        <v>85.6939244</v>
      </c>
      <c r="AW90" s="575">
        <v>91.452243969999998</v>
      </c>
      <c r="AX90" s="575">
        <v>90.907198039999983</v>
      </c>
    </row>
    <row r="91" spans="1:50" s="429" customFormat="1" x14ac:dyDescent="0.2">
      <c r="A91" s="578" t="s">
        <v>860</v>
      </c>
      <c r="O91" s="50"/>
      <c r="P91" s="50"/>
      <c r="Q91" s="50"/>
      <c r="R91" s="50"/>
      <c r="S91" s="50"/>
      <c r="T91" s="50"/>
      <c r="U91" s="50"/>
      <c r="V91" s="50"/>
      <c r="W91" s="50"/>
      <c r="X91" s="575">
        <v>12.598000000000001</v>
      </c>
      <c r="Y91" s="575">
        <v>11.315</v>
      </c>
      <c r="Z91" s="575">
        <v>17.59</v>
      </c>
      <c r="AA91" s="575">
        <v>23.274999999999999</v>
      </c>
      <c r="AB91" s="575">
        <v>22.841866109999998</v>
      </c>
      <c r="AC91" s="575">
        <v>20.229595610000001</v>
      </c>
      <c r="AD91" s="575">
        <v>17.653857239999997</v>
      </c>
      <c r="AE91" s="575">
        <v>18.783449839999999</v>
      </c>
      <c r="AF91" s="575">
        <v>23.291258839999998</v>
      </c>
      <c r="AG91" s="575">
        <v>25.407735650000003</v>
      </c>
      <c r="AH91" s="575">
        <v>18.40930612</v>
      </c>
      <c r="AI91" s="575">
        <v>26.600436440000003</v>
      </c>
      <c r="AJ91" s="575">
        <v>33.076557110000003</v>
      </c>
      <c r="AK91" s="575">
        <v>24.955239219999999</v>
      </c>
      <c r="AL91" s="575">
        <v>29.853000000000002</v>
      </c>
      <c r="AM91" s="575">
        <v>38.874963100000002</v>
      </c>
      <c r="AN91" s="575">
        <v>34.356905169999997</v>
      </c>
      <c r="AO91" s="575"/>
      <c r="AP91" s="575">
        <v>43.058724079999998</v>
      </c>
      <c r="AQ91" s="575"/>
      <c r="AR91" s="575"/>
      <c r="AS91" s="575"/>
      <c r="AT91" s="575">
        <v>21.376350870000003</v>
      </c>
      <c r="AU91" s="575">
        <v>36.088366190000002</v>
      </c>
      <c r="AV91" s="575">
        <v>34.755043019999995</v>
      </c>
      <c r="AW91" s="575">
        <v>43.378634810000001</v>
      </c>
      <c r="AX91" s="575">
        <v>44.778449600000002</v>
      </c>
    </row>
    <row r="92" spans="1:50" s="429" customFormat="1" x14ac:dyDescent="0.2">
      <c r="A92" s="576" t="s">
        <v>826</v>
      </c>
      <c r="O92" s="50"/>
      <c r="P92" s="50"/>
      <c r="Q92" s="50"/>
      <c r="R92" s="50"/>
      <c r="S92" s="50"/>
      <c r="T92" s="50"/>
      <c r="U92" s="50"/>
      <c r="V92" s="50"/>
      <c r="W92" s="50"/>
      <c r="X92" s="575">
        <v>1.3420000000000001</v>
      </c>
      <c r="Y92" s="575">
        <v>1.0569999999999999</v>
      </c>
      <c r="Z92" s="575">
        <v>4.4669999999999996</v>
      </c>
      <c r="AA92" s="575">
        <v>10.141</v>
      </c>
      <c r="AB92" s="575">
        <v>8.886309240000001</v>
      </c>
      <c r="AC92" s="575">
        <v>10.449572400000001</v>
      </c>
      <c r="AD92" s="575">
        <v>7.4441266699999993</v>
      </c>
      <c r="AE92" s="575">
        <v>7.5622280000000002</v>
      </c>
      <c r="AF92" s="575">
        <v>8.9175679099999989</v>
      </c>
      <c r="AG92" s="575">
        <v>7.1273357699999993</v>
      </c>
      <c r="AH92" s="575">
        <v>6.9278865300000003</v>
      </c>
      <c r="AI92" s="575">
        <v>10.4458976</v>
      </c>
      <c r="AJ92" s="575">
        <v>8.3791019500000008</v>
      </c>
      <c r="AK92" s="575">
        <v>7.3801895800000006</v>
      </c>
      <c r="AL92" s="575">
        <v>11.025</v>
      </c>
      <c r="AM92" s="575">
        <v>6.8773561399999998</v>
      </c>
      <c r="AN92" s="575">
        <v>8.7192629900000007</v>
      </c>
      <c r="AO92" s="575"/>
      <c r="AP92" s="575">
        <v>10.11826012</v>
      </c>
      <c r="AQ92" s="575"/>
      <c r="AR92" s="575"/>
      <c r="AS92" s="575"/>
      <c r="AT92" s="575">
        <v>7.4472787699999996</v>
      </c>
      <c r="AU92" s="575">
        <v>15.8999223</v>
      </c>
      <c r="AV92" s="575">
        <v>14.2937055</v>
      </c>
      <c r="AW92" s="575">
        <v>13.634241099999999</v>
      </c>
      <c r="AX92" s="575">
        <v>17.247854370000002</v>
      </c>
    </row>
    <row r="93" spans="1:50" s="429" customFormat="1" x14ac:dyDescent="0.2">
      <c r="A93" s="576" t="s">
        <v>846</v>
      </c>
      <c r="O93" s="50"/>
      <c r="P93" s="50"/>
      <c r="Q93" s="50"/>
      <c r="R93" s="50"/>
      <c r="S93" s="50"/>
      <c r="T93" s="50"/>
      <c r="U93" s="50"/>
      <c r="V93" s="50"/>
      <c r="W93" s="50"/>
      <c r="X93" s="575">
        <v>1.1220000000000001</v>
      </c>
      <c r="Y93" s="575">
        <v>1.32</v>
      </c>
      <c r="Z93" s="575">
        <v>1.294</v>
      </c>
      <c r="AA93" s="575">
        <v>1.31</v>
      </c>
      <c r="AB93" s="575">
        <v>1.41784734</v>
      </c>
      <c r="AC93" s="575">
        <v>0.75469434999999996</v>
      </c>
      <c r="AD93" s="575">
        <v>0.83432360999999999</v>
      </c>
      <c r="AE93" s="575">
        <v>0.85591074</v>
      </c>
      <c r="AF93" s="575">
        <v>0.49314668</v>
      </c>
      <c r="AG93" s="575">
        <v>0.42416765999999995</v>
      </c>
      <c r="AH93" s="575">
        <v>1.22998732</v>
      </c>
      <c r="AI93" s="575">
        <v>0.77048895999999989</v>
      </c>
      <c r="AJ93" s="575">
        <v>1.7894294100000001</v>
      </c>
      <c r="AK93" s="575">
        <v>1.05694507</v>
      </c>
      <c r="AL93" s="575">
        <v>1.4019999999999999</v>
      </c>
      <c r="AM93" s="575">
        <v>0.80163366000000003</v>
      </c>
      <c r="AN93" s="575">
        <v>1.1533999300000002</v>
      </c>
      <c r="AO93" s="575"/>
      <c r="AP93" s="575">
        <v>3.7744905099999997</v>
      </c>
      <c r="AQ93" s="575"/>
      <c r="AR93" s="575"/>
      <c r="AS93" s="575"/>
      <c r="AT93" s="575">
        <v>1.6718102799999999</v>
      </c>
      <c r="AU93" s="575">
        <v>2.3851691000000002</v>
      </c>
      <c r="AV93" s="575">
        <v>2.6439856500000003</v>
      </c>
      <c r="AW93" s="575">
        <v>3.8435387200000002</v>
      </c>
      <c r="AX93" s="575">
        <v>4.4674450099999996</v>
      </c>
    </row>
    <row r="94" spans="1:50" s="429" customFormat="1" x14ac:dyDescent="0.2">
      <c r="A94" s="576" t="s">
        <v>502</v>
      </c>
      <c r="O94" s="50"/>
      <c r="P94" s="50"/>
      <c r="Q94" s="50"/>
      <c r="R94" s="50"/>
      <c r="S94" s="50"/>
      <c r="T94" s="50"/>
      <c r="U94" s="50"/>
      <c r="V94" s="50"/>
      <c r="W94" s="50"/>
      <c r="X94" s="575">
        <v>0</v>
      </c>
      <c r="Y94" s="575">
        <v>9.0999999999999998E-2</v>
      </c>
      <c r="Z94" s="575">
        <v>9.0999999999999998E-2</v>
      </c>
      <c r="AA94" s="575">
        <v>0</v>
      </c>
      <c r="AB94" s="575">
        <v>0</v>
      </c>
      <c r="AC94" s="575">
        <v>0</v>
      </c>
      <c r="AD94" s="575">
        <v>9.0832259999999984E-2</v>
      </c>
      <c r="AE94" s="575">
        <v>9.0889300000000006E-2</v>
      </c>
      <c r="AF94" s="575">
        <v>9.0945719999999994E-2</v>
      </c>
      <c r="AG94" s="575">
        <v>9.1002139999999995E-2</v>
      </c>
      <c r="AH94" s="575">
        <v>9.1060419999999989E-2</v>
      </c>
      <c r="AI94" s="575">
        <v>9.1119939999999996E-2</v>
      </c>
      <c r="AJ94" s="575">
        <v>9.1175740000000005E-2</v>
      </c>
      <c r="AK94" s="575">
        <v>9.1232160000000007E-2</v>
      </c>
      <c r="AL94" s="575">
        <v>9.0999999999999998E-2</v>
      </c>
      <c r="AM94" s="575">
        <v>9.1347769999999995E-2</v>
      </c>
      <c r="AN94" s="575">
        <v>9.1404470000000002E-2</v>
      </c>
      <c r="AO94" s="575"/>
      <c r="AP94" s="575">
        <v>9.1519759999999992E-2</v>
      </c>
      <c r="AQ94" s="575"/>
      <c r="AR94" s="575"/>
      <c r="AS94" s="575"/>
      <c r="AT94" s="575">
        <v>9.1749710000000012E-2</v>
      </c>
      <c r="AU94" s="575">
        <v>9.1807670000000008E-2</v>
      </c>
      <c r="AV94" s="575">
        <v>9.1861999999999999E-2</v>
      </c>
      <c r="AW94" s="575">
        <v>9.1910329999999998E-2</v>
      </c>
      <c r="AX94" s="575">
        <v>9.1959289999999999E-2</v>
      </c>
    </row>
    <row r="95" spans="1:50" s="429" customFormat="1" x14ac:dyDescent="0.2">
      <c r="A95" s="576" t="s">
        <v>35</v>
      </c>
      <c r="O95" s="50"/>
      <c r="P95" s="50"/>
      <c r="Q95" s="50"/>
      <c r="R95" s="50"/>
      <c r="S95" s="50"/>
      <c r="T95" s="50"/>
      <c r="U95" s="50"/>
      <c r="V95" s="50"/>
      <c r="W95" s="50"/>
      <c r="X95" s="575">
        <v>5.0880000000000001</v>
      </c>
      <c r="Y95" s="575">
        <v>4.3070000000000004</v>
      </c>
      <c r="Z95" s="575">
        <v>3.742</v>
      </c>
      <c r="AA95" s="575">
        <v>3.411</v>
      </c>
      <c r="AB95" s="575">
        <v>2.6628385099999994</v>
      </c>
      <c r="AC95" s="575">
        <v>2.3052116200000001</v>
      </c>
      <c r="AD95" s="575">
        <v>2.08119758</v>
      </c>
      <c r="AE95" s="575">
        <v>1.3786617400000001</v>
      </c>
      <c r="AF95" s="575">
        <v>6.5558147900000003</v>
      </c>
      <c r="AG95" s="575">
        <v>5.7112428200000007</v>
      </c>
      <c r="AH95" s="575">
        <v>4.3771613</v>
      </c>
      <c r="AI95" s="575">
        <v>3.1242041099999995</v>
      </c>
      <c r="AJ95" s="575">
        <v>1.8802269899999999</v>
      </c>
      <c r="AK95" s="575">
        <v>2.67452632</v>
      </c>
      <c r="AL95" s="575">
        <v>2.089</v>
      </c>
      <c r="AM95" s="575">
        <v>12.532951989999999</v>
      </c>
      <c r="AN95" s="575">
        <v>11.05725599</v>
      </c>
      <c r="AO95" s="575"/>
      <c r="AP95" s="575">
        <v>6.1109513299999998</v>
      </c>
      <c r="AQ95" s="575"/>
      <c r="AR95" s="575"/>
      <c r="AS95" s="575"/>
      <c r="AT95" s="575">
        <v>2.2108854</v>
      </c>
      <c r="AU95" s="575">
        <v>2.7892196200000003</v>
      </c>
      <c r="AV95" s="575">
        <v>4.2421884900000002</v>
      </c>
      <c r="AW95" s="575">
        <v>10.818069140000002</v>
      </c>
      <c r="AX95" s="575">
        <v>7.0771831600000006</v>
      </c>
    </row>
    <row r="96" spans="1:50" s="429" customFormat="1" x14ac:dyDescent="0.2">
      <c r="A96" s="576" t="s">
        <v>827</v>
      </c>
      <c r="O96" s="50"/>
      <c r="P96" s="50"/>
      <c r="Q96" s="50"/>
      <c r="R96" s="50"/>
      <c r="S96" s="50"/>
      <c r="T96" s="50"/>
      <c r="U96" s="50"/>
      <c r="V96" s="50"/>
      <c r="W96" s="50"/>
      <c r="X96" s="575">
        <v>8.5000000000000006E-2</v>
      </c>
      <c r="Y96" s="575">
        <v>1.7000000000000001E-2</v>
      </c>
      <c r="Z96" s="575">
        <v>0.20100000000000001</v>
      </c>
      <c r="AA96" s="575">
        <v>2.1000000000000001E-2</v>
      </c>
      <c r="AB96" s="575">
        <v>8.1000000000000003E-2</v>
      </c>
      <c r="AC96" s="575">
        <v>9.0999999999999998E-2</v>
      </c>
      <c r="AD96" s="575">
        <v>3.4000000000000002E-2</v>
      </c>
      <c r="AE96" s="575">
        <v>0.11600000000000001</v>
      </c>
      <c r="AF96" s="575">
        <v>8.2000000000000003E-2</v>
      </c>
      <c r="AG96" s="575">
        <v>7.8E-2</v>
      </c>
      <c r="AH96" s="575">
        <v>0.17</v>
      </c>
      <c r="AI96" s="575">
        <v>6.3E-2</v>
      </c>
      <c r="AJ96" s="575">
        <v>0.23699999999999999</v>
      </c>
      <c r="AK96" s="575">
        <v>0.21199999999999999</v>
      </c>
      <c r="AL96" s="575">
        <v>0.14499999999999999</v>
      </c>
      <c r="AM96" s="575">
        <v>6.0999999999999999E-2</v>
      </c>
      <c r="AN96" s="575">
        <v>0.115</v>
      </c>
      <c r="AO96" s="575"/>
      <c r="AP96" s="575">
        <v>0.219</v>
      </c>
      <c r="AQ96" s="575"/>
      <c r="AR96" s="575"/>
      <c r="AS96" s="575"/>
      <c r="AT96" s="575">
        <v>0.20499999999999999</v>
      </c>
      <c r="AU96" s="575">
        <v>0.159</v>
      </c>
      <c r="AV96" s="575">
        <v>0.311</v>
      </c>
      <c r="AW96" s="575">
        <v>0.26300000000000001</v>
      </c>
      <c r="AX96" s="575">
        <v>0.34799999999999998</v>
      </c>
    </row>
    <row r="97" spans="1:50" s="429" customFormat="1" x14ac:dyDescent="0.2">
      <c r="A97" s="576" t="s">
        <v>828</v>
      </c>
      <c r="O97" s="50"/>
      <c r="P97" s="50"/>
      <c r="Q97" s="50"/>
      <c r="R97" s="50"/>
      <c r="S97" s="50"/>
      <c r="T97" s="50"/>
      <c r="U97" s="50"/>
      <c r="V97" s="50"/>
      <c r="W97" s="50"/>
      <c r="X97" s="575">
        <v>4.9610000000000003</v>
      </c>
      <c r="Y97" s="575">
        <v>4.5229999999999997</v>
      </c>
      <c r="Z97" s="575">
        <v>7.7949999999999999</v>
      </c>
      <c r="AA97" s="575">
        <v>8.3919999999999995</v>
      </c>
      <c r="AB97" s="575">
        <v>9.7938710199999992</v>
      </c>
      <c r="AC97" s="575">
        <v>6.6291172400000002</v>
      </c>
      <c r="AD97" s="575">
        <v>7.16937712</v>
      </c>
      <c r="AE97" s="575">
        <v>8.779760060000001</v>
      </c>
      <c r="AF97" s="575">
        <v>7.1517837399999999</v>
      </c>
      <c r="AG97" s="575">
        <v>11.97598726</v>
      </c>
      <c r="AH97" s="575">
        <v>5.6132105499999998</v>
      </c>
      <c r="AI97" s="575">
        <v>12.105725829999999</v>
      </c>
      <c r="AJ97" s="575">
        <v>20.699623020000001</v>
      </c>
      <c r="AK97" s="575">
        <v>13.54034609</v>
      </c>
      <c r="AL97" s="575">
        <v>15.101000000000001</v>
      </c>
      <c r="AM97" s="575">
        <v>18.510673539999999</v>
      </c>
      <c r="AN97" s="575">
        <v>13.220581789999999</v>
      </c>
      <c r="AO97" s="575"/>
      <c r="AP97" s="575">
        <v>22.744502359999998</v>
      </c>
      <c r="AQ97" s="575"/>
      <c r="AR97" s="575"/>
      <c r="AS97" s="575"/>
      <c r="AT97" s="575">
        <v>9.7496267100000011</v>
      </c>
      <c r="AU97" s="575">
        <v>14.7632475</v>
      </c>
      <c r="AV97" s="575">
        <v>13.172301379999999</v>
      </c>
      <c r="AW97" s="575">
        <v>14.72787552</v>
      </c>
      <c r="AX97" s="575">
        <v>15.546007770000001</v>
      </c>
    </row>
    <row r="98" spans="1:50" s="429" customFormat="1" x14ac:dyDescent="0.2">
      <c r="A98" s="578" t="s">
        <v>31</v>
      </c>
      <c r="O98" s="50"/>
      <c r="P98" s="50"/>
      <c r="Q98" s="50"/>
      <c r="R98" s="50"/>
      <c r="S98" s="50"/>
      <c r="T98" s="50"/>
      <c r="U98" s="50"/>
      <c r="V98" s="50"/>
      <c r="W98" s="50"/>
      <c r="X98" s="575">
        <v>31.507999999999999</v>
      </c>
      <c r="Y98" s="575">
        <v>35.372</v>
      </c>
      <c r="Z98" s="575">
        <v>36.139000000000003</v>
      </c>
      <c r="AA98" s="575">
        <v>29.518000000000001</v>
      </c>
      <c r="AB98" s="575">
        <v>28.988474159999999</v>
      </c>
      <c r="AC98" s="575">
        <v>46.464760869999999</v>
      </c>
      <c r="AD98" s="575">
        <v>49.54786979</v>
      </c>
      <c r="AE98" s="575">
        <v>45.302609770000004</v>
      </c>
      <c r="AF98" s="575">
        <v>60.893033949999996</v>
      </c>
      <c r="AG98" s="575">
        <v>63.056443699999996</v>
      </c>
      <c r="AH98" s="575">
        <v>64.765551489999993</v>
      </c>
      <c r="AI98" s="575">
        <v>110.61629404000001</v>
      </c>
      <c r="AJ98" s="575">
        <v>99.467723099999986</v>
      </c>
      <c r="AK98" s="575">
        <v>104.88899861</v>
      </c>
      <c r="AL98" s="575">
        <v>103.43600000000001</v>
      </c>
      <c r="AM98" s="575">
        <v>130.44168848000001</v>
      </c>
      <c r="AN98" s="575">
        <v>121.43086883999999</v>
      </c>
      <c r="AO98" s="575"/>
      <c r="AP98" s="575">
        <v>81.090166780000004</v>
      </c>
      <c r="AQ98" s="575"/>
      <c r="AR98" s="575"/>
      <c r="AS98" s="575"/>
      <c r="AT98" s="575">
        <v>41.332387329999996</v>
      </c>
      <c r="AU98" s="575">
        <v>42.053174319999997</v>
      </c>
      <c r="AV98" s="575">
        <v>59.923255979999993</v>
      </c>
      <c r="AW98" s="575">
        <v>49.052321720000002</v>
      </c>
      <c r="AX98" s="575">
        <v>47.304423689999993</v>
      </c>
    </row>
    <row r="99" spans="1:50" s="429" customFormat="1" x14ac:dyDescent="0.2">
      <c r="A99" s="576" t="s">
        <v>830</v>
      </c>
      <c r="O99" s="50"/>
      <c r="P99" s="50"/>
      <c r="Q99" s="50"/>
      <c r="R99" s="50"/>
      <c r="S99" s="50"/>
      <c r="T99" s="50"/>
      <c r="U99" s="50"/>
      <c r="V99" s="50"/>
      <c r="W99" s="50"/>
      <c r="X99" s="575">
        <v>1.1319999999999999</v>
      </c>
      <c r="Y99" s="575">
        <v>0.88300000000000001</v>
      </c>
      <c r="Z99" s="575">
        <v>0.55600000000000005</v>
      </c>
      <c r="AA99" s="575">
        <v>0.71699999999999997</v>
      </c>
      <c r="AB99" s="575">
        <v>0.67993402999999997</v>
      </c>
      <c r="AC99" s="575">
        <v>1.0104238299999999</v>
      </c>
      <c r="AD99" s="575">
        <v>0.69655524000000002</v>
      </c>
      <c r="AE99" s="575">
        <v>0.63498030000000005</v>
      </c>
      <c r="AF99" s="575">
        <v>1.2132539199999999</v>
      </c>
      <c r="AG99" s="575">
        <v>1.4568997699999999</v>
      </c>
      <c r="AH99" s="575">
        <v>1.1747906600000002</v>
      </c>
      <c r="AI99" s="575">
        <v>0.65679748999999998</v>
      </c>
      <c r="AJ99" s="575">
        <v>0.60439125999999999</v>
      </c>
      <c r="AK99" s="575">
        <v>1.2324612799999999</v>
      </c>
      <c r="AL99" s="575">
        <v>0.72399999999999998</v>
      </c>
      <c r="AM99" s="575">
        <v>0.93611261000000001</v>
      </c>
      <c r="AN99" s="575">
        <v>2.0066160100000001</v>
      </c>
      <c r="AO99" s="575"/>
      <c r="AP99" s="575">
        <v>1.6770424100000001</v>
      </c>
      <c r="AQ99" s="575"/>
      <c r="AR99" s="575"/>
      <c r="AS99" s="575"/>
      <c r="AT99" s="575">
        <v>1.7599760900000001</v>
      </c>
      <c r="AU99" s="575">
        <v>1.22761846</v>
      </c>
      <c r="AV99" s="575">
        <v>2.2840669600000001</v>
      </c>
      <c r="AW99" s="575">
        <v>2.0888920600000001</v>
      </c>
      <c r="AX99" s="575">
        <v>2.48282391</v>
      </c>
    </row>
    <row r="100" spans="1:50" s="429" customFormat="1" x14ac:dyDescent="0.2">
      <c r="A100" s="576" t="s">
        <v>831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75">
        <v>23.847000000000001</v>
      </c>
      <c r="Y100" s="575">
        <v>28</v>
      </c>
      <c r="Z100" s="575">
        <v>30.236000000000001</v>
      </c>
      <c r="AA100" s="575">
        <v>22.838000000000001</v>
      </c>
      <c r="AB100" s="575">
        <v>22.353675649999996</v>
      </c>
      <c r="AC100" s="575">
        <v>39.389338070000001</v>
      </c>
      <c r="AD100" s="575">
        <v>42.324602509999998</v>
      </c>
      <c r="AE100" s="575">
        <v>38.051155729999998</v>
      </c>
      <c r="AF100" s="575">
        <v>52.944118499999995</v>
      </c>
      <c r="AG100" s="575">
        <v>54.135454629999998</v>
      </c>
      <c r="AH100" s="575">
        <v>55.745293719999999</v>
      </c>
      <c r="AI100" s="575">
        <v>101.93583031</v>
      </c>
      <c r="AJ100" s="575">
        <v>90.261394889999991</v>
      </c>
      <c r="AK100" s="575">
        <v>95.87332640999999</v>
      </c>
      <c r="AL100" s="575">
        <v>94.926000000000002</v>
      </c>
      <c r="AM100" s="575">
        <v>121.24319893000002</v>
      </c>
      <c r="AN100" s="575">
        <v>111.09181507</v>
      </c>
      <c r="AO100" s="575"/>
      <c r="AP100" s="575">
        <v>71.059500150000005</v>
      </c>
      <c r="AQ100" s="575"/>
      <c r="AR100" s="575"/>
      <c r="AS100" s="575"/>
      <c r="AT100" s="575">
        <v>30.26032919</v>
      </c>
      <c r="AU100" s="575">
        <v>30.810378559999997</v>
      </c>
      <c r="AV100" s="575">
        <v>44.07414326</v>
      </c>
      <c r="AW100" s="575">
        <v>34.719168680000003</v>
      </c>
      <c r="AX100" s="575">
        <v>32.192524110000001</v>
      </c>
    </row>
    <row r="101" spans="1:50" s="429" customFormat="1" x14ac:dyDescent="0.2">
      <c r="A101" s="576" t="s">
        <v>832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75">
        <v>3.63</v>
      </c>
      <c r="Y101" s="575">
        <v>3.56</v>
      </c>
      <c r="Z101" s="575">
        <v>2.8759999999999999</v>
      </c>
      <c r="AA101" s="575">
        <v>3.3079999999999998</v>
      </c>
      <c r="AB101" s="575">
        <v>3.3053141100000003</v>
      </c>
      <c r="AC101" s="575">
        <v>3.0492800300000003</v>
      </c>
      <c r="AD101" s="575">
        <v>3.11194609</v>
      </c>
      <c r="AE101" s="575">
        <v>3.2683584999999997</v>
      </c>
      <c r="AF101" s="575">
        <v>3.4456134199999999</v>
      </c>
      <c r="AG101" s="575">
        <v>3.7746656000000001</v>
      </c>
      <c r="AH101" s="575">
        <v>3.9279977700000002</v>
      </c>
      <c r="AI101" s="575">
        <v>4.2888034100000008</v>
      </c>
      <c r="AJ101" s="575">
        <v>4.3591190500000003</v>
      </c>
      <c r="AK101" s="575">
        <v>3.6411834599999997</v>
      </c>
      <c r="AL101" s="575">
        <v>3.6560000000000001</v>
      </c>
      <c r="AM101" s="575">
        <v>3.751331</v>
      </c>
      <c r="AN101" s="575">
        <v>4.0613347900000001</v>
      </c>
      <c r="AO101" s="575"/>
      <c r="AP101" s="575">
        <v>3.73335449</v>
      </c>
      <c r="AQ101" s="575"/>
      <c r="AR101" s="575"/>
      <c r="AS101" s="575"/>
      <c r="AT101" s="575">
        <v>4.7885632100000004</v>
      </c>
      <c r="AU101" s="575">
        <v>4.7624974900000003</v>
      </c>
      <c r="AV101" s="575">
        <v>8.0652410999999997</v>
      </c>
      <c r="AW101" s="575">
        <v>6.5650120999999997</v>
      </c>
      <c r="AX101" s="575">
        <v>6.5976987999999999</v>
      </c>
    </row>
    <row r="102" spans="1:50" s="429" customFormat="1" x14ac:dyDescent="0.2">
      <c r="A102" s="576" t="s">
        <v>847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75">
        <v>2.899</v>
      </c>
      <c r="Y102" s="575">
        <v>2.9289999999999998</v>
      </c>
      <c r="Z102" s="575">
        <v>2.4710000000000001</v>
      </c>
      <c r="AA102" s="575">
        <v>2.6549999999999998</v>
      </c>
      <c r="AB102" s="575">
        <v>2.64955037</v>
      </c>
      <c r="AC102" s="575">
        <v>3.0157189399999997</v>
      </c>
      <c r="AD102" s="575">
        <v>3.41476595</v>
      </c>
      <c r="AE102" s="575">
        <v>3.3481152400000003</v>
      </c>
      <c r="AF102" s="575">
        <v>3.2900481099999999</v>
      </c>
      <c r="AG102" s="575">
        <v>3.6894237000000003</v>
      </c>
      <c r="AH102" s="575">
        <v>3.9174693399999998</v>
      </c>
      <c r="AI102" s="575">
        <v>3.73486283</v>
      </c>
      <c r="AJ102" s="575">
        <v>4.2428179000000004</v>
      </c>
      <c r="AK102" s="575">
        <v>4.1420274600000004</v>
      </c>
      <c r="AL102" s="575">
        <v>4.13</v>
      </c>
      <c r="AM102" s="575">
        <v>4.5110459399999989</v>
      </c>
      <c r="AN102" s="575">
        <v>4.2711029700000003</v>
      </c>
      <c r="AO102" s="575"/>
      <c r="AP102" s="575">
        <v>4.6202697300000013</v>
      </c>
      <c r="AQ102" s="575"/>
      <c r="AR102" s="575"/>
      <c r="AS102" s="575"/>
      <c r="AT102" s="575">
        <v>4.5235188399999995</v>
      </c>
      <c r="AU102" s="575">
        <v>5.2526798100000001</v>
      </c>
      <c r="AV102" s="575">
        <v>5.4998046599999997</v>
      </c>
      <c r="AW102" s="575">
        <v>5.6792488800000003</v>
      </c>
      <c r="AX102" s="575">
        <v>6.0313768699999999</v>
      </c>
    </row>
    <row r="103" spans="1:50" s="429" customFormat="1" ht="15" customHeight="1" x14ac:dyDescent="0.2">
      <c r="A103" s="584" t="s">
        <v>861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75">
        <v>2.7730000000000001</v>
      </c>
      <c r="Y103" s="575">
        <v>2.9910000000000001</v>
      </c>
      <c r="Z103" s="575">
        <v>2.5299999999999998</v>
      </c>
      <c r="AA103" s="575">
        <v>3.052</v>
      </c>
      <c r="AB103" s="575">
        <v>3.4647332199999998</v>
      </c>
      <c r="AC103" s="575">
        <v>3.4309279500000001</v>
      </c>
      <c r="AD103" s="575">
        <v>3.1003497700000002</v>
      </c>
      <c r="AE103" s="575">
        <v>3.4096748799999999</v>
      </c>
      <c r="AF103" s="575">
        <v>4.6198499200000001</v>
      </c>
      <c r="AG103" s="575">
        <v>4.9725911400000005</v>
      </c>
      <c r="AH103" s="575">
        <v>5.9391871499999986</v>
      </c>
      <c r="AI103" s="575">
        <v>6.7739253099999992</v>
      </c>
      <c r="AJ103" s="575">
        <v>7.0433662699999999</v>
      </c>
      <c r="AK103" s="575">
        <v>8.1369200900000003</v>
      </c>
      <c r="AL103" s="575">
        <v>7.9130000000000003</v>
      </c>
      <c r="AM103" s="575">
        <v>8.5123539000000008</v>
      </c>
      <c r="AN103" s="575">
        <v>9.9943194299999991</v>
      </c>
      <c r="AO103" s="575"/>
      <c r="AP103" s="575">
        <v>8.284144229999999</v>
      </c>
      <c r="AQ103" s="575"/>
      <c r="AR103" s="575"/>
      <c r="AS103" s="575"/>
      <c r="AT103" s="575">
        <v>38.522526859999999</v>
      </c>
      <c r="AU103" s="575">
        <v>66.633882089999986</v>
      </c>
      <c r="AV103" s="575">
        <v>56.62704595000001</v>
      </c>
      <c r="AW103" s="575">
        <v>64.362947559999995</v>
      </c>
      <c r="AX103" s="575">
        <v>48.930159009999997</v>
      </c>
    </row>
    <row r="104" spans="1:50" s="429" customFormat="1" x14ac:dyDescent="0.2">
      <c r="A104" s="576" t="s">
        <v>860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75">
        <v>0.53600000000000003</v>
      </c>
      <c r="Y104" s="575">
        <v>0.73599999999999999</v>
      </c>
      <c r="Z104" s="575">
        <v>0.42699999999999999</v>
      </c>
      <c r="AA104" s="575">
        <v>0.82799999999999996</v>
      </c>
      <c r="AB104" s="575">
        <v>1.1109377199999999</v>
      </c>
      <c r="AC104" s="575">
        <v>1.00773975</v>
      </c>
      <c r="AD104" s="575">
        <v>1.3438357599999999</v>
      </c>
      <c r="AE104" s="575">
        <v>1.66942184</v>
      </c>
      <c r="AF104" s="575">
        <v>2.3291198899999999</v>
      </c>
      <c r="AG104" s="575">
        <v>2.3196124500000002</v>
      </c>
      <c r="AH104" s="575">
        <v>3.1418572999999999</v>
      </c>
      <c r="AI104" s="575">
        <v>3.3907387799999995</v>
      </c>
      <c r="AJ104" s="575">
        <v>3.7708025599999999</v>
      </c>
      <c r="AK104" s="575">
        <v>4.75055915</v>
      </c>
      <c r="AL104" s="575">
        <v>4.665</v>
      </c>
      <c r="AM104" s="575">
        <v>4.8430985999999994</v>
      </c>
      <c r="AN104" s="575">
        <v>5.8136653300000001</v>
      </c>
      <c r="AO104" s="575"/>
      <c r="AP104" s="575">
        <v>3.6959089999999999</v>
      </c>
      <c r="AQ104" s="575"/>
      <c r="AR104" s="575"/>
      <c r="AS104" s="575"/>
      <c r="AT104" s="575">
        <v>3.7325168500000001</v>
      </c>
      <c r="AU104" s="575">
        <v>10.215073869999999</v>
      </c>
      <c r="AV104" s="575">
        <v>4.9915910300000004</v>
      </c>
      <c r="AW104" s="575">
        <v>10.734093490000001</v>
      </c>
      <c r="AX104" s="575">
        <v>7.5046602</v>
      </c>
    </row>
    <row r="105" spans="1:50" s="429" customFormat="1" x14ac:dyDescent="0.2">
      <c r="A105" s="576" t="s">
        <v>862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75">
        <v>1.4239999999999999</v>
      </c>
      <c r="Y105" s="575">
        <v>1.343</v>
      </c>
      <c r="Z105" s="575">
        <v>1.222</v>
      </c>
      <c r="AA105" s="575">
        <v>1.25</v>
      </c>
      <c r="AB105" s="575">
        <v>1.32532388</v>
      </c>
      <c r="AC105" s="575">
        <v>1.3318641100000002</v>
      </c>
      <c r="AD105" s="575">
        <v>1.13004046</v>
      </c>
      <c r="AE105" s="575">
        <v>1.0335121999999999</v>
      </c>
      <c r="AF105" s="575">
        <v>1.46533566</v>
      </c>
      <c r="AG105" s="575">
        <v>1.60292879</v>
      </c>
      <c r="AH105" s="575">
        <v>1.7193221299999999</v>
      </c>
      <c r="AI105" s="575">
        <v>2.1151260199999999</v>
      </c>
      <c r="AJ105" s="575">
        <v>1.88537306</v>
      </c>
      <c r="AK105" s="575">
        <v>2.0431352700000001</v>
      </c>
      <c r="AL105" s="575">
        <v>1.845</v>
      </c>
      <c r="AM105" s="575">
        <v>2.45986656</v>
      </c>
      <c r="AN105" s="575">
        <v>2.7091261499999999</v>
      </c>
      <c r="AO105" s="575"/>
      <c r="AP105" s="575">
        <v>2.8735192199999999</v>
      </c>
      <c r="AQ105" s="575"/>
      <c r="AR105" s="575"/>
      <c r="AS105" s="575"/>
      <c r="AT105" s="575">
        <v>33.152598700000006</v>
      </c>
      <c r="AU105" s="575">
        <v>54.555163979999996</v>
      </c>
      <c r="AV105" s="575">
        <v>49.666158430000003</v>
      </c>
      <c r="AW105" s="575">
        <v>51.538770579999998</v>
      </c>
      <c r="AX105" s="575">
        <v>39.359976499999995</v>
      </c>
    </row>
    <row r="106" spans="1:50" s="429" customFormat="1" x14ac:dyDescent="0.2">
      <c r="A106" s="576" t="s">
        <v>847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75">
        <v>0.76200000000000001</v>
      </c>
      <c r="Y106" s="575">
        <v>0.81599999999999995</v>
      </c>
      <c r="Z106" s="575">
        <v>0.88100000000000001</v>
      </c>
      <c r="AA106" s="575">
        <v>0.92400000000000004</v>
      </c>
      <c r="AB106" s="575">
        <v>1.0119690100000001</v>
      </c>
      <c r="AC106" s="575">
        <v>1.0729935700000002</v>
      </c>
      <c r="AD106" s="575">
        <v>0.59943931000000006</v>
      </c>
      <c r="AE106" s="575">
        <v>0.69034013000000005</v>
      </c>
      <c r="AF106" s="575">
        <v>0.80748969000000004</v>
      </c>
      <c r="AG106" s="575">
        <v>1.0222195199999999</v>
      </c>
      <c r="AH106" s="575">
        <v>1.0697099399999999</v>
      </c>
      <c r="AI106" s="575">
        <v>1.2493916</v>
      </c>
      <c r="AJ106" s="575">
        <v>1.37006089</v>
      </c>
      <c r="AK106" s="575">
        <v>1.3301405300000002</v>
      </c>
      <c r="AL106" s="575">
        <v>1.3759999999999999</v>
      </c>
      <c r="AM106" s="575">
        <v>1.17635435</v>
      </c>
      <c r="AN106" s="575">
        <v>1.4418908899999998</v>
      </c>
      <c r="AO106" s="575"/>
      <c r="AP106" s="575">
        <v>1.69511872</v>
      </c>
      <c r="AQ106" s="575"/>
      <c r="AR106" s="575"/>
      <c r="AS106" s="575"/>
      <c r="AT106" s="575">
        <v>1.59965603</v>
      </c>
      <c r="AU106" s="575">
        <v>1.8222802199999999</v>
      </c>
      <c r="AV106" s="575">
        <v>1.9162618200000001</v>
      </c>
      <c r="AW106" s="575">
        <v>1.9985283600000001</v>
      </c>
      <c r="AX106" s="575">
        <v>1.9911797600000001</v>
      </c>
    </row>
    <row r="107" spans="1:50" s="429" customFormat="1" x14ac:dyDescent="0.2">
      <c r="A107" s="576" t="s">
        <v>4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75">
        <v>5.0999999999999997E-2</v>
      </c>
      <c r="Y107" s="575">
        <v>9.6000000000000002E-2</v>
      </c>
      <c r="Z107" s="575">
        <v>0</v>
      </c>
      <c r="AA107" s="575">
        <v>0.05</v>
      </c>
      <c r="AB107" s="575">
        <v>1.6502610000000001E-2</v>
      </c>
      <c r="AC107" s="575">
        <v>1.8330519999999999E-2</v>
      </c>
      <c r="AD107" s="575">
        <v>2.7034240000000001E-2</v>
      </c>
      <c r="AE107" s="575">
        <v>1.6400709999999999E-2</v>
      </c>
      <c r="AF107" s="575">
        <v>1.7904679999999999E-2</v>
      </c>
      <c r="AG107" s="575">
        <v>2.7830380000000002E-2</v>
      </c>
      <c r="AH107" s="575">
        <v>8.2977800000000011E-3</v>
      </c>
      <c r="AI107" s="575">
        <v>1.866891E-2</v>
      </c>
      <c r="AJ107" s="575">
        <v>1.7129759999999997E-2</v>
      </c>
      <c r="AK107" s="575">
        <v>1.3085139999999999E-2</v>
      </c>
      <c r="AL107" s="575">
        <v>2.7E-2</v>
      </c>
      <c r="AM107" s="575">
        <v>3.3034390000000004E-2</v>
      </c>
      <c r="AN107" s="575">
        <v>2.9637060000000003E-2</v>
      </c>
      <c r="AO107" s="575"/>
      <c r="AP107" s="575">
        <v>1.959729E-2</v>
      </c>
      <c r="AQ107" s="575"/>
      <c r="AR107" s="575"/>
      <c r="AS107" s="575"/>
      <c r="AT107" s="575">
        <v>3.7755280000000002E-2</v>
      </c>
      <c r="AU107" s="575">
        <v>4.1364020000000001E-2</v>
      </c>
      <c r="AV107" s="575">
        <v>5.3034669999999999E-2</v>
      </c>
      <c r="AW107" s="575">
        <v>9.1555130000000012E-2</v>
      </c>
      <c r="AX107" s="575">
        <v>7.4342550000000007E-2</v>
      </c>
    </row>
    <row r="108" spans="1:50" s="429" customFormat="1" x14ac:dyDescent="0.2">
      <c r="A108" s="578" t="s">
        <v>848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75">
        <v>-0.76</v>
      </c>
      <c r="Y108" s="575">
        <v>-0.53900000000000003</v>
      </c>
      <c r="Z108" s="575">
        <v>-0.72599999999999998</v>
      </c>
      <c r="AA108" s="575">
        <v>-0.84599999999999997</v>
      </c>
      <c r="AB108" s="575">
        <v>-0.37208503999999998</v>
      </c>
      <c r="AC108" s="575">
        <v>-0.71006959999999997</v>
      </c>
      <c r="AD108" s="575">
        <v>-0.77212080000000005</v>
      </c>
      <c r="AE108" s="575">
        <v>-0.52738490999999987</v>
      </c>
      <c r="AF108" s="575">
        <v>-0.75229451000000003</v>
      </c>
      <c r="AG108" s="575">
        <v>-1.3906201299999998</v>
      </c>
      <c r="AH108" s="575">
        <v>-1.43958063</v>
      </c>
      <c r="AI108" s="575">
        <v>-0.57995481000000004</v>
      </c>
      <c r="AJ108" s="575">
        <v>-1.2432237900000001</v>
      </c>
      <c r="AK108" s="575">
        <v>-1.18957969</v>
      </c>
      <c r="AL108" s="575">
        <v>-1.968</v>
      </c>
      <c r="AM108" s="575">
        <v>-1.04382745</v>
      </c>
      <c r="AN108" s="575">
        <v>-1.5651504399999998</v>
      </c>
      <c r="AO108" s="575"/>
      <c r="AP108" s="575">
        <v>-1.7334811299999999</v>
      </c>
      <c r="AQ108" s="575"/>
      <c r="AR108" s="575"/>
      <c r="AS108" s="575"/>
      <c r="AT108" s="575">
        <v>-0.98263451000000002</v>
      </c>
      <c r="AU108" s="575">
        <v>-0.96122830000000004</v>
      </c>
      <c r="AV108" s="575">
        <v>-8.9843745999999989</v>
      </c>
      <c r="AW108" s="575">
        <v>-0.97871256000000006</v>
      </c>
      <c r="AX108" s="575">
        <v>-1.1756752500000001</v>
      </c>
    </row>
    <row r="109" spans="1:50" s="429" customFormat="1" ht="15" customHeight="1" x14ac:dyDescent="0.2">
      <c r="A109" s="584" t="s">
        <v>863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75">
        <v>33.859000000000002</v>
      </c>
      <c r="Y109" s="575">
        <v>35.975999999999999</v>
      </c>
      <c r="Z109" s="575">
        <v>31.202999999999999</v>
      </c>
      <c r="AA109" s="575">
        <v>35.670999999999999</v>
      </c>
      <c r="AB109" s="575">
        <v>37.100737539999997</v>
      </c>
      <c r="AC109" s="575">
        <v>37.066882379999996</v>
      </c>
      <c r="AD109" s="575">
        <v>36.630424579999996</v>
      </c>
      <c r="AE109" s="575">
        <v>40.339566900000008</v>
      </c>
      <c r="AF109" s="575">
        <v>41.498340390000003</v>
      </c>
      <c r="AG109" s="575">
        <v>43.268470009999994</v>
      </c>
      <c r="AH109" s="575">
        <v>43.864353250000001</v>
      </c>
      <c r="AI109" s="575">
        <v>47.420405840000008</v>
      </c>
      <c r="AJ109" s="575">
        <v>50.671403920000003</v>
      </c>
      <c r="AK109" s="575">
        <v>52.126639520000005</v>
      </c>
      <c r="AL109" s="575">
        <v>52.64</v>
      </c>
      <c r="AM109" s="575">
        <v>53.245209400000007</v>
      </c>
      <c r="AN109" s="575">
        <v>57.698508180000005</v>
      </c>
      <c r="AO109" s="575"/>
      <c r="AP109" s="575">
        <v>55.533877689999997</v>
      </c>
      <c r="AQ109" s="575"/>
      <c r="AR109" s="575"/>
      <c r="AS109" s="575"/>
      <c r="AT109" s="575">
        <v>55.439408200000003</v>
      </c>
      <c r="AU109" s="575">
        <v>56.154676989999999</v>
      </c>
      <c r="AV109" s="575">
        <v>56.438710109999995</v>
      </c>
      <c r="AW109" s="575">
        <v>62.042989870000007</v>
      </c>
      <c r="AX109" s="575">
        <v>65.219343879999997</v>
      </c>
    </row>
    <row r="110" spans="1:50" s="429" customFormat="1" x14ac:dyDescent="0.2">
      <c r="A110" s="578" t="s">
        <v>35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75">
        <v>5.8559999999999999</v>
      </c>
      <c r="Y110" s="575">
        <v>5.8810000000000002</v>
      </c>
      <c r="Z110" s="575">
        <v>7.3390000000000004</v>
      </c>
      <c r="AA110" s="575">
        <v>9.5030000000000001</v>
      </c>
      <c r="AB110" s="575">
        <v>9.8779998599999992</v>
      </c>
      <c r="AC110" s="575">
        <v>10.023024800000002</v>
      </c>
      <c r="AD110" s="575">
        <v>10.84414956</v>
      </c>
      <c r="AE110" s="575">
        <v>11.002148399999999</v>
      </c>
      <c r="AF110" s="575">
        <v>11.756007180000001</v>
      </c>
      <c r="AG110" s="575">
        <v>11.97300991</v>
      </c>
      <c r="AH110" s="575">
        <v>12.59301267</v>
      </c>
      <c r="AI110" s="575">
        <v>13.387732699999999</v>
      </c>
      <c r="AJ110" s="575">
        <v>15.05414313</v>
      </c>
      <c r="AK110" s="575">
        <v>15.503225859999999</v>
      </c>
      <c r="AL110" s="575">
        <v>15.987</v>
      </c>
      <c r="AM110" s="575">
        <v>14.80145782</v>
      </c>
      <c r="AN110" s="575">
        <v>16.329465920000001</v>
      </c>
      <c r="AO110" s="575"/>
      <c r="AP110" s="575">
        <v>18.377482390000001</v>
      </c>
      <c r="AQ110" s="575"/>
      <c r="AR110" s="575"/>
      <c r="AS110" s="575"/>
      <c r="AT110" s="575">
        <v>17.294515239999996</v>
      </c>
      <c r="AU110" s="575">
        <v>15.389523519999999</v>
      </c>
      <c r="AV110" s="575">
        <v>15.353916140000001</v>
      </c>
      <c r="AW110" s="575">
        <v>19.413893789999999</v>
      </c>
      <c r="AX110" s="575">
        <v>20.551871739999999</v>
      </c>
    </row>
    <row r="111" spans="1:50" s="429" customFormat="1" x14ac:dyDescent="0.2">
      <c r="A111" s="578" t="s">
        <v>827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75">
        <v>0.54600000000000004</v>
      </c>
      <c r="Y111" s="575">
        <v>0.54500000000000004</v>
      </c>
      <c r="Z111" s="575">
        <v>0.56599999999999995</v>
      </c>
      <c r="AA111" s="575">
        <v>0.56100000000000005</v>
      </c>
      <c r="AB111" s="575">
        <v>0.62275557000000004</v>
      </c>
      <c r="AC111" s="575">
        <v>0.55765516999999998</v>
      </c>
      <c r="AD111" s="575">
        <v>0.61069483999999996</v>
      </c>
      <c r="AE111" s="575">
        <v>1.1629548999999999</v>
      </c>
      <c r="AF111" s="575">
        <v>1.10621141</v>
      </c>
      <c r="AG111" s="575">
        <v>1.4340386899999999</v>
      </c>
      <c r="AH111" s="575">
        <v>1.3279987900000001</v>
      </c>
      <c r="AI111" s="575">
        <v>2.39419358</v>
      </c>
      <c r="AJ111" s="575">
        <v>2.8783425200000003</v>
      </c>
      <c r="AK111" s="575">
        <v>3.3190483199999998</v>
      </c>
      <c r="AL111" s="575">
        <v>3.6240000000000001</v>
      </c>
      <c r="AM111" s="575">
        <v>3.9221786600000001</v>
      </c>
      <c r="AN111" s="575">
        <v>4.2157610600000011</v>
      </c>
      <c r="AO111" s="575"/>
      <c r="AP111" s="575">
        <v>4.8694985399999995</v>
      </c>
      <c r="AQ111" s="575"/>
      <c r="AR111" s="575"/>
      <c r="AS111" s="575"/>
      <c r="AT111" s="575">
        <v>3.4028247</v>
      </c>
      <c r="AU111" s="575">
        <v>3.84801802</v>
      </c>
      <c r="AV111" s="575">
        <v>4.3869500600000002</v>
      </c>
      <c r="AW111" s="575">
        <v>4.8483604100000006</v>
      </c>
      <c r="AX111" s="575">
        <v>5.2443542699999997</v>
      </c>
    </row>
    <row r="112" spans="1:50" s="429" customFormat="1" x14ac:dyDescent="0.2">
      <c r="A112" s="578" t="s">
        <v>828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75">
        <v>3.9769999999999999</v>
      </c>
      <c r="Y112" s="575">
        <v>4.8819999999999997</v>
      </c>
      <c r="Z112" s="575">
        <v>5.0279999999999996</v>
      </c>
      <c r="AA112" s="575">
        <v>4.8630000000000004</v>
      </c>
      <c r="AB112" s="575">
        <v>4.1139253799999995</v>
      </c>
      <c r="AC112" s="575">
        <v>4.1562289699999999</v>
      </c>
      <c r="AD112" s="575">
        <v>3.0404212199999998</v>
      </c>
      <c r="AE112" s="575">
        <v>4.5994255500000003</v>
      </c>
      <c r="AF112" s="575">
        <v>4.7724924600000005</v>
      </c>
      <c r="AG112" s="575">
        <v>5.0530076200000007</v>
      </c>
      <c r="AH112" s="575">
        <v>5.3279299299999989</v>
      </c>
      <c r="AI112" s="575">
        <v>5.4627956099999997</v>
      </c>
      <c r="AJ112" s="575">
        <v>5.9062217400000003</v>
      </c>
      <c r="AK112" s="575">
        <v>6.7546289599999998</v>
      </c>
      <c r="AL112" s="575">
        <v>7.05</v>
      </c>
      <c r="AM112" s="575">
        <v>6.7296798799999999</v>
      </c>
      <c r="AN112" s="575">
        <v>6.6597315499999992</v>
      </c>
      <c r="AO112" s="575"/>
      <c r="AP112" s="575">
        <v>4.1586835199999994</v>
      </c>
      <c r="AQ112" s="575"/>
      <c r="AR112" s="575"/>
      <c r="AS112" s="575"/>
      <c r="AT112" s="575">
        <v>3.1822120900000002</v>
      </c>
      <c r="AU112" s="575">
        <v>4.1116211099999997</v>
      </c>
      <c r="AV112" s="575">
        <v>3.5889832099999999</v>
      </c>
      <c r="AW112" s="575">
        <v>2.9254055800000001</v>
      </c>
      <c r="AX112" s="575">
        <v>2.5690529600000001</v>
      </c>
    </row>
    <row r="113" spans="1:50" s="429" customFormat="1" x14ac:dyDescent="0.2">
      <c r="A113" s="578" t="s">
        <v>830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75">
        <v>1.0999999999999999E-2</v>
      </c>
      <c r="Y113" s="575">
        <v>1.4E-2</v>
      </c>
      <c r="Z113" s="575">
        <v>1E-3</v>
      </c>
      <c r="AA113" s="575">
        <v>8.9999999999999993E-3</v>
      </c>
      <c r="AB113" s="575">
        <v>1.0432729999999999E-2</v>
      </c>
      <c r="AC113" s="575">
        <v>1.2620290000000001E-2</v>
      </c>
      <c r="AD113" s="575">
        <v>1.3569090000000001E-2</v>
      </c>
      <c r="AE113" s="575">
        <v>1.507118E-2</v>
      </c>
      <c r="AF113" s="575">
        <v>4.1350299999999996E-3</v>
      </c>
      <c r="AG113" s="575">
        <v>5.0098400000000006E-3</v>
      </c>
      <c r="AH113" s="575">
        <v>4.2907399999999995E-3</v>
      </c>
      <c r="AI113" s="575">
        <v>5.7668800000000003E-3</v>
      </c>
      <c r="AJ113" s="575">
        <v>6.4333400000000001E-3</v>
      </c>
      <c r="AK113" s="575">
        <v>1.6284360000000001E-2</v>
      </c>
      <c r="AL113" s="575">
        <v>1.6E-2</v>
      </c>
      <c r="AM113" s="575">
        <v>2.6210500000000002E-3</v>
      </c>
      <c r="AN113" s="575">
        <v>3.8023099999999997E-3</v>
      </c>
      <c r="AO113" s="575"/>
      <c r="AP113" s="575">
        <v>8.0920699999999998E-3</v>
      </c>
      <c r="AQ113" s="575"/>
      <c r="AR113" s="575"/>
      <c r="AS113" s="575"/>
      <c r="AT113" s="575">
        <v>2.1603690000000002E-2</v>
      </c>
      <c r="AU113" s="575">
        <v>2.3948270000000001E-2</v>
      </c>
      <c r="AV113" s="575">
        <v>2.2874029999999997E-2</v>
      </c>
      <c r="AW113" s="575">
        <v>2.6360479999999999E-2</v>
      </c>
      <c r="AX113" s="575">
        <v>2.1984549999999999E-2</v>
      </c>
    </row>
    <row r="114" spans="1:50" s="429" customFormat="1" x14ac:dyDescent="0.2">
      <c r="A114" s="578" t="s">
        <v>831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75">
        <v>9.2449999999999992</v>
      </c>
      <c r="Y114" s="575">
        <v>9.516</v>
      </c>
      <c r="Z114" s="575">
        <v>5.5780000000000003</v>
      </c>
      <c r="AA114" s="575">
        <v>6.032</v>
      </c>
      <c r="AB114" s="575">
        <v>6.0916348399999993</v>
      </c>
      <c r="AC114" s="575">
        <v>6.2564717599999993</v>
      </c>
      <c r="AD114" s="575">
        <v>6.5398517800000002</v>
      </c>
      <c r="AE114" s="575">
        <v>6.9181734399999995</v>
      </c>
      <c r="AF114" s="575">
        <v>7.6145499500000007</v>
      </c>
      <c r="AG114" s="575">
        <v>7.7734247000000005</v>
      </c>
      <c r="AH114" s="575">
        <v>8.6353623900000009</v>
      </c>
      <c r="AI114" s="575">
        <v>8.4651403399999996</v>
      </c>
      <c r="AJ114" s="575">
        <v>9.5717566900000008</v>
      </c>
      <c r="AK114" s="575">
        <v>9.0510625099999995</v>
      </c>
      <c r="AL114" s="575">
        <v>9.0839999999999996</v>
      </c>
      <c r="AM114" s="575">
        <v>8.6383487100000007</v>
      </c>
      <c r="AN114" s="575">
        <v>10.652795429999999</v>
      </c>
      <c r="AO114" s="575"/>
      <c r="AP114" s="575">
        <v>9.1952343799999987</v>
      </c>
      <c r="AQ114" s="575"/>
      <c r="AR114" s="575"/>
      <c r="AS114" s="575"/>
      <c r="AT114" s="575">
        <v>10.511815550000001</v>
      </c>
      <c r="AU114" s="575">
        <v>10.621945179999999</v>
      </c>
      <c r="AV114" s="575">
        <v>11.273610879999998</v>
      </c>
      <c r="AW114" s="575">
        <v>11.27627515</v>
      </c>
      <c r="AX114" s="575">
        <v>12.693256230000001</v>
      </c>
    </row>
    <row r="115" spans="1:50" s="429" customFormat="1" x14ac:dyDescent="0.2">
      <c r="A115" s="578" t="s">
        <v>832</v>
      </c>
      <c r="O115" s="50"/>
      <c r="P115" s="50"/>
      <c r="Q115" s="50"/>
      <c r="R115" s="50"/>
      <c r="S115" s="50"/>
      <c r="T115" s="50"/>
      <c r="U115" s="50"/>
      <c r="V115" s="50"/>
      <c r="W115" s="50"/>
      <c r="X115" s="575">
        <v>1.0629999999999999</v>
      </c>
      <c r="Y115" s="575">
        <v>1.0680000000000001</v>
      </c>
      <c r="Z115" s="575">
        <v>0.751</v>
      </c>
      <c r="AA115" s="575">
        <v>0.94199999999999995</v>
      </c>
      <c r="AB115" s="575">
        <v>1.03566921</v>
      </c>
      <c r="AC115" s="575">
        <v>1.01385547</v>
      </c>
      <c r="AD115" s="575">
        <v>0.96592085999999999</v>
      </c>
      <c r="AE115" s="575">
        <v>0.99368139</v>
      </c>
      <c r="AF115" s="575">
        <v>0.94226146</v>
      </c>
      <c r="AG115" s="575">
        <v>1.0400940400000001</v>
      </c>
      <c r="AH115" s="575">
        <v>0.92664201000000002</v>
      </c>
      <c r="AI115" s="575">
        <v>0.95545153999999999</v>
      </c>
      <c r="AJ115" s="575">
        <v>1.1385364600000001</v>
      </c>
      <c r="AK115" s="575">
        <v>1.06203377</v>
      </c>
      <c r="AL115" s="575">
        <v>1.234</v>
      </c>
      <c r="AM115" s="575">
        <v>1.4218963499999999</v>
      </c>
      <c r="AN115" s="575">
        <v>1.4959195899999997</v>
      </c>
      <c r="AO115" s="575"/>
      <c r="AP115" s="575">
        <v>1.4413086800000001</v>
      </c>
      <c r="AQ115" s="575"/>
      <c r="AR115" s="575"/>
      <c r="AS115" s="575"/>
      <c r="AT115" s="575">
        <v>1.3383149300000001</v>
      </c>
      <c r="AU115" s="575">
        <v>1.2621255599999999</v>
      </c>
      <c r="AV115" s="575">
        <v>1.5017788899999998</v>
      </c>
      <c r="AW115" s="575">
        <v>1.5504241200000002</v>
      </c>
      <c r="AX115" s="575">
        <v>1.70438822</v>
      </c>
    </row>
    <row r="116" spans="1:50" s="429" customFormat="1" x14ac:dyDescent="0.2">
      <c r="A116" s="578" t="s">
        <v>847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75">
        <v>13.161</v>
      </c>
      <c r="Y116" s="575">
        <v>14.07</v>
      </c>
      <c r="Z116" s="575">
        <v>11.94</v>
      </c>
      <c r="AA116" s="575">
        <v>13.760999999999999</v>
      </c>
      <c r="AB116" s="575">
        <v>15.348319949999999</v>
      </c>
      <c r="AC116" s="575">
        <v>15.047025919999999</v>
      </c>
      <c r="AD116" s="575">
        <v>14.615817230000001</v>
      </c>
      <c r="AE116" s="575">
        <v>15.648112039999999</v>
      </c>
      <c r="AF116" s="575">
        <v>15.302682900000001</v>
      </c>
      <c r="AG116" s="575">
        <v>15.989885210000001</v>
      </c>
      <c r="AH116" s="575">
        <v>15.049116719999999</v>
      </c>
      <c r="AI116" s="575">
        <v>16.74932519</v>
      </c>
      <c r="AJ116" s="575">
        <v>16.115970039999997</v>
      </c>
      <c r="AK116" s="575">
        <v>16.420355739999998</v>
      </c>
      <c r="AL116" s="575">
        <v>15.645</v>
      </c>
      <c r="AM116" s="575">
        <v>17.72902693</v>
      </c>
      <c r="AN116" s="575">
        <v>18.341032320000004</v>
      </c>
      <c r="AO116" s="575"/>
      <c r="AP116" s="575">
        <v>17.48357811</v>
      </c>
      <c r="AQ116" s="575"/>
      <c r="AR116" s="575"/>
      <c r="AS116" s="575"/>
      <c r="AT116" s="575">
        <v>19.688122</v>
      </c>
      <c r="AU116" s="575">
        <v>20.897495329999998</v>
      </c>
      <c r="AV116" s="575">
        <v>20.310596899999997</v>
      </c>
      <c r="AW116" s="575">
        <v>22.002270339999999</v>
      </c>
      <c r="AX116" s="575">
        <v>22.434435910000001</v>
      </c>
    </row>
    <row r="117" spans="1:50" s="429" customFormat="1" ht="15" customHeight="1" x14ac:dyDescent="0.2">
      <c r="A117" s="584" t="s">
        <v>864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75">
        <v>32.411999999999999</v>
      </c>
      <c r="Y117" s="575">
        <v>29.518999999999998</v>
      </c>
      <c r="Z117" s="575">
        <v>32.149000000000001</v>
      </c>
      <c r="AA117" s="575">
        <v>34.710999999999999</v>
      </c>
      <c r="AB117" s="575">
        <v>30.94339274</v>
      </c>
      <c r="AC117" s="575">
        <v>37.009508490000002</v>
      </c>
      <c r="AD117" s="575">
        <v>46.784295399999998</v>
      </c>
      <c r="AE117" s="575">
        <v>43.827827310000004</v>
      </c>
      <c r="AF117" s="575">
        <v>45.098362280000003</v>
      </c>
      <c r="AG117" s="575">
        <v>48.645688420000006</v>
      </c>
      <c r="AH117" s="575">
        <v>51.79996225</v>
      </c>
      <c r="AI117" s="575">
        <v>43.4984945</v>
      </c>
      <c r="AJ117" s="575">
        <v>38.300613320000004</v>
      </c>
      <c r="AK117" s="575">
        <v>42.573446420000003</v>
      </c>
      <c r="AL117" s="575">
        <v>35.334000000000003</v>
      </c>
      <c r="AM117" s="575">
        <v>32.084374709999999</v>
      </c>
      <c r="AN117" s="575">
        <v>36.710187930000004</v>
      </c>
      <c r="AO117" s="575"/>
      <c r="AP117" s="575">
        <v>33.447691020000001</v>
      </c>
      <c r="AQ117" s="575"/>
      <c r="AR117" s="575"/>
      <c r="AS117" s="575"/>
      <c r="AT117" s="575">
        <v>53.207244699999997</v>
      </c>
      <c r="AU117" s="575">
        <v>40.024233510000002</v>
      </c>
      <c r="AV117" s="575">
        <v>43.306857640000004</v>
      </c>
      <c r="AW117" s="575">
        <v>44.462204490000005</v>
      </c>
      <c r="AX117" s="575">
        <v>49.35565668000001</v>
      </c>
    </row>
    <row r="118" spans="1:50" s="429" customFormat="1" x14ac:dyDescent="0.2">
      <c r="A118" s="578" t="s">
        <v>826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75">
        <v>0.871</v>
      </c>
      <c r="Y118" s="575">
        <v>0.52700000000000002</v>
      </c>
      <c r="Z118" s="575">
        <v>0.57099999999999995</v>
      </c>
      <c r="AA118" s="575">
        <v>1.1930000000000001</v>
      </c>
      <c r="AB118" s="575">
        <v>1.40564829</v>
      </c>
      <c r="AC118" s="575">
        <v>1.0517079899999999</v>
      </c>
      <c r="AD118" s="575">
        <v>0.53339607999999994</v>
      </c>
      <c r="AE118" s="575">
        <v>0.54448151</v>
      </c>
      <c r="AF118" s="575">
        <v>0.54448242000000002</v>
      </c>
      <c r="AG118" s="575">
        <v>0.54448332999999993</v>
      </c>
      <c r="AH118" s="575">
        <v>0.55684825000000004</v>
      </c>
      <c r="AI118" s="575">
        <v>0.61068579000000001</v>
      </c>
      <c r="AJ118" s="575">
        <v>0.61284918999999993</v>
      </c>
      <c r="AK118" s="575">
        <v>0.62519259999999999</v>
      </c>
      <c r="AL118" s="575">
        <v>0.66500000000000004</v>
      </c>
      <c r="AM118" s="575">
        <v>0.67589543000000007</v>
      </c>
      <c r="AN118" s="575">
        <v>1.6879853799999998</v>
      </c>
      <c r="AO118" s="575"/>
      <c r="AP118" s="575">
        <v>1.6912308300000001</v>
      </c>
      <c r="AQ118" s="575"/>
      <c r="AR118" s="575"/>
      <c r="AS118" s="575"/>
      <c r="AT118" s="575">
        <v>1.6599212000000001</v>
      </c>
      <c r="AU118" s="575">
        <v>1.66870403</v>
      </c>
      <c r="AV118" s="575">
        <v>1.6802156599999998</v>
      </c>
      <c r="AW118" s="575">
        <v>1.68033871</v>
      </c>
      <c r="AX118" s="575">
        <v>1.3594648600000001</v>
      </c>
    </row>
    <row r="119" spans="1:50" s="429" customFormat="1" x14ac:dyDescent="0.2">
      <c r="A119" s="578" t="s">
        <v>846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75">
        <v>0.59799999999999998</v>
      </c>
      <c r="Y119" s="575">
        <v>2E-3</v>
      </c>
      <c r="Z119" s="575">
        <v>2E-3</v>
      </c>
      <c r="AA119" s="575">
        <v>2E-3</v>
      </c>
      <c r="AB119" s="575">
        <v>2E-3</v>
      </c>
      <c r="AC119" s="575">
        <v>2E-3</v>
      </c>
      <c r="AD119" s="575">
        <v>2E-3</v>
      </c>
      <c r="AE119" s="575">
        <v>2E-3</v>
      </c>
      <c r="AF119" s="575">
        <v>1E-3</v>
      </c>
      <c r="AG119" s="575">
        <v>2E-3</v>
      </c>
      <c r="AH119" s="575">
        <v>2E-3</v>
      </c>
      <c r="AI119" s="575">
        <v>0</v>
      </c>
      <c r="AJ119" s="575">
        <v>0</v>
      </c>
      <c r="AK119" s="575">
        <v>0</v>
      </c>
      <c r="AL119" s="575">
        <v>0</v>
      </c>
      <c r="AM119" s="575">
        <v>0</v>
      </c>
      <c r="AN119" s="575">
        <v>0</v>
      </c>
      <c r="AO119" s="575"/>
      <c r="AP119" s="575">
        <v>0</v>
      </c>
      <c r="AQ119" s="575"/>
      <c r="AR119" s="575"/>
      <c r="AS119" s="575"/>
      <c r="AT119" s="575">
        <v>2</v>
      </c>
      <c r="AU119" s="575">
        <v>2.0490963200000003</v>
      </c>
      <c r="AV119" s="575">
        <v>2.0490963200000003</v>
      </c>
      <c r="AW119" s="575">
        <v>2</v>
      </c>
      <c r="AX119" s="575">
        <v>2</v>
      </c>
    </row>
    <row r="120" spans="1:50" s="429" customFormat="1" x14ac:dyDescent="0.2">
      <c r="A120" s="578" t="s">
        <v>502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75">
        <v>0.25700000000000001</v>
      </c>
      <c r="Y120" s="575">
        <v>0.16900000000000001</v>
      </c>
      <c r="Z120" s="575">
        <v>0.16800000000000001</v>
      </c>
      <c r="AA120" s="575">
        <v>0.30199999999999999</v>
      </c>
      <c r="AB120" s="575">
        <v>0.281441</v>
      </c>
      <c r="AC120" s="575">
        <v>0.38010111999999996</v>
      </c>
      <c r="AD120" s="575">
        <v>0.26257620000000004</v>
      </c>
      <c r="AE120" s="575">
        <v>0.26115255999999998</v>
      </c>
      <c r="AF120" s="575">
        <v>0.32588084999999994</v>
      </c>
      <c r="AG120" s="575">
        <v>0.31033325</v>
      </c>
      <c r="AH120" s="575">
        <v>0.27968801999999998</v>
      </c>
      <c r="AI120" s="575">
        <v>0.39218784000000007</v>
      </c>
      <c r="AJ120" s="575">
        <v>0.39905521000000005</v>
      </c>
      <c r="AK120" s="575">
        <v>0.41192677999999999</v>
      </c>
      <c r="AL120" s="575">
        <v>0.46300000000000002</v>
      </c>
      <c r="AM120" s="575">
        <v>0.48780101000000003</v>
      </c>
      <c r="AN120" s="575">
        <v>0.50653870000000001</v>
      </c>
      <c r="AO120" s="575"/>
      <c r="AP120" s="575">
        <v>0.49543930000000003</v>
      </c>
      <c r="AQ120" s="575"/>
      <c r="AR120" s="575"/>
      <c r="AS120" s="575"/>
      <c r="AT120" s="575">
        <v>0.55905716000000005</v>
      </c>
      <c r="AU120" s="575">
        <v>0.59702458000000003</v>
      </c>
      <c r="AV120" s="575">
        <v>0.62007299999999999</v>
      </c>
      <c r="AW120" s="575">
        <v>0.62977943999999986</v>
      </c>
      <c r="AX120" s="575">
        <v>0.62803928000000009</v>
      </c>
    </row>
    <row r="121" spans="1:50" s="429" customFormat="1" x14ac:dyDescent="0.2">
      <c r="A121" s="578" t="s">
        <v>35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75">
        <v>1.2999999999999999E-2</v>
      </c>
      <c r="Y121" s="575">
        <v>1.2999999999999999E-2</v>
      </c>
      <c r="Z121" s="575">
        <v>1.2999999999999999E-2</v>
      </c>
      <c r="AA121" s="575">
        <v>1.2999999999999999E-2</v>
      </c>
      <c r="AB121" s="575">
        <v>0.10198799000000001</v>
      </c>
      <c r="AC121" s="575">
        <v>0.10200189999999999</v>
      </c>
      <c r="AD121" s="575">
        <v>0.10200189999999999</v>
      </c>
      <c r="AE121" s="575">
        <v>0.10148080999999999</v>
      </c>
      <c r="AF121" s="575">
        <v>0.10148908999999999</v>
      </c>
      <c r="AG121" s="575">
        <v>0.10148908999999999</v>
      </c>
      <c r="AH121" s="575">
        <v>0.10148908999999999</v>
      </c>
      <c r="AI121" s="575">
        <v>0.10185445999999999</v>
      </c>
      <c r="AJ121" s="575">
        <v>0.10186297999999999</v>
      </c>
      <c r="AK121" s="575">
        <v>0.10186297999999999</v>
      </c>
      <c r="AL121" s="575">
        <v>0.10299999999999999</v>
      </c>
      <c r="AM121" s="575">
        <v>0.10311311999999999</v>
      </c>
      <c r="AN121" s="575">
        <v>0.10311888000000001</v>
      </c>
      <c r="AO121" s="575"/>
      <c r="AP121" s="575">
        <v>0.10311888000000001</v>
      </c>
      <c r="AQ121" s="575"/>
      <c r="AR121" s="575"/>
      <c r="AS121" s="575"/>
      <c r="AT121" s="575">
        <v>0.10338277999999999</v>
      </c>
      <c r="AU121" s="575">
        <v>0.10364264999999999</v>
      </c>
      <c r="AV121" s="575">
        <v>2.1036496499999999</v>
      </c>
      <c r="AW121" s="575">
        <v>2.1036496499999999</v>
      </c>
      <c r="AX121" s="575">
        <v>2.1188547999999998</v>
      </c>
    </row>
    <row r="122" spans="1:50" s="429" customFormat="1" x14ac:dyDescent="0.2">
      <c r="A122" s="578" t="s">
        <v>827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75">
        <v>0.995</v>
      </c>
      <c r="Y122" s="575">
        <v>1.153</v>
      </c>
      <c r="Z122" s="575">
        <v>1.2529999999999999</v>
      </c>
      <c r="AA122" s="575">
        <v>1.377</v>
      </c>
      <c r="AB122" s="575">
        <v>1.4766451299999999</v>
      </c>
      <c r="AC122" s="575">
        <v>1.5919568700000002</v>
      </c>
      <c r="AD122" s="575">
        <v>5.9453429999999995E-2</v>
      </c>
      <c r="AE122" s="575">
        <v>7.4652249999999989E-2</v>
      </c>
      <c r="AF122" s="575">
        <v>9.9652249999999998E-2</v>
      </c>
      <c r="AG122" s="575">
        <v>0.2256987</v>
      </c>
      <c r="AH122" s="575">
        <v>0.32569870000000001</v>
      </c>
      <c r="AI122" s="575">
        <v>0.35424814000000004</v>
      </c>
      <c r="AJ122" s="575">
        <v>0.42924814000000006</v>
      </c>
      <c r="AK122" s="575">
        <v>0.50710321000000003</v>
      </c>
      <c r="AL122" s="575">
        <v>0.55700000000000005</v>
      </c>
      <c r="AM122" s="575">
        <v>0.63913626000000001</v>
      </c>
      <c r="AN122" s="575">
        <v>0.73913625999999999</v>
      </c>
      <c r="AO122" s="575"/>
      <c r="AP122" s="575">
        <v>0.8942116</v>
      </c>
      <c r="AQ122" s="575"/>
      <c r="AR122" s="575"/>
      <c r="AS122" s="575"/>
      <c r="AT122" s="575">
        <v>1.1626971699999999</v>
      </c>
      <c r="AU122" s="575">
        <v>1.2273381499999998</v>
      </c>
      <c r="AV122" s="575">
        <v>1.3773381499999997</v>
      </c>
      <c r="AW122" s="575">
        <v>1.43712781</v>
      </c>
      <c r="AX122" s="575">
        <v>1.5371278099999999</v>
      </c>
    </row>
    <row r="123" spans="1:50" s="429" customFormat="1" x14ac:dyDescent="0.2">
      <c r="A123" s="578" t="s">
        <v>828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75">
        <v>15.404999999999999</v>
      </c>
      <c r="Y123" s="575">
        <v>13.295999999999999</v>
      </c>
      <c r="Z123" s="575">
        <v>14.694000000000001</v>
      </c>
      <c r="AA123" s="575">
        <v>16.577000000000002</v>
      </c>
      <c r="AB123" s="575">
        <v>12.170232189999998</v>
      </c>
      <c r="AC123" s="575">
        <v>16.706799220000001</v>
      </c>
      <c r="AD123" s="575">
        <v>28.878775229999999</v>
      </c>
      <c r="AE123" s="575">
        <v>26.216525879999999</v>
      </c>
      <c r="AF123" s="575">
        <v>28.180152100000004</v>
      </c>
      <c r="AG123" s="575">
        <v>30.872596420000001</v>
      </c>
      <c r="AH123" s="575">
        <v>34.51279418</v>
      </c>
      <c r="AI123" s="575">
        <v>25.543750760000002</v>
      </c>
      <c r="AJ123" s="575">
        <v>19.883945700000002</v>
      </c>
      <c r="AK123" s="575">
        <v>26.008568749999998</v>
      </c>
      <c r="AL123" s="575">
        <v>18.625</v>
      </c>
      <c r="AM123" s="575">
        <v>14.542292009999999</v>
      </c>
      <c r="AN123" s="575">
        <v>18.429732489999999</v>
      </c>
      <c r="AO123" s="575"/>
      <c r="AP123" s="575">
        <v>14.785614240000001</v>
      </c>
      <c r="AQ123" s="575"/>
      <c r="AR123" s="575"/>
      <c r="AS123" s="575"/>
      <c r="AT123" s="575">
        <v>30.125535459999998</v>
      </c>
      <c r="AU123" s="575">
        <v>16.211399350000001</v>
      </c>
      <c r="AV123" s="575">
        <v>17.485677110000001</v>
      </c>
      <c r="AW123" s="575">
        <v>18.47751397</v>
      </c>
      <c r="AX123" s="575">
        <v>23.518921670000005</v>
      </c>
    </row>
    <row r="124" spans="1:50" s="429" customFormat="1" x14ac:dyDescent="0.2">
      <c r="A124" s="578" t="s">
        <v>830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75">
        <v>2.9000000000000001E-2</v>
      </c>
      <c r="Y124" s="575">
        <v>2.9000000000000001E-2</v>
      </c>
      <c r="Z124" s="575">
        <v>2.9000000000000001E-2</v>
      </c>
      <c r="AA124" s="575">
        <v>1.8340000000000001</v>
      </c>
      <c r="AB124" s="575">
        <v>1.83646741</v>
      </c>
      <c r="AC124" s="575">
        <v>1.3471486599999998</v>
      </c>
      <c r="AD124" s="575">
        <v>0.54018650000000001</v>
      </c>
      <c r="AE124" s="575">
        <v>3.1163240000000002E-2</v>
      </c>
      <c r="AF124" s="575">
        <v>3.1163240000000002E-2</v>
      </c>
      <c r="AG124" s="575">
        <v>3.1163240000000002E-2</v>
      </c>
      <c r="AH124" s="575">
        <v>3.1163240000000002E-2</v>
      </c>
      <c r="AI124" s="575">
        <v>3.203694E-2</v>
      </c>
      <c r="AJ124" s="575">
        <v>0.13203694000000002</v>
      </c>
      <c r="AK124" s="575">
        <v>0.13203694000000002</v>
      </c>
      <c r="AL124" s="575">
        <v>3.2000000000000001E-2</v>
      </c>
      <c r="AM124" s="575">
        <v>3.2680880000000002E-2</v>
      </c>
      <c r="AN124" s="575">
        <v>3.2680880000000002E-2</v>
      </c>
      <c r="AO124" s="575"/>
      <c r="AP124" s="575">
        <v>3.2680880000000002E-2</v>
      </c>
      <c r="AQ124" s="575"/>
      <c r="AR124" s="575"/>
      <c r="AS124" s="575"/>
      <c r="AT124" s="575">
        <v>3.3336539999999998E-2</v>
      </c>
      <c r="AU124" s="575">
        <v>3.4006800000000004E-2</v>
      </c>
      <c r="AV124" s="575">
        <v>3.4006800000000004E-2</v>
      </c>
      <c r="AW124" s="575">
        <v>3.4006800000000004E-2</v>
      </c>
      <c r="AX124" s="575">
        <v>3.4006800000000004E-2</v>
      </c>
    </row>
    <row r="125" spans="1:50" s="429" customFormat="1" x14ac:dyDescent="0.2">
      <c r="A125" s="578" t="s">
        <v>831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75">
        <v>4.5110000000000001</v>
      </c>
      <c r="Y125" s="575">
        <v>4.4649999999999999</v>
      </c>
      <c r="Z125" s="575">
        <v>2.9249999999999998</v>
      </c>
      <c r="AA125" s="575">
        <v>4.1870000000000003</v>
      </c>
      <c r="AB125" s="575">
        <v>4.1856296000000004</v>
      </c>
      <c r="AC125" s="575">
        <v>6.11295316</v>
      </c>
      <c r="AD125" s="575">
        <v>6.2438637199999993</v>
      </c>
      <c r="AE125" s="575">
        <v>6.08466314</v>
      </c>
      <c r="AF125" s="575">
        <v>5.4459059999999999</v>
      </c>
      <c r="AG125" s="575">
        <v>6.1121911500000001</v>
      </c>
      <c r="AH125" s="575">
        <v>5.3759289100000007</v>
      </c>
      <c r="AI125" s="575">
        <v>5.9674091300000001</v>
      </c>
      <c r="AJ125" s="575">
        <v>5.8726046100000007</v>
      </c>
      <c r="AK125" s="575">
        <v>4.0160432699999999</v>
      </c>
      <c r="AL125" s="575">
        <v>4.0380000000000003</v>
      </c>
      <c r="AM125" s="575">
        <v>4.2834890300000001</v>
      </c>
      <c r="AN125" s="575">
        <v>4.1793760000000004</v>
      </c>
      <c r="AO125" s="575"/>
      <c r="AP125" s="575">
        <v>4.4184995699999998</v>
      </c>
      <c r="AQ125" s="575"/>
      <c r="AR125" s="575"/>
      <c r="AS125" s="575"/>
      <c r="AT125" s="575">
        <v>6.0321540100000002</v>
      </c>
      <c r="AU125" s="575">
        <v>6.1721839800000007</v>
      </c>
      <c r="AV125" s="575">
        <v>6.2072662000000003</v>
      </c>
      <c r="AW125" s="575">
        <v>6.2170625099999999</v>
      </c>
      <c r="AX125" s="575">
        <v>6.1479078700000001</v>
      </c>
    </row>
    <row r="126" spans="1:50" s="429" customFormat="1" x14ac:dyDescent="0.2">
      <c r="A126" s="578" t="s">
        <v>832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75">
        <v>0.33900000000000002</v>
      </c>
      <c r="Y126" s="575">
        <v>0.41399999999999998</v>
      </c>
      <c r="Z126" s="575">
        <v>0.375</v>
      </c>
      <c r="AA126" s="575">
        <v>0.49299999999999999</v>
      </c>
      <c r="AB126" s="575">
        <v>0.57567767999999997</v>
      </c>
      <c r="AC126" s="575">
        <v>0.58361434999999995</v>
      </c>
      <c r="AD126" s="575">
        <v>0.58444010000000002</v>
      </c>
      <c r="AE126" s="575">
        <v>0.58819164999999995</v>
      </c>
      <c r="AF126" s="575">
        <v>0.59583136000000003</v>
      </c>
      <c r="AG126" s="575">
        <v>0.63763859999999994</v>
      </c>
      <c r="AH126" s="575">
        <v>0.60490471999999995</v>
      </c>
      <c r="AI126" s="575">
        <v>0.61113284999999995</v>
      </c>
      <c r="AJ126" s="575">
        <v>0.57212777000000004</v>
      </c>
      <c r="AK126" s="575">
        <v>0.54692006999999987</v>
      </c>
      <c r="AL126" s="575">
        <v>0.54900000000000004</v>
      </c>
      <c r="AM126" s="575">
        <v>0.75633829000000008</v>
      </c>
      <c r="AN126" s="575">
        <v>0.75059235000000002</v>
      </c>
      <c r="AO126" s="575"/>
      <c r="AP126" s="575">
        <v>0.78764261000000002</v>
      </c>
      <c r="AQ126" s="575"/>
      <c r="AR126" s="575"/>
      <c r="AS126" s="575"/>
      <c r="AT126" s="575">
        <v>0.90130628000000002</v>
      </c>
      <c r="AU126" s="575">
        <v>0.90432254000000001</v>
      </c>
      <c r="AV126" s="575">
        <v>0.91629767000000006</v>
      </c>
      <c r="AW126" s="575">
        <v>0.91739903</v>
      </c>
      <c r="AX126" s="575">
        <v>0.9278413499999999</v>
      </c>
    </row>
    <row r="127" spans="1:50" s="429" customFormat="1" x14ac:dyDescent="0.2">
      <c r="A127" s="578" t="s">
        <v>847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75">
        <v>9.3940000000000001</v>
      </c>
      <c r="Y127" s="575">
        <v>9.4510000000000005</v>
      </c>
      <c r="Z127" s="575">
        <v>12.119</v>
      </c>
      <c r="AA127" s="575">
        <v>8.7330000000000005</v>
      </c>
      <c r="AB127" s="575">
        <v>8.9076634499999994</v>
      </c>
      <c r="AC127" s="575">
        <v>9.131225220000001</v>
      </c>
      <c r="AD127" s="575">
        <v>9.5776022400000009</v>
      </c>
      <c r="AE127" s="575">
        <v>9.9235162700000004</v>
      </c>
      <c r="AF127" s="575">
        <v>9.772804970000001</v>
      </c>
      <c r="AG127" s="575">
        <v>9.808094640000002</v>
      </c>
      <c r="AH127" s="575">
        <v>10.009447140000001</v>
      </c>
      <c r="AI127" s="575">
        <v>9.8851885900000003</v>
      </c>
      <c r="AJ127" s="575">
        <v>10.296882780000001</v>
      </c>
      <c r="AK127" s="575">
        <v>10.223791820000001</v>
      </c>
      <c r="AL127" s="575">
        <v>10.302</v>
      </c>
      <c r="AM127" s="575">
        <v>10.563628679999999</v>
      </c>
      <c r="AN127" s="575">
        <v>10.281026990000001</v>
      </c>
      <c r="AO127" s="575"/>
      <c r="AP127" s="575">
        <v>10.23925311</v>
      </c>
      <c r="AQ127" s="575"/>
      <c r="AR127" s="575"/>
      <c r="AS127" s="575"/>
      <c r="AT127" s="575">
        <v>10.629854100000001</v>
      </c>
      <c r="AU127" s="575">
        <v>11.056515109999999</v>
      </c>
      <c r="AV127" s="575">
        <v>10.83323708</v>
      </c>
      <c r="AW127" s="575">
        <v>10.96532657</v>
      </c>
      <c r="AX127" s="575">
        <v>11.08349224</v>
      </c>
    </row>
    <row r="128" spans="1:50" s="452" customFormat="1" ht="20.100000000000001" customHeight="1" x14ac:dyDescent="0.2">
      <c r="A128" s="582" t="s">
        <v>849</v>
      </c>
      <c r="B128" s="433"/>
      <c r="C128" s="433"/>
      <c r="D128" s="433"/>
      <c r="E128" s="433"/>
      <c r="F128" s="433"/>
      <c r="G128" s="433"/>
      <c r="H128" s="433"/>
      <c r="I128" s="433"/>
      <c r="J128" s="433"/>
      <c r="K128" s="433"/>
      <c r="L128" s="433"/>
      <c r="M128" s="433"/>
      <c r="N128" s="433"/>
      <c r="O128" s="71"/>
      <c r="P128" s="71"/>
      <c r="Q128" s="71"/>
      <c r="R128" s="71"/>
      <c r="S128" s="71"/>
      <c r="T128" s="71"/>
      <c r="U128" s="71"/>
      <c r="V128" s="71"/>
      <c r="W128" s="71"/>
      <c r="X128" s="577">
        <v>116.438</v>
      </c>
      <c r="Y128" s="577">
        <v>118.59699999999999</v>
      </c>
      <c r="Z128" s="577">
        <v>123.316</v>
      </c>
      <c r="AA128" s="577">
        <v>130.56399999999999</v>
      </c>
      <c r="AB128" s="577">
        <v>128.02622819999999</v>
      </c>
      <c r="AC128" s="577">
        <v>148.46922018999999</v>
      </c>
      <c r="AD128" s="577">
        <v>158.0441654</v>
      </c>
      <c r="AE128" s="577">
        <v>156.08939325999998</v>
      </c>
      <c r="AF128" s="577">
        <v>179.92434496999996</v>
      </c>
      <c r="AG128" s="577">
        <v>189.69208324000002</v>
      </c>
      <c r="AH128" s="577">
        <v>188.81134079</v>
      </c>
      <c r="AI128" s="577">
        <v>239.25253264000003</v>
      </c>
      <c r="AJ128" s="577">
        <v>231.69688697000001</v>
      </c>
      <c r="AK128" s="577">
        <v>235.91969116999996</v>
      </c>
      <c r="AL128" s="577">
        <v>231.36500000000001</v>
      </c>
      <c r="AM128" s="577">
        <v>266.39213293</v>
      </c>
      <c r="AN128" s="577">
        <v>262.7541392</v>
      </c>
      <c r="AO128" s="577"/>
      <c r="AP128" s="577">
        <v>224.09139395999998</v>
      </c>
      <c r="AQ128" s="577"/>
      <c r="AR128" s="577"/>
      <c r="AS128" s="577"/>
      <c r="AT128" s="577">
        <v>213.24437849999998</v>
      </c>
      <c r="AU128" s="577">
        <v>244.78534101</v>
      </c>
      <c r="AV128" s="577">
        <v>247.12919048000001</v>
      </c>
      <c r="AW128" s="577">
        <v>267.47145671999999</v>
      </c>
      <c r="AX128" s="577">
        <v>260.06237483000001</v>
      </c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62" fitToHeight="3" orientation="landscape" r:id="rId1"/>
  <headerFooter alignWithMargins="0"/>
  <rowBreaks count="2" manualBreakCount="2">
    <brk id="30" max="49" man="1"/>
    <brk id="84" max="49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AF56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8.7109375" defaultRowHeight="12.75" outlineLevelCol="1" x14ac:dyDescent="0.2"/>
  <cols>
    <col min="1" max="1" width="38" customWidth="1"/>
    <col min="2" max="8" width="8.7109375" hidden="1" customWidth="1" outlineLevel="1"/>
    <col min="9" max="9" width="8.7109375" customWidth="1" collapsed="1"/>
    <col min="10" max="27" width="8.7109375" customWidth="1"/>
  </cols>
  <sheetData>
    <row r="1" spans="1:26" s="82" customFormat="1" ht="25.15" customHeight="1" x14ac:dyDescent="0.2">
      <c r="A1" s="73" t="str">
        <f>Index!B68</f>
        <v>Table 7d    Income and expense of deposit money banks, 2004-FY2020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</row>
    <row r="2" spans="1:26" s="70" customFormat="1" ht="25.35" customHeight="1" x14ac:dyDescent="0.25">
      <c r="A2" s="935" t="s">
        <v>1705</v>
      </c>
      <c r="B2" s="343">
        <v>1997</v>
      </c>
      <c r="C2" s="343">
        <v>1998</v>
      </c>
      <c r="D2" s="343">
        <v>1999</v>
      </c>
      <c r="E2" s="343">
        <v>2000</v>
      </c>
      <c r="F2" s="343">
        <v>2001</v>
      </c>
      <c r="G2" s="343">
        <v>2002</v>
      </c>
      <c r="H2" s="343">
        <v>2003</v>
      </c>
      <c r="I2" s="343">
        <v>2004</v>
      </c>
      <c r="J2" s="343">
        <v>2005</v>
      </c>
      <c r="K2" s="343">
        <v>2006</v>
      </c>
      <c r="L2" s="343">
        <v>2007</v>
      </c>
      <c r="M2" s="343">
        <v>2008</v>
      </c>
      <c r="N2" s="343">
        <v>2009</v>
      </c>
      <c r="O2" s="343">
        <v>2010</v>
      </c>
      <c r="P2" s="343">
        <v>2011</v>
      </c>
      <c r="Q2" s="343">
        <v>2012</v>
      </c>
      <c r="R2" s="343" t="str">
        <f>IF(PubGrf="P",Sys!U3,Sys!U4)</f>
        <v>FY2013</v>
      </c>
      <c r="S2" s="343" t="str">
        <f>IF(PubGrf="P",Sys!V3,Sys!V4)</f>
        <v>FY2014</v>
      </c>
      <c r="T2" s="343" t="str">
        <f>IF(PubGrf="P",Sys!W3,Sys!W4)</f>
        <v>FY2015</v>
      </c>
      <c r="U2" s="343" t="str">
        <f>IF(PubGrf="P",Sys!X3,Sys!X4)</f>
        <v>FY2016</v>
      </c>
      <c r="V2" s="343" t="str">
        <f>IF(PubGrf="P",Sys!Y3,Sys!Y4)</f>
        <v>FY2017</v>
      </c>
      <c r="W2" s="343" t="str">
        <f>IF(PubGrf="P",Sys!Z3,Sys!Z4)</f>
        <v>FY2018</v>
      </c>
      <c r="X2" s="343" t="str">
        <f>IF(PubGrf="P",Sys!AA3,Sys!AA4)</f>
        <v>FY2019</v>
      </c>
      <c r="Y2" s="343" t="str">
        <f>IF(PubGrf="P",Sys!AB3,Sys!AB4)</f>
        <v>FY2020</v>
      </c>
    </row>
    <row r="3" spans="1:26" s="46" customFormat="1" ht="20.100000000000001" customHeight="1" x14ac:dyDescent="0.2">
      <c r="A3" s="110" t="s">
        <v>219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</row>
    <row r="4" spans="1:26" x14ac:dyDescent="0.2">
      <c r="A4" s="35" t="s">
        <v>220</v>
      </c>
      <c r="B4" s="934">
        <v>5.03</v>
      </c>
      <c r="C4" s="934">
        <v>5.4669999999999996</v>
      </c>
      <c r="D4" s="934">
        <v>5.6319999999999997</v>
      </c>
      <c r="E4" s="934">
        <v>6.6859999999999999</v>
      </c>
      <c r="F4" s="934">
        <v>6.7809999999999997</v>
      </c>
      <c r="G4" s="934">
        <v>7.4880000000000004</v>
      </c>
      <c r="H4" s="934">
        <v>7.3419999999999996</v>
      </c>
      <c r="I4" s="934">
        <v>7.5519999999999996</v>
      </c>
      <c r="J4" s="934">
        <v>7.1559999999999997</v>
      </c>
      <c r="K4" s="934">
        <v>7.2309999999999999</v>
      </c>
      <c r="L4" s="934">
        <v>8.5139999999999993</v>
      </c>
      <c r="M4" s="934">
        <v>9.1319999999999997</v>
      </c>
      <c r="N4" s="934">
        <v>8.8520000000000003</v>
      </c>
      <c r="O4" s="934">
        <v>8.9190000000000005</v>
      </c>
      <c r="P4" s="934">
        <v>8.4</v>
      </c>
      <c r="Q4" s="934">
        <v>7.9770000000000003</v>
      </c>
      <c r="R4" s="934">
        <v>8.4458241600000008</v>
      </c>
      <c r="S4" s="934">
        <v>8.9621207100000007</v>
      </c>
      <c r="T4" s="934">
        <v>9.6779891199999994</v>
      </c>
      <c r="U4" s="934">
        <v>10.09954529</v>
      </c>
      <c r="V4" s="934">
        <v>11.904902969999998</v>
      </c>
      <c r="W4" s="934">
        <v>12.724454879760742</v>
      </c>
      <c r="X4" s="934">
        <v>13.01777458190918</v>
      </c>
      <c r="Y4" s="934">
        <v>9.7056032999999999</v>
      </c>
      <c r="Z4" s="372"/>
    </row>
    <row r="5" spans="1:26" x14ac:dyDescent="0.2">
      <c r="A5" s="35" t="s">
        <v>221</v>
      </c>
      <c r="B5" s="934">
        <v>1.218</v>
      </c>
      <c r="C5" s="934">
        <v>1.133</v>
      </c>
      <c r="D5" s="934">
        <v>1.038</v>
      </c>
      <c r="E5" s="934">
        <v>1.504</v>
      </c>
      <c r="F5" s="934">
        <v>1.431</v>
      </c>
      <c r="G5" s="934">
        <v>2.0219999999999998</v>
      </c>
      <c r="H5" s="934">
        <v>0.36899999999999999</v>
      </c>
      <c r="I5" s="934">
        <v>0.51</v>
      </c>
      <c r="J5" s="934">
        <v>1.429</v>
      </c>
      <c r="K5" s="934">
        <v>2.41</v>
      </c>
      <c r="L5" s="934">
        <v>2.5209999999999999</v>
      </c>
      <c r="M5" s="934">
        <v>0.83299999999999996</v>
      </c>
      <c r="N5" s="934">
        <v>0.111</v>
      </c>
      <c r="O5" s="934">
        <v>0.12</v>
      </c>
      <c r="P5" s="934">
        <v>0.127</v>
      </c>
      <c r="Q5" s="934">
        <v>9.5000000000000001E-2</v>
      </c>
      <c r="R5" s="934">
        <v>0.10967789999999999</v>
      </c>
      <c r="S5" s="934">
        <v>0.12867035000000002</v>
      </c>
      <c r="T5" s="934">
        <v>0.15207497</v>
      </c>
      <c r="U5" s="934">
        <v>0.35959160000000001</v>
      </c>
      <c r="V5" s="934">
        <v>1.04212482</v>
      </c>
      <c r="W5" s="934">
        <v>1.9932470321655273</v>
      </c>
      <c r="X5" s="934">
        <v>2.3033227920532227</v>
      </c>
      <c r="Y5" s="934">
        <v>3.2008722500000002</v>
      </c>
      <c r="Z5" s="46"/>
    </row>
    <row r="6" spans="1:26" x14ac:dyDescent="0.2">
      <c r="A6" s="35" t="s">
        <v>222</v>
      </c>
      <c r="B6" s="934">
        <v>9.0999999999999998E-2</v>
      </c>
      <c r="C6" s="934">
        <v>9.0999999999999998E-2</v>
      </c>
      <c r="D6" s="934">
        <v>0.19500000000000001</v>
      </c>
      <c r="E6" s="934">
        <v>0.23599999999999999</v>
      </c>
      <c r="F6" s="934">
        <v>0.106</v>
      </c>
      <c r="G6" s="934">
        <v>9.5000000000000001E-2</v>
      </c>
      <c r="H6" s="934">
        <v>5.6000000000000001E-2</v>
      </c>
      <c r="I6" s="934">
        <v>5.8999999999999997E-2</v>
      </c>
      <c r="J6" s="934">
        <v>4.5999999999999999E-2</v>
      </c>
      <c r="K6" s="934">
        <v>0.122</v>
      </c>
      <c r="L6" s="934">
        <v>0.158</v>
      </c>
      <c r="M6" s="934">
        <v>0.115</v>
      </c>
      <c r="N6" s="934">
        <v>5.1999999999999998E-2</v>
      </c>
      <c r="O6" s="934">
        <v>3.5000000000000003E-2</v>
      </c>
      <c r="P6" s="934">
        <v>2.5000000000000001E-2</v>
      </c>
      <c r="Q6" s="934">
        <v>2.1999999999999999E-2</v>
      </c>
      <c r="R6" s="934">
        <v>2.5227599999999999E-2</v>
      </c>
      <c r="S6" s="934">
        <v>3.3467099999999997E-3</v>
      </c>
      <c r="T6" s="934">
        <v>0</v>
      </c>
      <c r="U6" s="934">
        <v>0</v>
      </c>
      <c r="V6" s="934">
        <v>0</v>
      </c>
      <c r="W6" s="934">
        <v>0</v>
      </c>
      <c r="X6" s="934">
        <v>0</v>
      </c>
      <c r="Y6" s="934">
        <v>0</v>
      </c>
      <c r="Z6" s="46"/>
    </row>
    <row r="7" spans="1:26" x14ac:dyDescent="0.2">
      <c r="A7" s="36" t="s">
        <v>223</v>
      </c>
      <c r="B7" s="934">
        <v>6.3390000000000004</v>
      </c>
      <c r="C7" s="934">
        <v>6.6909999999999998</v>
      </c>
      <c r="D7" s="934">
        <v>6.8650000000000002</v>
      </c>
      <c r="E7" s="934">
        <v>8.4260000000000002</v>
      </c>
      <c r="F7" s="934">
        <v>8.3179999999999996</v>
      </c>
      <c r="G7" s="934">
        <v>9.6050000000000004</v>
      </c>
      <c r="H7" s="934">
        <v>7.7670000000000003</v>
      </c>
      <c r="I7" s="934">
        <v>8.1210000000000004</v>
      </c>
      <c r="J7" s="934">
        <v>8.6310000000000002</v>
      </c>
      <c r="K7" s="934">
        <v>9.7629999999999999</v>
      </c>
      <c r="L7" s="934">
        <v>11.193</v>
      </c>
      <c r="M7" s="934">
        <v>10.08</v>
      </c>
      <c r="N7" s="934">
        <v>9.0150000000000006</v>
      </c>
      <c r="O7" s="934">
        <v>9.0739999999999998</v>
      </c>
      <c r="P7" s="934">
        <v>8.5519999999999996</v>
      </c>
      <c r="Q7" s="934">
        <v>8.0939999999999994</v>
      </c>
      <c r="R7" s="934">
        <v>8.5807296600000011</v>
      </c>
      <c r="S7" s="934">
        <v>9.0941377700000015</v>
      </c>
      <c r="T7" s="934">
        <v>9.8300640900000005</v>
      </c>
      <c r="U7" s="934">
        <v>10.45913689</v>
      </c>
      <c r="V7" s="934">
        <v>12.94702779</v>
      </c>
      <c r="W7" s="934">
        <v>14.71770191192627</v>
      </c>
      <c r="X7" s="934">
        <v>15.321097373962402</v>
      </c>
      <c r="Y7" s="934">
        <v>12.90647555</v>
      </c>
      <c r="Z7" s="46"/>
    </row>
    <row r="8" spans="1:26" s="46" customFormat="1" ht="20.100000000000001" customHeight="1" x14ac:dyDescent="0.2">
      <c r="A8" s="110" t="s">
        <v>224</v>
      </c>
      <c r="B8" s="934">
        <v>0</v>
      </c>
      <c r="C8" s="934">
        <v>0</v>
      </c>
      <c r="D8" s="934">
        <v>0</v>
      </c>
      <c r="E8" s="934">
        <v>0</v>
      </c>
      <c r="F8" s="934">
        <v>0</v>
      </c>
      <c r="G8" s="934">
        <v>0</v>
      </c>
      <c r="H8" s="934">
        <v>0</v>
      </c>
      <c r="I8" s="934">
        <v>0</v>
      </c>
      <c r="J8" s="934">
        <v>0</v>
      </c>
      <c r="K8" s="934">
        <v>0</v>
      </c>
      <c r="L8" s="934">
        <v>0</v>
      </c>
      <c r="M8" s="934">
        <v>0</v>
      </c>
      <c r="N8" s="934">
        <v>0</v>
      </c>
      <c r="O8" s="934">
        <v>0</v>
      </c>
      <c r="P8" s="934">
        <v>0</v>
      </c>
      <c r="Q8" s="934">
        <v>0</v>
      </c>
      <c r="R8" s="934">
        <v>0</v>
      </c>
      <c r="S8" s="934">
        <v>0</v>
      </c>
      <c r="T8" s="934">
        <v>0</v>
      </c>
      <c r="U8" s="934">
        <v>0</v>
      </c>
      <c r="V8" s="934">
        <v>0</v>
      </c>
      <c r="W8" s="934">
        <v>0</v>
      </c>
      <c r="X8" s="934">
        <v>0</v>
      </c>
      <c r="Y8" s="934"/>
    </row>
    <row r="9" spans="1:26" x14ac:dyDescent="0.2">
      <c r="A9" s="35" t="s">
        <v>206</v>
      </c>
      <c r="B9" s="934">
        <v>1.61</v>
      </c>
      <c r="C9" s="934">
        <v>1.5089999999999999</v>
      </c>
      <c r="D9" s="934">
        <v>1.554</v>
      </c>
      <c r="E9" s="934">
        <v>1.9410000000000001</v>
      </c>
      <c r="F9" s="934">
        <v>2.085</v>
      </c>
      <c r="G9" s="934">
        <v>2.2280000000000002</v>
      </c>
      <c r="H9" s="934">
        <v>1.5780000000000001</v>
      </c>
      <c r="I9" s="934">
        <v>1.2410000000000001</v>
      </c>
      <c r="J9" s="934">
        <v>1.1359999999999999</v>
      </c>
      <c r="K9" s="934">
        <v>1.37</v>
      </c>
      <c r="L9" s="934">
        <v>1.669</v>
      </c>
      <c r="M9" s="934">
        <v>1.4470000000000001</v>
      </c>
      <c r="N9" s="934">
        <v>1.4279999999999999</v>
      </c>
      <c r="O9" s="934">
        <v>1.5529999999999999</v>
      </c>
      <c r="P9" s="934">
        <v>1.34</v>
      </c>
      <c r="Q9" s="934">
        <v>1.1240000000000001</v>
      </c>
      <c r="R9" s="934">
        <v>1.2717093499999998</v>
      </c>
      <c r="S9" s="934">
        <v>1.0652526699999998</v>
      </c>
      <c r="T9" s="934">
        <v>1.2783690399999998</v>
      </c>
      <c r="U9" s="934">
        <v>1.5550450999999998</v>
      </c>
      <c r="V9" s="934">
        <v>1.2835603999999998</v>
      </c>
      <c r="W9" s="934">
        <v>1.0957679748535156</v>
      </c>
      <c r="X9" s="934">
        <v>1.3443654775619507</v>
      </c>
      <c r="Y9" s="934">
        <v>1.2547437600000002</v>
      </c>
      <c r="Z9" s="46"/>
    </row>
    <row r="10" spans="1:26" x14ac:dyDescent="0.2">
      <c r="A10" s="35" t="s">
        <v>225</v>
      </c>
      <c r="B10" s="934">
        <v>0</v>
      </c>
      <c r="C10" s="934">
        <v>0</v>
      </c>
      <c r="D10" s="934">
        <v>0.01</v>
      </c>
      <c r="E10" s="934">
        <v>1.2999999999999999E-2</v>
      </c>
      <c r="F10" s="934">
        <v>3.2000000000000001E-2</v>
      </c>
      <c r="G10" s="934">
        <v>0</v>
      </c>
      <c r="H10" s="934">
        <v>0</v>
      </c>
      <c r="I10" s="934">
        <v>0</v>
      </c>
      <c r="J10" s="934">
        <v>0</v>
      </c>
      <c r="K10" s="934">
        <v>0</v>
      </c>
      <c r="L10" s="934">
        <v>0</v>
      </c>
      <c r="M10" s="934">
        <v>0</v>
      </c>
      <c r="N10" s="934">
        <v>0</v>
      </c>
      <c r="O10" s="934">
        <v>0</v>
      </c>
      <c r="P10" s="934">
        <v>0.01</v>
      </c>
      <c r="Q10" s="934">
        <v>0</v>
      </c>
      <c r="R10" s="934">
        <v>1.0378479999999999E-2</v>
      </c>
      <c r="S10" s="934">
        <v>0</v>
      </c>
      <c r="T10" s="934">
        <v>0</v>
      </c>
      <c r="U10" s="934">
        <v>0</v>
      </c>
      <c r="V10" s="934">
        <v>0</v>
      </c>
      <c r="W10" s="934">
        <v>0</v>
      </c>
      <c r="X10" s="934">
        <v>0</v>
      </c>
      <c r="Y10" s="934">
        <v>0</v>
      </c>
      <c r="Z10" s="46"/>
    </row>
    <row r="11" spans="1:26" x14ac:dyDescent="0.2">
      <c r="A11" s="36" t="s">
        <v>226</v>
      </c>
      <c r="B11" s="934">
        <v>1.61</v>
      </c>
      <c r="C11" s="934">
        <v>1.5089999999999999</v>
      </c>
      <c r="D11" s="934">
        <v>1.5640000000000001</v>
      </c>
      <c r="E11" s="934">
        <v>1.954</v>
      </c>
      <c r="F11" s="934">
        <v>2.117</v>
      </c>
      <c r="G11" s="934">
        <v>2.2280000000000002</v>
      </c>
      <c r="H11" s="934">
        <v>1.5780000000000001</v>
      </c>
      <c r="I11" s="934">
        <v>1.2410000000000001</v>
      </c>
      <c r="J11" s="934">
        <v>1.1359999999999999</v>
      </c>
      <c r="K11" s="934">
        <v>1.37</v>
      </c>
      <c r="L11" s="934">
        <v>1.669</v>
      </c>
      <c r="M11" s="934">
        <v>1.4470000000000001</v>
      </c>
      <c r="N11" s="934">
        <v>1.4279999999999999</v>
      </c>
      <c r="O11" s="934">
        <v>1.5529999999999999</v>
      </c>
      <c r="P11" s="934">
        <v>1.35</v>
      </c>
      <c r="Q11" s="934">
        <v>1.1240000000000001</v>
      </c>
      <c r="R11" s="934">
        <v>1.28208783</v>
      </c>
      <c r="S11" s="934">
        <v>1.0652526699999998</v>
      </c>
      <c r="T11" s="934">
        <v>1.2783690400000001</v>
      </c>
      <c r="U11" s="934">
        <v>1.5550451000000001</v>
      </c>
      <c r="V11" s="934">
        <v>1.2835603999999998</v>
      </c>
      <c r="W11" s="934">
        <v>1.0957679748535156</v>
      </c>
      <c r="X11" s="934">
        <v>1.3443654775619507</v>
      </c>
      <c r="Y11" s="934">
        <v>1.25474376</v>
      </c>
      <c r="Z11" s="46"/>
    </row>
    <row r="12" spans="1:26" s="46" customFormat="1" ht="20.100000000000001" customHeight="1" x14ac:dyDescent="0.2">
      <c r="A12" s="110" t="s">
        <v>227</v>
      </c>
      <c r="B12" s="934">
        <v>4.7290000000000001</v>
      </c>
      <c r="C12" s="934">
        <v>5.1820000000000004</v>
      </c>
      <c r="D12" s="934">
        <v>5.3010000000000002</v>
      </c>
      <c r="E12" s="934">
        <v>6.4720000000000004</v>
      </c>
      <c r="F12" s="934">
        <v>6.2009999999999996</v>
      </c>
      <c r="G12" s="934">
        <v>7.3769999999999998</v>
      </c>
      <c r="H12" s="934">
        <v>6.1890000000000001</v>
      </c>
      <c r="I12" s="934">
        <v>6.88</v>
      </c>
      <c r="J12" s="934">
        <v>7.4950000000000001</v>
      </c>
      <c r="K12" s="934">
        <v>8.3930000000000007</v>
      </c>
      <c r="L12" s="934">
        <v>9.5239999999999991</v>
      </c>
      <c r="M12" s="934">
        <v>8.6329999999999991</v>
      </c>
      <c r="N12" s="934">
        <v>7.5869999999999997</v>
      </c>
      <c r="O12" s="934">
        <v>7.5209999999999999</v>
      </c>
      <c r="P12" s="934">
        <v>7.202</v>
      </c>
      <c r="Q12" s="934">
        <v>6.97</v>
      </c>
      <c r="R12" s="934">
        <v>7.2986418300000002</v>
      </c>
      <c r="S12" s="934">
        <v>8.0288851000000019</v>
      </c>
      <c r="T12" s="934">
        <v>7.98469505</v>
      </c>
      <c r="U12" s="934">
        <v>8.9040917900000007</v>
      </c>
      <c r="V12" s="934">
        <v>11.663467389999997</v>
      </c>
      <c r="W12" s="934">
        <v>13.621933937072754</v>
      </c>
      <c r="X12" s="934">
        <v>13.976731300354004</v>
      </c>
      <c r="Y12" s="934">
        <v>11.651731789999999</v>
      </c>
    </row>
    <row r="13" spans="1:26" x14ac:dyDescent="0.2">
      <c r="A13" t="s">
        <v>228</v>
      </c>
      <c r="B13" s="934">
        <v>0.86499999999999999</v>
      </c>
      <c r="C13" s="934">
        <v>1.1240000000000001</v>
      </c>
      <c r="D13" s="934">
        <v>0.65600000000000003</v>
      </c>
      <c r="E13" s="934">
        <v>0.73199999999999998</v>
      </c>
      <c r="F13" s="934">
        <v>2.327</v>
      </c>
      <c r="G13" s="934">
        <v>0.63</v>
      </c>
      <c r="H13" s="934">
        <v>0.93</v>
      </c>
      <c r="I13" s="934">
        <v>0.98799999999999999</v>
      </c>
      <c r="J13" s="934">
        <v>0.64800000000000002</v>
      </c>
      <c r="K13" s="934">
        <v>0.44800000000000001</v>
      </c>
      <c r="L13" s="934">
        <v>0.42199999999999999</v>
      </c>
      <c r="M13" s="934">
        <v>0.26</v>
      </c>
      <c r="N13" s="934">
        <v>0.26700000000000002</v>
      </c>
      <c r="O13" s="934">
        <v>0.30199999999999999</v>
      </c>
      <c r="P13" s="934">
        <v>1.2E-2</v>
      </c>
      <c r="Q13" s="934">
        <v>1.2999999999999999E-2</v>
      </c>
      <c r="R13" s="934">
        <v>0.62566670000000002</v>
      </c>
      <c r="S13" s="934">
        <v>5.366667E-2</v>
      </c>
      <c r="T13" s="934">
        <v>9.7498999999999988E-2</v>
      </c>
      <c r="U13" s="934">
        <v>0.20499899999999999</v>
      </c>
      <c r="V13" s="934">
        <v>0.4975</v>
      </c>
      <c r="W13" s="934">
        <v>0.15270900726318359</v>
      </c>
      <c r="X13" s="934">
        <v>1.1230210065841675</v>
      </c>
      <c r="Y13" s="934">
        <v>-8.5512029999999989E-2</v>
      </c>
      <c r="Z13" s="46"/>
    </row>
    <row r="14" spans="1:26" x14ac:dyDescent="0.2">
      <c r="A14" t="s">
        <v>376</v>
      </c>
      <c r="B14" s="934">
        <v>3.8639999999999999</v>
      </c>
      <c r="C14" s="934">
        <v>4.0579999999999998</v>
      </c>
      <c r="D14" s="934">
        <v>4.6449999999999996</v>
      </c>
      <c r="E14" s="934">
        <v>5.74</v>
      </c>
      <c r="F14" s="934">
        <v>3.8740000000000001</v>
      </c>
      <c r="G14" s="934">
        <v>6.7469999999999999</v>
      </c>
      <c r="H14" s="934">
        <v>5.2590000000000003</v>
      </c>
      <c r="I14" s="934">
        <v>5.8920000000000003</v>
      </c>
      <c r="J14" s="934">
        <v>6.8470000000000004</v>
      </c>
      <c r="K14" s="934">
        <v>7.9450000000000003</v>
      </c>
      <c r="L14" s="934">
        <v>9.1020000000000003</v>
      </c>
      <c r="M14" s="934">
        <v>8.3729999999999993</v>
      </c>
      <c r="N14" s="934">
        <v>7.32</v>
      </c>
      <c r="O14" s="934">
        <v>7.2190000000000003</v>
      </c>
      <c r="P14" s="934">
        <v>7.19</v>
      </c>
      <c r="Q14" s="934">
        <v>6.9569999999999999</v>
      </c>
      <c r="R14" s="934">
        <v>6.6729751300000011</v>
      </c>
      <c r="S14" s="934">
        <v>7.9752184300000017</v>
      </c>
      <c r="T14" s="934">
        <v>7.8871960500000009</v>
      </c>
      <c r="U14" s="934">
        <v>8.6990927899999999</v>
      </c>
      <c r="V14" s="934">
        <v>11.165967389999999</v>
      </c>
      <c r="W14" s="934">
        <v>13.46922492980957</v>
      </c>
      <c r="X14" s="934">
        <v>12.853710174560547</v>
      </c>
      <c r="Y14" s="934">
        <v>11.73724382</v>
      </c>
      <c r="Z14" s="46"/>
    </row>
    <row r="15" spans="1:26" s="46" customFormat="1" ht="20.100000000000001" customHeight="1" x14ac:dyDescent="0.2">
      <c r="A15" s="110" t="s">
        <v>229</v>
      </c>
      <c r="B15" s="934">
        <v>0</v>
      </c>
      <c r="C15" s="934">
        <v>0</v>
      </c>
      <c r="D15" s="934">
        <v>0</v>
      </c>
      <c r="E15" s="934">
        <v>0</v>
      </c>
      <c r="F15" s="934">
        <v>0</v>
      </c>
      <c r="G15" s="934">
        <v>0</v>
      </c>
      <c r="H15" s="934">
        <v>0</v>
      </c>
      <c r="I15" s="934">
        <v>0</v>
      </c>
      <c r="J15" s="934">
        <v>0</v>
      </c>
      <c r="K15" s="934">
        <v>0</v>
      </c>
      <c r="L15" s="934">
        <v>0</v>
      </c>
      <c r="M15" s="934">
        <v>0</v>
      </c>
      <c r="N15" s="934">
        <v>0</v>
      </c>
      <c r="O15" s="934">
        <v>0</v>
      </c>
      <c r="P15" s="934">
        <v>0</v>
      </c>
      <c r="Q15" s="934">
        <v>0</v>
      </c>
      <c r="R15" s="934">
        <v>0</v>
      </c>
      <c r="S15" s="934">
        <v>0</v>
      </c>
      <c r="T15" s="934">
        <v>0</v>
      </c>
      <c r="U15" s="934">
        <v>0</v>
      </c>
      <c r="V15" s="934">
        <v>0</v>
      </c>
      <c r="W15" s="934">
        <v>0</v>
      </c>
      <c r="X15" s="934">
        <v>0</v>
      </c>
      <c r="Y15" s="934"/>
    </row>
    <row r="16" spans="1:26" x14ac:dyDescent="0.2">
      <c r="A16" s="35" t="s">
        <v>230</v>
      </c>
      <c r="B16" s="934">
        <v>0.64600000000000002</v>
      </c>
      <c r="C16" s="934">
        <v>0.71199999999999997</v>
      </c>
      <c r="D16" s="934">
        <v>0.85399999999999998</v>
      </c>
      <c r="E16" s="934">
        <v>0.91800000000000004</v>
      </c>
      <c r="F16" s="934">
        <v>0.98499999999999999</v>
      </c>
      <c r="G16" s="934">
        <v>0.63</v>
      </c>
      <c r="H16" s="934">
        <v>0.63400000000000001</v>
      </c>
      <c r="I16" s="934">
        <v>0.64</v>
      </c>
      <c r="J16" s="934">
        <v>0.63100000000000001</v>
      </c>
      <c r="K16" s="934">
        <v>0.66100000000000003</v>
      </c>
      <c r="L16" s="934">
        <v>0.61299999999999999</v>
      </c>
      <c r="M16" s="934">
        <v>0.78300000000000003</v>
      </c>
      <c r="N16" s="934">
        <v>0.73</v>
      </c>
      <c r="O16" s="934">
        <v>0.70399999999999996</v>
      </c>
      <c r="P16" s="934">
        <v>0.83799999999999997</v>
      </c>
      <c r="Q16" s="934">
        <v>0.76700000000000002</v>
      </c>
      <c r="R16" s="934">
        <v>0.78622360999999996</v>
      </c>
      <c r="S16" s="934">
        <v>0.76470300000000002</v>
      </c>
      <c r="T16" s="934">
        <v>0.83738679999999999</v>
      </c>
      <c r="U16" s="934">
        <v>0.99310158000000004</v>
      </c>
      <c r="V16" s="934">
        <v>0.94705810999999995</v>
      </c>
      <c r="W16" s="934">
        <v>1.0724189281463623</v>
      </c>
      <c r="X16" s="934">
        <v>1.0103769302368164</v>
      </c>
      <c r="Y16" s="934">
        <v>1.06895768</v>
      </c>
      <c r="Z16" s="46"/>
    </row>
    <row r="17" spans="1:32" x14ac:dyDescent="0.2">
      <c r="A17" s="35" t="s">
        <v>231</v>
      </c>
      <c r="B17" s="934">
        <v>0.159</v>
      </c>
      <c r="C17" s="934">
        <v>0.11899999999999999</v>
      </c>
      <c r="D17" s="934">
        <v>0.28699999999999998</v>
      </c>
      <c r="E17" s="934">
        <v>0.45700000000000002</v>
      </c>
      <c r="F17" s="934">
        <v>0.86599999999999999</v>
      </c>
      <c r="G17" s="934">
        <v>1.2689999999999999</v>
      </c>
      <c r="H17" s="934">
        <v>0.77300000000000002</v>
      </c>
      <c r="I17" s="934">
        <v>0.76700000000000002</v>
      </c>
      <c r="J17" s="934">
        <v>0.64500000000000002</v>
      </c>
      <c r="K17" s="934">
        <v>0.72399999999999998</v>
      </c>
      <c r="L17" s="934">
        <v>0.91100000000000003</v>
      </c>
      <c r="M17" s="934">
        <v>0.82399999999999995</v>
      </c>
      <c r="N17" s="934">
        <v>0.96599999999999997</v>
      </c>
      <c r="O17" s="934">
        <v>1.071</v>
      </c>
      <c r="P17" s="934">
        <v>0.92600000000000005</v>
      </c>
      <c r="Q17" s="934">
        <v>0.95299999999999996</v>
      </c>
      <c r="R17" s="934">
        <v>1.45972846</v>
      </c>
      <c r="S17" s="934">
        <v>1.7153324000000001</v>
      </c>
      <c r="T17" s="934">
        <v>1.9886780000000002</v>
      </c>
      <c r="U17" s="934">
        <v>2.3757877499999998</v>
      </c>
      <c r="V17" s="934">
        <v>2.3882263699999999</v>
      </c>
      <c r="W17" s="934">
        <v>2.600139856338501</v>
      </c>
      <c r="X17" s="934">
        <v>2.5874767303466797</v>
      </c>
      <c r="Y17" s="934">
        <v>2.0606998700000001</v>
      </c>
      <c r="Z17" s="46"/>
    </row>
    <row r="18" spans="1:32" x14ac:dyDescent="0.2">
      <c r="A18" s="36" t="s">
        <v>232</v>
      </c>
      <c r="B18" s="934">
        <v>0.80500000000000005</v>
      </c>
      <c r="C18" s="934">
        <v>0.83099999999999996</v>
      </c>
      <c r="D18" s="934">
        <v>1.141</v>
      </c>
      <c r="E18" s="934">
        <v>1.375</v>
      </c>
      <c r="F18" s="934">
        <v>1.851</v>
      </c>
      <c r="G18" s="934">
        <v>1.899</v>
      </c>
      <c r="H18" s="934">
        <v>1.407</v>
      </c>
      <c r="I18" s="934">
        <v>1.407</v>
      </c>
      <c r="J18" s="934">
        <v>1.276</v>
      </c>
      <c r="K18" s="934">
        <v>1.385</v>
      </c>
      <c r="L18" s="934">
        <v>1.524</v>
      </c>
      <c r="M18" s="934">
        <v>1.607</v>
      </c>
      <c r="N18" s="934">
        <v>1.696</v>
      </c>
      <c r="O18" s="934">
        <v>1.7749999999999999</v>
      </c>
      <c r="P18" s="934">
        <v>1.764</v>
      </c>
      <c r="Q18" s="934">
        <v>1.72</v>
      </c>
      <c r="R18" s="934">
        <v>2.2459520700000004</v>
      </c>
      <c r="S18" s="934">
        <v>2.4800353999999998</v>
      </c>
      <c r="T18" s="934">
        <v>2.8260648000000002</v>
      </c>
      <c r="U18" s="934">
        <v>3.3688893299999996</v>
      </c>
      <c r="V18" s="934">
        <v>3.3352844799999999</v>
      </c>
      <c r="W18" s="934">
        <v>3.6725587844848633</v>
      </c>
      <c r="X18" s="934">
        <v>3.5978536605834961</v>
      </c>
      <c r="Y18" s="934">
        <v>3.1296575500000001</v>
      </c>
      <c r="Z18" s="46"/>
    </row>
    <row r="19" spans="1:32" s="46" customFormat="1" ht="20.100000000000001" customHeight="1" x14ac:dyDescent="0.2">
      <c r="A19" s="110" t="s">
        <v>233</v>
      </c>
      <c r="B19" s="934">
        <v>0</v>
      </c>
      <c r="C19" s="934">
        <v>0</v>
      </c>
      <c r="D19" s="934">
        <v>0</v>
      </c>
      <c r="E19" s="934">
        <v>0</v>
      </c>
      <c r="F19" s="934">
        <v>0</v>
      </c>
      <c r="G19" s="934">
        <v>0</v>
      </c>
      <c r="H19" s="934">
        <v>0</v>
      </c>
      <c r="I19" s="934">
        <v>0</v>
      </c>
      <c r="J19" s="934">
        <v>0</v>
      </c>
      <c r="K19" s="934">
        <v>0</v>
      </c>
      <c r="L19" s="934">
        <v>0</v>
      </c>
      <c r="M19" s="934">
        <v>0</v>
      </c>
      <c r="N19" s="934">
        <v>0</v>
      </c>
      <c r="O19" s="934">
        <v>0</v>
      </c>
      <c r="P19" s="934">
        <v>0</v>
      </c>
      <c r="Q19" s="934">
        <v>0</v>
      </c>
      <c r="R19" s="934">
        <v>0</v>
      </c>
      <c r="S19" s="934">
        <v>0</v>
      </c>
      <c r="T19" s="934">
        <v>0</v>
      </c>
      <c r="U19" s="934">
        <v>0</v>
      </c>
      <c r="V19" s="934">
        <v>0</v>
      </c>
      <c r="W19" s="934">
        <v>0</v>
      </c>
      <c r="X19" s="934">
        <v>0</v>
      </c>
      <c r="Y19" s="934"/>
    </row>
    <row r="20" spans="1:32" x14ac:dyDescent="0.2">
      <c r="A20" s="35" t="s">
        <v>234</v>
      </c>
      <c r="B20" s="934">
        <v>1.2090000000000001</v>
      </c>
      <c r="C20" s="934">
        <v>1.32</v>
      </c>
      <c r="D20" s="934">
        <v>1.4259999999999999</v>
      </c>
      <c r="E20" s="934">
        <v>1.51</v>
      </c>
      <c r="F20" s="934">
        <v>1.75</v>
      </c>
      <c r="G20" s="934">
        <v>2.0910000000000002</v>
      </c>
      <c r="H20" s="934">
        <v>1.6339999999999999</v>
      </c>
      <c r="I20" s="934">
        <v>1.8879999999999999</v>
      </c>
      <c r="J20" s="934">
        <v>2.2400000000000002</v>
      </c>
      <c r="K20" s="934">
        <v>2.4489999999999998</v>
      </c>
      <c r="L20" s="934">
        <v>2.625</v>
      </c>
      <c r="M20" s="934">
        <v>2.665</v>
      </c>
      <c r="N20" s="934">
        <v>2.7330000000000001</v>
      </c>
      <c r="O20" s="934">
        <v>2.895</v>
      </c>
      <c r="P20" s="934">
        <v>2.9129999999999998</v>
      </c>
      <c r="Q20" s="934">
        <v>2.895</v>
      </c>
      <c r="R20" s="934">
        <v>3.1552903999999997</v>
      </c>
      <c r="S20" s="934">
        <v>3.02881965</v>
      </c>
      <c r="T20" s="934">
        <v>3.0781402100000004</v>
      </c>
      <c r="U20" s="934">
        <v>3.20740661</v>
      </c>
      <c r="V20" s="934">
        <v>3.1370472999999999</v>
      </c>
      <c r="W20" s="934">
        <v>3.0160560607910156</v>
      </c>
      <c r="X20" s="934">
        <v>3.1412255764007568</v>
      </c>
      <c r="Y20" s="934">
        <v>3.3002883700000001</v>
      </c>
      <c r="Z20" s="46"/>
    </row>
    <row r="21" spans="1:32" x14ac:dyDescent="0.2">
      <c r="A21" s="35" t="s">
        <v>235</v>
      </c>
      <c r="B21" s="934">
        <v>0.35799999999999998</v>
      </c>
      <c r="C21" s="934">
        <v>0.39200000000000002</v>
      </c>
      <c r="D21" s="934">
        <v>0.371</v>
      </c>
      <c r="E21" s="934">
        <v>0.39300000000000002</v>
      </c>
      <c r="F21" s="934">
        <v>0.39800000000000002</v>
      </c>
      <c r="G21" s="934">
        <v>0.46750000000000003</v>
      </c>
      <c r="H21" s="934">
        <v>0.248</v>
      </c>
      <c r="I21" s="934">
        <v>0.26100000000000001</v>
      </c>
      <c r="J21" s="934">
        <v>0.28100000000000003</v>
      </c>
      <c r="K21" s="934">
        <v>0.30599999999999999</v>
      </c>
      <c r="L21" s="934">
        <v>0.33300000000000002</v>
      </c>
      <c r="M21" s="934">
        <v>0.35099999999999998</v>
      </c>
      <c r="N21" s="934">
        <v>0.35</v>
      </c>
      <c r="O21" s="934">
        <v>0.35499999999999998</v>
      </c>
      <c r="P21" s="934">
        <v>0.42099999999999999</v>
      </c>
      <c r="Q21" s="934">
        <v>0.42</v>
      </c>
      <c r="R21" s="934">
        <v>0.32242117999999997</v>
      </c>
      <c r="S21" s="934">
        <v>0.36859279000000006</v>
      </c>
      <c r="T21" s="934">
        <v>0.45220580999999993</v>
      </c>
      <c r="U21" s="934">
        <v>0.45408906999999998</v>
      </c>
      <c r="V21" s="934">
        <v>0.46725322000000008</v>
      </c>
      <c r="W21" s="934">
        <v>0.4796563982963562</v>
      </c>
      <c r="X21" s="934">
        <v>0.50675332546234131</v>
      </c>
      <c r="Y21" s="934">
        <v>0.54269303000000002</v>
      </c>
      <c r="Z21" s="46"/>
    </row>
    <row r="22" spans="1:32" x14ac:dyDescent="0.2">
      <c r="A22" s="35" t="s">
        <v>236</v>
      </c>
      <c r="B22" s="934">
        <v>0.17100000000000001</v>
      </c>
      <c r="C22" s="934">
        <v>0.2</v>
      </c>
      <c r="D22" s="934">
        <v>0.33700000000000002</v>
      </c>
      <c r="E22" s="934">
        <v>0.39400000000000002</v>
      </c>
      <c r="F22" s="934">
        <v>0.39300000000000002</v>
      </c>
      <c r="G22" s="934">
        <v>0.46550000000000002</v>
      </c>
      <c r="H22" s="934">
        <v>0.27600000000000002</v>
      </c>
      <c r="I22" s="934">
        <v>0.18</v>
      </c>
      <c r="J22" s="934">
        <v>0.14399999999999999</v>
      </c>
      <c r="K22" s="934">
        <v>9.2999999999999999E-2</v>
      </c>
      <c r="L22" s="934">
        <v>0.109</v>
      </c>
      <c r="M22" s="934">
        <v>8.6999999999999994E-2</v>
      </c>
      <c r="N22" s="934">
        <v>9.6000000000000002E-2</v>
      </c>
      <c r="O22" s="934">
        <v>0.126</v>
      </c>
      <c r="P22" s="934">
        <v>0.124</v>
      </c>
      <c r="Q22" s="934">
        <v>0.129</v>
      </c>
      <c r="R22" s="934">
        <v>0</v>
      </c>
      <c r="S22" s="934">
        <v>0</v>
      </c>
      <c r="T22" s="934">
        <v>0</v>
      </c>
      <c r="U22" s="934">
        <v>0</v>
      </c>
      <c r="V22" s="934">
        <v>0</v>
      </c>
      <c r="W22" s="934">
        <v>0</v>
      </c>
      <c r="X22" s="934">
        <v>0</v>
      </c>
      <c r="Y22" s="934">
        <v>0</v>
      </c>
      <c r="Z22" s="46"/>
    </row>
    <row r="23" spans="1:32" x14ac:dyDescent="0.2">
      <c r="A23" s="35" t="s">
        <v>237</v>
      </c>
      <c r="B23" s="934">
        <v>1.216</v>
      </c>
      <c r="C23" s="934">
        <v>1.272</v>
      </c>
      <c r="D23" s="934">
        <v>1.204</v>
      </c>
      <c r="E23" s="934">
        <v>1.744</v>
      </c>
      <c r="F23" s="934">
        <v>2.0430000000000001</v>
      </c>
      <c r="G23" s="934">
        <v>1.6140000000000001</v>
      </c>
      <c r="H23" s="934">
        <v>1.7829999999999999</v>
      </c>
      <c r="I23" s="934">
        <v>1.917</v>
      </c>
      <c r="J23" s="934">
        <v>1.7509999999999999</v>
      </c>
      <c r="K23" s="934">
        <v>1.8180000000000001</v>
      </c>
      <c r="L23" s="934">
        <v>1.978</v>
      </c>
      <c r="M23" s="934">
        <v>2.1539999999999999</v>
      </c>
      <c r="N23" s="934">
        <v>2.2149999999999999</v>
      </c>
      <c r="O23" s="934">
        <v>2.42</v>
      </c>
      <c r="P23" s="934">
        <v>2.2290000000000001</v>
      </c>
      <c r="Q23" s="934">
        <v>1.962</v>
      </c>
      <c r="R23" s="934">
        <v>1.8996466799999998</v>
      </c>
      <c r="S23" s="934">
        <v>1.9407484799999999</v>
      </c>
      <c r="T23" s="934">
        <v>2.2973089099999999</v>
      </c>
      <c r="U23" s="934">
        <v>2.6166101799999995</v>
      </c>
      <c r="V23" s="934">
        <v>3.3990069600000004</v>
      </c>
      <c r="W23" s="934">
        <v>4.1490259170532227</v>
      </c>
      <c r="X23" s="934">
        <v>4.0467944145202637</v>
      </c>
      <c r="Y23" s="934">
        <v>3.8173076999999997</v>
      </c>
      <c r="Z23" s="46"/>
    </row>
    <row r="24" spans="1:32" x14ac:dyDescent="0.2">
      <c r="A24" s="36" t="s">
        <v>238</v>
      </c>
      <c r="B24" s="934">
        <v>2.9540000000000002</v>
      </c>
      <c r="C24" s="934">
        <v>3.1840000000000002</v>
      </c>
      <c r="D24" s="934">
        <v>3.3380000000000001</v>
      </c>
      <c r="E24" s="934">
        <v>4.0410000000000004</v>
      </c>
      <c r="F24" s="934">
        <v>4.5839999999999996</v>
      </c>
      <c r="G24" s="934">
        <v>4.6379999999999999</v>
      </c>
      <c r="H24" s="934">
        <v>3.9409999999999998</v>
      </c>
      <c r="I24" s="934">
        <v>4.2460000000000004</v>
      </c>
      <c r="J24" s="934">
        <v>4.4160000000000004</v>
      </c>
      <c r="K24" s="934">
        <v>4.6660000000000004</v>
      </c>
      <c r="L24" s="934">
        <v>5.0449999999999999</v>
      </c>
      <c r="M24" s="934">
        <v>5.2569999999999997</v>
      </c>
      <c r="N24" s="934">
        <v>5.3940000000000001</v>
      </c>
      <c r="O24" s="934">
        <v>5.7960000000000003</v>
      </c>
      <c r="P24" s="934">
        <v>5.6870000000000003</v>
      </c>
      <c r="Q24" s="934">
        <v>5.4059999999999997</v>
      </c>
      <c r="R24" s="934">
        <v>5.3773582599999994</v>
      </c>
      <c r="S24" s="934">
        <v>5.33816092</v>
      </c>
      <c r="T24" s="934">
        <v>5.8276549299999996</v>
      </c>
      <c r="U24" s="934">
        <v>6.2781058599999993</v>
      </c>
      <c r="V24" s="934">
        <v>7.0033074800000001</v>
      </c>
      <c r="W24" s="934">
        <v>7.6447381973266602</v>
      </c>
      <c r="X24" s="934">
        <v>7.6947731971740723</v>
      </c>
      <c r="Y24" s="934">
        <v>7.6602891</v>
      </c>
      <c r="Z24" s="46"/>
    </row>
    <row r="25" spans="1:32" s="82" customFormat="1" ht="20.100000000000001" customHeight="1" x14ac:dyDescent="0.2">
      <c r="A25" s="256" t="s">
        <v>239</v>
      </c>
      <c r="B25" s="934">
        <v>1.7150000000000001</v>
      </c>
      <c r="C25" s="934">
        <v>1.7050000000000001</v>
      </c>
      <c r="D25" s="934">
        <v>2.448</v>
      </c>
      <c r="E25" s="934">
        <v>3.0739999999999998</v>
      </c>
      <c r="F25" s="934">
        <v>1.141</v>
      </c>
      <c r="G25" s="934">
        <v>4.008</v>
      </c>
      <c r="H25" s="934">
        <v>2.7250000000000001</v>
      </c>
      <c r="I25" s="934">
        <v>3.0529999999999999</v>
      </c>
      <c r="J25" s="934">
        <v>3.7069999999999999</v>
      </c>
      <c r="K25" s="934">
        <v>4.6639999999999997</v>
      </c>
      <c r="L25" s="934">
        <v>5.5810000000000004</v>
      </c>
      <c r="M25" s="934">
        <v>4.7229999999999999</v>
      </c>
      <c r="N25" s="934">
        <v>3.6219999999999999</v>
      </c>
      <c r="O25" s="934">
        <v>3.198</v>
      </c>
      <c r="P25" s="934">
        <v>3.2669999999999999</v>
      </c>
      <c r="Q25" s="934">
        <v>3.2709999999999999</v>
      </c>
      <c r="R25" s="934">
        <v>3.541568940000003</v>
      </c>
      <c r="S25" s="934">
        <v>5.1170929100000011</v>
      </c>
      <c r="T25" s="934">
        <v>4.8856059199999997</v>
      </c>
      <c r="U25" s="934">
        <v>5.7898762600000007</v>
      </c>
      <c r="V25" s="934">
        <v>7.4979443899999989</v>
      </c>
      <c r="W25" s="934">
        <v>9.4970455169677734</v>
      </c>
      <c r="X25" s="934">
        <v>8.7567911148071289</v>
      </c>
      <c r="Y25" s="934">
        <v>7.2066122700000008</v>
      </c>
      <c r="Z25" s="46"/>
    </row>
    <row r="26" spans="1:32" s="46" customFormat="1" ht="15" customHeight="1" x14ac:dyDescent="0.2">
      <c r="A26" s="103" t="s">
        <v>240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</row>
    <row r="27" spans="1:32" s="46" customFormat="1" x14ac:dyDescent="0.2">
      <c r="A27" s="80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</row>
    <row r="28" spans="1:32" s="82" customFormat="1" ht="25.15" customHeight="1" x14ac:dyDescent="0.2">
      <c r="A28" s="73" t="str">
        <f>Index!B69</f>
        <v>Table 7e    Interest rates of deposit money banks, 2004-FY2020</v>
      </c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</row>
    <row r="29" spans="1:32" s="70" customFormat="1" ht="25.35" customHeight="1" x14ac:dyDescent="0.25">
      <c r="A29" s="218" t="s">
        <v>777</v>
      </c>
      <c r="B29" s="343">
        <v>1997</v>
      </c>
      <c r="C29" s="343">
        <v>1998</v>
      </c>
      <c r="D29" s="343">
        <v>1999</v>
      </c>
      <c r="E29" s="343">
        <v>2000</v>
      </c>
      <c r="F29" s="343">
        <v>2001</v>
      </c>
      <c r="G29" s="343">
        <v>2002</v>
      </c>
      <c r="H29" s="343">
        <v>2003</v>
      </c>
      <c r="I29" s="343">
        <v>2004</v>
      </c>
      <c r="J29" s="343">
        <v>2005</v>
      </c>
      <c r="K29" s="343">
        <v>2006</v>
      </c>
      <c r="L29" s="343">
        <v>2007</v>
      </c>
      <c r="M29" s="343">
        <v>2008</v>
      </c>
      <c r="N29" s="343">
        <v>2009</v>
      </c>
      <c r="O29" s="343">
        <v>2010</v>
      </c>
      <c r="P29" s="343">
        <v>2011</v>
      </c>
      <c r="Q29" s="343">
        <v>2012</v>
      </c>
      <c r="R29" s="343">
        <v>2013</v>
      </c>
      <c r="S29" s="343">
        <v>2014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</row>
    <row r="30" spans="1:32" s="70" customFormat="1" ht="25.35" customHeight="1" x14ac:dyDescent="0.25">
      <c r="A30" s="540" t="s">
        <v>796</v>
      </c>
      <c r="B30" s="539"/>
      <c r="C30" s="539"/>
      <c r="D30" s="539"/>
      <c r="E30" s="539"/>
      <c r="F30" s="539"/>
      <c r="G30" s="539"/>
      <c r="H30" s="539"/>
      <c r="I30" s="539"/>
      <c r="J30" s="539"/>
      <c r="K30" s="539"/>
      <c r="L30" s="539"/>
      <c r="M30" s="539"/>
      <c r="N30" s="539"/>
      <c r="O30" s="539"/>
      <c r="P30" s="539"/>
      <c r="Q30" s="539"/>
      <c r="R30" s="539"/>
      <c r="S30" s="539"/>
      <c r="T30" s="539"/>
      <c r="U30" s="82"/>
      <c r="V30" s="539"/>
      <c r="W30" s="82"/>
      <c r="X30" s="82"/>
      <c r="Y30" s="82"/>
      <c r="Z30" s="82"/>
      <c r="AA30" s="82"/>
      <c r="AB30" s="82"/>
      <c r="AC30" s="82"/>
      <c r="AD30" s="82"/>
      <c r="AE30" s="82"/>
      <c r="AF30" s="82"/>
    </row>
    <row r="31" spans="1:32" s="46" customFormat="1" x14ac:dyDescent="0.2">
      <c r="A31" s="110" t="s">
        <v>241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82"/>
      <c r="V31" s="124"/>
      <c r="W31" s="82"/>
      <c r="X31" s="82"/>
      <c r="Y31" s="82"/>
      <c r="Z31" s="82"/>
      <c r="AA31" s="82"/>
      <c r="AB31" s="82"/>
      <c r="AC31" s="82"/>
      <c r="AD31" s="82"/>
      <c r="AE31" s="82"/>
      <c r="AF31" s="82"/>
    </row>
    <row r="32" spans="1:32" ht="14.25" x14ac:dyDescent="0.2">
      <c r="A32" s="298" t="s">
        <v>778</v>
      </c>
      <c r="B32" s="54">
        <v>2.8</v>
      </c>
      <c r="C32" s="54">
        <v>2.8533333333333335</v>
      </c>
      <c r="D32" s="54">
        <v>3.05</v>
      </c>
      <c r="E32" s="54">
        <v>2.5</v>
      </c>
      <c r="F32" s="54">
        <v>2.6722222222222229</v>
      </c>
      <c r="G32" s="54">
        <f>(H32+F32)/2</f>
        <v>2.0871527777777783</v>
      </c>
      <c r="H32" s="54">
        <v>1.5020833333333337</v>
      </c>
      <c r="I32" s="54">
        <v>1.1145833333333333</v>
      </c>
      <c r="J32" s="54">
        <v>1.2291666666666701</v>
      </c>
      <c r="K32" s="54">
        <v>1.7</v>
      </c>
      <c r="L32" s="54">
        <v>1.7</v>
      </c>
      <c r="M32" s="54">
        <v>1.1000000000000001</v>
      </c>
      <c r="N32" s="54">
        <v>1.1000000000000001</v>
      </c>
      <c r="O32" s="54">
        <v>0.5</v>
      </c>
      <c r="P32" s="54">
        <v>0.5</v>
      </c>
      <c r="Q32" s="54">
        <v>0.6</v>
      </c>
      <c r="R32" s="54">
        <v>0.6</v>
      </c>
      <c r="S32" s="54">
        <v>0.6</v>
      </c>
      <c r="T32" s="54"/>
      <c r="U32" s="82"/>
      <c r="V32" s="54"/>
      <c r="W32" s="82"/>
      <c r="X32" s="82"/>
      <c r="Y32" s="82"/>
      <c r="Z32" s="82"/>
      <c r="AA32" s="82"/>
      <c r="AB32" s="82"/>
      <c r="AC32" s="82"/>
      <c r="AD32" s="82"/>
      <c r="AE32" s="82"/>
      <c r="AF32" s="82"/>
    </row>
    <row r="33" spans="1:32" ht="14.25" x14ac:dyDescent="0.2">
      <c r="A33" s="298" t="s">
        <v>779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82"/>
      <c r="V33" s="54"/>
      <c r="W33" s="82"/>
      <c r="X33" s="82"/>
      <c r="Y33" s="82"/>
      <c r="Z33" s="82"/>
      <c r="AA33" s="82"/>
      <c r="AB33" s="82"/>
      <c r="AC33" s="82"/>
      <c r="AD33" s="82"/>
      <c r="AE33" s="82"/>
      <c r="AF33" s="82"/>
    </row>
    <row r="34" spans="1:32" x14ac:dyDescent="0.2">
      <c r="A34" s="36" t="s">
        <v>242</v>
      </c>
      <c r="B34" s="54">
        <v>4.3</v>
      </c>
      <c r="C34" s="54">
        <v>3.6964666666666672</v>
      </c>
      <c r="D34" s="54">
        <v>4.3499999999999996</v>
      </c>
      <c r="E34" s="54">
        <v>4.25</v>
      </c>
      <c r="F34" s="54">
        <v>3.4525000000000001</v>
      </c>
      <c r="G34" s="54">
        <f>(H34+F34)/2</f>
        <v>2.629375</v>
      </c>
      <c r="H34" s="54">
        <v>1.8062499999999999</v>
      </c>
      <c r="I34" s="54">
        <v>1.3483333333333332</v>
      </c>
      <c r="J34" s="54">
        <v>2.23</v>
      </c>
      <c r="K34" s="54">
        <v>2.5</v>
      </c>
      <c r="L34" s="54">
        <v>2.8</v>
      </c>
      <c r="M34" s="54">
        <v>1.8</v>
      </c>
      <c r="N34" s="54">
        <v>2.5</v>
      </c>
      <c r="O34" s="54">
        <v>2</v>
      </c>
      <c r="P34" s="54">
        <v>2</v>
      </c>
      <c r="Q34" s="54">
        <v>0.9</v>
      </c>
      <c r="R34" s="54">
        <v>0.9</v>
      </c>
      <c r="S34" s="54">
        <v>1</v>
      </c>
      <c r="T34" s="54"/>
      <c r="U34" s="372"/>
      <c r="V34" s="54"/>
      <c r="W34" s="82"/>
      <c r="X34" s="82"/>
      <c r="Y34" s="82"/>
      <c r="Z34" s="82"/>
      <c r="AA34" s="82"/>
      <c r="AB34" s="82"/>
      <c r="AC34" s="82"/>
      <c r="AD34" s="82"/>
      <c r="AE34" s="82"/>
      <c r="AF34" s="82"/>
    </row>
    <row r="35" spans="1:32" x14ac:dyDescent="0.2">
      <c r="A35" s="36" t="s">
        <v>243</v>
      </c>
      <c r="B35" s="54">
        <v>5</v>
      </c>
      <c r="C35" s="54">
        <v>4.1935999999999991</v>
      </c>
      <c r="D35" s="54">
        <v>4.55</v>
      </c>
      <c r="E35" s="54">
        <v>4.75</v>
      </c>
      <c r="F35" s="54">
        <v>3.7702777777777787</v>
      </c>
      <c r="G35" s="54">
        <f>(H35+F35)/2</f>
        <v>2.8863888888888893</v>
      </c>
      <c r="H35" s="54">
        <v>2.0024999999999999</v>
      </c>
      <c r="I35" s="54">
        <v>1.55375</v>
      </c>
      <c r="J35" s="54">
        <v>2.895</v>
      </c>
      <c r="K35" s="54">
        <v>3.2</v>
      </c>
      <c r="L35" s="54">
        <v>3.1</v>
      </c>
      <c r="M35" s="54">
        <v>2.4</v>
      </c>
      <c r="N35" s="54">
        <v>3</v>
      </c>
      <c r="O35" s="54">
        <v>2.1</v>
      </c>
      <c r="P35" s="54">
        <v>2.1</v>
      </c>
      <c r="Q35" s="54">
        <v>1.1000000000000001</v>
      </c>
      <c r="R35" s="54">
        <v>1</v>
      </c>
      <c r="S35" s="54">
        <v>1</v>
      </c>
      <c r="T35" s="54"/>
      <c r="U35" s="372"/>
      <c r="V35" s="54"/>
      <c r="W35" s="82"/>
      <c r="X35" s="82"/>
      <c r="Y35" s="82"/>
      <c r="Z35" s="82"/>
      <c r="AA35" s="82"/>
      <c r="AB35" s="82"/>
      <c r="AC35" s="82"/>
      <c r="AD35" s="82"/>
      <c r="AE35" s="82"/>
      <c r="AF35" s="82"/>
    </row>
    <row r="36" spans="1:32" x14ac:dyDescent="0.2">
      <c r="A36" s="36" t="s">
        <v>244</v>
      </c>
      <c r="B36" s="54">
        <v>5.4</v>
      </c>
      <c r="C36" s="54">
        <v>5.1321000000000003</v>
      </c>
      <c r="D36" s="54">
        <v>5</v>
      </c>
      <c r="E36" s="54">
        <v>6.75</v>
      </c>
      <c r="F36" s="54">
        <v>4.3554166666666667</v>
      </c>
      <c r="G36" s="54">
        <f>(H36+F36)/2</f>
        <v>3.4856250000000002</v>
      </c>
      <c r="H36" s="54">
        <v>2.6158333333333337</v>
      </c>
      <c r="I36" s="54">
        <v>2.0983333333333332</v>
      </c>
      <c r="J36" s="54">
        <v>3.5350000000000001</v>
      </c>
      <c r="K36" s="54">
        <v>4</v>
      </c>
      <c r="L36" s="54">
        <v>4.0999999999999996</v>
      </c>
      <c r="M36" s="54">
        <v>3.6</v>
      </c>
      <c r="N36" s="54">
        <v>6</v>
      </c>
      <c r="O36" s="54">
        <v>3.5</v>
      </c>
      <c r="P36" s="54">
        <v>3.5</v>
      </c>
      <c r="Q36" s="54">
        <v>1.6</v>
      </c>
      <c r="R36" s="54">
        <v>1.3</v>
      </c>
      <c r="S36" s="54">
        <v>1.5</v>
      </c>
      <c r="T36" s="54"/>
      <c r="U36" s="372"/>
      <c r="V36" s="54"/>
      <c r="W36" s="82"/>
      <c r="X36" s="82"/>
      <c r="Y36" s="82"/>
      <c r="Z36" s="82"/>
      <c r="AA36" s="82"/>
      <c r="AB36" s="82"/>
      <c r="AC36" s="82"/>
      <c r="AD36" s="82"/>
      <c r="AE36" s="82"/>
      <c r="AF36" s="82"/>
    </row>
    <row r="37" spans="1:32" ht="14.25" x14ac:dyDescent="0.2">
      <c r="A37" s="124" t="s">
        <v>780</v>
      </c>
      <c r="U37" s="372"/>
      <c r="W37" s="82"/>
      <c r="X37" s="82"/>
      <c r="Y37" s="82"/>
      <c r="Z37" s="82"/>
      <c r="AA37" s="82"/>
      <c r="AB37" s="82"/>
      <c r="AC37" s="82"/>
      <c r="AD37" s="82"/>
      <c r="AE37" s="82"/>
      <c r="AF37" s="82"/>
    </row>
    <row r="38" spans="1:32" x14ac:dyDescent="0.2">
      <c r="A38" s="35" t="s">
        <v>245</v>
      </c>
      <c r="B38" s="54">
        <v>18</v>
      </c>
      <c r="C38" s="54">
        <v>18.666666666666668</v>
      </c>
      <c r="D38" s="54">
        <v>20.5</v>
      </c>
      <c r="E38" s="54">
        <v>18.333333333333336</v>
      </c>
      <c r="F38" s="54">
        <v>19.166666666666664</v>
      </c>
      <c r="G38" s="54">
        <f>(H38+F38)/2</f>
        <v>18.447916666666664</v>
      </c>
      <c r="H38" s="54">
        <v>17.729166666666664</v>
      </c>
      <c r="I38" s="54">
        <v>17.385416666666668</v>
      </c>
      <c r="J38" s="54">
        <v>18.5</v>
      </c>
      <c r="K38" s="54">
        <v>18.5</v>
      </c>
      <c r="L38" s="54">
        <v>18.5</v>
      </c>
      <c r="M38" s="54">
        <v>18.5</v>
      </c>
      <c r="N38" s="54">
        <v>13.9</v>
      </c>
      <c r="O38" s="54">
        <v>14</v>
      </c>
      <c r="P38" s="54">
        <v>14</v>
      </c>
      <c r="Q38" s="54">
        <v>13.8</v>
      </c>
      <c r="R38" s="54">
        <v>14.2</v>
      </c>
      <c r="S38" s="54">
        <v>16.100000000000001</v>
      </c>
      <c r="T38" s="54"/>
      <c r="U38" s="54"/>
      <c r="V38" s="54"/>
      <c r="W38" s="82"/>
      <c r="X38" s="82"/>
      <c r="Y38" s="82"/>
      <c r="Z38" s="82"/>
      <c r="AA38" s="82"/>
      <c r="AB38" s="82"/>
      <c r="AC38" s="82"/>
      <c r="AD38" s="82"/>
      <c r="AE38" s="82"/>
      <c r="AF38" s="82"/>
    </row>
    <row r="39" spans="1:32" s="75" customFormat="1" ht="20.100000000000001" customHeight="1" x14ac:dyDescent="0.2">
      <c r="A39" s="117" t="s">
        <v>246</v>
      </c>
      <c r="B39" s="344">
        <v>11</v>
      </c>
      <c r="C39" s="344">
        <v>11.5</v>
      </c>
      <c r="D39" s="344">
        <v>12.5</v>
      </c>
      <c r="E39" s="344">
        <v>13.333333333333334</v>
      </c>
      <c r="F39" s="344">
        <v>11.763888888888891</v>
      </c>
      <c r="G39" s="344">
        <f>(H39+F39)/2</f>
        <v>10.788194444444446</v>
      </c>
      <c r="H39" s="344">
        <v>9.8125</v>
      </c>
      <c r="I39" s="344">
        <v>9.6516666666666673</v>
      </c>
      <c r="J39" s="344">
        <v>11</v>
      </c>
      <c r="K39" s="344">
        <v>11</v>
      </c>
      <c r="L39" s="344">
        <v>9.5</v>
      </c>
      <c r="M39" s="344">
        <v>9.4</v>
      </c>
      <c r="N39" s="344">
        <v>8.9</v>
      </c>
      <c r="O39" s="344">
        <v>8.9</v>
      </c>
      <c r="P39" s="344">
        <v>8.9</v>
      </c>
      <c r="Q39" s="344">
        <v>7.3</v>
      </c>
      <c r="R39" s="538">
        <v>7.6</v>
      </c>
      <c r="S39" s="538">
        <v>8.5</v>
      </c>
      <c r="T39" s="538"/>
      <c r="U39" s="538"/>
      <c r="V39" s="538"/>
      <c r="W39" s="82"/>
      <c r="X39" s="82"/>
      <c r="Y39" s="82"/>
      <c r="Z39" s="82"/>
      <c r="AA39" s="82"/>
      <c r="AB39" s="82"/>
      <c r="AC39" s="82"/>
      <c r="AD39" s="82"/>
      <c r="AE39" s="82"/>
      <c r="AF39" s="82"/>
    </row>
    <row r="40" spans="1:32" s="46" customFormat="1" ht="25.15" customHeight="1" x14ac:dyDescent="0.2">
      <c r="A40" s="541" t="s">
        <v>797</v>
      </c>
      <c r="B40" s="542"/>
      <c r="C40" s="542"/>
      <c r="D40" s="542"/>
      <c r="E40" s="542"/>
      <c r="F40" s="542"/>
      <c r="G40" s="542"/>
      <c r="H40" s="542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343" t="str">
        <f t="shared" ref="S40:Y40" si="0">S2</f>
        <v>FY2014</v>
      </c>
      <c r="T40" s="343" t="str">
        <f t="shared" si="0"/>
        <v>FY2015</v>
      </c>
      <c r="U40" s="343" t="str">
        <f t="shared" si="0"/>
        <v>FY2016</v>
      </c>
      <c r="V40" s="343" t="str">
        <f t="shared" si="0"/>
        <v>FY2017</v>
      </c>
      <c r="W40" s="343" t="str">
        <f t="shared" si="0"/>
        <v>FY2018</v>
      </c>
      <c r="X40" s="343" t="str">
        <f t="shared" si="0"/>
        <v>FY2019</v>
      </c>
      <c r="Y40" s="343" t="str">
        <f t="shared" si="0"/>
        <v>FY2020</v>
      </c>
      <c r="Z40" s="82"/>
      <c r="AA40" s="82"/>
      <c r="AB40" s="82"/>
      <c r="AC40" s="82"/>
      <c r="AD40" s="82"/>
      <c r="AE40" s="82"/>
      <c r="AF40" s="82"/>
    </row>
    <row r="41" spans="1:32" s="75" customFormat="1" ht="14.65" customHeight="1" x14ac:dyDescent="0.2">
      <c r="A41" t="s">
        <v>241</v>
      </c>
      <c r="B41" s="538"/>
      <c r="C41" s="538"/>
      <c r="D41" s="538"/>
      <c r="E41" s="538"/>
      <c r="F41" s="538"/>
      <c r="G41" s="538"/>
      <c r="H41" s="538"/>
      <c r="I41" s="538"/>
      <c r="J41" s="538"/>
      <c r="K41" s="538"/>
      <c r="L41" s="538"/>
      <c r="M41" s="538"/>
      <c r="N41" s="538"/>
      <c r="O41" s="538"/>
      <c r="P41" s="538"/>
      <c r="Q41" s="538"/>
      <c r="R41" s="538"/>
      <c r="S41" s="54"/>
      <c r="T41" s="54"/>
      <c r="U41" s="54"/>
      <c r="V41" s="54"/>
      <c r="W41" s="54"/>
      <c r="X41" s="54"/>
      <c r="Y41" s="54"/>
      <c r="Z41" s="82"/>
      <c r="AA41" s="82"/>
      <c r="AB41" s="82"/>
      <c r="AC41" s="82"/>
      <c r="AD41" s="82"/>
      <c r="AE41" s="82"/>
      <c r="AF41" s="82"/>
    </row>
    <row r="42" spans="1:32" s="75" customFormat="1" ht="14.65" customHeight="1" x14ac:dyDescent="0.2">
      <c r="A42" s="36" t="s">
        <v>792</v>
      </c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  <c r="Q42" s="538"/>
      <c r="R42" s="538"/>
      <c r="S42" s="54">
        <v>0.6324110671936759</v>
      </c>
      <c r="T42" s="590">
        <v>1.3520932510785708</v>
      </c>
      <c r="U42" s="590">
        <v>1.0365329201656832</v>
      </c>
      <c r="V42" s="590">
        <v>1.5395805636294704</v>
      </c>
      <c r="W42" s="590">
        <v>1.4357887392793498</v>
      </c>
      <c r="X42" s="590">
        <v>0.2167946570678308</v>
      </c>
      <c r="Y42" s="590">
        <v>0.17504478164989315</v>
      </c>
      <c r="Z42" s="82"/>
      <c r="AA42" s="82"/>
      <c r="AB42" s="82"/>
      <c r="AC42" s="82"/>
      <c r="AD42" s="82"/>
      <c r="AE42" s="82"/>
      <c r="AF42" s="82"/>
    </row>
    <row r="43" spans="1:32" s="75" customFormat="1" ht="14.65" customHeight="1" x14ac:dyDescent="0.2">
      <c r="A43" s="36" t="s">
        <v>209</v>
      </c>
      <c r="B43" s="538"/>
      <c r="C43" s="538"/>
      <c r="D43" s="538"/>
      <c r="E43" s="538"/>
      <c r="F43" s="538"/>
      <c r="G43" s="538"/>
      <c r="H43" s="538"/>
      <c r="I43" s="538"/>
      <c r="J43" s="538"/>
      <c r="K43" s="538"/>
      <c r="L43" s="538"/>
      <c r="M43" s="538"/>
      <c r="N43" s="538"/>
      <c r="O43" s="538"/>
      <c r="P43" s="538"/>
      <c r="Q43" s="538"/>
      <c r="R43" s="538"/>
      <c r="S43" s="54">
        <v>0.57686760888376121</v>
      </c>
      <c r="T43" s="590">
        <v>0.2900149021423109</v>
      </c>
      <c r="U43" s="590">
        <v>0.19941185386108479</v>
      </c>
      <c r="V43" s="590">
        <v>0.2005943389057751</v>
      </c>
      <c r="W43" s="590">
        <v>0.21905358505499317</v>
      </c>
      <c r="X43" s="590">
        <v>0.24685445686269064</v>
      </c>
      <c r="Y43" s="590">
        <v>0.20165098600498219</v>
      </c>
      <c r="Z43" s="82"/>
      <c r="AA43" s="82"/>
      <c r="AB43" s="82"/>
      <c r="AC43" s="82"/>
      <c r="AD43" s="82"/>
      <c r="AE43" s="82"/>
      <c r="AF43" s="82"/>
    </row>
    <row r="44" spans="1:32" s="75" customFormat="1" ht="14.65" customHeight="1" x14ac:dyDescent="0.2">
      <c r="A44" s="36" t="s">
        <v>208</v>
      </c>
      <c r="B44" s="538"/>
      <c r="C44" s="538"/>
      <c r="D44" s="538"/>
      <c r="E44" s="538"/>
      <c r="F44" s="538"/>
      <c r="G44" s="538"/>
      <c r="H44" s="538"/>
      <c r="I44" s="538"/>
      <c r="J44" s="538"/>
      <c r="K44" s="538"/>
      <c r="L44" s="538"/>
      <c r="M44" s="538"/>
      <c r="N44" s="538"/>
      <c r="O44" s="538"/>
      <c r="P44" s="538"/>
      <c r="Q44" s="538"/>
      <c r="R44" s="538"/>
      <c r="S44" s="54">
        <v>2.5661762418737752</v>
      </c>
      <c r="T44" s="590">
        <v>2.415801542668953</v>
      </c>
      <c r="U44" s="590">
        <v>2.7143123062797212</v>
      </c>
      <c r="V44" s="590">
        <v>2.9890205750834888</v>
      </c>
      <c r="W44" s="590">
        <v>2.5567572048206517</v>
      </c>
      <c r="X44" s="590">
        <v>2.1124867982498632</v>
      </c>
      <c r="Y44" s="590">
        <v>2.1022486373288389</v>
      </c>
      <c r="Z44" s="82"/>
      <c r="AA44" s="82"/>
      <c r="AB44" s="82"/>
      <c r="AC44" s="82"/>
      <c r="AD44" s="82"/>
      <c r="AE44" s="82"/>
      <c r="AF44" s="82"/>
    </row>
    <row r="45" spans="1:32" s="121" customFormat="1" x14ac:dyDescent="0.2">
      <c r="A45" s="537" t="s">
        <v>793</v>
      </c>
      <c r="B45" s="538"/>
      <c r="C45" s="538"/>
      <c r="D45" s="538"/>
      <c r="E45" s="538"/>
      <c r="F45" s="538"/>
      <c r="G45" s="538"/>
      <c r="H45" s="538"/>
      <c r="I45" s="538"/>
      <c r="J45" s="538"/>
      <c r="K45" s="538"/>
      <c r="L45" s="538"/>
      <c r="M45" s="538"/>
      <c r="N45" s="538"/>
      <c r="O45" s="538"/>
      <c r="P45" s="538"/>
      <c r="Q45" s="538"/>
      <c r="R45" s="538"/>
      <c r="S45" s="538">
        <v>1.5649190977808809</v>
      </c>
      <c r="T45" s="591">
        <v>1.4776258560434208</v>
      </c>
      <c r="U45" s="591">
        <v>1.5305034368320571</v>
      </c>
      <c r="V45" s="591">
        <v>1.3386177479741779</v>
      </c>
      <c r="W45" s="591">
        <v>1.1265717146143195</v>
      </c>
      <c r="X45" s="591">
        <v>0.91348300791807058</v>
      </c>
      <c r="Y45" s="591">
        <v>0.76740315920294722</v>
      </c>
      <c r="Z45" s="217"/>
      <c r="AA45" s="217"/>
      <c r="AB45" s="217"/>
      <c r="AC45" s="217"/>
      <c r="AD45" s="217"/>
      <c r="AE45" s="217"/>
      <c r="AF45" s="217"/>
    </row>
    <row r="46" spans="1:32" s="121" customFormat="1" ht="14.65" customHeight="1" x14ac:dyDescent="0.2">
      <c r="A46" s="431" t="s">
        <v>795</v>
      </c>
      <c r="B46" s="538"/>
      <c r="C46" s="538"/>
      <c r="D46" s="538"/>
      <c r="E46" s="538"/>
      <c r="F46" s="538"/>
      <c r="G46" s="538"/>
      <c r="H46" s="538"/>
      <c r="I46" s="538"/>
      <c r="J46" s="538"/>
      <c r="K46" s="538"/>
      <c r="L46" s="538"/>
      <c r="M46" s="538"/>
      <c r="N46" s="538"/>
      <c r="O46" s="538"/>
      <c r="P46" s="538"/>
      <c r="Q46" s="538"/>
      <c r="R46" s="538"/>
      <c r="S46" s="178"/>
      <c r="T46" s="592"/>
      <c r="U46" s="592"/>
      <c r="V46" s="592"/>
      <c r="W46" s="592"/>
      <c r="X46" s="592"/>
      <c r="Y46" s="592"/>
      <c r="Z46" s="217"/>
      <c r="AA46" s="217"/>
      <c r="AB46" s="217"/>
      <c r="AC46" s="217"/>
      <c r="AD46" s="217"/>
      <c r="AE46" s="217"/>
      <c r="AF46" s="217"/>
    </row>
    <row r="47" spans="1:32" s="75" customFormat="1" ht="14.65" customHeight="1" x14ac:dyDescent="0.2">
      <c r="A47" s="36" t="s">
        <v>867</v>
      </c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538"/>
      <c r="O47" s="538"/>
      <c r="P47" s="538"/>
      <c r="Q47" s="538"/>
      <c r="R47" s="538"/>
      <c r="S47" s="54">
        <v>4.0387351415852031</v>
      </c>
      <c r="T47" s="590">
        <v>4.7057993129333324</v>
      </c>
      <c r="U47" s="590">
        <v>4.1880753380672484</v>
      </c>
      <c r="V47" s="590">
        <v>5.2967326755029696</v>
      </c>
      <c r="W47" s="590">
        <v>6.8179795550137356</v>
      </c>
      <c r="X47" s="590">
        <v>6.4580154069583466</v>
      </c>
      <c r="Y47" s="590">
        <v>6.3417110536405596</v>
      </c>
      <c r="Z47" s="82"/>
      <c r="AA47" s="82"/>
      <c r="AB47" s="82"/>
      <c r="AC47" s="82"/>
      <c r="AD47" s="82"/>
      <c r="AE47" s="82"/>
      <c r="AF47" s="82"/>
    </row>
    <row r="48" spans="1:32" s="75" customFormat="1" ht="14.65" customHeight="1" x14ac:dyDescent="0.2">
      <c r="A48" s="36" t="s">
        <v>847</v>
      </c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538"/>
      <c r="O48" s="538"/>
      <c r="P48" s="538"/>
      <c r="Q48" s="538"/>
      <c r="R48" s="538"/>
      <c r="S48" s="54">
        <v>10.305756022731234</v>
      </c>
      <c r="T48" s="590">
        <v>13.408638502274856</v>
      </c>
      <c r="U48" s="590">
        <v>12.273425085837374</v>
      </c>
      <c r="V48" s="590">
        <v>12.705448304836086</v>
      </c>
      <c r="W48" s="590">
        <v>12.6761520785254</v>
      </c>
      <c r="X48" s="590">
        <v>12.842445758585189</v>
      </c>
      <c r="Y48" s="590">
        <v>8.2565049787477065</v>
      </c>
      <c r="Z48" s="82"/>
      <c r="AA48" s="82"/>
      <c r="AB48" s="82"/>
      <c r="AC48" s="82"/>
      <c r="AD48" s="82"/>
      <c r="AE48" s="82"/>
      <c r="AF48" s="82"/>
    </row>
    <row r="49" spans="1:32" s="75" customFormat="1" ht="20.100000000000001" customHeight="1" x14ac:dyDescent="0.2">
      <c r="A49" s="117" t="s">
        <v>791</v>
      </c>
      <c r="B49" s="344"/>
      <c r="C49" s="344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>
        <v>7.905062360776598</v>
      </c>
      <c r="T49" s="593">
        <v>10.262368372181038</v>
      </c>
      <c r="U49" s="593">
        <v>10.074890190583863</v>
      </c>
      <c r="V49" s="593">
        <v>10.65239531516114</v>
      </c>
      <c r="W49" s="593">
        <v>12.054638497912713</v>
      </c>
      <c r="X49" s="593">
        <v>12.004465425689915</v>
      </c>
      <c r="Y49" s="593">
        <v>9.8538970780654438</v>
      </c>
      <c r="Z49" s="82"/>
      <c r="AA49" s="82"/>
      <c r="AB49" s="82"/>
      <c r="AC49" s="82"/>
      <c r="AD49" s="82"/>
      <c r="AE49" s="82"/>
      <c r="AF49" s="82"/>
    </row>
    <row r="50" spans="1:32" s="46" customFormat="1" ht="15" customHeight="1" x14ac:dyDescent="0.2">
      <c r="A50" s="298" t="s">
        <v>800</v>
      </c>
      <c r="B50" s="103"/>
      <c r="C50" s="103"/>
      <c r="D50" s="103"/>
      <c r="E50" s="80"/>
      <c r="F50" s="103"/>
      <c r="G50" s="103"/>
      <c r="H50" s="103"/>
      <c r="I50" s="103"/>
      <c r="U50" s="372"/>
      <c r="W50" s="82"/>
      <c r="X50" s="82"/>
      <c r="Y50" s="82"/>
      <c r="Z50" s="82"/>
      <c r="AA50" s="82"/>
      <c r="AB50" s="82"/>
      <c r="AC50" s="82"/>
      <c r="AD50" s="82"/>
      <c r="AE50" s="82"/>
      <c r="AF50" s="82"/>
    </row>
    <row r="51" spans="1:32" x14ac:dyDescent="0.2">
      <c r="A51" s="298" t="s">
        <v>801</v>
      </c>
      <c r="U51" s="372"/>
      <c r="W51" s="82"/>
      <c r="X51" s="82"/>
      <c r="Y51" s="82"/>
      <c r="Z51" s="82"/>
      <c r="AA51" s="82"/>
      <c r="AB51" s="82"/>
      <c r="AC51" s="82"/>
      <c r="AD51" s="82"/>
      <c r="AE51" s="82"/>
      <c r="AF51" s="82"/>
    </row>
    <row r="52" spans="1:32" x14ac:dyDescent="0.2">
      <c r="A52" s="298" t="s">
        <v>802</v>
      </c>
      <c r="U52" s="372"/>
    </row>
    <row r="53" spans="1:32" x14ac:dyDescent="0.2">
      <c r="A53" s="298" t="s">
        <v>803</v>
      </c>
      <c r="U53" s="372"/>
    </row>
    <row r="54" spans="1:32" x14ac:dyDescent="0.2">
      <c r="A54" s="103" t="s">
        <v>247</v>
      </c>
      <c r="U54" s="373"/>
    </row>
    <row r="55" spans="1:32" x14ac:dyDescent="0.2">
      <c r="U55" s="124"/>
    </row>
    <row r="56" spans="1:32" x14ac:dyDescent="0.2">
      <c r="U56" s="124"/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66" fitToHeight="2" orientation="landscape" r:id="rId1"/>
  <headerFooter alignWithMargins="0"/>
  <rowBreaks count="1" manualBreakCount="1">
    <brk id="27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H43"/>
  <sheetViews>
    <sheetView view="pageBreakPreview" zoomScaleNormal="80" zoomScaleSheetLayoutView="100" zoomScalePageLayoutView="80"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x14ac:dyDescent="0.2"/>
  <cols>
    <col min="2" max="6" width="12.7109375" customWidth="1"/>
  </cols>
  <sheetData>
    <row r="1" spans="1:8" s="32" customFormat="1" ht="25.15" customHeight="1" x14ac:dyDescent="0.2">
      <c r="A1" s="73" t="str">
        <f>Index!B71</f>
        <v>Table 8a    Majuro: Consumer price index (CPI) by major groups, 1983-2001</v>
      </c>
    </row>
    <row r="2" spans="1:8" s="32" customFormat="1" ht="15" x14ac:dyDescent="0.2">
      <c r="A2" s="73"/>
      <c r="B2" s="32" t="s">
        <v>301</v>
      </c>
    </row>
    <row r="3" spans="1:8" ht="25.5" x14ac:dyDescent="0.2">
      <c r="A3" s="10"/>
      <c r="B3" s="61" t="s">
        <v>65</v>
      </c>
      <c r="C3" s="61" t="s">
        <v>66</v>
      </c>
      <c r="D3" s="61" t="s">
        <v>67</v>
      </c>
      <c r="E3" s="61" t="s">
        <v>68</v>
      </c>
      <c r="F3" s="61" t="s">
        <v>69</v>
      </c>
    </row>
    <row r="4" spans="1:8" s="4" customFormat="1" ht="20.100000000000001" customHeight="1" x14ac:dyDescent="0.2">
      <c r="A4" s="5" t="s">
        <v>87</v>
      </c>
      <c r="B4" s="63">
        <v>100</v>
      </c>
      <c r="C4" s="63">
        <v>57.71</v>
      </c>
      <c r="D4" s="63">
        <v>14.76</v>
      </c>
      <c r="E4" s="63">
        <v>11.95</v>
      </c>
      <c r="F4" s="63">
        <v>15.58</v>
      </c>
    </row>
    <row r="5" spans="1:8" ht="20.100000000000001" customHeight="1" x14ac:dyDescent="0.2">
      <c r="A5" s="60" t="s">
        <v>341</v>
      </c>
      <c r="B5" s="54">
        <v>102.31666666666668</v>
      </c>
      <c r="C5" s="54">
        <v>104.22</v>
      </c>
      <c r="D5" s="54">
        <v>99.706666666666663</v>
      </c>
      <c r="E5" s="54">
        <v>98.133333333333326</v>
      </c>
      <c r="F5" s="54">
        <v>100.94</v>
      </c>
    </row>
    <row r="6" spans="1:8" x14ac:dyDescent="0.2">
      <c r="A6" s="60" t="s">
        <v>336</v>
      </c>
      <c r="B6" s="54">
        <v>107.25</v>
      </c>
      <c r="C6" s="54">
        <v>108.4975</v>
      </c>
      <c r="D6" s="54">
        <v>104.745</v>
      </c>
      <c r="E6" s="54">
        <v>101.83</v>
      </c>
      <c r="F6" s="54">
        <v>109.1575</v>
      </c>
    </row>
    <row r="7" spans="1:8" x14ac:dyDescent="0.2">
      <c r="A7" s="60" t="s">
        <v>337</v>
      </c>
      <c r="B7" s="54">
        <v>108.1075</v>
      </c>
      <c r="C7" s="54">
        <v>104.95</v>
      </c>
      <c r="D7" s="54">
        <v>110.0575</v>
      </c>
      <c r="E7" s="54">
        <v>108.4</v>
      </c>
      <c r="F7" s="54">
        <v>117.5475</v>
      </c>
    </row>
    <row r="8" spans="1:8" x14ac:dyDescent="0.2">
      <c r="A8" s="60" t="s">
        <v>338</v>
      </c>
      <c r="B8" s="54">
        <v>110.24250000000001</v>
      </c>
      <c r="C8" s="54">
        <v>108.22750000000001</v>
      </c>
      <c r="D8" s="54">
        <v>109.2225</v>
      </c>
      <c r="E8" s="54">
        <v>109.4575</v>
      </c>
      <c r="F8" s="54">
        <v>119.19750000000001</v>
      </c>
    </row>
    <row r="9" spans="1:8" x14ac:dyDescent="0.2">
      <c r="A9" s="60" t="s">
        <v>339</v>
      </c>
      <c r="B9" s="54">
        <v>112.765</v>
      </c>
      <c r="C9" s="54">
        <v>104.71250000000001</v>
      </c>
      <c r="D9" s="54">
        <v>119.71250000000001</v>
      </c>
      <c r="E9" s="54">
        <v>129.0975</v>
      </c>
      <c r="F9" s="54">
        <v>119.0175</v>
      </c>
    </row>
    <row r="10" spans="1:8" x14ac:dyDescent="0.2">
      <c r="A10" s="60" t="s">
        <v>340</v>
      </c>
      <c r="B10" s="54">
        <v>113.6525</v>
      </c>
      <c r="C10" s="54">
        <v>107.9875</v>
      </c>
      <c r="D10" s="54">
        <v>128.85499999999999</v>
      </c>
      <c r="E10" s="54">
        <v>127.705</v>
      </c>
      <c r="F10" s="54">
        <v>109.955</v>
      </c>
    </row>
    <row r="11" spans="1:8" x14ac:dyDescent="0.2">
      <c r="A11" s="60" t="s">
        <v>329</v>
      </c>
      <c r="B11" s="54">
        <v>116.4525</v>
      </c>
      <c r="C11" s="54">
        <v>113.5</v>
      </c>
      <c r="D11" s="54">
        <v>125.83</v>
      </c>
      <c r="E11" s="54">
        <v>123.9675</v>
      </c>
      <c r="F11" s="54">
        <v>112.73</v>
      </c>
    </row>
    <row r="12" spans="1:8" x14ac:dyDescent="0.2">
      <c r="A12" s="60" t="s">
        <v>330</v>
      </c>
      <c r="B12" s="54">
        <v>117.7925</v>
      </c>
      <c r="C12" s="54">
        <v>117.69</v>
      </c>
      <c r="D12" s="54">
        <v>130.21250000000001</v>
      </c>
      <c r="E12" s="54">
        <v>114.53749999999999</v>
      </c>
      <c r="F12" s="54">
        <v>110.7925</v>
      </c>
    </row>
    <row r="13" spans="1:8" x14ac:dyDescent="0.2">
      <c r="A13" s="60" t="s">
        <v>331</v>
      </c>
      <c r="B13" s="54">
        <v>121.625</v>
      </c>
      <c r="C13" s="54">
        <v>121.625</v>
      </c>
      <c r="D13" s="54">
        <v>129.75</v>
      </c>
      <c r="E13" s="54">
        <v>125.02500000000001</v>
      </c>
      <c r="F13" s="54">
        <v>111.3</v>
      </c>
    </row>
    <row r="14" spans="1:8" x14ac:dyDescent="0.2">
      <c r="A14" s="60" t="s">
        <v>332</v>
      </c>
      <c r="B14" s="54">
        <v>131.26499999999999</v>
      </c>
      <c r="C14" s="54">
        <v>129.26750000000001</v>
      </c>
      <c r="D14" s="54">
        <v>152.245</v>
      </c>
      <c r="E14" s="54">
        <v>128.505</v>
      </c>
      <c r="F14" s="54">
        <v>120.97</v>
      </c>
    </row>
    <row r="15" spans="1:8" x14ac:dyDescent="0.2">
      <c r="A15" s="60" t="s">
        <v>333</v>
      </c>
      <c r="B15" s="54">
        <v>141.23750000000001</v>
      </c>
      <c r="C15" s="54">
        <v>135.57249999999999</v>
      </c>
      <c r="D15" s="54">
        <v>162.9325</v>
      </c>
      <c r="E15" s="54">
        <v>151.41749999999999</v>
      </c>
      <c r="F15" s="54">
        <v>133.91499999999999</v>
      </c>
    </row>
    <row r="16" spans="1:8" x14ac:dyDescent="0.2">
      <c r="A16" s="60" t="s">
        <v>334</v>
      </c>
      <c r="B16" s="54">
        <v>148.09</v>
      </c>
      <c r="C16" s="54">
        <v>137.21250000000001</v>
      </c>
      <c r="D16" s="54">
        <v>183.3175</v>
      </c>
      <c r="E16" s="54">
        <v>157.25</v>
      </c>
      <c r="F16" s="54">
        <v>147.995</v>
      </c>
      <c r="H16" s="485"/>
    </row>
    <row r="17" spans="1:6" x14ac:dyDescent="0.2">
      <c r="A17" s="60" t="s">
        <v>335</v>
      </c>
      <c r="B17" s="54">
        <v>158.22999999999999</v>
      </c>
      <c r="C17" s="54">
        <v>139.1275</v>
      </c>
      <c r="D17" s="54">
        <v>212.11</v>
      </c>
      <c r="E17" s="54">
        <v>174.95500000000001</v>
      </c>
      <c r="F17" s="54">
        <v>165.11500000000001</v>
      </c>
    </row>
    <row r="18" spans="1:6" x14ac:dyDescent="0.2">
      <c r="A18" s="60" t="s">
        <v>302</v>
      </c>
      <c r="B18" s="54">
        <v>174.845</v>
      </c>
      <c r="C18" s="54">
        <v>155.5625</v>
      </c>
      <c r="D18" s="54">
        <v>244.41749999999999</v>
      </c>
      <c r="E18" s="54">
        <v>189.44749999999999</v>
      </c>
      <c r="F18" s="54">
        <v>173.67</v>
      </c>
    </row>
    <row r="19" spans="1:6" x14ac:dyDescent="0.2">
      <c r="A19" s="60" t="s">
        <v>303</v>
      </c>
      <c r="B19" s="54">
        <v>184.95</v>
      </c>
      <c r="C19" s="54">
        <v>167.2225</v>
      </c>
      <c r="D19" s="54">
        <v>254.57749999999999</v>
      </c>
      <c r="E19" s="54">
        <v>194.99</v>
      </c>
      <c r="F19" s="54">
        <v>177.93</v>
      </c>
    </row>
    <row r="20" spans="1:6" x14ac:dyDescent="0.2">
      <c r="A20" s="60" t="s">
        <v>304</v>
      </c>
      <c r="B20" s="54">
        <v>191.9325</v>
      </c>
      <c r="C20" s="54">
        <v>173.065</v>
      </c>
      <c r="D20" s="54">
        <v>270.47500000000002</v>
      </c>
      <c r="E20" s="54">
        <v>200.22499999999999</v>
      </c>
      <c r="F20" s="54">
        <v>181.04750000000001</v>
      </c>
    </row>
    <row r="21" spans="1:6" x14ac:dyDescent="0.2">
      <c r="A21" s="60" t="s">
        <v>320</v>
      </c>
      <c r="B21" s="54">
        <v>194.79499999999999</v>
      </c>
      <c r="C21" s="54">
        <v>175.67</v>
      </c>
      <c r="D21" s="54">
        <v>273.70749999999998</v>
      </c>
      <c r="E21" s="54">
        <v>206.0675</v>
      </c>
      <c r="F21" s="54">
        <v>182.23750000000001</v>
      </c>
    </row>
    <row r="22" spans="1:6" x14ac:dyDescent="0.2">
      <c r="A22" s="60" t="s">
        <v>321</v>
      </c>
      <c r="B22" s="54">
        <v>196.6225</v>
      </c>
      <c r="C22" s="54">
        <v>174.27250000000001</v>
      </c>
      <c r="D22" s="54">
        <v>279.55250000000001</v>
      </c>
      <c r="E22" s="54">
        <v>219.2225</v>
      </c>
      <c r="F22" s="54">
        <v>183.51</v>
      </c>
    </row>
    <row r="23" spans="1:6" s="4" customFormat="1" ht="20.100000000000001" customHeight="1" x14ac:dyDescent="0.2">
      <c r="A23" s="201" t="s">
        <v>290</v>
      </c>
      <c r="B23" s="56">
        <v>199.7</v>
      </c>
      <c r="C23" s="56">
        <v>175.3425</v>
      </c>
      <c r="D23" s="56">
        <v>288.53500000000003</v>
      </c>
      <c r="E23" s="56">
        <v>232.13749999999999</v>
      </c>
      <c r="F23" s="56">
        <v>180.9075</v>
      </c>
    </row>
    <row r="24" spans="1:6" ht="20.100000000000001" customHeight="1" x14ac:dyDescent="0.2">
      <c r="A24" s="55" t="s">
        <v>70</v>
      </c>
    </row>
    <row r="25" spans="1:6" ht="20.100000000000001" customHeight="1" x14ac:dyDescent="0.2">
      <c r="A25" s="60" t="s">
        <v>336</v>
      </c>
      <c r="B25" s="57">
        <f t="shared" ref="B25:F27" si="0">B6/B5-1</f>
        <v>4.8216321876527024E-2</v>
      </c>
      <c r="C25" s="57">
        <f t="shared" si="0"/>
        <v>4.1042985991172509E-2</v>
      </c>
      <c r="D25" s="57">
        <f t="shared" si="0"/>
        <v>5.0531559240438728E-2</v>
      </c>
      <c r="E25" s="57">
        <f t="shared" si="0"/>
        <v>3.7669836956521818E-2</v>
      </c>
      <c r="F25" s="57">
        <f t="shared" si="0"/>
        <v>8.140974836536552E-2</v>
      </c>
    </row>
    <row r="26" spans="1:6" x14ac:dyDescent="0.2">
      <c r="A26" s="60" t="s">
        <v>337</v>
      </c>
      <c r="B26" s="3">
        <f t="shared" si="0"/>
        <v>7.9953379953379144E-3</v>
      </c>
      <c r="C26" s="3">
        <f t="shared" si="0"/>
        <v>-3.2696605912578613E-2</v>
      </c>
      <c r="D26" s="3">
        <f t="shared" si="0"/>
        <v>5.0718411380018091E-2</v>
      </c>
      <c r="E26" s="3">
        <f t="shared" si="0"/>
        <v>6.4519296867328046E-2</v>
      </c>
      <c r="F26" s="3">
        <f t="shared" si="0"/>
        <v>7.6861415844078573E-2</v>
      </c>
    </row>
    <row r="27" spans="1:6" x14ac:dyDescent="0.2">
      <c r="A27" s="60" t="s">
        <v>338</v>
      </c>
      <c r="B27" s="3">
        <f t="shared" si="0"/>
        <v>1.974886108734375E-2</v>
      </c>
      <c r="C27" s="3">
        <f t="shared" si="0"/>
        <v>3.1229156741305442E-2</v>
      </c>
      <c r="D27" s="3">
        <f t="shared" si="0"/>
        <v>-7.5869431887877203E-3</v>
      </c>
      <c r="E27" s="3">
        <f t="shared" si="0"/>
        <v>9.7555350553504283E-3</v>
      </c>
      <c r="F27" s="3">
        <f t="shared" si="0"/>
        <v>1.4036878708607148E-2</v>
      </c>
    </row>
    <row r="28" spans="1:6" x14ac:dyDescent="0.2">
      <c r="A28" s="60" t="s">
        <v>339</v>
      </c>
      <c r="B28" s="3">
        <f t="shared" ref="B28:F34" si="1">B9/B8-1</f>
        <v>2.2881375150237027E-2</v>
      </c>
      <c r="C28" s="3">
        <f t="shared" si="1"/>
        <v>-3.2477882238802547E-2</v>
      </c>
      <c r="D28" s="3">
        <f t="shared" si="1"/>
        <v>9.6042482089313097E-2</v>
      </c>
      <c r="E28" s="3">
        <f t="shared" si="1"/>
        <v>0.17943037251901428</v>
      </c>
      <c r="F28" s="3">
        <f t="shared" si="1"/>
        <v>-1.5100987856289105E-3</v>
      </c>
    </row>
    <row r="29" spans="1:6" x14ac:dyDescent="0.2">
      <c r="A29" s="60" t="s">
        <v>340</v>
      </c>
      <c r="B29" s="3">
        <f t="shared" si="1"/>
        <v>7.8703498425929386E-3</v>
      </c>
      <c r="C29" s="3">
        <f t="shared" si="1"/>
        <v>3.1276113167004738E-2</v>
      </c>
      <c r="D29" s="3">
        <f t="shared" si="1"/>
        <v>7.6370470919912226E-2</v>
      </c>
      <c r="E29" s="3">
        <f t="shared" si="1"/>
        <v>-1.0786421115823286E-2</v>
      </c>
      <c r="F29" s="3">
        <f t="shared" si="1"/>
        <v>-7.6144264498918202E-2</v>
      </c>
    </row>
    <row r="30" spans="1:6" x14ac:dyDescent="0.2">
      <c r="A30" s="60" t="s">
        <v>329</v>
      </c>
      <c r="B30" s="3">
        <f t="shared" si="1"/>
        <v>2.4636501616770445E-2</v>
      </c>
      <c r="C30" s="3">
        <f t="shared" si="1"/>
        <v>5.1047574950804586E-2</v>
      </c>
      <c r="D30" s="3">
        <f t="shared" si="1"/>
        <v>-2.3476000155213117E-2</v>
      </c>
      <c r="E30" s="3">
        <f t="shared" si="1"/>
        <v>-2.9266669276848956E-2</v>
      </c>
      <c r="F30" s="3">
        <f t="shared" si="1"/>
        <v>2.52375971988541E-2</v>
      </c>
    </row>
    <row r="31" spans="1:6" x14ac:dyDescent="0.2">
      <c r="A31" s="60" t="s">
        <v>330</v>
      </c>
      <c r="B31" s="3">
        <f t="shared" si="1"/>
        <v>1.1506837551791493E-2</v>
      </c>
      <c r="C31" s="3">
        <f t="shared" si="1"/>
        <v>3.6916299559471399E-2</v>
      </c>
      <c r="D31" s="3">
        <f t="shared" si="1"/>
        <v>3.4828737185091052E-2</v>
      </c>
      <c r="E31" s="3">
        <f t="shared" si="1"/>
        <v>-7.6068324359207073E-2</v>
      </c>
      <c r="F31" s="3">
        <f t="shared" si="1"/>
        <v>-1.7187084183447165E-2</v>
      </c>
    </row>
    <row r="32" spans="1:6" x14ac:dyDescent="0.2">
      <c r="A32" s="60" t="s">
        <v>331</v>
      </c>
      <c r="B32" s="3">
        <f t="shared" si="1"/>
        <v>3.2536027336205642E-2</v>
      </c>
      <c r="C32" s="3">
        <f t="shared" si="1"/>
        <v>3.3435296116917312E-2</v>
      </c>
      <c r="D32" s="3">
        <f t="shared" si="1"/>
        <v>-3.5518863396372113E-3</v>
      </c>
      <c r="E32" s="3">
        <f t="shared" si="1"/>
        <v>9.1563898286587397E-2</v>
      </c>
      <c r="F32" s="3">
        <f t="shared" si="1"/>
        <v>4.580634970778652E-3</v>
      </c>
    </row>
    <row r="33" spans="1:7" x14ac:dyDescent="0.2">
      <c r="A33" s="60" t="s">
        <v>332</v>
      </c>
      <c r="B33" s="3">
        <f t="shared" si="1"/>
        <v>7.9260020554984489E-2</v>
      </c>
      <c r="C33" s="3">
        <f t="shared" si="1"/>
        <v>6.2836587872559191E-2</v>
      </c>
      <c r="D33" s="3">
        <f t="shared" si="1"/>
        <v>0.17337186897880552</v>
      </c>
      <c r="E33" s="3">
        <f t="shared" si="1"/>
        <v>2.7834433113377299E-2</v>
      </c>
      <c r="F33" s="3">
        <f t="shared" si="1"/>
        <v>8.688230008984732E-2</v>
      </c>
    </row>
    <row r="34" spans="1:7" x14ac:dyDescent="0.2">
      <c r="A34" s="60" t="s">
        <v>333</v>
      </c>
      <c r="B34" s="3">
        <f t="shared" si="1"/>
        <v>7.5972269835828499E-2</v>
      </c>
      <c r="C34" s="3">
        <f t="shared" si="1"/>
        <v>4.877482739280925E-2</v>
      </c>
      <c r="D34" s="3">
        <f t="shared" si="1"/>
        <v>7.0199349732339211E-2</v>
      </c>
      <c r="E34" s="3">
        <f t="shared" si="1"/>
        <v>0.17830045523520477</v>
      </c>
      <c r="F34" s="3">
        <f t="shared" si="1"/>
        <v>0.10701000247995363</v>
      </c>
    </row>
    <row r="35" spans="1:7" x14ac:dyDescent="0.2">
      <c r="A35" s="60" t="s">
        <v>334</v>
      </c>
      <c r="B35" s="3">
        <f t="shared" ref="B35:F40" si="2">B16/B15-1</f>
        <v>4.851756792636519E-2</v>
      </c>
      <c r="C35" s="3">
        <f t="shared" si="2"/>
        <v>1.2096848549669081E-2</v>
      </c>
      <c r="D35" s="3">
        <f t="shared" si="2"/>
        <v>0.12511316035781683</v>
      </c>
      <c r="E35" s="3">
        <f t="shared" si="2"/>
        <v>3.8519325705417273E-2</v>
      </c>
      <c r="F35" s="3">
        <f t="shared" si="2"/>
        <v>0.10514132098719342</v>
      </c>
    </row>
    <row r="36" spans="1:7" x14ac:dyDescent="0.2">
      <c r="A36" s="60" t="s">
        <v>335</v>
      </c>
      <c r="B36" s="3">
        <f t="shared" si="2"/>
        <v>6.8471875211020272E-2</v>
      </c>
      <c r="C36" s="3">
        <f t="shared" si="2"/>
        <v>1.3956454404664198E-2</v>
      </c>
      <c r="D36" s="3">
        <f t="shared" si="2"/>
        <v>0.15706356458057757</v>
      </c>
      <c r="E36" s="3">
        <f t="shared" si="2"/>
        <v>0.11259141494435609</v>
      </c>
      <c r="F36" s="3">
        <f t="shared" si="2"/>
        <v>0.11567958376972198</v>
      </c>
    </row>
    <row r="37" spans="1:7" x14ac:dyDescent="0.2">
      <c r="A37" s="60" t="s">
        <v>302</v>
      </c>
      <c r="B37" s="3">
        <f t="shared" si="2"/>
        <v>0.10500537192694193</v>
      </c>
      <c r="C37" s="3">
        <f t="shared" si="2"/>
        <v>0.11812905428473885</v>
      </c>
      <c r="D37" s="3">
        <f t="shared" si="2"/>
        <v>0.15231483664136514</v>
      </c>
      <c r="E37" s="3">
        <f t="shared" si="2"/>
        <v>8.2835586293618313E-2</v>
      </c>
      <c r="F37" s="3">
        <f t="shared" si="2"/>
        <v>5.1812373194440209E-2</v>
      </c>
    </row>
    <row r="38" spans="1:7" x14ac:dyDescent="0.2">
      <c r="A38" s="60" t="s">
        <v>303</v>
      </c>
      <c r="B38" s="3">
        <f t="shared" si="2"/>
        <v>5.7794046155166034E-2</v>
      </c>
      <c r="C38" s="3">
        <f t="shared" si="2"/>
        <v>7.4953796705504283E-2</v>
      </c>
      <c r="D38" s="3">
        <f t="shared" si="2"/>
        <v>4.156821831497326E-2</v>
      </c>
      <c r="E38" s="3">
        <f t="shared" si="2"/>
        <v>2.9256126367463331E-2</v>
      </c>
      <c r="F38" s="3">
        <f t="shared" si="2"/>
        <v>2.4529279668336512E-2</v>
      </c>
    </row>
    <row r="39" spans="1:7" x14ac:dyDescent="0.2">
      <c r="A39" s="60" t="s">
        <v>304</v>
      </c>
      <c r="B39" s="3">
        <f t="shared" si="2"/>
        <v>3.7753446877534458E-2</v>
      </c>
      <c r="C39" s="3">
        <f t="shared" si="2"/>
        <v>3.4938480168637653E-2</v>
      </c>
      <c r="D39" s="3">
        <f t="shared" si="2"/>
        <v>6.2446602704480991E-2</v>
      </c>
      <c r="E39" s="3">
        <f t="shared" si="2"/>
        <v>2.6847530642597039E-2</v>
      </c>
      <c r="F39" s="3">
        <f t="shared" si="2"/>
        <v>1.7520935199235588E-2</v>
      </c>
    </row>
    <row r="40" spans="1:7" x14ac:dyDescent="0.2">
      <c r="A40" s="60" t="s">
        <v>320</v>
      </c>
      <c r="B40" s="3">
        <f t="shared" si="2"/>
        <v>1.4914097404035154E-2</v>
      </c>
      <c r="C40" s="3">
        <f t="shared" si="2"/>
        <v>1.505214803686461E-2</v>
      </c>
      <c r="D40" s="3">
        <f t="shared" si="2"/>
        <v>1.1951196968296385E-2</v>
      </c>
      <c r="E40" s="3">
        <f t="shared" si="2"/>
        <v>2.9179672868023587E-2</v>
      </c>
      <c r="F40" s="3">
        <f t="shared" si="2"/>
        <v>6.5728607133486161E-3</v>
      </c>
    </row>
    <row r="41" spans="1:7" x14ac:dyDescent="0.2">
      <c r="A41" s="60" t="s">
        <v>321</v>
      </c>
      <c r="B41" s="3">
        <f t="shared" ref="B41:F42" si="3">B22/B21-1</f>
        <v>9.3816576400831408E-3</v>
      </c>
      <c r="C41" s="3">
        <f t="shared" si="3"/>
        <v>-7.9552570159957536E-3</v>
      </c>
      <c r="D41" s="3">
        <f t="shared" si="3"/>
        <v>2.1354913548222276E-2</v>
      </c>
      <c r="E41" s="3">
        <f t="shared" si="3"/>
        <v>6.3838305409635199E-2</v>
      </c>
      <c r="F41" s="3">
        <f t="shared" si="3"/>
        <v>6.9826462720350424E-3</v>
      </c>
    </row>
    <row r="42" spans="1:7" s="4" customFormat="1" ht="20.100000000000001" customHeight="1" x14ac:dyDescent="0.2">
      <c r="A42" s="62" t="s">
        <v>290</v>
      </c>
      <c r="B42" s="7">
        <f t="shared" si="3"/>
        <v>1.5651820112143833E-2</v>
      </c>
      <c r="C42" s="7">
        <f t="shared" si="3"/>
        <v>6.1398097806595331E-3</v>
      </c>
      <c r="D42" s="7">
        <f t="shared" si="3"/>
        <v>3.2131710501605237E-2</v>
      </c>
      <c r="E42" s="7">
        <f t="shared" si="3"/>
        <v>5.8912748463319176E-2</v>
      </c>
      <c r="F42" s="7">
        <f t="shared" si="3"/>
        <v>-1.4181788458394573E-2</v>
      </c>
    </row>
    <row r="43" spans="1:7" s="75" customFormat="1" ht="15" customHeight="1" x14ac:dyDescent="0.2">
      <c r="A43" s="253" t="s">
        <v>272</v>
      </c>
      <c r="B43" s="253"/>
      <c r="C43" s="253"/>
      <c r="D43" s="253"/>
      <c r="E43" s="253"/>
      <c r="F43" s="253"/>
      <c r="G43" s="253"/>
    </row>
  </sheetData>
  <phoneticPr fontId="6" type="noConversion"/>
  <pageMargins left="0.74803149606299202" right="0.74803149606299202" top="0.98425196850393704" bottom="0.98425196850393704" header="0.511811023622047" footer="0.511811023622047"/>
  <pageSetup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87"/>
  <sheetViews>
    <sheetView showGridLines="0" view="pageBreakPreview" zoomScale="80" zoomScaleNormal="90" zoomScaleSheetLayoutView="80" workbookViewId="0">
      <pane xSplit="3" ySplit="2" topLeftCell="D3" activePane="bottomRight" state="frozen"/>
      <selection activeCell="A3" sqref="A3"/>
      <selection pane="topRight" activeCell="A3" sqref="A3"/>
      <selection pane="bottomLeft" activeCell="A3" sqref="A3"/>
      <selection pane="bottomRight" activeCell="K4" sqref="K4"/>
    </sheetView>
  </sheetViews>
  <sheetFormatPr defaultColWidth="9.28515625" defaultRowHeight="12.75" outlineLevelCol="2" x14ac:dyDescent="0.2"/>
  <cols>
    <col min="1" max="1" width="2.28515625" style="496" customWidth="1"/>
    <col min="2" max="2" width="48.28515625" style="496" bestFit="1" customWidth="1"/>
    <col min="3" max="3" width="9.28515625" style="508" hidden="1" customWidth="1" outlineLevel="2"/>
    <col min="4" max="4" width="9.28515625" style="508" customWidth="1" outlineLevel="1" collapsed="1"/>
    <col min="5" max="9" width="9.28515625" style="508" customWidth="1" outlineLevel="1"/>
    <col min="10" max="18" width="9.28515625" style="508"/>
    <col min="19" max="16384" width="9.28515625" style="496"/>
  </cols>
  <sheetData>
    <row r="1" spans="1:20" s="491" customFormat="1" ht="25.15" customHeight="1" x14ac:dyDescent="0.2">
      <c r="A1" s="619" t="str">
        <f>Index!B3</f>
        <v>Table 1    RMI summary economic indicators, FY2004-FY2020</v>
      </c>
      <c r="B1" s="620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</row>
    <row r="2" spans="1:20" s="491" customFormat="1" ht="25.15" customHeight="1" x14ac:dyDescent="0.2">
      <c r="A2" s="627"/>
      <c r="B2" s="628"/>
      <c r="C2" s="629" t="s">
        <v>292</v>
      </c>
      <c r="D2" s="629" t="s">
        <v>293</v>
      </c>
      <c r="E2" s="629" t="s">
        <v>294</v>
      </c>
      <c r="F2" s="629" t="s">
        <v>295</v>
      </c>
      <c r="G2" s="629" t="s">
        <v>296</v>
      </c>
      <c r="H2" s="629" t="s">
        <v>297</v>
      </c>
      <c r="I2" s="629" t="s">
        <v>430</v>
      </c>
      <c r="J2" s="629" t="s">
        <v>444</v>
      </c>
      <c r="K2" s="629" t="s">
        <v>541</v>
      </c>
      <c r="L2" s="629" t="s">
        <v>594</v>
      </c>
      <c r="M2" s="629" t="s">
        <v>656</v>
      </c>
      <c r="N2" s="629" t="s">
        <v>675</v>
      </c>
      <c r="O2" s="629" t="s">
        <v>676</v>
      </c>
      <c r="P2" s="629" t="s">
        <v>677</v>
      </c>
      <c r="Q2" s="629" t="s">
        <v>678</v>
      </c>
      <c r="R2" s="629" t="s">
        <v>679</v>
      </c>
      <c r="S2" s="629" t="s">
        <v>680</v>
      </c>
      <c r="T2" s="629" t="s">
        <v>681</v>
      </c>
    </row>
    <row r="3" spans="1:20" s="491" customFormat="1" ht="25.15" customHeight="1" x14ac:dyDescent="0.25">
      <c r="A3" s="630" t="s">
        <v>919</v>
      </c>
      <c r="B3" s="496"/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</row>
    <row r="4" spans="1:20" s="678" customFormat="1" ht="17.25" customHeight="1" x14ac:dyDescent="0.2">
      <c r="A4" s="677"/>
      <c r="B4" s="679" t="s">
        <v>873</v>
      </c>
      <c r="C4" s="734">
        <f>NAInd!I87</f>
        <v>130.90579223632813</v>
      </c>
      <c r="D4" s="734">
        <f>NAInd!J87</f>
        <v>132.44017028808594</v>
      </c>
      <c r="E4" s="734">
        <f>NAInd!K87</f>
        <v>136.55949401855469</v>
      </c>
      <c r="F4" s="734">
        <f>NAInd!L87</f>
        <v>141.51579284667969</v>
      </c>
      <c r="G4" s="734">
        <f>NAInd!M87</f>
        <v>148.42984008789063</v>
      </c>
      <c r="H4" s="734">
        <f>NAInd!N87</f>
        <v>151.92463684082031</v>
      </c>
      <c r="I4" s="734">
        <f>NAInd!O87</f>
        <v>150.41253662109375</v>
      </c>
      <c r="J4" s="734">
        <f>NAInd!P87</f>
        <v>160.47023010253906</v>
      </c>
      <c r="K4" s="734">
        <f>NAInd!Q87</f>
        <v>172.07273864746094</v>
      </c>
      <c r="L4" s="734">
        <f>NAInd!R87</f>
        <v>180.54533386230469</v>
      </c>
      <c r="M4" s="734">
        <f>NAInd!S87</f>
        <v>184.80838012695313</v>
      </c>
      <c r="N4" s="734">
        <f>NAInd!T87</f>
        <v>182.48663330078125</v>
      </c>
      <c r="O4" s="734">
        <f>NAInd!U87</f>
        <v>184.24749755859375</v>
      </c>
      <c r="P4" s="734">
        <f>NAInd!V87</f>
        <v>201.69808959960938</v>
      </c>
      <c r="Q4" s="734">
        <f>NAInd!W87</f>
        <v>213.06163024902344</v>
      </c>
      <c r="R4" s="734">
        <f>NAInd!X87</f>
        <v>221.79425048828125</v>
      </c>
      <c r="S4" s="734">
        <f>NAInd!Y87</f>
        <v>239.64151000976563</v>
      </c>
      <c r="T4" s="734">
        <f>NAInd!Z87</f>
        <v>244.46244812011719</v>
      </c>
    </row>
    <row r="5" spans="1:20" s="491" customFormat="1" ht="12.75" customHeight="1" x14ac:dyDescent="0.2">
      <c r="A5" s="488"/>
      <c r="B5" s="622" t="s">
        <v>0</v>
      </c>
      <c r="C5" s="673">
        <f>GNI!I35</f>
        <v>49995.3359375</v>
      </c>
      <c r="D5" s="673">
        <f>GNI!J35</f>
        <v>50460.66796875</v>
      </c>
      <c r="E5" s="673">
        <f>GNI!K35</f>
        <v>51186.00390625</v>
      </c>
      <c r="F5" s="673">
        <f>GNI!L35</f>
        <v>51479.3359375</v>
      </c>
      <c r="G5" s="673">
        <f>GNI!M35</f>
        <v>51796.671875</v>
      </c>
      <c r="H5" s="673">
        <f>GNI!N35</f>
        <v>52476.40234375</v>
      </c>
      <c r="I5" s="673">
        <f>GNI!O35</f>
        <v>52278.359375</v>
      </c>
      <c r="J5" s="673">
        <f>GNI!P35</f>
        <v>52920.5078125</v>
      </c>
      <c r="K5" s="673">
        <f>GNI!Q35</f>
        <v>53158</v>
      </c>
      <c r="L5" s="673">
        <f>GNI!R35</f>
        <v>53355.50390625</v>
      </c>
      <c r="M5" s="673">
        <f>GNI!S35</f>
        <v>53553.7421875</v>
      </c>
      <c r="N5" s="673">
        <f>GNI!T35</f>
        <v>53752.71875</v>
      </c>
      <c r="O5" s="673">
        <f>GNI!U35</f>
        <v>53952.43359375</v>
      </c>
      <c r="P5" s="673">
        <f>GNI!V35</f>
        <v>54152.890625</v>
      </c>
      <c r="Q5" s="673">
        <f>GNI!W35</f>
        <v>54354.08984375</v>
      </c>
      <c r="R5" s="673">
        <f>GNI!X35</f>
        <v>54556.0390625</v>
      </c>
      <c r="S5" s="673">
        <f>GNI!Y35</f>
        <v>54758.73828125</v>
      </c>
      <c r="T5" s="673">
        <f>GNI!Z35</f>
        <v>54962.19140625</v>
      </c>
    </row>
    <row r="6" spans="1:20" s="491" customFormat="1" ht="12.75" customHeight="1" x14ac:dyDescent="0.2">
      <c r="A6" s="488"/>
      <c r="B6" s="622" t="s">
        <v>874</v>
      </c>
      <c r="C6" s="673">
        <f>GNI!I36</f>
        <v>2618.3600886285799</v>
      </c>
      <c r="D6" s="673">
        <f>GNI!J36</f>
        <v>2624.6218216949756</v>
      </c>
      <c r="E6" s="673">
        <f>GNI!K36</f>
        <v>2667.9069198031352</v>
      </c>
      <c r="F6" s="673">
        <f>GNI!L36</f>
        <v>2748.9824852925667</v>
      </c>
      <c r="G6" s="673">
        <f>GNI!M36</f>
        <v>2865.6250433636692</v>
      </c>
      <c r="H6" s="673">
        <f>GNI!N36</f>
        <v>2895.1038953781235</v>
      </c>
      <c r="I6" s="673">
        <f>GNI!O36</f>
        <v>2877.1472253397151</v>
      </c>
      <c r="J6" s="673">
        <f>GNI!P36</f>
        <v>3032.2881759013558</v>
      </c>
      <c r="K6" s="673">
        <f>GNI!Q36</f>
        <v>3237.0055052383636</v>
      </c>
      <c r="L6" s="673">
        <f>GNI!R36</f>
        <v>3383.8183625730098</v>
      </c>
      <c r="M6" s="673">
        <f>GNI!S36</f>
        <v>3450.8957278822863</v>
      </c>
      <c r="N6" s="673">
        <f>GNI!T36</f>
        <v>3394.9284342158276</v>
      </c>
      <c r="O6" s="673">
        <f>GNI!U36</f>
        <v>3414.998829263885</v>
      </c>
      <c r="P6" s="673">
        <f>GNI!V36</f>
        <v>3724.6043059148215</v>
      </c>
      <c r="Q6" s="673">
        <f>GNI!W36</f>
        <v>3919.8822179067861</v>
      </c>
      <c r="R6" s="673">
        <f>GNI!X36</f>
        <v>4065.4390292922712</v>
      </c>
      <c r="S6" s="673">
        <f>GNI!Y36</f>
        <v>4376.3154070301425</v>
      </c>
      <c r="T6" s="673">
        <f>GNI!Z36</f>
        <v>4447.8293507838234</v>
      </c>
    </row>
    <row r="7" spans="1:20" s="624" customFormat="1" ht="12.75" customHeight="1" x14ac:dyDescent="0.2">
      <c r="A7" s="680"/>
      <c r="B7" s="624" t="s">
        <v>920</v>
      </c>
      <c r="C7" s="681">
        <f>GNI!I37</f>
        <v>3320.3674253200356</v>
      </c>
      <c r="D7" s="681">
        <f>GNI!J37</f>
        <v>3355.94681565468</v>
      </c>
      <c r="E7" s="681">
        <f>GNI!K37</f>
        <v>3499.5048422567697</v>
      </c>
      <c r="F7" s="681">
        <f>GNI!L37</f>
        <v>3522.5820957153619</v>
      </c>
      <c r="G7" s="681">
        <f>GNI!M37</f>
        <v>3697.2042671754821</v>
      </c>
      <c r="H7" s="681">
        <f>GNI!N37</f>
        <v>3610.6782893681975</v>
      </c>
      <c r="I7" s="681">
        <f>GNI!O37</f>
        <v>3637.6804085908907</v>
      </c>
      <c r="J7" s="681">
        <f>GNI!P37</f>
        <v>3689.5167243027386</v>
      </c>
      <c r="K7" s="681">
        <f>GNI!Q37</f>
        <v>3938.3836468714144</v>
      </c>
      <c r="L7" s="681">
        <f>GNI!R37</f>
        <v>3916.0025348242689</v>
      </c>
      <c r="M7" s="681">
        <f>GNI!S37</f>
        <v>4139.5148318468682</v>
      </c>
      <c r="N7" s="681">
        <f>GNI!T37</f>
        <v>4251.5385054832986</v>
      </c>
      <c r="O7" s="681">
        <f>GNI!U37</f>
        <v>4613.387812632518</v>
      </c>
      <c r="P7" s="681">
        <f>GNI!V37</f>
        <v>4866.3342749076864</v>
      </c>
      <c r="Q7" s="681">
        <f>GNI!W37</f>
        <v>5039.8818423358134</v>
      </c>
      <c r="R7" s="681">
        <f>GNI!X37</f>
        <v>5178.8001000762833</v>
      </c>
      <c r="S7" s="681">
        <f>GNI!Y37</f>
        <v>5386.9216600668115</v>
      </c>
      <c r="T7" s="681">
        <f>GNI!Z37</f>
        <v>5425.4650733448088</v>
      </c>
    </row>
    <row r="8" spans="1:20" s="504" customFormat="1" ht="20.100000000000001" customHeight="1" x14ac:dyDescent="0.2">
      <c r="A8" s="674"/>
      <c r="B8" s="626" t="s">
        <v>875</v>
      </c>
      <c r="C8" s="675">
        <f>GNI!I38</f>
        <v>4140.2132506616363</v>
      </c>
      <c r="D8" s="675">
        <f>GNI!J38</f>
        <v>4160.9894709864675</v>
      </c>
      <c r="E8" s="675">
        <f>GNI!K38</f>
        <v>4479.5977730969125</v>
      </c>
      <c r="F8" s="675">
        <f>GNI!L38</f>
        <v>4446.0463796372378</v>
      </c>
      <c r="G8" s="675">
        <f>GNI!M38</f>
        <v>4799.2040194837937</v>
      </c>
      <c r="H8" s="675">
        <f>GNI!N38</f>
        <v>4612.4551645077927</v>
      </c>
      <c r="I8" s="675">
        <f>GNI!O38</f>
        <v>4667.4449387063114</v>
      </c>
      <c r="J8" s="675">
        <f>GNI!P38</f>
        <v>4683.1222317760139</v>
      </c>
      <c r="K8" s="675">
        <f>GNI!Q38</f>
        <v>4901.2810369705639</v>
      </c>
      <c r="L8" s="675">
        <f>GNI!R38</f>
        <v>4891.6498789685029</v>
      </c>
      <c r="M8" s="675">
        <f>GNI!S38</f>
        <v>5200.4947702412719</v>
      </c>
      <c r="N8" s="675">
        <f>GNI!T38</f>
        <v>5180.425503044823</v>
      </c>
      <c r="O8" s="675">
        <f>GNI!U38</f>
        <v>5621.3678062775007</v>
      </c>
      <c r="P8" s="675">
        <f>GNI!V38</f>
        <v>5843.4633311169491</v>
      </c>
      <c r="Q8" s="675">
        <f>GNI!W38</f>
        <v>5964.735274349081</v>
      </c>
      <c r="R8" s="675">
        <f>GNI!X38</f>
        <v>6177.6279846266252</v>
      </c>
      <c r="S8" s="675">
        <f>GNI!Y38</f>
        <v>6502.2709694722134</v>
      </c>
      <c r="T8" s="675">
        <f>GNI!Z38</f>
        <v>6895.3113362861004</v>
      </c>
    </row>
    <row r="9" spans="1:20" ht="21" customHeight="1" x14ac:dyDescent="0.25">
      <c r="A9" s="630" t="s">
        <v>876</v>
      </c>
      <c r="S9" s="508"/>
      <c r="T9" s="508"/>
    </row>
    <row r="10" spans="1:20" s="631" customFormat="1" x14ac:dyDescent="0.2">
      <c r="B10" s="632" t="s">
        <v>1020</v>
      </c>
      <c r="C10" s="690">
        <f>NAInd!I27</f>
        <v>167.01055908203125</v>
      </c>
      <c r="D10" s="690">
        <f>NAInd!J27</f>
        <v>166.47709655761719</v>
      </c>
      <c r="E10" s="690">
        <f>NAInd!K27</f>
        <v>170.32722473144531</v>
      </c>
      <c r="F10" s="690">
        <f>NAInd!L27</f>
        <v>169.72998046875</v>
      </c>
      <c r="G10" s="690">
        <f>NAInd!M27</f>
        <v>174.89268493652344</v>
      </c>
      <c r="H10" s="690">
        <f>NAInd!N27</f>
        <v>163.90274047851563</v>
      </c>
      <c r="I10" s="690">
        <f>NAInd!O27</f>
        <v>169.76437377929688</v>
      </c>
      <c r="J10" s="690">
        <f>NAInd!P27</f>
        <v>180.67268371582031</v>
      </c>
      <c r="K10" s="690">
        <f>NAInd!Q27</f>
        <v>179.31378173828125</v>
      </c>
      <c r="L10" s="690">
        <f>NAInd!R27</f>
        <v>175.33500671386719</v>
      </c>
      <c r="M10" s="690">
        <f>NAInd!S27</f>
        <v>182.38923645019531</v>
      </c>
      <c r="N10" s="690">
        <f>NAInd!T27</f>
        <v>181.15522766113281</v>
      </c>
      <c r="O10" s="690">
        <f>NAInd!U27</f>
        <v>184.24749755859375</v>
      </c>
      <c r="P10" s="690">
        <f>NAInd!V27</f>
        <v>186.22825622558594</v>
      </c>
      <c r="Q10" s="690">
        <f>NAInd!W27</f>
        <v>192.28170776367188</v>
      </c>
      <c r="R10" s="690">
        <f>NAInd!X27</f>
        <v>199.15530395507813</v>
      </c>
      <c r="S10" s="690">
        <f>NAInd!Y27</f>
        <v>212.3885498046875</v>
      </c>
      <c r="T10" s="690">
        <f>NAInd!Z27</f>
        <v>207.6998291015625</v>
      </c>
    </row>
    <row r="11" spans="1:20" s="631" customFormat="1" x14ac:dyDescent="0.2">
      <c r="B11" s="633" t="s">
        <v>877</v>
      </c>
      <c r="C11" s="689"/>
      <c r="D11" s="689">
        <f>(D10/C10-1)*100</f>
        <v>-0.31941844117295837</v>
      </c>
      <c r="E11" s="689">
        <f t="shared" ref="E11:T11" si="0">(E10/D10-1)*100</f>
        <v>2.3127074254899682</v>
      </c>
      <c r="F11" s="689">
        <f t="shared" si="0"/>
        <v>-0.35064521460793641</v>
      </c>
      <c r="G11" s="689">
        <f t="shared" si="0"/>
        <v>3.0417162916742235</v>
      </c>
      <c r="H11" s="689">
        <f t="shared" si="0"/>
        <v>-6.2838216829918085</v>
      </c>
      <c r="I11" s="689">
        <f t="shared" si="0"/>
        <v>3.5762875493528412</v>
      </c>
      <c r="J11" s="689">
        <f t="shared" si="0"/>
        <v>6.4255589636874166</v>
      </c>
      <c r="K11" s="689">
        <f t="shared" si="0"/>
        <v>-0.75213471654435038</v>
      </c>
      <c r="L11" s="689">
        <f t="shared" si="0"/>
        <v>-2.218889694837467</v>
      </c>
      <c r="M11" s="689">
        <f t="shared" si="0"/>
        <v>4.0232865464453704</v>
      </c>
      <c r="N11" s="689">
        <f t="shared" si="0"/>
        <v>-0.67657983172678682</v>
      </c>
      <c r="O11" s="689">
        <f t="shared" si="0"/>
        <v>1.7069724883928217</v>
      </c>
      <c r="P11" s="689">
        <f t="shared" si="0"/>
        <v>1.0750532263605228</v>
      </c>
      <c r="Q11" s="689">
        <f t="shared" si="0"/>
        <v>3.2505548088004099</v>
      </c>
      <c r="R11" s="689">
        <f t="shared" si="0"/>
        <v>3.5747530388352988</v>
      </c>
      <c r="S11" s="689">
        <f t="shared" si="0"/>
        <v>6.644686627374119</v>
      </c>
      <c r="T11" s="689">
        <f t="shared" si="0"/>
        <v>-2.2076146324445212</v>
      </c>
    </row>
    <row r="12" spans="1:20" s="631" customFormat="1" x14ac:dyDescent="0.2">
      <c r="B12" s="688" t="s">
        <v>924</v>
      </c>
      <c r="C12" s="634"/>
      <c r="D12" s="634">
        <f>(NAInd!J29/NAInd!I29-1)*100</f>
        <v>-0.31941844117295837</v>
      </c>
      <c r="E12" s="634">
        <f>(NAInd!K29/NAInd!J29-1)*100</f>
        <v>2.3127074254899682</v>
      </c>
      <c r="F12" s="634">
        <f>(NAInd!L29/NAInd!K29-1)*100</f>
        <v>-0.35064521460793641</v>
      </c>
      <c r="G12" s="634">
        <f>(NAInd!M29/NAInd!L29-1)*100</f>
        <v>3.0417162916742235</v>
      </c>
      <c r="H12" s="634">
        <f>(NAInd!N29/NAInd!M29-1)*100</f>
        <v>-6.2838216829918085</v>
      </c>
      <c r="I12" s="634">
        <f>(NAInd!O29/NAInd!N29-1)*100</f>
        <v>3.0933488990860791</v>
      </c>
      <c r="J12" s="634">
        <f>(NAInd!P29/NAInd!O29-1)*100</f>
        <v>4.9541246128362637</v>
      </c>
      <c r="K12" s="634">
        <f>(NAInd!Q29/NAInd!P29-1)*100</f>
        <v>-1.5696138142741956</v>
      </c>
      <c r="L12" s="634">
        <f>(NAInd!R29/NAInd!Q29-1)*100</f>
        <v>-3.2422854363633014</v>
      </c>
      <c r="M12" s="634">
        <f>(NAInd!S29/NAInd!R29-1)*100</f>
        <v>4.4454506517214831</v>
      </c>
      <c r="N12" s="634">
        <f>(NAInd!T29/NAInd!S29-1)*100</f>
        <v>-0.58651660532755834</v>
      </c>
      <c r="O12" s="634">
        <f>(NAInd!U29/NAInd!T29-1)*100</f>
        <v>1.2144260006085261</v>
      </c>
      <c r="P12" s="634">
        <f>(NAInd!V29/NAInd!U29-1)*100</f>
        <v>2.1119738837465318</v>
      </c>
      <c r="Q12" s="634">
        <f>(NAInd!W29/NAInd!V29-1)*100</f>
        <v>2.6939133279505478</v>
      </c>
      <c r="R12" s="634">
        <f>(NAInd!X29/NAInd!W29-1)*100</f>
        <v>3.3420496398272936</v>
      </c>
      <c r="S12" s="634">
        <f>(NAInd!Y29/NAInd!X29-1)*100</f>
        <v>3.4792038092140709</v>
      </c>
      <c r="T12" s="634">
        <f>(NAInd!Z29/NAInd!Y29-1)*100</f>
        <v>-2.5862421197968</v>
      </c>
    </row>
    <row r="13" spans="1:20" ht="21" customHeight="1" x14ac:dyDescent="0.25">
      <c r="A13" s="695" t="s">
        <v>878</v>
      </c>
      <c r="B13" s="696"/>
      <c r="S13" s="508"/>
    </row>
    <row r="14" spans="1:20" x14ac:dyDescent="0.2">
      <c r="A14" s="696"/>
      <c r="B14" s="697" t="s">
        <v>879</v>
      </c>
      <c r="C14" s="694"/>
      <c r="D14" s="694">
        <f t="array" ref="D14:T14">TRANSPOSE(CpiMaj!B163:B179)*100</f>
        <v>2.014408661352296</v>
      </c>
      <c r="E14" s="694">
        <v>3.4886411344859702</v>
      </c>
      <c r="F14" s="694">
        <v>5.2599622577152561</v>
      </c>
      <c r="G14" s="694">
        <v>2.6273168132554536</v>
      </c>
      <c r="H14" s="694">
        <v>14.668582343913329</v>
      </c>
      <c r="I14" s="694">
        <v>0.4803253244840322</v>
      </c>
      <c r="J14" s="694">
        <v>1.7695546782447336</v>
      </c>
      <c r="K14" s="694">
        <v>5.3517864632062428</v>
      </c>
      <c r="L14" s="694">
        <v>4.3400265425092011</v>
      </c>
      <c r="M14" s="694">
        <v>1.8506586084376053</v>
      </c>
      <c r="N14" s="694">
        <v>1.0981596761643786</v>
      </c>
      <c r="O14" s="694">
        <v>-2.2366179483524262</v>
      </c>
      <c r="P14" s="694">
        <v>-1.5069388890413871</v>
      </c>
      <c r="Q14" s="694">
        <v>5.0048751772768796E-2</v>
      </c>
      <c r="R14" s="694">
        <v>0.80156192713938257</v>
      </c>
      <c r="S14" s="694">
        <v>-0.10950059988573679</v>
      </c>
      <c r="T14" s="694">
        <v>-0.67472573443881911</v>
      </c>
    </row>
    <row r="15" spans="1:20" ht="21" customHeight="1" x14ac:dyDescent="0.25">
      <c r="A15" s="630" t="s">
        <v>880</v>
      </c>
      <c r="S15" s="508"/>
      <c r="T15" s="508"/>
    </row>
    <row r="16" spans="1:20" s="631" customFormat="1" x14ac:dyDescent="0.2">
      <c r="A16" s="635"/>
      <c r="B16" s="635" t="s">
        <v>373</v>
      </c>
      <c r="C16" s="623">
        <f>EmpInst!I16</f>
        <v>10047.030000000001</v>
      </c>
      <c r="D16" s="623">
        <f>EmpInst!J16</f>
        <v>10216.780000000001</v>
      </c>
      <c r="E16" s="623">
        <f>EmpInst!K16</f>
        <v>9831.77</v>
      </c>
      <c r="F16" s="623">
        <f>EmpInst!L16</f>
        <v>10212.290000000001</v>
      </c>
      <c r="G16" s="623">
        <f>EmpInst!M16</f>
        <v>10534.030000000002</v>
      </c>
      <c r="H16" s="623">
        <f>EmpInst!N16</f>
        <v>10471.900000000001</v>
      </c>
      <c r="I16" s="623">
        <f>EmpInst!O16</f>
        <v>10430.9</v>
      </c>
      <c r="J16" s="623">
        <f>EmpInst!P16</f>
        <v>10975.15</v>
      </c>
      <c r="K16" s="623">
        <f>EmpInst!Q16</f>
        <v>10689.519999999999</v>
      </c>
      <c r="L16" s="623">
        <f>EmpInst!R16</f>
        <v>10795.019999999999</v>
      </c>
      <c r="M16" s="623">
        <f>EmpInst!S16</f>
        <v>10921.39</v>
      </c>
      <c r="N16" s="623">
        <f>EmpInst!T16</f>
        <v>10849.9</v>
      </c>
      <c r="O16" s="623">
        <f>EmpInst!U16</f>
        <v>10752.63</v>
      </c>
      <c r="P16" s="623">
        <f>EmpInst!V16</f>
        <v>11075.28</v>
      </c>
      <c r="Q16" s="623">
        <f>EmpInst!W16</f>
        <v>11260.03</v>
      </c>
      <c r="R16" s="623">
        <f>EmpInst!X16</f>
        <v>11348.03</v>
      </c>
      <c r="S16" s="623">
        <f>EmpInst!Y16</f>
        <v>11308.9</v>
      </c>
      <c r="T16" s="623">
        <f>EmpInst!Z16</f>
        <v>11051.269999999999</v>
      </c>
    </row>
    <row r="17" spans="1:20" s="514" customFormat="1" x14ac:dyDescent="0.2">
      <c r="A17" s="664"/>
      <c r="B17" s="665" t="s">
        <v>881</v>
      </c>
      <c r="C17" s="666"/>
      <c r="D17" s="667">
        <f t="shared" ref="D17:T17" si="1">(D16/C16-1)*100</f>
        <v>1.6895540274090903</v>
      </c>
      <c r="E17" s="667">
        <f t="shared" si="1"/>
        <v>-3.7684084417986874</v>
      </c>
      <c r="F17" s="667">
        <f t="shared" si="1"/>
        <v>3.8703102289821656</v>
      </c>
      <c r="G17" s="667">
        <f t="shared" si="1"/>
        <v>3.1505176605834961</v>
      </c>
      <c r="H17" s="667">
        <f t="shared" si="1"/>
        <v>-0.58980276304511081</v>
      </c>
      <c r="I17" s="667">
        <f t="shared" si="1"/>
        <v>-0.39152398323133442</v>
      </c>
      <c r="J17" s="667">
        <f t="shared" si="1"/>
        <v>5.2176705749264141</v>
      </c>
      <c r="K17" s="667">
        <f t="shared" si="1"/>
        <v>-2.6025156831569585</v>
      </c>
      <c r="L17" s="667">
        <f t="shared" si="1"/>
        <v>0.98694796398715035</v>
      </c>
      <c r="M17" s="667">
        <f t="shared" si="1"/>
        <v>1.1706323841919719</v>
      </c>
      <c r="N17" s="667">
        <f t="shared" si="1"/>
        <v>-0.65458700769773781</v>
      </c>
      <c r="O17" s="667">
        <f t="shared" si="1"/>
        <v>-0.89650595858026261</v>
      </c>
      <c r="P17" s="667">
        <f t="shared" si="1"/>
        <v>3.0006612335772953</v>
      </c>
      <c r="Q17" s="667">
        <f t="shared" si="1"/>
        <v>1.6681293836363409</v>
      </c>
      <c r="R17" s="667">
        <f t="shared" si="1"/>
        <v>0.78152544886647135</v>
      </c>
      <c r="S17" s="667">
        <f t="shared" si="1"/>
        <v>-0.34481755864234076</v>
      </c>
      <c r="T17" s="667">
        <f t="shared" si="1"/>
        <v>-2.2781172350980317</v>
      </c>
    </row>
    <row r="18" spans="1:20" x14ac:dyDescent="0.2">
      <c r="A18" s="494"/>
      <c r="B18" s="636" t="s">
        <v>882</v>
      </c>
      <c r="C18" s="623">
        <f>EmpInst!I3+EmpInst!I5</f>
        <v>3903.51</v>
      </c>
      <c r="D18" s="623">
        <f>EmpInst!J3+EmpInst!J5</f>
        <v>4100.5200000000004</v>
      </c>
      <c r="E18" s="623">
        <f>EmpInst!K3+EmpInst!K5</f>
        <v>3533.6400000000003</v>
      </c>
      <c r="F18" s="623">
        <f>EmpInst!L3+EmpInst!L5</f>
        <v>3785.5300000000007</v>
      </c>
      <c r="G18" s="623">
        <f>EmpInst!M3+EmpInst!M5</f>
        <v>4032.5200000000004</v>
      </c>
      <c r="H18" s="623">
        <f>EmpInst!N3+EmpInst!N5</f>
        <v>4144.6500000000005</v>
      </c>
      <c r="I18" s="623">
        <f>EmpInst!O3+EmpInst!O5</f>
        <v>4216.8900000000003</v>
      </c>
      <c r="J18" s="623">
        <f>EmpInst!P3+EmpInst!P5</f>
        <v>4810.76</v>
      </c>
      <c r="K18" s="623">
        <f>EmpInst!Q3+EmpInst!Q5</f>
        <v>4460.8900000000003</v>
      </c>
      <c r="L18" s="623">
        <f>EmpInst!R3+EmpInst!R5</f>
        <v>4439.1400000000003</v>
      </c>
      <c r="M18" s="623">
        <f>EmpInst!S3+EmpInst!S5</f>
        <v>4520.3900000000003</v>
      </c>
      <c r="N18" s="623">
        <f>EmpInst!T3+EmpInst!T5</f>
        <v>4420.2700000000004</v>
      </c>
      <c r="O18" s="623">
        <f>EmpInst!U3+EmpInst!U5</f>
        <v>4151.75</v>
      </c>
      <c r="P18" s="623">
        <f>EmpInst!V3+EmpInst!V5</f>
        <v>4228.7700000000004</v>
      </c>
      <c r="Q18" s="623">
        <f>EmpInst!W3+EmpInst!W5</f>
        <v>4254.9000000000005</v>
      </c>
      <c r="R18" s="623">
        <f>EmpInst!X3+EmpInst!X5</f>
        <v>4236.2700000000004</v>
      </c>
      <c r="S18" s="623">
        <f>EmpInst!Y3+EmpInst!Y5</f>
        <v>4167.8900000000003</v>
      </c>
      <c r="T18" s="623">
        <f>EmpInst!Z3+EmpInst!Z5</f>
        <v>3889.1400000000003</v>
      </c>
    </row>
    <row r="19" spans="1:20" s="514" customFormat="1" x14ac:dyDescent="0.2">
      <c r="A19" s="664"/>
      <c r="B19" s="668" t="s">
        <v>881</v>
      </c>
      <c r="C19" s="666"/>
      <c r="D19" s="667">
        <f t="shared" ref="D19" si="2">(D18/C18-1)*100</f>
        <v>5.0469961649899808</v>
      </c>
      <c r="E19" s="667">
        <f t="shared" ref="E19" si="3">(E18/D18-1)*100</f>
        <v>-13.824588101021341</v>
      </c>
      <c r="F19" s="667">
        <f t="shared" ref="F19" si="4">(F18/E18-1)*100</f>
        <v>7.1283435777272253</v>
      </c>
      <c r="G19" s="667">
        <f t="shared" ref="G19" si="5">(G18/F18-1)*100</f>
        <v>6.5245817626593761</v>
      </c>
      <c r="H19" s="667">
        <f t="shared" ref="H19" si="6">(H18/G18-1)*100</f>
        <v>2.7806433694067323</v>
      </c>
      <c r="I19" s="667">
        <f t="shared" ref="I19" si="7">(I18/H18-1)*100</f>
        <v>1.7429698527016813</v>
      </c>
      <c r="J19" s="667">
        <f t="shared" ref="J19" si="8">(J18/I18-1)*100</f>
        <v>14.083127613003899</v>
      </c>
      <c r="K19" s="667">
        <f t="shared" ref="K19" si="9">(K18/J18-1)*100</f>
        <v>-7.2726554640015317</v>
      </c>
      <c r="L19" s="667">
        <f t="shared" ref="L19" si="10">(L18/K18-1)*100</f>
        <v>-0.48757086590344167</v>
      </c>
      <c r="M19" s="667">
        <f t="shared" ref="M19" si="11">(M18/L18-1)*100</f>
        <v>1.8303094743576498</v>
      </c>
      <c r="N19" s="667">
        <f t="shared" ref="N19" si="12">(N18/M18-1)*100</f>
        <v>-2.2148531432022445</v>
      </c>
      <c r="O19" s="667">
        <f t="shared" ref="O19" si="13">(O18/N18-1)*100</f>
        <v>-6.0747420406445869</v>
      </c>
      <c r="P19" s="667">
        <f t="shared" ref="P19:T19" si="14">(P18/O18-1)*100</f>
        <v>1.8551213343770856</v>
      </c>
      <c r="Q19" s="667">
        <f t="shared" si="14"/>
        <v>0.61791017246148883</v>
      </c>
      <c r="R19" s="667">
        <f t="shared" si="14"/>
        <v>-0.43784812804061879</v>
      </c>
      <c r="S19" s="667">
        <f t="shared" si="14"/>
        <v>-1.6141558493674935</v>
      </c>
      <c r="T19" s="667">
        <f t="shared" si="14"/>
        <v>-6.688036392515162</v>
      </c>
    </row>
    <row r="20" spans="1:20" x14ac:dyDescent="0.2">
      <c r="A20" s="494"/>
      <c r="B20" s="636" t="s">
        <v>883</v>
      </c>
      <c r="C20" s="623">
        <f>EmpInst!I4+EmpInst!I6+EmpInst!I7+EmpInst!I8</f>
        <v>2624.63</v>
      </c>
      <c r="D20" s="623">
        <f>EmpInst!J4+EmpInst!J6+EmpInst!J7+EmpInst!J8</f>
        <v>2773.25</v>
      </c>
      <c r="E20" s="623">
        <f>EmpInst!K4+EmpInst!K6+EmpInst!K7+EmpInst!K8</f>
        <v>2896.88</v>
      </c>
      <c r="F20" s="623">
        <f>EmpInst!L4+EmpInst!L6+EmpInst!L7+EmpInst!L8</f>
        <v>3220</v>
      </c>
      <c r="G20" s="623">
        <f>EmpInst!M4+EmpInst!M6+EmpInst!M7+EmpInst!M8</f>
        <v>3306.25</v>
      </c>
      <c r="H20" s="623">
        <f>EmpInst!N4+EmpInst!N6+EmpInst!N7+EmpInst!N8</f>
        <v>3323.5</v>
      </c>
      <c r="I20" s="623">
        <f>EmpInst!O4+EmpInst!O6+EmpInst!O7+EmpInst!O8</f>
        <v>3318.75</v>
      </c>
      <c r="J20" s="623">
        <f>EmpInst!P4+EmpInst!P6+EmpInst!P7+EmpInst!P8</f>
        <v>3326</v>
      </c>
      <c r="K20" s="623">
        <f>EmpInst!Q4+EmpInst!Q6+EmpInst!Q7+EmpInst!Q8</f>
        <v>3381</v>
      </c>
      <c r="L20" s="623">
        <f>EmpInst!R4+EmpInst!R6+EmpInst!R7+EmpInst!R8</f>
        <v>3411.5</v>
      </c>
      <c r="M20" s="623">
        <f>EmpInst!S4+EmpInst!S6+EmpInst!S7+EmpInst!S8</f>
        <v>3455.75</v>
      </c>
      <c r="N20" s="623">
        <f>EmpInst!T4+EmpInst!T6+EmpInst!T7+EmpInst!T8</f>
        <v>3456</v>
      </c>
      <c r="O20" s="623">
        <f>EmpInst!U4+EmpInst!U6+EmpInst!U7+EmpInst!U8</f>
        <v>3499.25</v>
      </c>
      <c r="P20" s="623">
        <f>EmpInst!V4+EmpInst!V6+EmpInst!V7+EmpInst!V8</f>
        <v>3568</v>
      </c>
      <c r="Q20" s="623">
        <f>EmpInst!W4+EmpInst!W6+EmpInst!W7+EmpInst!W8</f>
        <v>3653.5</v>
      </c>
      <c r="R20" s="623">
        <f>EmpInst!X4+EmpInst!X6+EmpInst!X7+EmpInst!X8</f>
        <v>3728.25</v>
      </c>
      <c r="S20" s="623">
        <f>EmpInst!Y4+EmpInst!Y6+EmpInst!Y7+EmpInst!Y8</f>
        <v>3806.88</v>
      </c>
      <c r="T20" s="623">
        <f>EmpInst!Z4+EmpInst!Z6+EmpInst!Z7+EmpInst!Z8</f>
        <v>3863.25</v>
      </c>
    </row>
    <row r="21" spans="1:20" s="514" customFormat="1" x14ac:dyDescent="0.2">
      <c r="A21" s="664"/>
      <c r="B21" s="668" t="s">
        <v>881</v>
      </c>
      <c r="C21" s="666"/>
      <c r="D21" s="667">
        <f t="shared" ref="D21" si="15">(D20/C20-1)*100</f>
        <v>5.6625124303235186</v>
      </c>
      <c r="E21" s="667">
        <f t="shared" ref="E21" si="16">(E20/D20-1)*100</f>
        <v>4.4579464527179313</v>
      </c>
      <c r="F21" s="667">
        <f t="shared" ref="F21" si="17">(F20/E20-1)*100</f>
        <v>11.154069205490046</v>
      </c>
      <c r="G21" s="667">
        <f t="shared" ref="G21" si="18">(G20/F20-1)*100</f>
        <v>2.6785714285714191</v>
      </c>
      <c r="H21" s="667">
        <f t="shared" ref="H21" si="19">(H20/G20-1)*100</f>
        <v>0.52173913043478404</v>
      </c>
      <c r="I21" s="667">
        <f t="shared" ref="I21" si="20">(I20/H20-1)*100</f>
        <v>-0.14292161877538234</v>
      </c>
      <c r="J21" s="667">
        <f t="shared" ref="J21" si="21">(J20/I20-1)*100</f>
        <v>0.21845574387946431</v>
      </c>
      <c r="K21" s="667">
        <f t="shared" ref="K21" si="22">(K20/J20-1)*100</f>
        <v>1.6536380036079379</v>
      </c>
      <c r="L21" s="667">
        <f t="shared" ref="L21" si="23">(L20/K20-1)*100</f>
        <v>0.90209997042294265</v>
      </c>
      <c r="M21" s="667">
        <f t="shared" ref="M21" si="24">(M20/L20-1)*100</f>
        <v>1.2970833944012883</v>
      </c>
      <c r="N21" s="667">
        <f t="shared" ref="N21" si="25">(N20/M20-1)*100</f>
        <v>7.2343196122481856E-3</v>
      </c>
      <c r="O21" s="667">
        <f t="shared" ref="O21" si="26">(O20/N20-1)*100</f>
        <v>1.251446759259256</v>
      </c>
      <c r="P21" s="667">
        <f t="shared" ref="P21:T21" si="27">(P20/O20-1)*100</f>
        <v>1.9647067228691917</v>
      </c>
      <c r="Q21" s="667">
        <f t="shared" si="27"/>
        <v>2.3963004484304884</v>
      </c>
      <c r="R21" s="667">
        <f t="shared" si="27"/>
        <v>2.0459833036813979</v>
      </c>
      <c r="S21" s="667">
        <f t="shared" si="27"/>
        <v>2.1090323878495409</v>
      </c>
      <c r="T21" s="667">
        <f t="shared" si="27"/>
        <v>1.4807401336527581</v>
      </c>
    </row>
    <row r="22" spans="1:20" s="631" customFormat="1" x14ac:dyDescent="0.2">
      <c r="A22" s="635"/>
      <c r="B22" s="635" t="s">
        <v>884</v>
      </c>
      <c r="C22" s="623">
        <f>EmpInst!I52</f>
        <v>8353.946390127232</v>
      </c>
      <c r="D22" s="623">
        <f>EmpInst!J52</f>
        <v>8668.1762747166886</v>
      </c>
      <c r="E22" s="623">
        <f>EmpInst!K52</f>
        <v>9276.4822610781175</v>
      </c>
      <c r="F22" s="623">
        <f>EmpInst!L52</f>
        <v>9346.2788463704037</v>
      </c>
      <c r="G22" s="623">
        <f>EmpInst!M52</f>
        <v>9269.4714178714094</v>
      </c>
      <c r="H22" s="623">
        <f>EmpInst!N52</f>
        <v>9300.9511167982855</v>
      </c>
      <c r="I22" s="623">
        <f>EmpInst!O52</f>
        <v>9447.240410702816</v>
      </c>
      <c r="J22" s="623">
        <f>EmpInst!P52</f>
        <v>9105.1347817569695</v>
      </c>
      <c r="K22" s="623">
        <f>EmpInst!Q52</f>
        <v>9559.9297255629826</v>
      </c>
      <c r="L22" s="623">
        <f>EmpInst!R52</f>
        <v>9496.0064918823682</v>
      </c>
      <c r="M22" s="623">
        <f>EmpInst!S52</f>
        <v>9617.7437121099047</v>
      </c>
      <c r="N22" s="623">
        <f>EmpInst!T52</f>
        <v>9793.8681462501972</v>
      </c>
      <c r="O22" s="623">
        <f>EmpInst!U52</f>
        <v>10176.536345061628</v>
      </c>
      <c r="P22" s="623">
        <f>EmpInst!V52</f>
        <v>10529.402416914063</v>
      </c>
      <c r="Q22" s="623">
        <f>EmpInst!W52</f>
        <v>10814.952535650438</v>
      </c>
      <c r="R22" s="623">
        <f>EmpInst!X52</f>
        <v>11185.09203800131</v>
      </c>
      <c r="S22" s="623">
        <f>EmpInst!Y52</f>
        <v>12020.122204635289</v>
      </c>
      <c r="T22" s="623">
        <f>EmpInst!Z52</f>
        <v>12621.062556611143</v>
      </c>
    </row>
    <row r="23" spans="1:20" s="514" customFormat="1" x14ac:dyDescent="0.2">
      <c r="A23" s="664"/>
      <c r="B23" s="665" t="s">
        <v>881</v>
      </c>
      <c r="C23" s="666"/>
      <c r="D23" s="667">
        <f>(D22/C22-1)*100</f>
        <v>3.7614544062769761</v>
      </c>
      <c r="E23" s="667">
        <f>(E22/D22-1)*100</f>
        <v>7.0176928465994992</v>
      </c>
      <c r="F23" s="667">
        <f t="shared" ref="F23" si="28">(F22/E22-1)*100</f>
        <v>0.75240358713490885</v>
      </c>
      <c r="G23" s="667">
        <f t="shared" ref="G23" si="29">(G22/F22-1)*100</f>
        <v>-0.82179688581431876</v>
      </c>
      <c r="H23" s="667">
        <f t="shared" ref="H23" si="30">(H22/G22-1)*100</f>
        <v>0.33960619228172728</v>
      </c>
      <c r="I23" s="667">
        <f t="shared" ref="I23" si="31">(I22/H22-1)*100</f>
        <v>1.5728423047006501</v>
      </c>
      <c r="J23" s="667">
        <f t="shared" ref="J23" si="32">(J22/I22-1)*100</f>
        <v>-3.6212228552824133</v>
      </c>
      <c r="K23" s="667">
        <f t="shared" ref="K23" si="33">(K22/J22-1)*100</f>
        <v>4.9949281884024366</v>
      </c>
      <c r="L23" s="667">
        <f t="shared" ref="L23" si="34">(L22/K22-1)*100</f>
        <v>-0.66865798719927261</v>
      </c>
      <c r="M23" s="667">
        <f t="shared" ref="M23" si="35">(M22/L22-1)*100</f>
        <v>1.2819833298513661</v>
      </c>
      <c r="N23" s="667">
        <f t="shared" ref="N23" si="36">(N22/M22-1)*100</f>
        <v>1.8312448263570369</v>
      </c>
      <c r="O23" s="667">
        <f t="shared" ref="O23" si="37">(O22/N22-1)*100</f>
        <v>3.907222285384182</v>
      </c>
      <c r="P23" s="667">
        <f t="shared" ref="P23:T23" si="38">(P22/O22-1)*100</f>
        <v>3.4674476647810648</v>
      </c>
      <c r="Q23" s="667">
        <f t="shared" si="38"/>
        <v>2.7119309095611888</v>
      </c>
      <c r="R23" s="667">
        <f t="shared" si="38"/>
        <v>3.4224792122826475</v>
      </c>
      <c r="S23" s="667">
        <f t="shared" si="38"/>
        <v>7.4655636609602061</v>
      </c>
      <c r="T23" s="667">
        <f t="shared" si="38"/>
        <v>4.9994529318854619</v>
      </c>
    </row>
    <row r="24" spans="1:20" x14ac:dyDescent="0.2">
      <c r="A24" s="494"/>
      <c r="B24" s="636" t="s">
        <v>1089</v>
      </c>
      <c r="C24" s="623">
        <f>(EmpInst!I21+EmpInst!I23)*1000/SumInd!C18</f>
        <v>4638.7277091643164</v>
      </c>
      <c r="D24" s="623">
        <f>(EmpInst!J21+EmpInst!J23)*1000/SumInd!D18</f>
        <v>4442.656053378596</v>
      </c>
      <c r="E24" s="623">
        <f>(EmpInst!K21+EmpInst!K23)*1000/SumInd!E18</f>
        <v>5063.7869166072387</v>
      </c>
      <c r="F24" s="623">
        <f>(EmpInst!L21+EmpInst!L23)*1000/SumInd!F18</f>
        <v>5099.7376853439273</v>
      </c>
      <c r="G24" s="623">
        <f>(EmpInst!M21+EmpInst!M23)*1000/SumInd!G18</f>
        <v>5215.8129407913666</v>
      </c>
      <c r="H24" s="623">
        <f>(EmpInst!N21+EmpInst!N23)*1000/SumInd!H18</f>
        <v>5284.0191572267859</v>
      </c>
      <c r="I24" s="623">
        <f>(EmpInst!O21+EmpInst!O23)*1000/SumInd!I18</f>
        <v>5315.1777731930406</v>
      </c>
      <c r="J24" s="623">
        <f>(EmpInst!P21+EmpInst!P23)*1000/SumInd!J18</f>
        <v>4854.9626254479545</v>
      </c>
      <c r="K24" s="623">
        <f>(EmpInst!Q21+EmpInst!Q23)*1000/SumInd!K18</f>
        <v>5332.7250840078996</v>
      </c>
      <c r="L24" s="623">
        <f>(EmpInst!R21+EmpInst!R23)*1000/SumInd!L18</f>
        <v>5241.2764634591385</v>
      </c>
      <c r="M24" s="623">
        <f>(EmpInst!S21+EmpInst!S23)*1000/SumInd!M18</f>
        <v>5292.2336347085102</v>
      </c>
      <c r="N24" s="623">
        <f>(EmpInst!T21+EmpInst!T23)*1000/SumInd!N18</f>
        <v>5566.7889065600057</v>
      </c>
      <c r="O24" s="623">
        <f>(EmpInst!U21+EmpInst!U23)*1000/SumInd!O18</f>
        <v>5809.6031793821885</v>
      </c>
      <c r="P24" s="623">
        <f>(EmpInst!V21+EmpInst!V23)*1000/SumInd!P18</f>
        <v>6004.0011634588764</v>
      </c>
      <c r="Q24" s="623">
        <f>(EmpInst!W21+EmpInst!W23)*1000/SumInd!Q18</f>
        <v>6288.6013772356573</v>
      </c>
      <c r="R24" s="623">
        <f>(EmpInst!X21+EmpInst!X23)*1000/SumInd!R18</f>
        <v>6752.4260729368043</v>
      </c>
      <c r="S24" s="623">
        <f>(EmpInst!Y21+EmpInst!Y23)*1000/SumInd!S18</f>
        <v>7471.8166746243305</v>
      </c>
      <c r="T24" s="623">
        <f>(EmpInst!Z21+EmpInst!Z23)*1000/SumInd!T18</f>
        <v>7865.8058079678276</v>
      </c>
    </row>
    <row r="25" spans="1:20" s="514" customFormat="1" x14ac:dyDescent="0.2">
      <c r="A25" s="664"/>
      <c r="B25" s="668" t="s">
        <v>881</v>
      </c>
      <c r="C25" s="666"/>
      <c r="D25" s="667">
        <f t="shared" ref="D25" si="39">(D24/C24-1)*100</f>
        <v>-4.2268412392121979</v>
      </c>
      <c r="E25" s="667">
        <f t="shared" ref="E25" si="40">(E24/D24-1)*100</f>
        <v>13.981070237392768</v>
      </c>
      <c r="F25" s="667">
        <f t="shared" ref="F25" si="41">(F24/E24-1)*100</f>
        <v>0.7099581662645349</v>
      </c>
      <c r="G25" s="667">
        <f t="shared" ref="G25" si="42">(G24/F24-1)*100</f>
        <v>2.2761024705452382</v>
      </c>
      <c r="H25" s="667">
        <f t="shared" ref="H25" si="43">(H24/G24-1)*100</f>
        <v>1.3076814143773818</v>
      </c>
      <c r="I25" s="667">
        <f t="shared" ref="I25" si="44">(I24/H24-1)*100</f>
        <v>0.58967643831571159</v>
      </c>
      <c r="J25" s="667">
        <f t="shared" ref="J25" si="45">(J24/I24-1)*100</f>
        <v>-8.6585090355052472</v>
      </c>
      <c r="K25" s="667">
        <f t="shared" ref="K25" si="46">(K24/J24-1)*100</f>
        <v>9.8407031200546733</v>
      </c>
      <c r="L25" s="667">
        <f t="shared" ref="L25" si="47">(L24/K24-1)*100</f>
        <v>-1.7148572091781555</v>
      </c>
      <c r="M25" s="667">
        <f t="shared" ref="M25" si="48">(M24/L24-1)*100</f>
        <v>0.97222826547374019</v>
      </c>
      <c r="N25" s="667">
        <f t="shared" ref="N25" si="49">(N24/M24-1)*100</f>
        <v>5.1878902331683907</v>
      </c>
      <c r="O25" s="667">
        <f t="shared" ref="O25" si="50">(O24/N24-1)*100</f>
        <v>4.3618372619814272</v>
      </c>
      <c r="P25" s="667">
        <f t="shared" ref="P25:T25" si="51">(P24/O24-1)*100</f>
        <v>3.3461490927055193</v>
      </c>
      <c r="Q25" s="667">
        <f t="shared" si="51"/>
        <v>4.7401758598731636</v>
      </c>
      <c r="R25" s="667">
        <f t="shared" si="51"/>
        <v>7.3756415437646217</v>
      </c>
      <c r="S25" s="667">
        <f t="shared" si="51"/>
        <v>10.653809370394839</v>
      </c>
      <c r="T25" s="667">
        <f t="shared" si="51"/>
        <v>5.2730032132822124</v>
      </c>
    </row>
    <row r="26" spans="1:20" x14ac:dyDescent="0.2">
      <c r="A26" s="494"/>
      <c r="B26" s="636" t="s">
        <v>883</v>
      </c>
      <c r="C26" s="623">
        <f>(EmpInst!I22+EmpInst!I24+EmpInst!I25+EmpInst!I26)*1000/SumInd!C20</f>
        <v>11524.37867432743</v>
      </c>
      <c r="D26" s="623">
        <f>(EmpInst!J22+EmpInst!J24+EmpInst!J25+EmpInst!J26)*1000/SumInd!D20</f>
        <v>12742.601640674298</v>
      </c>
      <c r="E26" s="623">
        <f>(EmpInst!K22+EmpInst!K24+EmpInst!K25+EmpInst!K26)*1000/SumInd!E20</f>
        <v>12654.379884565464</v>
      </c>
      <c r="F26" s="623">
        <f>(EmpInst!L22+EmpInst!L24+EmpInst!L25+EmpInst!L26)*1000/SumInd!F20</f>
        <v>12349.832298136645</v>
      </c>
      <c r="G26" s="623">
        <f>(EmpInst!M22+EmpInst!M24+EmpInst!M25+EmpInst!M26)*1000/SumInd!G20</f>
        <v>12149.825330812855</v>
      </c>
      <c r="H26" s="623">
        <f>(EmpInst!N22+EmpInst!N24+EmpInst!N25+EmpInst!N26)*1000/SumInd!H20</f>
        <v>12389.941326914397</v>
      </c>
      <c r="I26" s="623">
        <f>(EmpInst!O22+EmpInst!O24+EmpInst!O25+EmpInst!O26)*1000/SumInd!I20</f>
        <v>12709.954048964219</v>
      </c>
      <c r="J26" s="623">
        <f>(EmpInst!P22+EmpInst!P24+EmpInst!P25+EmpInst!P26)*1000/SumInd!J20</f>
        <v>13004.013830426939</v>
      </c>
      <c r="K26" s="623">
        <f>(EmpInst!Q22+EmpInst!Q24+EmpInst!Q25+EmpInst!Q26)*1000/SumInd!K20</f>
        <v>13052.419402543625</v>
      </c>
      <c r="L26" s="623">
        <f>(EmpInst!R22+EmpInst!R24+EmpInst!R25+EmpInst!R26)*1000/SumInd!L20</f>
        <v>12991.112413894181</v>
      </c>
      <c r="M26" s="623">
        <f>(EmpInst!S22+EmpInst!S24+EmpInst!S25+EmpInst!S26)*1000/SumInd!M20</f>
        <v>13271.431671851262</v>
      </c>
      <c r="N26" s="623">
        <f>(EmpInst!T22+EmpInst!T24+EmpInst!T25+EmpInst!T26)*1000/SumInd!N20</f>
        <v>13277.123842592595</v>
      </c>
      <c r="O26" s="623">
        <f>(EmpInst!U22+EmpInst!U24+EmpInst!U25+EmpInst!U26)*1000/SumInd!O20</f>
        <v>13680.137172251196</v>
      </c>
      <c r="P26" s="623">
        <f>(EmpInst!V22+EmpInst!V24+EmpInst!V25+EmpInst!V26)*1000/SumInd!P20</f>
        <v>14260.204596412555</v>
      </c>
      <c r="Q26" s="623">
        <f>(EmpInst!W22+EmpInst!W24+EmpInst!W25+EmpInst!W26)*1000/SumInd!Q20</f>
        <v>14413.890789653757</v>
      </c>
      <c r="R26" s="623">
        <f>(EmpInst!X22+EmpInst!X24+EmpInst!X25+EmpInst!X26)*1000/SumInd!R20</f>
        <v>14882.271843358143</v>
      </c>
      <c r="S26" s="623">
        <f>(EmpInst!Y22+EmpInst!Y24+EmpInst!Y25+EmpInst!Y26)*1000/SumInd!S20</f>
        <v>15547.3511116715</v>
      </c>
      <c r="T26" s="623">
        <f>(EmpInst!Z22+EmpInst!Z24+EmpInst!Z25+EmpInst!Z26)*1000/SumInd!T20</f>
        <v>15878.641040574646</v>
      </c>
    </row>
    <row r="27" spans="1:20" s="514" customFormat="1" x14ac:dyDescent="0.2">
      <c r="A27" s="664"/>
      <c r="B27" s="668" t="s">
        <v>881</v>
      </c>
      <c r="C27" s="666"/>
      <c r="D27" s="667">
        <f t="shared" ref="D27" si="52">(D26/C26-1)*100</f>
        <v>10.570834235607629</v>
      </c>
      <c r="E27" s="667">
        <f t="shared" ref="E27" si="53">(E26/D26-1)*100</f>
        <v>-0.6923370799510109</v>
      </c>
      <c r="F27" s="667">
        <f t="shared" ref="F27" si="54">(F26/E26-1)*100</f>
        <v>-2.4066575304908855</v>
      </c>
      <c r="G27" s="667">
        <f t="shared" ref="G27" si="55">(G26/F26-1)*100</f>
        <v>-1.6195116054650183</v>
      </c>
      <c r="H27" s="667">
        <f t="shared" ref="H27" si="56">(H26/G26-1)*100</f>
        <v>1.9762917536978009</v>
      </c>
      <c r="I27" s="667">
        <f t="shared" ref="I27" si="57">(I26/H26-1)*100</f>
        <v>2.5828429175420275</v>
      </c>
      <c r="J27" s="667">
        <f t="shared" ref="J27" si="58">(J26/I26-1)*100</f>
        <v>2.3136179747768937</v>
      </c>
      <c r="K27" s="667">
        <f t="shared" ref="K27" si="59">(K26/J26-1)*100</f>
        <v>0.37223562469170801</v>
      </c>
      <c r="L27" s="667">
        <f t="shared" ref="L27" si="60">(L26/K26-1)*100</f>
        <v>-0.46969827400348274</v>
      </c>
      <c r="M27" s="667">
        <f t="shared" ref="M27" si="61">(M26/L26-1)*100</f>
        <v>2.1577771712395943</v>
      </c>
      <c r="N27" s="667">
        <f t="shared" ref="N27" si="62">(N26/M26-1)*100</f>
        <v>4.2890404608009192E-2</v>
      </c>
      <c r="O27" s="667">
        <f t="shared" ref="O27" si="63">(O26/N26-1)*100</f>
        <v>3.035396328576434</v>
      </c>
      <c r="P27" s="667">
        <f t="shared" ref="P27:T27" si="64">(P26/O26-1)*100</f>
        <v>4.2402164310016532</v>
      </c>
      <c r="Q27" s="667">
        <f t="shared" si="64"/>
        <v>1.0777278278311986</v>
      </c>
      <c r="R27" s="667">
        <f t="shared" si="64"/>
        <v>3.2495116033527172</v>
      </c>
      <c r="S27" s="667">
        <f t="shared" si="64"/>
        <v>4.4689364319747904</v>
      </c>
      <c r="T27" s="667">
        <f t="shared" si="64"/>
        <v>2.1308448398932978</v>
      </c>
    </row>
    <row r="28" spans="1:20" s="631" customFormat="1" x14ac:dyDescent="0.2">
      <c r="A28" s="635"/>
      <c r="B28" s="635" t="s">
        <v>885</v>
      </c>
      <c r="C28" s="623">
        <f>EmpInst!I70</f>
        <v>8522.2290097746827</v>
      </c>
      <c r="D28" s="623">
        <f>EmpInst!J70</f>
        <v>8668.1762747166886</v>
      </c>
      <c r="E28" s="623">
        <f>EmpInst!K70</f>
        <v>8963.7685444367817</v>
      </c>
      <c r="F28" s="623">
        <f>EmpInst!L70</f>
        <v>8579.9121211879738</v>
      </c>
      <c r="G28" s="623">
        <f>EmpInst!M70</f>
        <v>8291.5571943232972</v>
      </c>
      <c r="H28" s="623">
        <f>EmpInst!N70</f>
        <v>7255.4449230386044</v>
      </c>
      <c r="I28" s="623">
        <f>EmpInst!O70</f>
        <v>7334.3329715381306</v>
      </c>
      <c r="J28" s="623">
        <f>EmpInst!P70</f>
        <v>6945.8301670267228</v>
      </c>
      <c r="K28" s="623">
        <f>EmpInst!Q70</f>
        <v>6922.3025453916507</v>
      </c>
      <c r="L28" s="623">
        <f>EmpInst!R70</f>
        <v>6590.0079234908308</v>
      </c>
      <c r="M28" s="623">
        <f>EmpInst!S70</f>
        <v>6553.2131237027979</v>
      </c>
      <c r="N28" s="623">
        <f>EmpInst!T70</f>
        <v>6600.7319236732674</v>
      </c>
      <c r="O28" s="623">
        <f>EmpInst!U70</f>
        <v>7015.5482026697246</v>
      </c>
      <c r="P28" s="623">
        <f>EmpInst!V70</f>
        <v>7369.8680730587539</v>
      </c>
      <c r="Q28" s="623">
        <f>EmpInst!W70</f>
        <v>7565.9471412219464</v>
      </c>
      <c r="R28" s="623">
        <f>EmpInst!X70</f>
        <v>7762.6675219561466</v>
      </c>
      <c r="S28" s="623">
        <f>EmpInst!Y70</f>
        <v>8351.3391740905845</v>
      </c>
      <c r="T28" s="623">
        <f>EmpInst!Z70</f>
        <v>8828.4281217653406</v>
      </c>
    </row>
    <row r="29" spans="1:20" s="672" customFormat="1" ht="20.100000000000001" customHeight="1" x14ac:dyDescent="0.2">
      <c r="A29" s="669"/>
      <c r="B29" s="670" t="s">
        <v>881</v>
      </c>
      <c r="C29" s="671"/>
      <c r="D29" s="671">
        <f t="shared" ref="D29" si="65">(D28/C28-1)*100</f>
        <v>1.7125480290967277</v>
      </c>
      <c r="E29" s="671">
        <f t="shared" ref="E29" si="66">(E28/D28-1)*100</f>
        <v>3.4100860475377637</v>
      </c>
      <c r="F29" s="671">
        <f t="shared" ref="F29" si="67">(F28/E28-1)*100</f>
        <v>-4.282310741803375</v>
      </c>
      <c r="G29" s="671">
        <f t="shared" ref="G29" si="68">(G28/F28-1)*100</f>
        <v>-3.3608144558099573</v>
      </c>
      <c r="H29" s="671">
        <f t="shared" ref="H29" si="69">(H28/G28-1)*100</f>
        <v>-12.495991368111802</v>
      </c>
      <c r="I29" s="671">
        <f t="shared" ref="I29" si="70">(I28/H28-1)*100</f>
        <v>1.0872944297189546</v>
      </c>
      <c r="J29" s="671">
        <f t="shared" ref="J29" si="71">(J28/I28-1)*100</f>
        <v>-5.297043453290784</v>
      </c>
      <c r="K29" s="671">
        <f t="shared" ref="K29" si="72">(K28/J28-1)*100</f>
        <v>-0.33873015995643518</v>
      </c>
      <c r="L29" s="671">
        <f t="shared" ref="L29" si="73">(L28/K28-1)*100</f>
        <v>-4.8003481460375692</v>
      </c>
      <c r="M29" s="671">
        <f t="shared" ref="M29" si="74">(M28/L28-1)*100</f>
        <v>-0.55834226931463782</v>
      </c>
      <c r="N29" s="671">
        <f t="shared" ref="N29" si="75">(N28/M28-1)*100</f>
        <v>0.72512215112605638</v>
      </c>
      <c r="O29" s="671">
        <f t="shared" ref="O29" si="76">(O28/N28-1)*100</f>
        <v>6.2843982120942554</v>
      </c>
      <c r="P29" s="671">
        <f t="shared" ref="P29:T29" si="77">(P28/O28-1)*100</f>
        <v>5.0504944183006995</v>
      </c>
      <c r="Q29" s="671">
        <f t="shared" si="77"/>
        <v>2.6605505854301326</v>
      </c>
      <c r="R29" s="671">
        <f t="shared" si="77"/>
        <v>2.6000760653269506</v>
      </c>
      <c r="S29" s="671">
        <f t="shared" si="77"/>
        <v>7.583368094400833</v>
      </c>
      <c r="T29" s="671">
        <f t="shared" si="77"/>
        <v>5.7127238845105177</v>
      </c>
    </row>
    <row r="30" spans="1:20" ht="21" customHeight="1" x14ac:dyDescent="0.25">
      <c r="A30" s="630" t="s">
        <v>886</v>
      </c>
      <c r="S30" s="508"/>
      <c r="T30" s="508"/>
    </row>
    <row r="31" spans="1:20" x14ac:dyDescent="0.2">
      <c r="B31" s="638" t="s">
        <v>595</v>
      </c>
      <c r="C31" s="498"/>
      <c r="D31" s="498">
        <f>GFSsum!B3</f>
        <v>70.357393000000002</v>
      </c>
      <c r="E31" s="498">
        <f>GFSsum!C3</f>
        <v>86.981986000000006</v>
      </c>
      <c r="F31" s="498">
        <f>GFSsum!D3</f>
        <v>87.917874999999995</v>
      </c>
      <c r="G31" s="498">
        <f>GFSsum!E3</f>
        <v>101.58884999999999</v>
      </c>
      <c r="H31" s="498">
        <f>GFSsum!F3</f>
        <v>99.647745</v>
      </c>
      <c r="I31" s="498">
        <f>GFSsum!G3</f>
        <v>97.651175000000009</v>
      </c>
      <c r="J31" s="498">
        <f>GFSsum!H3</f>
        <v>101.03765300000001</v>
      </c>
      <c r="K31" s="498">
        <f>GFSsum!I3</f>
        <v>100.020471</v>
      </c>
      <c r="L31" s="498">
        <f>GFSsum!J3</f>
        <v>94.781758999999994</v>
      </c>
      <c r="M31" s="498">
        <f>GFSsum!K3</f>
        <v>102.08296899999999</v>
      </c>
      <c r="N31" s="498">
        <f>GFSsum!L3</f>
        <v>97.475677999999988</v>
      </c>
      <c r="O31" s="498">
        <f>GFSsum!M3</f>
        <v>108.560078</v>
      </c>
      <c r="P31" s="498">
        <f>GFSsum!N3</f>
        <v>122.36499499999999</v>
      </c>
      <c r="Q31" s="498">
        <f>GFSsum!O3</f>
        <v>145.48993300000001</v>
      </c>
      <c r="R31" s="498">
        <f>GFSsum!P3</f>
        <v>138.62042500000001</v>
      </c>
      <c r="S31" s="498">
        <f>GFSsum!Q3</f>
        <v>148.37079799999998</v>
      </c>
      <c r="T31" s="498">
        <f>GFSsum!R3</f>
        <v>171.267</v>
      </c>
    </row>
    <row r="32" spans="1:20" x14ac:dyDescent="0.2">
      <c r="B32" s="639" t="s">
        <v>887</v>
      </c>
      <c r="C32" s="498"/>
      <c r="D32" s="498">
        <f>GFSsum!B4</f>
        <v>22.008502</v>
      </c>
      <c r="E32" s="498">
        <f>GFSsum!C4</f>
        <v>24.385794000000001</v>
      </c>
      <c r="F32" s="498">
        <f>GFSsum!D4</f>
        <v>25.311476000000003</v>
      </c>
      <c r="G32" s="498">
        <f>GFSsum!E4</f>
        <v>27.253905</v>
      </c>
      <c r="H32" s="498">
        <f>GFSsum!F4</f>
        <v>26.341435000000001</v>
      </c>
      <c r="I32" s="498">
        <f>GFSsum!G4</f>
        <v>24.573772000000002</v>
      </c>
      <c r="J32" s="498">
        <f>GFSsum!H4</f>
        <v>25.550003</v>
      </c>
      <c r="K32" s="498">
        <f>GFSsum!I4</f>
        <v>25.606649999999998</v>
      </c>
      <c r="L32" s="498">
        <f>GFSsum!J4</f>
        <v>25.609919000000001</v>
      </c>
      <c r="M32" s="498">
        <f>GFSsum!K4</f>
        <v>26.732952999999998</v>
      </c>
      <c r="N32" s="498">
        <f>GFSsum!L4</f>
        <v>24.743558</v>
      </c>
      <c r="O32" s="498">
        <f>GFSsum!M4</f>
        <v>25.886115</v>
      </c>
      <c r="P32" s="498">
        <f>GFSsum!N4</f>
        <v>28.904138</v>
      </c>
      <c r="Q32" s="498">
        <f>GFSsum!O4</f>
        <v>30.363707999999999</v>
      </c>
      <c r="R32" s="498">
        <f>GFSsum!P4</f>
        <v>32.139001000000007</v>
      </c>
      <c r="S32" s="498">
        <f>GFSsum!Q4</f>
        <v>34.894508999999999</v>
      </c>
      <c r="T32" s="498">
        <f>GFSsum!R4</f>
        <v>34.095999999999997</v>
      </c>
    </row>
    <row r="33" spans="2:20" x14ac:dyDescent="0.2">
      <c r="B33" s="639" t="s">
        <v>622</v>
      </c>
      <c r="C33" s="498"/>
      <c r="D33" s="498">
        <f>GFSsum!B6</f>
        <v>43.834510999999999</v>
      </c>
      <c r="E33" s="498">
        <f>GFSsum!C6</f>
        <v>56.575593000000005</v>
      </c>
      <c r="F33" s="498">
        <f>GFSsum!D6</f>
        <v>58.097303999999994</v>
      </c>
      <c r="G33" s="498">
        <f>GFSsum!E6</f>
        <v>69.63290099999999</v>
      </c>
      <c r="H33" s="498">
        <f>GFSsum!F6</f>
        <v>67.804198</v>
      </c>
      <c r="I33" s="498">
        <f>GFSsum!G6</f>
        <v>66.905625999999998</v>
      </c>
      <c r="J33" s="498">
        <f>GFSsum!H6</f>
        <v>68.186218999999994</v>
      </c>
      <c r="K33" s="498">
        <f>GFSsum!I6</f>
        <v>65.471435999999997</v>
      </c>
      <c r="L33" s="498">
        <f>GFSsum!J6</f>
        <v>59.192348000000003</v>
      </c>
      <c r="M33" s="498">
        <f>GFSsum!K6</f>
        <v>61.301951000000003</v>
      </c>
      <c r="N33" s="498">
        <f>GFSsum!L6</f>
        <v>53.852782999999995</v>
      </c>
      <c r="O33" s="498">
        <f>GFSsum!M6</f>
        <v>58.749136</v>
      </c>
      <c r="P33" s="498">
        <f>GFSsum!N6</f>
        <v>59.077078</v>
      </c>
      <c r="Q33" s="498">
        <f>GFSsum!O6</f>
        <v>65.266882999999993</v>
      </c>
      <c r="R33" s="498">
        <f>GFSsum!P6</f>
        <v>67.310748000000004</v>
      </c>
      <c r="S33" s="498">
        <f>GFSsum!Q6</f>
        <v>71.930199000000002</v>
      </c>
      <c r="T33" s="498">
        <f>GFSsum!R6</f>
        <v>95.667000000000002</v>
      </c>
    </row>
    <row r="34" spans="2:20" x14ac:dyDescent="0.2">
      <c r="B34" s="639" t="s">
        <v>888</v>
      </c>
      <c r="C34" s="498"/>
      <c r="D34" s="498">
        <f>GFSsum!B7</f>
        <v>4.5143800000000009</v>
      </c>
      <c r="E34" s="498">
        <f>GFSsum!C7</f>
        <v>6.0205989999999998</v>
      </c>
      <c r="F34" s="498">
        <f>GFSsum!D7</f>
        <v>4.5090950000000003</v>
      </c>
      <c r="G34" s="498">
        <f>GFSsum!E7</f>
        <v>4.7020439999999999</v>
      </c>
      <c r="H34" s="498">
        <f>GFSsum!F7</f>
        <v>5.5021119999999994</v>
      </c>
      <c r="I34" s="498">
        <f>GFSsum!G7</f>
        <v>6.1717769999999996</v>
      </c>
      <c r="J34" s="498">
        <f>GFSsum!H7</f>
        <v>7.3014310000000009</v>
      </c>
      <c r="K34" s="498">
        <f>GFSsum!I7</f>
        <v>8.9423849999999998</v>
      </c>
      <c r="L34" s="498">
        <f>GFSsum!J7</f>
        <v>9.9794919999999987</v>
      </c>
      <c r="M34" s="498">
        <f>GFSsum!K7</f>
        <v>14.048065000000001</v>
      </c>
      <c r="N34" s="498">
        <f>GFSsum!L7</f>
        <v>18.879337</v>
      </c>
      <c r="O34" s="498">
        <f>GFSsum!M7</f>
        <v>23.924827000000001</v>
      </c>
      <c r="P34" s="498">
        <f>GFSsum!N7</f>
        <v>34.383778999999997</v>
      </c>
      <c r="Q34" s="498">
        <f>GFSsum!O7</f>
        <v>49.859341999999998</v>
      </c>
      <c r="R34" s="498">
        <f>GFSsum!P7</f>
        <v>39.170676</v>
      </c>
      <c r="S34" s="498">
        <f>GFSsum!Q7</f>
        <v>41.546089999999992</v>
      </c>
      <c r="T34" s="498">
        <f>GFSsum!R7</f>
        <v>41.503999999999998</v>
      </c>
    </row>
    <row r="35" spans="2:20" x14ac:dyDescent="0.2">
      <c r="B35" s="638" t="s">
        <v>600</v>
      </c>
      <c r="C35" s="498"/>
      <c r="D35" s="498">
        <f>GFSsum!B8</f>
        <v>-66.169097999999991</v>
      </c>
      <c r="E35" s="498">
        <f>GFSsum!C8</f>
        <v>-106.19176899999999</v>
      </c>
      <c r="F35" s="498">
        <f>GFSsum!D8</f>
        <v>-72.70487700000001</v>
      </c>
      <c r="G35" s="498">
        <f>GFSsum!E8</f>
        <v>-81.887521000000007</v>
      </c>
      <c r="H35" s="498">
        <f>GFSsum!F8</f>
        <v>-80.389926000000003</v>
      </c>
      <c r="I35" s="498">
        <f>GFSsum!G8</f>
        <v>-79.135176000000001</v>
      </c>
      <c r="J35" s="498">
        <f>GFSsum!H8</f>
        <v>-78.894089999999991</v>
      </c>
      <c r="K35" s="498">
        <f>GFSsum!I8</f>
        <v>-83.239700000000013</v>
      </c>
      <c r="L35" s="498">
        <f>GFSsum!J8</f>
        <v>-88.859779000000003</v>
      </c>
      <c r="M35" s="498">
        <f>GFSsum!K8</f>
        <v>-95.343129000000005</v>
      </c>
      <c r="N35" s="498">
        <f>GFSsum!L8</f>
        <v>-86.102992000000015</v>
      </c>
      <c r="O35" s="498">
        <f>GFSsum!M8</f>
        <v>-96.429839000000015</v>
      </c>
      <c r="P35" s="498">
        <f>GFSsum!N8</f>
        <v>-108.36428099999999</v>
      </c>
      <c r="Q35" s="498">
        <f>GFSsum!O8</f>
        <v>-123.21045500000001</v>
      </c>
      <c r="R35" s="498">
        <f>GFSsum!P8</f>
        <v>-122.92886000000001</v>
      </c>
      <c r="S35" s="498">
        <f>GFSsum!Q8</f>
        <v>-146.49005399999999</v>
      </c>
      <c r="T35" s="498">
        <f>GFSsum!R8</f>
        <v>-137.74</v>
      </c>
    </row>
    <row r="36" spans="2:20" x14ac:dyDescent="0.2">
      <c r="B36" s="639" t="s">
        <v>623</v>
      </c>
      <c r="C36" s="498"/>
      <c r="D36" s="498">
        <f>GFSsum!B9</f>
        <v>-31.873954999999999</v>
      </c>
      <c r="E36" s="498">
        <f>GFSsum!C9</f>
        <v>-34.873770999999998</v>
      </c>
      <c r="F36" s="498">
        <f>GFSsum!D9</f>
        <v>-36.260303</v>
      </c>
      <c r="G36" s="498">
        <f>GFSsum!E9</f>
        <v>-35.868814</v>
      </c>
      <c r="H36" s="498">
        <f>GFSsum!F9</f>
        <v>-36.651208999999994</v>
      </c>
      <c r="I36" s="498">
        <f>GFSsum!G9</f>
        <v>-36.984349999999999</v>
      </c>
      <c r="J36" s="498">
        <f>GFSsum!H9</f>
        <v>-37.620995999999998</v>
      </c>
      <c r="K36" s="498">
        <f>GFSsum!I9</f>
        <v>-37.716631</v>
      </c>
      <c r="L36" s="498">
        <f>GFSsum!J9</f>
        <v>-38.583615999999999</v>
      </c>
      <c r="M36" s="498">
        <f>GFSsum!K9</f>
        <v>-40.465876999999999</v>
      </c>
      <c r="N36" s="498">
        <f>GFSsum!L9</f>
        <v>-40.257935000000003</v>
      </c>
      <c r="O36" s="498">
        <f>GFSsum!M9</f>
        <v>-41.374915000000009</v>
      </c>
      <c r="P36" s="498">
        <f>GFSsum!N9</f>
        <v>-42.376519999999999</v>
      </c>
      <c r="Q36" s="498">
        <f>GFSsum!O9</f>
        <v>-45.869962000000001</v>
      </c>
      <c r="R36" s="498">
        <f>GFSsum!P9</f>
        <v>-48.173285</v>
      </c>
      <c r="S36" s="498">
        <f>GFSsum!Q9</f>
        <v>-50.831695000000003</v>
      </c>
      <c r="T36" s="498">
        <f>GFSsum!R9</f>
        <v>-50.76</v>
      </c>
    </row>
    <row r="37" spans="2:20" x14ac:dyDescent="0.2">
      <c r="B37" s="639" t="s">
        <v>624</v>
      </c>
      <c r="C37" s="498"/>
      <c r="D37" s="498">
        <f>GFSsum!B10</f>
        <v>-20.211493000000001</v>
      </c>
      <c r="E37" s="498">
        <f>GFSsum!C10</f>
        <v>-18.700727000000001</v>
      </c>
      <c r="F37" s="498">
        <f>GFSsum!D10</f>
        <v>-21.068208000000002</v>
      </c>
      <c r="G37" s="498">
        <f>GFSsum!E10</f>
        <v>-25.011316000000004</v>
      </c>
      <c r="H37" s="498">
        <f>GFSsum!F10</f>
        <v>-25.000947000000004</v>
      </c>
      <c r="I37" s="498">
        <f>GFSsum!G10</f>
        <v>-24.344555999999997</v>
      </c>
      <c r="J37" s="498">
        <f>GFSsum!H10</f>
        <v>-24.279102999999999</v>
      </c>
      <c r="K37" s="498">
        <f>GFSsum!I10</f>
        <v>-26.808763000000003</v>
      </c>
      <c r="L37" s="498">
        <f>GFSsum!J10</f>
        <v>-28.096140999999999</v>
      </c>
      <c r="M37" s="498">
        <f>GFSsum!K10</f>
        <v>-28.490233999999997</v>
      </c>
      <c r="N37" s="498">
        <f>GFSsum!L10</f>
        <v>-25.327117000000001</v>
      </c>
      <c r="O37" s="498">
        <f>GFSsum!M10</f>
        <v>-26.264564</v>
      </c>
      <c r="P37" s="498">
        <f>GFSsum!N10</f>
        <v>-31.961062000000002</v>
      </c>
      <c r="Q37" s="498">
        <f>GFSsum!O10</f>
        <v>-32.155918000000007</v>
      </c>
      <c r="R37" s="498">
        <f>GFSsum!P10</f>
        <v>-36.800023000000003</v>
      </c>
      <c r="S37" s="498">
        <f>GFSsum!Q10</f>
        <v>-49.989825000000003</v>
      </c>
      <c r="T37" s="498">
        <f>GFSsum!R10</f>
        <v>-37.192999999999998</v>
      </c>
    </row>
    <row r="38" spans="2:20" x14ac:dyDescent="0.2">
      <c r="B38" s="639" t="s">
        <v>889</v>
      </c>
      <c r="C38" s="498"/>
      <c r="D38" s="498">
        <f>SUM(GFSsum!B11:B16)</f>
        <v>-14.083649999999999</v>
      </c>
      <c r="E38" s="498">
        <f>SUM(GFSsum!C11:C16)</f>
        <v>-52.617271000000002</v>
      </c>
      <c r="F38" s="498">
        <f>SUM(GFSsum!D11:D16)</f>
        <v>-15.376365999999999</v>
      </c>
      <c r="G38" s="498">
        <f>SUM(GFSsum!E11:E16)</f>
        <v>-21.007390999999998</v>
      </c>
      <c r="H38" s="498">
        <f>SUM(GFSsum!F11:F16)</f>
        <v>-18.737769999999998</v>
      </c>
      <c r="I38" s="498">
        <f>SUM(GFSsum!G11:G16)</f>
        <v>-17.806270000000001</v>
      </c>
      <c r="J38" s="498">
        <f>SUM(GFSsum!H11:H16)</f>
        <v>-16.993990999999998</v>
      </c>
      <c r="K38" s="498">
        <f>SUM(GFSsum!I11:I16)</f>
        <v>-18.714306000000001</v>
      </c>
      <c r="L38" s="498">
        <f>SUM(GFSsum!J11:J16)</f>
        <v>-22.180022000000001</v>
      </c>
      <c r="M38" s="498">
        <f>SUM(GFSsum!K11:K16)</f>
        <v>-26.387017999999998</v>
      </c>
      <c r="N38" s="498">
        <f>SUM(GFSsum!L11:L16)</f>
        <v>-20.517940000000003</v>
      </c>
      <c r="O38" s="498">
        <f>SUM(GFSsum!M11:M16)</f>
        <v>-28.79036</v>
      </c>
      <c r="P38" s="498">
        <f>SUM(GFSsum!N11:N16)</f>
        <v>-34.026699000000008</v>
      </c>
      <c r="Q38" s="498">
        <f>SUM(GFSsum!O11:O16)</f>
        <v>-45.184575000000002</v>
      </c>
      <c r="R38" s="498">
        <f>SUM(GFSsum!P11:P16)</f>
        <v>-37.955551999999997</v>
      </c>
      <c r="S38" s="498">
        <f>SUM(GFSsum!Q11:Q16)</f>
        <v>-45.668534000000001</v>
      </c>
      <c r="T38" s="498">
        <f>SUM(GFSsum!R11:R16)</f>
        <v>-49.787000000000006</v>
      </c>
    </row>
    <row r="39" spans="2:20" x14ac:dyDescent="0.2">
      <c r="B39" s="640" t="s">
        <v>608</v>
      </c>
      <c r="C39" s="498"/>
      <c r="D39" s="498">
        <f>GFSsum!B17</f>
        <v>-5.1337869999999999</v>
      </c>
      <c r="E39" s="498">
        <f>GFSsum!C17</f>
        <v>19.752181</v>
      </c>
      <c r="F39" s="498">
        <f>GFSsum!D17</f>
        <v>-14.935573999999999</v>
      </c>
      <c r="G39" s="498">
        <f>GFSsum!E17</f>
        <v>-19.701328999999998</v>
      </c>
      <c r="H39" s="498">
        <f>GFSsum!F17</f>
        <v>-19.257818999999998</v>
      </c>
      <c r="I39" s="498">
        <f>GFSsum!G17</f>
        <v>-17.589786999999998</v>
      </c>
      <c r="J39" s="498">
        <f>GFSsum!H17</f>
        <v>-22.143562999999997</v>
      </c>
      <c r="K39" s="498">
        <f>GFSsum!I17</f>
        <v>-16.780771000000001</v>
      </c>
      <c r="L39" s="498">
        <f>GFSsum!J17</f>
        <v>-5.9219799999999996</v>
      </c>
      <c r="M39" s="498">
        <f>GFSsum!K17</f>
        <v>-6.7398400000000001</v>
      </c>
      <c r="N39" s="498">
        <f>GFSsum!L17</f>
        <v>-11.372686</v>
      </c>
      <c r="O39" s="498">
        <f>GFSsum!M17</f>
        <v>-12.130239000000001</v>
      </c>
      <c r="P39" s="498">
        <f>GFSsum!N17</f>
        <v>-14.006247</v>
      </c>
      <c r="Q39" s="498">
        <f>GFSsum!O17</f>
        <v>-22.279477999999997</v>
      </c>
      <c r="R39" s="498">
        <f>GFSsum!P17</f>
        <v>-15.691565000000001</v>
      </c>
      <c r="S39" s="498">
        <f>GFSsum!Q17</f>
        <v>-1.880744</v>
      </c>
      <c r="T39" s="498">
        <f>GFSsum!R17</f>
        <v>-33.470999999999997</v>
      </c>
    </row>
    <row r="40" spans="2:20" x14ac:dyDescent="0.2">
      <c r="B40" s="641" t="s">
        <v>890</v>
      </c>
      <c r="C40" s="498"/>
      <c r="D40" s="498">
        <f>GFSsum!B18</f>
        <v>-6.3119779999999999</v>
      </c>
      <c r="E40" s="498">
        <f>GFSsum!C18</f>
        <v>-11.529748</v>
      </c>
      <c r="F40" s="498">
        <f>GFSsum!D18</f>
        <v>-14.876083</v>
      </c>
      <c r="G40" s="498">
        <f>GFSsum!E18</f>
        <v>-19.301632999999999</v>
      </c>
      <c r="H40" s="498">
        <f>GFSsum!F18</f>
        <v>-13.855919</v>
      </c>
      <c r="I40" s="498">
        <f>GFSsum!G18</f>
        <v>-16.229142</v>
      </c>
      <c r="J40" s="498">
        <f>GFSsum!H18</f>
        <v>-16.485790999999999</v>
      </c>
      <c r="K40" s="498">
        <f>GFSsum!I18</f>
        <v>-13.105093</v>
      </c>
      <c r="L40" s="498">
        <f>GFSsum!J18</f>
        <v>-7.2995669999999997</v>
      </c>
      <c r="M40" s="498">
        <f>GFSsum!K18</f>
        <v>-7.1698779999999998</v>
      </c>
      <c r="N40" s="498">
        <f>GFSsum!L18</f>
        <v>-5.4283799999999998</v>
      </c>
      <c r="O40" s="498">
        <f>GFSsum!M18</f>
        <v>-6.9648089999999998</v>
      </c>
      <c r="P40" s="498">
        <f>GFSsum!N18</f>
        <v>-6.1782820000000003</v>
      </c>
      <c r="Q40" s="498">
        <f>GFSsum!O18</f>
        <v>-12.92794</v>
      </c>
      <c r="R40" s="498">
        <f>GFSsum!P18</f>
        <v>-10.075291</v>
      </c>
      <c r="S40" s="498">
        <f>GFSsum!Q18</f>
        <v>-6.082503</v>
      </c>
      <c r="T40" s="498">
        <f>GFSsum!R18</f>
        <v>-21.353999999999999</v>
      </c>
    </row>
    <row r="41" spans="2:20" x14ac:dyDescent="0.2">
      <c r="B41" s="641" t="s">
        <v>891</v>
      </c>
      <c r="C41" s="498"/>
      <c r="D41" s="498">
        <f>GFSsum!B19</f>
        <v>8.5109349999999999</v>
      </c>
      <c r="E41" s="498">
        <f>GFSsum!C19</f>
        <v>26.006812</v>
      </c>
      <c r="F41" s="498">
        <f>GFSsum!D19</f>
        <v>-2.2412910000000004</v>
      </c>
      <c r="G41" s="498">
        <f>GFSsum!E19</f>
        <v>-4.9553229999999999</v>
      </c>
      <c r="H41" s="498">
        <f>GFSsum!F19</f>
        <v>-7.7920429999999996</v>
      </c>
      <c r="I41" s="498">
        <f>GFSsum!G19</f>
        <v>-4.0265980000000008</v>
      </c>
      <c r="J41" s="498">
        <f>GFSsum!H19</f>
        <v>-6.2783529999999992</v>
      </c>
      <c r="K41" s="498">
        <f>GFSsum!I19</f>
        <v>11.189211999999999</v>
      </c>
      <c r="L41" s="498">
        <f>GFSsum!J19</f>
        <v>5.8819350000000004</v>
      </c>
      <c r="M41" s="498">
        <f>GFSsum!K19</f>
        <v>-0.36808100000000016</v>
      </c>
      <c r="N41" s="498">
        <f>GFSsum!L19</f>
        <v>-2.1036049999999999</v>
      </c>
      <c r="O41" s="498">
        <f>GFSsum!M19</f>
        <v>-2.2757480000000005</v>
      </c>
      <c r="P41" s="498">
        <f>GFSsum!N19</f>
        <v>-5.8394199999999996</v>
      </c>
      <c r="Q41" s="498">
        <f>GFSsum!O19</f>
        <v>-10.026396999999999</v>
      </c>
      <c r="R41" s="498">
        <f>GFSsum!P19</f>
        <v>-3.8780000000002701E-3</v>
      </c>
      <c r="S41" s="498">
        <f>GFSsum!Q19</f>
        <v>-2.1442269999999999</v>
      </c>
      <c r="T41" s="498">
        <f>GFSsum!R19</f>
        <v>-11.875999999999999</v>
      </c>
    </row>
    <row r="42" spans="2:20" x14ac:dyDescent="0.2">
      <c r="B42" s="642" t="s">
        <v>892</v>
      </c>
      <c r="C42" s="643"/>
      <c r="D42" s="643">
        <f>GFSsum!B20</f>
        <v>-7.3327439999999999</v>
      </c>
      <c r="E42" s="643">
        <f>GFSsum!C20</f>
        <v>5.2751169999999998</v>
      </c>
      <c r="F42" s="643">
        <f>GFSsum!D20</f>
        <v>2.1818</v>
      </c>
      <c r="G42" s="643">
        <f>GFSsum!E20</f>
        <v>4.5556270000000003</v>
      </c>
      <c r="H42" s="643">
        <f>GFSsum!F20</f>
        <v>2.3901430000000001</v>
      </c>
      <c r="I42" s="643">
        <f>GFSsum!G20</f>
        <v>2.6659530000000005</v>
      </c>
      <c r="J42" s="643">
        <f>GFSsum!H20</f>
        <v>0.62058100000000005</v>
      </c>
      <c r="K42" s="643">
        <f>GFSsum!I20</f>
        <v>-14.864890000000001</v>
      </c>
      <c r="L42" s="643">
        <f>GFSsum!J20</f>
        <v>-4.5043480000000002</v>
      </c>
      <c r="M42" s="643">
        <f>GFSsum!K20</f>
        <v>0.7981189999999998</v>
      </c>
      <c r="N42" s="643">
        <f>GFSsum!L20</f>
        <v>-3.8407009999999997</v>
      </c>
      <c r="O42" s="643">
        <f>GFSsum!M20</f>
        <v>-2.8896820000000001</v>
      </c>
      <c r="P42" s="643">
        <f>GFSsum!N20</f>
        <v>-1.9885450000000002</v>
      </c>
      <c r="Q42" s="643">
        <f>GFSsum!O20</f>
        <v>0.67485899999999988</v>
      </c>
      <c r="R42" s="643">
        <f>GFSsum!P20</f>
        <v>-5.6123960000000004</v>
      </c>
      <c r="S42" s="643">
        <f>GFSsum!Q20</f>
        <v>6.3459859999999999</v>
      </c>
      <c r="T42" s="643">
        <f>GFSsum!R20</f>
        <v>-0.24099999999999999</v>
      </c>
    </row>
    <row r="43" spans="2:20" s="491" customFormat="1" ht="20.100000000000001" customHeight="1" x14ac:dyDescent="0.2">
      <c r="B43" s="644" t="s">
        <v>615</v>
      </c>
      <c r="C43" s="645"/>
      <c r="D43" s="645">
        <f>GFSsum!B24</f>
        <v>-2.1236829999999891</v>
      </c>
      <c r="E43" s="645">
        <f>GFSsum!C24</f>
        <v>-30.739530999999985</v>
      </c>
      <c r="F43" s="645">
        <f>GFSsum!D24</f>
        <v>0.3369149999999852</v>
      </c>
      <c r="G43" s="645">
        <f>GFSsum!E24</f>
        <v>0.39969599999998806</v>
      </c>
      <c r="H43" s="645">
        <f>GFSsum!F24</f>
        <v>5.4018999999999977</v>
      </c>
      <c r="I43" s="645">
        <f>GFSsum!G24</f>
        <v>2.2868570000000084</v>
      </c>
      <c r="J43" s="645">
        <f>GFSsum!H24</f>
        <v>5.6577720000000156</v>
      </c>
      <c r="K43" s="645">
        <f>GFSsum!I24</f>
        <v>3.6756779999999871</v>
      </c>
      <c r="L43" s="645">
        <f>GFSsum!J24</f>
        <v>-1.377587000000009</v>
      </c>
      <c r="M43" s="645">
        <f>GFSsum!K24</f>
        <v>-0.43003800000001302</v>
      </c>
      <c r="N43" s="645">
        <f>GFSsum!L24</f>
        <v>5.9443059999999734</v>
      </c>
      <c r="O43" s="645">
        <f>GFSsum!M24</f>
        <v>5.1654299999999891</v>
      </c>
      <c r="P43" s="645">
        <f>GFSsum!N24</f>
        <v>7.8224320000000018</v>
      </c>
      <c r="Q43" s="645">
        <f>GFSsum!O24</f>
        <v>9.3515379999999979</v>
      </c>
      <c r="R43" s="645">
        <f>GFSsum!P24</f>
        <v>5.6162739999999971</v>
      </c>
      <c r="S43" s="645">
        <f>GFSsum!Q24</f>
        <v>-4.2017590000000071</v>
      </c>
      <c r="T43" s="645">
        <f>GFSsum!R24</f>
        <v>12.173999999999992</v>
      </c>
    </row>
    <row r="44" spans="2:20" x14ac:dyDescent="0.2">
      <c r="B44" s="646" t="s">
        <v>620</v>
      </c>
      <c r="S44" s="508"/>
      <c r="T44" s="508"/>
    </row>
    <row r="45" spans="2:20" s="631" customFormat="1" x14ac:dyDescent="0.2">
      <c r="B45" s="647" t="s">
        <v>595</v>
      </c>
      <c r="C45" s="498"/>
      <c r="D45" s="498">
        <f>GFSsum!B27*100</f>
        <v>53.123907079670388</v>
      </c>
      <c r="E45" s="498">
        <f>GFSsum!C27*100</f>
        <v>63.695304837744594</v>
      </c>
      <c r="F45" s="498">
        <f>GFSsum!D27*100</f>
        <v>62.125839972681732</v>
      </c>
      <c r="G45" s="498">
        <f>GFSsum!E27*100</f>
        <v>68.442336082721368</v>
      </c>
      <c r="H45" s="498">
        <f>GFSsum!F27*100</f>
        <v>65.590247291100226</v>
      </c>
      <c r="I45" s="498">
        <f>GFSsum!G27*100</f>
        <v>64.922231346975025</v>
      </c>
      <c r="J45" s="498">
        <f>GFSsum!H27*100</f>
        <v>62.963487330601964</v>
      </c>
      <c r="K45" s="498">
        <f>GFSsum!I27*100</f>
        <v>58.126854832548382</v>
      </c>
      <c r="L45" s="498">
        <f>GFSsum!J27*100</f>
        <v>52.497484688408825</v>
      </c>
      <c r="M45" s="498">
        <f>GFSsum!K27*100</f>
        <v>55.237196998250106</v>
      </c>
      <c r="N45" s="498">
        <f>GFSsum!L27*100</f>
        <v>53.415242660177178</v>
      </c>
      <c r="O45" s="498">
        <f>GFSsum!M27*100</f>
        <v>58.920788308387259</v>
      </c>
      <c r="P45" s="498">
        <f>GFSsum!N27*100</f>
        <v>60.667404060646582</v>
      </c>
      <c r="Q45" s="498">
        <f>GFSsum!O27*100</f>
        <v>68.285374907698497</v>
      </c>
      <c r="R45" s="498">
        <f>GFSsum!P27*100</f>
        <v>62.499557447871801</v>
      </c>
      <c r="S45" s="498">
        <f>GFSsum!Q27*100</f>
        <v>61.913646760927911</v>
      </c>
      <c r="T45" s="498">
        <f>GFSsum!R27*100</f>
        <v>70.058612812323446</v>
      </c>
    </row>
    <row r="46" spans="2:20" x14ac:dyDescent="0.2">
      <c r="B46" s="648" t="s">
        <v>621</v>
      </c>
      <c r="C46" s="498"/>
      <c r="D46" s="498">
        <f>GFSsum!B28*100</f>
        <v>16.617693825164043</v>
      </c>
      <c r="E46" s="498">
        <f>GFSsum!C28*100</f>
        <v>17.857267394888442</v>
      </c>
      <c r="F46" s="498">
        <f>GFSsum!D28*100</f>
        <v>17.885972647182093</v>
      </c>
      <c r="G46" s="498">
        <f>GFSsum!E28*100</f>
        <v>18.361472992130146</v>
      </c>
      <c r="H46" s="498">
        <f>GFSsum!F28*100</f>
        <v>17.338488047596488</v>
      </c>
      <c r="I46" s="498">
        <f>GFSsum!G28*100</f>
        <v>16.337582326600955</v>
      </c>
      <c r="J46" s="498">
        <f>GFSsum!H28*100</f>
        <v>15.921958224696114</v>
      </c>
      <c r="K46" s="498">
        <f>GFSsum!I28*100</f>
        <v>14.881293923299713</v>
      </c>
      <c r="L46" s="498">
        <f>GFSsum!J28*100</f>
        <v>14.184758172444239</v>
      </c>
      <c r="M46" s="498">
        <f>GFSsum!K28*100</f>
        <v>14.465227703222084</v>
      </c>
      <c r="N46" s="498">
        <f>GFSsum!L28*100</f>
        <v>13.559107071265187</v>
      </c>
      <c r="O46" s="498">
        <f>GFSsum!M28*100</f>
        <v>14.049642650787042</v>
      </c>
      <c r="P46" s="498">
        <f>GFSsum!N28*100</f>
        <v>14.330397505190836</v>
      </c>
      <c r="Q46" s="498">
        <f>GFSsum!O28*100</f>
        <v>14.251138491952457</v>
      </c>
      <c r="R46" s="498">
        <f>GFSsum!P28*100</f>
        <v>14.490457227473581</v>
      </c>
      <c r="S46" s="498">
        <f>GFSsum!Q28*100</f>
        <v>14.561128828881948</v>
      </c>
      <c r="T46" s="498">
        <f>GFSsum!R28*100</f>
        <v>13.94733639550515</v>
      </c>
    </row>
    <row r="47" spans="2:20" x14ac:dyDescent="0.2">
      <c r="B47" s="648" t="s">
        <v>893</v>
      </c>
      <c r="C47" s="498"/>
      <c r="D47" s="498">
        <f>(GFSsum!B4+GFSsum!B7)/D4*100</f>
        <v>20.026312215022841</v>
      </c>
      <c r="E47" s="498">
        <f>(GFSsum!C4+GFSsum!C7)/E4*100</f>
        <v>22.266041053043597</v>
      </c>
      <c r="F47" s="498">
        <f>(GFSsum!D4+GFSsum!D7)/F4*100</f>
        <v>21.072256601288345</v>
      </c>
      <c r="G47" s="498">
        <f>(GFSsum!E4+GFSsum!E7)/G4*100</f>
        <v>21.529329264976464</v>
      </c>
      <c r="H47" s="498">
        <f>(GFSsum!F4+GFSsum!F7)/H4*100</f>
        <v>20.960094203393894</v>
      </c>
      <c r="I47" s="498">
        <f>(GFSsum!G4+GFSsum!G7)/I4*100</f>
        <v>20.440815433790288</v>
      </c>
      <c r="J47" s="498">
        <f>(GFSsum!H4+GFSsum!H7)/J4*100</f>
        <v>20.471980366082992</v>
      </c>
      <c r="K47" s="498">
        <f>(GFSsum!I4+GFSsum!I7)/K4*100</f>
        <v>20.078157220931633</v>
      </c>
      <c r="L47" s="498">
        <f>(GFSsum!J4+GFSsum!J7)/L4*100</f>
        <v>19.712174354582178</v>
      </c>
      <c r="M47" s="498">
        <f>(GFSsum!K4+GFSsum!K7)/M4*100</f>
        <v>22.066649776371449</v>
      </c>
      <c r="N47" s="498">
        <f>(GFSsum!L4+GFSsum!L7)/N4*100</f>
        <v>23.904706997415598</v>
      </c>
      <c r="O47" s="498">
        <f>(GFSsum!M4+GFSsum!M7)/O4*100</f>
        <v>27.034799744924236</v>
      </c>
      <c r="P47" s="498">
        <f>(GFSsum!N4+GFSsum!N7)/P4*100</f>
        <v>31.377549051472304</v>
      </c>
      <c r="Q47" s="498">
        <f>(GFSsum!O4+GFSsum!O7)/Q4*100</f>
        <v>37.652509232298854</v>
      </c>
      <c r="R47" s="498">
        <f>(GFSsum!P4+GFSsum!P7)/R4*100</f>
        <v>32.15127391400425</v>
      </c>
      <c r="S47" s="498">
        <f>(GFSsum!Q4+GFSsum!Q7)/S4*100</f>
        <v>31.897895734710136</v>
      </c>
      <c r="T47" s="498">
        <f>(GFSsum!R4+GFSsum!R7)/T4*100</f>
        <v>30.924995058076878</v>
      </c>
    </row>
    <row r="48" spans="2:20" x14ac:dyDescent="0.2">
      <c r="B48" s="648" t="s">
        <v>622</v>
      </c>
      <c r="C48" s="498"/>
      <c r="D48" s="498">
        <f>GFSsum!B29*100</f>
        <v>33.097594864647547</v>
      </c>
      <c r="E48" s="498">
        <f>GFSsum!C29*100</f>
        <v>41.429263784701</v>
      </c>
      <c r="F48" s="498">
        <f>GFSsum!D29*100</f>
        <v>41.05358337139338</v>
      </c>
      <c r="G48" s="498">
        <f>GFSsum!E29*100</f>
        <v>46.913006817744908</v>
      </c>
      <c r="H48" s="498">
        <f>GFSsum!F29*100</f>
        <v>44.630153087706333</v>
      </c>
      <c r="I48" s="498">
        <f>GFSsum!G29*100</f>
        <v>44.481415913184726</v>
      </c>
      <c r="J48" s="498">
        <f>GFSsum!H29*100</f>
        <v>42.491506964518969</v>
      </c>
      <c r="K48" s="498">
        <f>GFSsum!I29*100</f>
        <v>38.048697611616753</v>
      </c>
      <c r="L48" s="498">
        <f>GFSsum!J29*100</f>
        <v>32.785310333826651</v>
      </c>
      <c r="M48" s="498">
        <f>GFSsum!K29*100</f>
        <v>33.170547221878657</v>
      </c>
      <c r="N48" s="498">
        <f>GFSsum!L29*100</f>
        <v>29.510535662761576</v>
      </c>
      <c r="O48" s="498">
        <f>GFSsum!M29*100</f>
        <v>31.885988563463012</v>
      </c>
      <c r="P48" s="498">
        <f>GFSsum!N29*100</f>
        <v>29.289855009174271</v>
      </c>
      <c r="Q48" s="498">
        <f>GFSsum!O29*100</f>
        <v>30.632865675399639</v>
      </c>
      <c r="R48" s="498">
        <f>GFSsum!P29*100</f>
        <v>30.348283533867548</v>
      </c>
      <c r="S48" s="498">
        <f>GFSsum!Q29*100</f>
        <v>30.015751026217774</v>
      </c>
      <c r="T48" s="498">
        <f>GFSsum!R29*100</f>
        <v>39.133617754246572</v>
      </c>
    </row>
    <row r="49" spans="1:20" s="631" customFormat="1" x14ac:dyDescent="0.2">
      <c r="B49" s="647" t="s">
        <v>600</v>
      </c>
      <c r="C49" s="498"/>
      <c r="D49" s="498">
        <f>GFSsum!B30*100</f>
        <v>-49.961501752880508</v>
      </c>
      <c r="E49" s="498">
        <f>GFSsum!C30*100</f>
        <v>-77.762274796925837</v>
      </c>
      <c r="F49" s="498">
        <f>GFSsum!D30*100</f>
        <v>-51.375804450864052</v>
      </c>
      <c r="G49" s="498">
        <f>GFSsum!E30*100</f>
        <v>-55.169176865993705</v>
      </c>
      <c r="H49" s="498">
        <f>GFSsum!F30*100</f>
        <v>-52.914344685404046</v>
      </c>
      <c r="I49" s="498">
        <f>GFSsum!G30*100</f>
        <v>-52.61208791348988</v>
      </c>
      <c r="J49" s="498">
        <f>GFSsum!H30*100</f>
        <v>-49.164315368394099</v>
      </c>
      <c r="K49" s="498">
        <f>GFSsum!I30*100</f>
        <v>-48.374716793773928</v>
      </c>
      <c r="L49" s="498">
        <f>GFSsum!J30*100</f>
        <v>-49.217433150485128</v>
      </c>
      <c r="M49" s="498">
        <f>GFSsum!K30*100</f>
        <v>-51.590262808701937</v>
      </c>
      <c r="N49" s="498">
        <f>GFSsum!L30*100</f>
        <v>-47.183177442964748</v>
      </c>
      <c r="O49" s="498">
        <f>GFSsum!M30*100</f>
        <v>-52.337122771143051</v>
      </c>
      <c r="P49" s="498">
        <f>GFSsum!N30*100</f>
        <v>-53.725982836582034</v>
      </c>
      <c r="Q49" s="498">
        <f>GFSsum!O30*100</f>
        <v>-57.828551699333829</v>
      </c>
      <c r="R49" s="498">
        <f>GFSsum!P30*100</f>
        <v>-55.424727976208331</v>
      </c>
      <c r="S49" s="498">
        <f>GFSsum!Q30*100</f>
        <v>-61.128831141996386</v>
      </c>
      <c r="T49" s="498">
        <f>GFSsum!R30*100</f>
        <v>-56.344032001316272</v>
      </c>
    </row>
    <row r="50" spans="1:20" x14ac:dyDescent="0.2">
      <c r="B50" s="639" t="s">
        <v>623</v>
      </c>
      <c r="C50" s="498"/>
      <c r="D50" s="498">
        <f>GFSsum!B31*100</f>
        <v>-24.06668228428525</v>
      </c>
      <c r="E50" s="498">
        <f>GFSsum!C31*100</f>
        <v>-25.537419606476874</v>
      </c>
      <c r="F50" s="498">
        <f>GFSsum!D31*100</f>
        <v>-25.622796064383397</v>
      </c>
      <c r="G50" s="498">
        <f>GFSsum!E31*100</f>
        <v>-24.165500669380759</v>
      </c>
      <c r="H50" s="498">
        <f>GFSsum!F31*100</f>
        <v>-24.124598723511482</v>
      </c>
      <c r="I50" s="498">
        <f>GFSsum!G31*100</f>
        <v>-24.588608656449811</v>
      </c>
      <c r="J50" s="498">
        <f>GFSsum!H31*100</f>
        <v>-23.44422138359278</v>
      </c>
      <c r="K50" s="498">
        <f>GFSsum!I31*100</f>
        <v>-21.919004309725697</v>
      </c>
      <c r="L50" s="498">
        <f>GFSsum!J31*100</f>
        <v>-21.370597165045709</v>
      </c>
      <c r="M50" s="498">
        <f>GFSsum!K31*100</f>
        <v>-21.896126664928389</v>
      </c>
      <c r="N50" s="498">
        <f>GFSsum!L31*100</f>
        <v>-22.060758243945124</v>
      </c>
      <c r="O50" s="498">
        <f>GFSsum!M31*100</f>
        <v>-22.456161168127725</v>
      </c>
      <c r="P50" s="498">
        <f>GFSsum!N31*100</f>
        <v>-21.009876734143383</v>
      </c>
      <c r="Q50" s="498">
        <f>GFSsum!O31*100</f>
        <v>-21.528964152948532</v>
      </c>
      <c r="R50" s="498">
        <f>GFSsum!P31*100</f>
        <v>-21.719807837194267</v>
      </c>
      <c r="S50" s="498">
        <f>GFSsum!Q31*100</f>
        <v>-21.211556794951157</v>
      </c>
      <c r="T50" s="498">
        <f>GFSsum!R31*100</f>
        <v>-20.763925253280192</v>
      </c>
    </row>
    <row r="51" spans="1:20" x14ac:dyDescent="0.2">
      <c r="B51" s="639" t="s">
        <v>624</v>
      </c>
      <c r="C51" s="498"/>
      <c r="D51" s="498">
        <f>GFSsum!B32*100</f>
        <v>-15.260847940647951</v>
      </c>
      <c r="E51" s="498">
        <f>GFSsum!C32*100</f>
        <v>-13.694197634811889</v>
      </c>
      <c r="F51" s="498">
        <f>GFSsum!D32*100</f>
        <v>-14.887531332157119</v>
      </c>
      <c r="G51" s="498">
        <f>GFSsum!E32*100</f>
        <v>-16.850598225525211</v>
      </c>
      <c r="H51" s="498">
        <f>GFSsum!F32*100</f>
        <v>-16.456150575627078</v>
      </c>
      <c r="I51" s="498">
        <f>GFSsum!G32*100</f>
        <v>-16.185190773909156</v>
      </c>
      <c r="J51" s="498">
        <f>GFSsum!H32*100</f>
        <v>-15.129973319341456</v>
      </c>
      <c r="K51" s="498">
        <f>GFSsum!I32*100</f>
        <v>-15.57990138979844</v>
      </c>
      <c r="L51" s="498">
        <f>GFSsum!J32*100</f>
        <v>-15.561820623637882</v>
      </c>
      <c r="M51" s="498">
        <f>GFSsum!K32*100</f>
        <v>-15.416094216305984</v>
      </c>
      <c r="N51" s="498">
        <f>GFSsum!L32*100</f>
        <v>-13.878888848946492</v>
      </c>
      <c r="O51" s="498">
        <f>GFSsum!M32*100</f>
        <v>-14.255045169146699</v>
      </c>
      <c r="P51" s="498">
        <f>GFSsum!N32*100</f>
        <v>-15.845991433754214</v>
      </c>
      <c r="Q51" s="498">
        <f>GFSsum!O32*100</f>
        <v>-15.092308250160585</v>
      </c>
      <c r="R51" s="498">
        <f>GFSsum!P32*100</f>
        <v>-16.59196436291047</v>
      </c>
      <c r="S51" s="498">
        <f>GFSsum!Q32*100</f>
        <v>-20.86025288271755</v>
      </c>
      <c r="T51" s="498">
        <f>GFSsum!R32*100</f>
        <v>-15.214197634855203</v>
      </c>
    </row>
    <row r="52" spans="1:20" s="631" customFormat="1" x14ac:dyDescent="0.2">
      <c r="B52" s="647" t="s">
        <v>625</v>
      </c>
      <c r="C52" s="498"/>
      <c r="D52" s="498">
        <f>GFSsum!B18/D4*100</f>
        <v>-4.7659090034919815</v>
      </c>
      <c r="E52" s="498">
        <f>GFSsum!C18/E4*100</f>
        <v>-8.4430219098742576</v>
      </c>
      <c r="F52" s="498">
        <f>GFSsum!D18/F4*100</f>
        <v>-10.511959620024154</v>
      </c>
      <c r="G52" s="498">
        <f>GFSsum!E18/G4*100</f>
        <v>-13.003876436551309</v>
      </c>
      <c r="H52" s="498">
        <f>GFSsum!F18/H4*100</f>
        <v>-9.1202581017307942</v>
      </c>
      <c r="I52" s="498">
        <f>GFSsum!G18/I4*100</f>
        <v>-10.789753543538096</v>
      </c>
      <c r="J52" s="498">
        <f>GFSsum!H18/J4*100</f>
        <v>-10.273426410285399</v>
      </c>
      <c r="K52" s="498">
        <f>GFSsum!I18/K4*100</f>
        <v>-7.6160193084678234</v>
      </c>
      <c r="L52" s="498">
        <f>GFSsum!J18/L4*100</f>
        <v>-4.0430659955837527</v>
      </c>
      <c r="M52" s="498">
        <f>GFSsum!K18/M4*100</f>
        <v>-3.8796281830264894</v>
      </c>
      <c r="N52" s="498">
        <f>GFSsum!L18/N4*100</f>
        <v>-2.9746726660537059</v>
      </c>
      <c r="O52" s="498">
        <f>GFSsum!M18/O4*100</f>
        <v>-3.7801376367595307</v>
      </c>
      <c r="P52" s="498">
        <f>GFSsum!N18/P4*100</f>
        <v>-3.0631336232606365</v>
      </c>
      <c r="Q52" s="498">
        <f>GFSsum!O18/Q4*100</f>
        <v>-6.0676997471999092</v>
      </c>
      <c r="R52" s="498">
        <f>GFSsum!P18/R4*100</f>
        <v>-4.5426294765618094</v>
      </c>
      <c r="S52" s="498">
        <f>GFSsum!Q18/S4*100</f>
        <v>-2.5381675318905028</v>
      </c>
      <c r="T52" s="498">
        <f>GFSsum!R18/T4*100</f>
        <v>-8.7350839215631435</v>
      </c>
    </row>
    <row r="53" spans="1:20" s="625" customFormat="1" ht="20.100000000000001" customHeight="1" x14ac:dyDescent="0.2">
      <c r="A53" s="649"/>
      <c r="B53" s="650" t="s">
        <v>615</v>
      </c>
      <c r="C53" s="645"/>
      <c r="D53" s="645">
        <f>GFSsum!B35*100</f>
        <v>-1.6035036767021067</v>
      </c>
      <c r="E53" s="645">
        <f>GFSsum!C35*100</f>
        <v>-22.509991869055497</v>
      </c>
      <c r="F53" s="645">
        <f>GFSsum!D35*100</f>
        <v>0.23807590179352203</v>
      </c>
      <c r="G53" s="645">
        <f>GFSsum!E35*100</f>
        <v>0.26928278017635382</v>
      </c>
      <c r="H53" s="645">
        <f>GFSsum!F35*100</f>
        <v>3.555644503965385</v>
      </c>
      <c r="I53" s="645">
        <f>GFSsum!G35*100</f>
        <v>1.5203898899470465</v>
      </c>
      <c r="J53" s="645">
        <f>GFSsum!H35*100</f>
        <v>3.5257455519224647</v>
      </c>
      <c r="K53" s="645">
        <f>GFSsum!I35*100</f>
        <v>2.1361187303066291</v>
      </c>
      <c r="L53" s="645">
        <f>GFSsum!J35*100</f>
        <v>-0.76301445766006015</v>
      </c>
      <c r="M53" s="645">
        <f>GFSsum!K35*100</f>
        <v>-0.23269399347832642</v>
      </c>
      <c r="N53" s="645">
        <f>GFSsum!L35*100</f>
        <v>3.2573925511587185</v>
      </c>
      <c r="O53" s="645">
        <f>GFSsum!M35*100</f>
        <v>2.8035279004846712</v>
      </c>
      <c r="P53" s="645">
        <f>GFSsum!N35*100</f>
        <v>3.8782876008039056</v>
      </c>
      <c r="Q53" s="645">
        <f>GFSsum!O35*100</f>
        <v>4.3891234611647585</v>
      </c>
      <c r="R53" s="645">
        <f>GFSsum!P35*100</f>
        <v>2.5321999951016489</v>
      </c>
      <c r="S53" s="645">
        <f>GFSsum!Q35*100</f>
        <v>-1.7533519129589785</v>
      </c>
      <c r="T53" s="645">
        <f>GFSsum!R35*100</f>
        <v>4.9799059502252341</v>
      </c>
    </row>
    <row r="54" spans="1:20" s="625" customFormat="1" ht="20.100000000000001" customHeight="1" x14ac:dyDescent="0.2">
      <c r="A54" s="731"/>
      <c r="B54" s="732"/>
      <c r="C54" s="733"/>
      <c r="D54" s="733"/>
      <c r="E54" s="733"/>
      <c r="F54" s="733"/>
      <c r="G54" s="733"/>
      <c r="H54" s="733"/>
      <c r="I54" s="733"/>
      <c r="J54" s="733"/>
      <c r="K54" s="733"/>
      <c r="L54" s="733"/>
      <c r="M54" s="733"/>
      <c r="N54" s="733"/>
      <c r="O54" s="733"/>
      <c r="P54" s="733"/>
      <c r="Q54" s="733"/>
      <c r="R54" s="733"/>
      <c r="S54" s="733"/>
      <c r="T54" s="733"/>
    </row>
    <row r="55" spans="1:20" s="491" customFormat="1" ht="25.15" customHeight="1" x14ac:dyDescent="0.2">
      <c r="A55" s="488" t="s">
        <v>1203</v>
      </c>
      <c r="C55" s="622"/>
      <c r="D55" s="622"/>
      <c r="E55" s="622"/>
      <c r="F55" s="622"/>
      <c r="G55" s="622"/>
      <c r="H55" s="622"/>
      <c r="I55" s="622"/>
      <c r="J55" s="622"/>
      <c r="K55" s="622"/>
      <c r="L55" s="622"/>
      <c r="M55" s="622"/>
      <c r="N55" s="622"/>
      <c r="O55" s="622"/>
      <c r="P55" s="622"/>
      <c r="Q55" s="622"/>
      <c r="R55" s="622"/>
      <c r="S55" s="622"/>
    </row>
    <row r="56" spans="1:20" s="491" customFormat="1" ht="25.15" customHeight="1" x14ac:dyDescent="0.2">
      <c r="A56" s="627"/>
      <c r="B56" s="628"/>
      <c r="C56" s="629"/>
      <c r="D56" s="629" t="str">
        <f t="shared" ref="D56:O56" si="78">D2</f>
        <v>FY2004</v>
      </c>
      <c r="E56" s="629" t="str">
        <f t="shared" si="78"/>
        <v>FY2005</v>
      </c>
      <c r="F56" s="629" t="str">
        <f t="shared" si="78"/>
        <v>FY2006</v>
      </c>
      <c r="G56" s="629" t="str">
        <f t="shared" si="78"/>
        <v>FY2007</v>
      </c>
      <c r="H56" s="629" t="str">
        <f t="shared" si="78"/>
        <v>FY2008</v>
      </c>
      <c r="I56" s="629" t="str">
        <f t="shared" si="78"/>
        <v>FY2009</v>
      </c>
      <c r="J56" s="629" t="str">
        <f t="shared" si="78"/>
        <v>FY2010</v>
      </c>
      <c r="K56" s="629" t="str">
        <f t="shared" si="78"/>
        <v>FY2011</v>
      </c>
      <c r="L56" s="629" t="str">
        <f t="shared" si="78"/>
        <v>FY2012</v>
      </c>
      <c r="M56" s="629" t="str">
        <f t="shared" si="78"/>
        <v>FY2013</v>
      </c>
      <c r="N56" s="629" t="str">
        <f t="shared" si="78"/>
        <v>FY2014</v>
      </c>
      <c r="O56" s="629" t="str">
        <f t="shared" si="78"/>
        <v>FY2015</v>
      </c>
      <c r="P56" s="629" t="str">
        <f>P2</f>
        <v>FY2016</v>
      </c>
      <c r="Q56" s="629" t="str">
        <f>Q2</f>
        <v>FY2017</v>
      </c>
      <c r="R56" s="629" t="str">
        <f>R2</f>
        <v>FY2018</v>
      </c>
      <c r="S56" s="629" t="str">
        <f>S2</f>
        <v>FY2019</v>
      </c>
      <c r="T56" s="629" t="str">
        <f>T2</f>
        <v>FY2020</v>
      </c>
    </row>
    <row r="57" spans="1:20" ht="21" customHeight="1" x14ac:dyDescent="0.25">
      <c r="A57" s="630" t="s">
        <v>894</v>
      </c>
      <c r="C57" s="651"/>
      <c r="D57" s="651"/>
      <c r="E57" s="651"/>
      <c r="F57" s="651"/>
      <c r="G57" s="651"/>
      <c r="H57" s="651"/>
      <c r="S57" s="508"/>
      <c r="T57" s="508"/>
    </row>
    <row r="58" spans="1:20" ht="18.75" customHeight="1" x14ac:dyDescent="0.2">
      <c r="B58" s="652" t="s">
        <v>422</v>
      </c>
      <c r="C58" s="498"/>
      <c r="D58" s="498">
        <f>'M&amp;Ba'!N3</f>
        <v>94.282511333333332</v>
      </c>
      <c r="E58" s="498">
        <f>'M&amp;Ba'!O3</f>
        <v>95.584828000000016</v>
      </c>
      <c r="F58" s="498">
        <f>'M&amp;Ba'!P3</f>
        <v>98.322333333333319</v>
      </c>
      <c r="G58" s="498">
        <f>'M&amp;Ba'!Q3</f>
        <v>109.3</v>
      </c>
      <c r="H58" s="498">
        <f>'M&amp;Ba'!R3</f>
        <v>113.9</v>
      </c>
      <c r="I58" s="498">
        <f>'M&amp;Ba'!S3</f>
        <v>122</v>
      </c>
      <c r="J58" s="498">
        <f>'M&amp;Ba'!T3</f>
        <v>133.60000000000002</v>
      </c>
      <c r="K58" s="498">
        <f>'M&amp;Ba'!U3</f>
        <v>132</v>
      </c>
      <c r="L58" s="498">
        <f>'M&amp;Ba'!V3</f>
        <v>118.9</v>
      </c>
      <c r="M58" s="498">
        <f>'M&amp;Ba'!W3</f>
        <v>110.84751307000001</v>
      </c>
      <c r="N58" s="498">
        <f>'M&amp;Ba'!X3</f>
        <v>147.346</v>
      </c>
      <c r="O58" s="498">
        <f>'M&amp;Ba'!Y3</f>
        <v>151.339</v>
      </c>
      <c r="P58" s="498">
        <f>'M&amp;Ba'!Z3</f>
        <v>156.875</v>
      </c>
      <c r="Q58" s="498">
        <f>'M&amp;Ba'!AA3</f>
        <v>161.20599999999999</v>
      </c>
      <c r="R58" s="498">
        <f>'M&amp;Ba'!AB3</f>
        <v>160.34398413</v>
      </c>
      <c r="S58" s="498">
        <f>'M&amp;Ba'!AC3</f>
        <v>180.27339269999999</v>
      </c>
      <c r="T58" s="498">
        <f>'M&amp;Ba'!AD3</f>
        <v>189.41100590999997</v>
      </c>
    </row>
    <row r="59" spans="1:20" x14ac:dyDescent="0.2">
      <c r="B59" s="653" t="s">
        <v>200</v>
      </c>
      <c r="C59" s="498"/>
      <c r="D59" s="498">
        <f>'M&amp;Ba'!N4</f>
        <v>50.975266666666663</v>
      </c>
      <c r="E59" s="498">
        <f>'M&amp;Ba'!O4</f>
        <v>53.592800000000004</v>
      </c>
      <c r="F59" s="498">
        <f>'M&amp;Ba'!P4</f>
        <v>57.575333333333333</v>
      </c>
      <c r="G59" s="498">
        <f>'M&amp;Ba'!Q4</f>
        <v>60.744399999999985</v>
      </c>
      <c r="H59" s="498">
        <f>'M&amp;Ba'!R4</f>
        <v>57.1</v>
      </c>
      <c r="I59" s="498">
        <f>'M&amp;Ba'!S4</f>
        <v>63.6</v>
      </c>
      <c r="J59" s="498">
        <f>'M&amp;Ba'!T4</f>
        <v>71.8</v>
      </c>
      <c r="K59" s="498">
        <f>'M&amp;Ba'!U4</f>
        <v>71.900000000000006</v>
      </c>
      <c r="L59" s="498">
        <f>'M&amp;Ba'!V4</f>
        <v>62.1</v>
      </c>
      <c r="M59" s="498">
        <f>'M&amp;Ba'!W4</f>
        <v>52.453456969999998</v>
      </c>
      <c r="N59" s="498">
        <f>'M&amp;Ba'!X4</f>
        <v>60.856999999999999</v>
      </c>
      <c r="O59" s="498">
        <f>'M&amp;Ba'!Y4</f>
        <v>62.609000000000002</v>
      </c>
      <c r="P59" s="498">
        <f>'M&amp;Ba'!Z4</f>
        <v>64.674999999999997</v>
      </c>
      <c r="Q59" s="498">
        <f>'M&amp;Ba'!AA4</f>
        <v>69.921000000000006</v>
      </c>
      <c r="R59" s="498">
        <f>'M&amp;Ba'!AB4</f>
        <v>70.418865959999991</v>
      </c>
      <c r="S59" s="498">
        <f>'M&amp;Ba'!AC4</f>
        <v>81.519255990000005</v>
      </c>
      <c r="T59" s="498">
        <f>'M&amp;Ba'!AD4</f>
        <v>87.566696149999999</v>
      </c>
    </row>
    <row r="60" spans="1:20" x14ac:dyDescent="0.2">
      <c r="B60" s="653" t="s">
        <v>895</v>
      </c>
      <c r="C60" s="498"/>
      <c r="D60" s="498">
        <f>'M&amp;Ba'!N7</f>
        <v>43.414999999999999</v>
      </c>
      <c r="E60" s="498">
        <f>'M&amp;Ba'!O7</f>
        <v>43.574933333333334</v>
      </c>
      <c r="F60" s="498">
        <f>'M&amp;Ba'!P7</f>
        <v>43.216866666666668</v>
      </c>
      <c r="G60" s="498">
        <f>'M&amp;Ba'!Q7</f>
        <v>49.895933333333332</v>
      </c>
      <c r="H60" s="498">
        <f>'M&amp;Ba'!R7</f>
        <v>58.2</v>
      </c>
      <c r="I60" s="498">
        <f>'M&amp;Ba'!S7</f>
        <v>62</v>
      </c>
      <c r="J60" s="498">
        <f>'M&amp;Ba'!T7</f>
        <v>63.3</v>
      </c>
      <c r="K60" s="498">
        <f>'M&amp;Ba'!U7</f>
        <v>60.2</v>
      </c>
      <c r="L60" s="498">
        <f>'M&amp;Ba'!V7</f>
        <v>59.4</v>
      </c>
      <c r="M60" s="498">
        <f>'M&amp;Ba'!W7</f>
        <v>60.003259860000007</v>
      </c>
      <c r="N60" s="498">
        <f>'M&amp;Ba'!X7</f>
        <v>73.259999999999991</v>
      </c>
      <c r="O60" s="498">
        <f>'M&amp;Ba'!Y7</f>
        <v>75.625</v>
      </c>
      <c r="P60" s="498">
        <f>'M&amp;Ba'!Z7</f>
        <v>79.433999999999997</v>
      </c>
      <c r="Q60" s="498">
        <f>'M&amp;Ba'!AA7</f>
        <v>82.253</v>
      </c>
      <c r="R60" s="498">
        <f>'M&amp;Ba'!AB7</f>
        <v>81.515760650000004</v>
      </c>
      <c r="S60" s="498">
        <f>'M&amp;Ba'!AC7</f>
        <v>85.343906000000004</v>
      </c>
      <c r="T60" s="498">
        <f>'M&amp;Ba'!AD7</f>
        <v>89.63274371</v>
      </c>
    </row>
    <row r="61" spans="1:20" s="514" customFormat="1" x14ac:dyDescent="0.2">
      <c r="B61" s="654" t="s">
        <v>246</v>
      </c>
      <c r="C61" s="498"/>
      <c r="D61" s="498">
        <f>'M&amp;Ba'!N9</f>
        <v>4.8801333333333332</v>
      </c>
      <c r="E61" s="498">
        <f>'M&amp;Ba'!O9</f>
        <v>5.3993333333333329</v>
      </c>
      <c r="F61" s="498">
        <f>'M&amp;Ba'!P9</f>
        <v>7.9986666666666659</v>
      </c>
      <c r="G61" s="498">
        <f>'M&amp;Ba'!Q9</f>
        <v>11.417533333333333</v>
      </c>
      <c r="H61" s="498">
        <f>'M&amp;Ba'!R9</f>
        <v>14.3</v>
      </c>
      <c r="I61" s="498">
        <f>'M&amp;Ba'!S9</f>
        <v>15.9</v>
      </c>
      <c r="J61" s="498">
        <f>'M&amp;Ba'!T9</f>
        <v>14.7</v>
      </c>
      <c r="K61" s="498">
        <f>'M&amp;Ba'!U9</f>
        <v>11.2</v>
      </c>
      <c r="L61" s="498">
        <f>'M&amp;Ba'!V9</f>
        <v>12.5</v>
      </c>
      <c r="M61" s="498">
        <f>'M&amp;Ba'!W9</f>
        <v>20.757613210000002</v>
      </c>
      <c r="N61" s="498">
        <f>'M&amp;Ba'!X9</f>
        <v>21</v>
      </c>
      <c r="O61" s="498">
        <f>'M&amp;Ba'!Y9</f>
        <v>20.863999999999997</v>
      </c>
      <c r="P61" s="498">
        <f>'M&amp;Ba'!Z9</f>
        <v>22.068000000000001</v>
      </c>
      <c r="Q61" s="498">
        <f>'M&amp;Ba'!AA9</f>
        <v>22.373999999999999</v>
      </c>
      <c r="R61" s="498">
        <f>'M&amp;Ba'!AB9</f>
        <v>22.94013</v>
      </c>
      <c r="S61" s="498">
        <f>'M&amp;Ba'!AC9</f>
        <v>25.969227889999999</v>
      </c>
      <c r="T61" s="498">
        <f>'M&amp;Ba'!AD9</f>
        <v>27.023039759999996</v>
      </c>
    </row>
    <row r="62" spans="1:20" s="514" customFormat="1" x14ac:dyDescent="0.2">
      <c r="B62" s="654" t="s">
        <v>245</v>
      </c>
      <c r="C62" s="498"/>
      <c r="D62" s="498">
        <f>'M&amp;Ba'!N8</f>
        <v>38.534866666666659</v>
      </c>
      <c r="E62" s="498">
        <f>'M&amp;Ba'!O8</f>
        <v>38.175599999999996</v>
      </c>
      <c r="F62" s="498">
        <f>'M&amp;Ba'!P8</f>
        <v>35.218200000000003</v>
      </c>
      <c r="G62" s="498">
        <f>'M&amp;Ba'!Q8</f>
        <v>38.478400000000001</v>
      </c>
      <c r="H62" s="498">
        <f>'M&amp;Ba'!R8</f>
        <v>43.9</v>
      </c>
      <c r="I62" s="498">
        <f>'M&amp;Ba'!S8</f>
        <v>46.1</v>
      </c>
      <c r="J62" s="498">
        <f>'M&amp;Ba'!T8</f>
        <v>48.6</v>
      </c>
      <c r="K62" s="498">
        <f>'M&amp;Ba'!U8</f>
        <v>49</v>
      </c>
      <c r="L62" s="498">
        <f>'M&amp;Ba'!V8</f>
        <v>46.9</v>
      </c>
      <c r="M62" s="498">
        <f>'M&amp;Ba'!W8</f>
        <v>39.245646650000005</v>
      </c>
      <c r="N62" s="498">
        <f>'M&amp;Ba'!X8</f>
        <v>52.26</v>
      </c>
      <c r="O62" s="498">
        <f>'M&amp;Ba'!Y8</f>
        <v>54.760999999999996</v>
      </c>
      <c r="P62" s="498">
        <f>'M&amp;Ba'!Z8</f>
        <v>57.366</v>
      </c>
      <c r="Q62" s="498">
        <f>'M&amp;Ba'!AA8</f>
        <v>59.879000000000005</v>
      </c>
      <c r="R62" s="498">
        <f>'M&amp;Ba'!AB8</f>
        <v>58.575630650000001</v>
      </c>
      <c r="S62" s="498">
        <f>'M&amp;Ba'!AC8</f>
        <v>59.374678109999998</v>
      </c>
      <c r="T62" s="498">
        <f>'M&amp;Ba'!AD8</f>
        <v>62.609703949999997</v>
      </c>
    </row>
    <row r="63" spans="1:20" s="494" customFormat="1" x14ac:dyDescent="0.2">
      <c r="B63" s="663" t="s">
        <v>4</v>
      </c>
      <c r="C63" s="498"/>
      <c r="D63" s="498">
        <f>'M&amp;Ba'!N5+'M&amp;Ba'!N6+'M&amp;Ba'!N10</f>
        <v>-0.10775533333332921</v>
      </c>
      <c r="E63" s="498">
        <f>'M&amp;Ba'!O5+'M&amp;Ba'!O6+'M&amp;Ba'!O10</f>
        <v>-1.5829053333333252</v>
      </c>
      <c r="F63" s="498">
        <f>'M&amp;Ba'!P5+'M&amp;Ba'!P6+'M&amp;Ba'!P10</f>
        <v>-2.469866666666686</v>
      </c>
      <c r="G63" s="498">
        <f>'M&amp;Ba'!Q5+'M&amp;Ba'!Q6+'M&amp;Ba'!Q10</f>
        <v>-1.3439133333333317</v>
      </c>
      <c r="H63" s="498">
        <f>'M&amp;Ba'!R5+'M&amp;Ba'!R6+'M&amp;Ba'!R10</f>
        <v>-1.4</v>
      </c>
      <c r="I63" s="498">
        <f>'M&amp;Ba'!S5+'M&amp;Ba'!S6+'M&amp;Ba'!S10</f>
        <v>-3.5999999999999996</v>
      </c>
      <c r="J63" s="498">
        <f>'M&amp;Ba'!T5+'M&amp;Ba'!T6+'M&amp;Ba'!T10</f>
        <v>-1.5</v>
      </c>
      <c r="K63" s="498">
        <f>'M&amp;Ba'!U5+'M&amp;Ba'!U6+'M&amp;Ba'!U10</f>
        <v>-9.9999999999999645E-2</v>
      </c>
      <c r="L63" s="498">
        <f>'M&amp;Ba'!V5+'M&amp;Ba'!V6+'M&amp;Ba'!V10</f>
        <v>-2.6</v>
      </c>
      <c r="M63" s="498">
        <f>'M&amp;Ba'!W5+'M&amp;Ba'!W6+'M&amp;Ba'!W10</f>
        <v>-1.6092037600000002</v>
      </c>
      <c r="N63" s="498">
        <f>'M&amp;Ba'!X5+'M&amp;Ba'!X6+'M&amp;Ba'!X10</f>
        <v>13.229000000000001</v>
      </c>
      <c r="O63" s="498">
        <f>'M&amp;Ba'!Y5+'M&amp;Ba'!Y6+'M&amp;Ba'!Y10</f>
        <v>13.105</v>
      </c>
      <c r="P63" s="498">
        <f>'M&amp;Ba'!Z5+'M&amp;Ba'!Z6+'M&amp;Ba'!Z10</f>
        <v>12.766000000000002</v>
      </c>
      <c r="Q63" s="498">
        <f>'M&amp;Ba'!AA5+'M&amp;Ba'!AA6+'M&amp;Ba'!AA10</f>
        <v>9.0320000000000018</v>
      </c>
      <c r="R63" s="498">
        <f>'M&amp;Ba'!AB5+'M&amp;Ba'!AB6+'M&amp;Ba'!AB10</f>
        <v>8.4093575200000004</v>
      </c>
      <c r="S63" s="498">
        <f>'M&amp;Ba'!AC5+'M&amp;Ba'!AC6+'M&amp;Ba'!AC10</f>
        <v>13.410230710000002</v>
      </c>
      <c r="T63" s="498">
        <f>'M&amp;Ba'!AD5+'M&amp;Ba'!AD6+'M&amp;Ba'!AD10</f>
        <v>12.211566049999998</v>
      </c>
    </row>
    <row r="64" spans="1:20" ht="12.75" customHeight="1" x14ac:dyDescent="0.2">
      <c r="B64" s="652" t="s">
        <v>423</v>
      </c>
      <c r="C64" s="498"/>
      <c r="D64" s="498">
        <f>'M&amp;Ba'!N11</f>
        <v>94.282511333333332</v>
      </c>
      <c r="E64" s="498">
        <f>'M&amp;Ba'!O11</f>
        <v>95.584828000000016</v>
      </c>
      <c r="F64" s="498">
        <f>'M&amp;Ba'!P11</f>
        <v>98.322333333333319</v>
      </c>
      <c r="G64" s="498">
        <f>'M&amp;Ba'!Q11</f>
        <v>108.78108666666665</v>
      </c>
      <c r="H64" s="498">
        <f>'M&amp;Ba'!R11</f>
        <v>113.9</v>
      </c>
      <c r="I64" s="498">
        <f>'M&amp;Ba'!S11</f>
        <v>122.00000000000001</v>
      </c>
      <c r="J64" s="498">
        <f>'M&amp;Ba'!T11</f>
        <v>133.6</v>
      </c>
      <c r="K64" s="498">
        <f>'M&amp;Ba'!U11</f>
        <v>132.00000000000003</v>
      </c>
      <c r="L64" s="498">
        <f>'M&amp;Ba'!V11</f>
        <v>118.90000000000002</v>
      </c>
      <c r="M64" s="498">
        <f>'M&amp;Ba'!W11</f>
        <v>110.84751307000001</v>
      </c>
      <c r="N64" s="498">
        <f>'M&amp;Ba'!X11</f>
        <v>147.346</v>
      </c>
      <c r="O64" s="498">
        <f>'M&amp;Ba'!Y11</f>
        <v>151.339</v>
      </c>
      <c r="P64" s="498">
        <f>'M&amp;Ba'!Z11</f>
        <v>156.875</v>
      </c>
      <c r="Q64" s="498">
        <f>'M&amp;Ba'!AA11</f>
        <v>161.20599999999999</v>
      </c>
      <c r="R64" s="498">
        <f>'M&amp;Ba'!AB11</f>
        <v>160.34398413</v>
      </c>
      <c r="S64" s="498">
        <f>'M&amp;Ba'!AC11</f>
        <v>180.27339269999999</v>
      </c>
      <c r="T64" s="498">
        <f>'M&amp;Ba'!AD11</f>
        <v>189.41100591</v>
      </c>
    </row>
    <row r="65" spans="1:20" ht="12.75" customHeight="1" x14ac:dyDescent="0.2">
      <c r="B65" s="655" t="s">
        <v>206</v>
      </c>
      <c r="C65" s="498"/>
      <c r="D65" s="498">
        <f>'M&amp;Ba'!N12</f>
        <v>74.860284666666658</v>
      </c>
      <c r="E65" s="498">
        <f>'M&amp;Ba'!O12</f>
        <v>74.276728000000006</v>
      </c>
      <c r="F65" s="498">
        <f>'M&amp;Ba'!P12</f>
        <v>75.497399999999985</v>
      </c>
      <c r="G65" s="498">
        <f>'M&amp;Ba'!Q12</f>
        <v>85.517753333333317</v>
      </c>
      <c r="H65" s="498">
        <f>'M&amp;Ba'!R12</f>
        <v>89</v>
      </c>
      <c r="I65" s="498">
        <f>'M&amp;Ba'!S12</f>
        <v>93.3</v>
      </c>
      <c r="J65" s="498">
        <f>'M&amp;Ba'!T12</f>
        <v>102.1</v>
      </c>
      <c r="K65" s="498">
        <f>'M&amp;Ba'!U12</f>
        <v>98.2</v>
      </c>
      <c r="L65" s="498">
        <f>'M&amp;Ba'!V12</f>
        <v>85.000000000000014</v>
      </c>
      <c r="M65" s="498">
        <f>'M&amp;Ba'!W12</f>
        <v>90.755601040000002</v>
      </c>
      <c r="N65" s="498">
        <f>'M&amp;Ba'!X12</f>
        <v>112.39</v>
      </c>
      <c r="O65" s="498">
        <f>'M&amp;Ba'!Y12</f>
        <v>114.634</v>
      </c>
      <c r="P65" s="498">
        <f>'M&amp;Ba'!Z12</f>
        <v>118.88500000000001</v>
      </c>
      <c r="Q65" s="498">
        <f>'M&amp;Ba'!AA12</f>
        <v>125.381</v>
      </c>
      <c r="R65" s="498">
        <f>'M&amp;Ba'!AB12</f>
        <v>122.96711872999998</v>
      </c>
      <c r="S65" s="498">
        <f>'M&amp;Ba'!AC12</f>
        <v>143.49160570000004</v>
      </c>
      <c r="T65" s="498">
        <f>'M&amp;Ba'!AD12</f>
        <v>152.94467598</v>
      </c>
    </row>
    <row r="66" spans="1:20" ht="12.75" customHeight="1" x14ac:dyDescent="0.2">
      <c r="B66" s="655" t="s">
        <v>4</v>
      </c>
      <c r="C66" s="498"/>
      <c r="D66" s="498">
        <f>'M&amp;Ba'!N17+'M&amp;Ba'!N19</f>
        <v>4.6284933333333331</v>
      </c>
      <c r="E66" s="498">
        <f>'M&amp;Ba'!O17+'M&amp;Ba'!O19</f>
        <v>4.3238333333333339</v>
      </c>
      <c r="F66" s="498">
        <f>'M&amp;Ba'!P17+'M&amp;Ba'!P19</f>
        <v>4.2507999999999999</v>
      </c>
      <c r="G66" s="498">
        <f>'M&amp;Ba'!Q17+'M&amp;Ba'!Q19</f>
        <v>2.8660000000000001</v>
      </c>
      <c r="H66" s="498">
        <f>'M&amp;Ba'!R17+'M&amp;Ba'!R19</f>
        <v>2.4000000000000004</v>
      </c>
      <c r="I66" s="498">
        <f>'M&amp;Ba'!S17+'M&amp;Ba'!S19</f>
        <v>3.0999999999999996</v>
      </c>
      <c r="J66" s="498">
        <f>'M&amp;Ba'!T17+'M&amp;Ba'!T19</f>
        <v>4.0999999999999996</v>
      </c>
      <c r="K66" s="498">
        <f>'M&amp;Ba'!U17+'M&amp;Ba'!U19</f>
        <v>4.7</v>
      </c>
      <c r="L66" s="498">
        <f>'M&amp;Ba'!V17+'M&amp;Ba'!V19</f>
        <v>4.2</v>
      </c>
      <c r="M66" s="498">
        <f>'M&amp;Ba'!W17+'M&amp;Ba'!W19</f>
        <v>3.9254419199999995</v>
      </c>
      <c r="N66" s="498">
        <f>'M&amp;Ba'!X17+'M&amp;Ba'!X19</f>
        <v>4.476</v>
      </c>
      <c r="O66" s="498">
        <f>'M&amp;Ba'!Y17+'M&amp;Ba'!Y19</f>
        <v>5.3719999999999999</v>
      </c>
      <c r="P66" s="498">
        <f>'M&amp;Ba'!Z17+'M&amp;Ba'!Z19</f>
        <v>5.2830000000000004</v>
      </c>
      <c r="Q66" s="498">
        <f>'M&amp;Ba'!AA17+'M&amp;Ba'!AA19</f>
        <v>5.5209999999999999</v>
      </c>
      <c r="R66" s="498">
        <f>'M&amp;Ba'!AB17+'M&amp;Ba'!AB19</f>
        <v>5.839693389999999</v>
      </c>
      <c r="S66" s="498">
        <f>'M&amp;Ba'!AC17+'M&amp;Ba'!AC19</f>
        <v>6.5115185899999997</v>
      </c>
      <c r="T66" s="498">
        <f>'M&amp;Ba'!AD17+'M&amp;Ba'!AD19</f>
        <v>6.0182040599999995</v>
      </c>
    </row>
    <row r="67" spans="1:20" ht="12.75" customHeight="1" x14ac:dyDescent="0.2">
      <c r="B67" s="652" t="s">
        <v>896</v>
      </c>
      <c r="C67" s="498"/>
      <c r="D67" s="498">
        <f>'M&amp;Ba'!N18</f>
        <v>14.793733333333334</v>
      </c>
      <c r="E67" s="498">
        <f>'M&amp;Ba'!O18</f>
        <v>16.984266666666667</v>
      </c>
      <c r="F67" s="498">
        <f>'M&amp;Ba'!P18</f>
        <v>18.574133333333332</v>
      </c>
      <c r="G67" s="498">
        <f>'M&amp;Ba'!Q18</f>
        <v>20.397333333333332</v>
      </c>
      <c r="H67" s="498">
        <f>'M&amp;Ba'!R18</f>
        <v>22.5</v>
      </c>
      <c r="I67" s="498">
        <f>'M&amp;Ba'!S18</f>
        <v>25.6</v>
      </c>
      <c r="J67" s="498">
        <f>'M&amp;Ba'!T18</f>
        <v>27.4</v>
      </c>
      <c r="K67" s="498">
        <f>'M&amp;Ba'!U18</f>
        <v>29.1</v>
      </c>
      <c r="L67" s="498">
        <f>'M&amp;Ba'!V18</f>
        <v>29.7</v>
      </c>
      <c r="M67" s="498">
        <f>'M&amp;Ba'!W18</f>
        <v>16.166470109999999</v>
      </c>
      <c r="N67" s="498">
        <f>'M&amp;Ba'!X18</f>
        <v>30.48</v>
      </c>
      <c r="O67" s="498">
        <f>'M&amp;Ba'!Y18</f>
        <v>31.332999999999998</v>
      </c>
      <c r="P67" s="498">
        <f>'M&amp;Ba'!Z18</f>
        <v>32.707000000000001</v>
      </c>
      <c r="Q67" s="498">
        <f>'M&amp;Ba'!AA18</f>
        <v>30.303999999999998</v>
      </c>
      <c r="R67" s="498">
        <f>'M&amp;Ba'!AB18</f>
        <v>31.537172009999999</v>
      </c>
      <c r="S67" s="498">
        <f>'M&amp;Ba'!AC18</f>
        <v>30.27026841</v>
      </c>
      <c r="T67" s="498">
        <f>'M&amp;Ba'!AD18</f>
        <v>30.448125869999998</v>
      </c>
    </row>
    <row r="68" spans="1:20" s="504" customFormat="1" ht="20.100000000000001" customHeight="1" x14ac:dyDescent="0.2">
      <c r="B68" s="656" t="s">
        <v>897</v>
      </c>
      <c r="C68" s="657"/>
      <c r="D68" s="657">
        <f>D60/D65*100</f>
        <v>57.994703324086572</v>
      </c>
      <c r="E68" s="657">
        <f t="shared" ref="E68:P68" si="79">E60/E65*100</f>
        <v>58.665660842428778</v>
      </c>
      <c r="F68" s="657">
        <f t="shared" si="79"/>
        <v>57.242854279308531</v>
      </c>
      <c r="G68" s="657">
        <f t="shared" si="79"/>
        <v>58.345701785274542</v>
      </c>
      <c r="H68" s="657">
        <f t="shared" si="79"/>
        <v>65.393258426966298</v>
      </c>
      <c r="I68" s="657">
        <f t="shared" si="79"/>
        <v>66.452304394426591</v>
      </c>
      <c r="J68" s="657">
        <f t="shared" si="79"/>
        <v>61.998041136141033</v>
      </c>
      <c r="K68" s="657">
        <f t="shared" si="79"/>
        <v>61.30346232179226</v>
      </c>
      <c r="L68" s="657">
        <f t="shared" si="79"/>
        <v>69.882352941176464</v>
      </c>
      <c r="M68" s="657">
        <f t="shared" si="79"/>
        <v>66.115214016988247</v>
      </c>
      <c r="N68" s="657">
        <f t="shared" si="79"/>
        <v>65.183735207758687</v>
      </c>
      <c r="O68" s="657">
        <f t="shared" si="79"/>
        <v>65.970828898930506</v>
      </c>
      <c r="P68" s="657">
        <f t="shared" si="79"/>
        <v>66.815830424359675</v>
      </c>
      <c r="Q68" s="657">
        <f t="shared" ref="Q68:R68" si="80">Q60/Q65*100</f>
        <v>65.602443751445591</v>
      </c>
      <c r="R68" s="657">
        <f t="shared" si="80"/>
        <v>66.290697457899213</v>
      </c>
      <c r="S68" s="657">
        <f t="shared" ref="S68:T68" si="81">S60/S65*100</f>
        <v>59.476584420157465</v>
      </c>
      <c r="T68" s="657">
        <f t="shared" si="81"/>
        <v>58.60468377579938</v>
      </c>
    </row>
    <row r="69" spans="1:20" ht="21" customHeight="1" x14ac:dyDescent="0.25">
      <c r="A69" s="658" t="s">
        <v>898</v>
      </c>
      <c r="B69" s="659"/>
      <c r="C69" s="660"/>
      <c r="D69" s="660"/>
      <c r="E69" s="660"/>
      <c r="F69" s="660"/>
      <c r="G69" s="660"/>
      <c r="H69" s="660"/>
      <c r="I69" s="660"/>
      <c r="J69" s="660"/>
      <c r="K69" s="660"/>
      <c r="L69" s="660"/>
      <c r="M69" s="660"/>
      <c r="N69" s="660"/>
      <c r="O69" s="660"/>
      <c r="P69" s="660"/>
      <c r="Q69" s="660"/>
      <c r="R69" s="660"/>
      <c r="S69" s="660"/>
      <c r="T69" s="660"/>
    </row>
    <row r="70" spans="1:20" ht="16.5" customHeight="1" x14ac:dyDescent="0.2">
      <c r="B70" s="508" t="s">
        <v>899</v>
      </c>
      <c r="C70" s="498"/>
      <c r="D70" s="498">
        <f>BOPsum!L5</f>
        <v>-46.019437332833846</v>
      </c>
      <c r="E70" s="498">
        <f>BOPsum!M5</f>
        <v>-51.714673928601258</v>
      </c>
      <c r="F70" s="498">
        <f>BOPsum!N5</f>
        <v>-57.298227990954842</v>
      </c>
      <c r="G70" s="498">
        <f>BOPsum!O5</f>
        <v>-60.259645671766513</v>
      </c>
      <c r="H70" s="498">
        <f>BOPsum!P5</f>
        <v>-59.309235875921871</v>
      </c>
      <c r="I70" s="498">
        <f>BOPsum!Q5</f>
        <v>-64.230695416471633</v>
      </c>
      <c r="J70" s="498">
        <f>BOPsum!R5</f>
        <v>-81.087308900203766</v>
      </c>
      <c r="K70" s="498">
        <f>BOPsum!S5</f>
        <v>-51.205141924140477</v>
      </c>
      <c r="L70" s="498">
        <f>BOPsum!T5</f>
        <v>-44.447864192344255</v>
      </c>
      <c r="M70" s="498">
        <f>BOPsum!U5</f>
        <v>-65.56812601002575</v>
      </c>
      <c r="N70" s="498">
        <f>BOPsum!V5</f>
        <v>-55.821381807236065</v>
      </c>
      <c r="O70" s="498">
        <f>BOPsum!W5</f>
        <v>-52.005240119424364</v>
      </c>
      <c r="P70" s="498">
        <f>BOPsum!X5</f>
        <v>-48.350454208224974</v>
      </c>
      <c r="Q70" s="498">
        <f>BOPsum!Y5</f>
        <v>-52.54213067174237</v>
      </c>
      <c r="R70" s="498">
        <f>BOPsum!Z5</f>
        <v>-62.430622025722158</v>
      </c>
      <c r="S70" s="498">
        <f>BOPsum!AA5</f>
        <v>-131.34640509964635</v>
      </c>
      <c r="T70" s="498">
        <f>BOPsum!AB5</f>
        <v>-54.297560291971493</v>
      </c>
    </row>
    <row r="71" spans="1:20" x14ac:dyDescent="0.2">
      <c r="B71" s="508" t="s">
        <v>900</v>
      </c>
      <c r="C71" s="498"/>
      <c r="D71" s="498">
        <f>BOPsum!L11</f>
        <v>-25.075721068487127</v>
      </c>
      <c r="E71" s="498">
        <f>BOPsum!M11</f>
        <v>-30.806258061222309</v>
      </c>
      <c r="F71" s="498">
        <f>BOPsum!N11</f>
        <v>-32.612165380485308</v>
      </c>
      <c r="G71" s="498">
        <f>BOPsum!O11</f>
        <v>-34.662609630508946</v>
      </c>
      <c r="H71" s="498">
        <f>BOPsum!P11</f>
        <v>-34.582874790646599</v>
      </c>
      <c r="I71" s="498">
        <f>BOPsum!Q11</f>
        <v>-47.257855084250025</v>
      </c>
      <c r="J71" s="498">
        <f>BOPsum!R11</f>
        <v>-34.928863828546696</v>
      </c>
      <c r="K71" s="498">
        <f>BOPsum!S11</f>
        <v>-37.423892182788705</v>
      </c>
      <c r="L71" s="498">
        <f>BOPsum!T11</f>
        <v>-40.333385054665456</v>
      </c>
      <c r="M71" s="498">
        <f>BOPsum!U11</f>
        <v>-40.858017339861242</v>
      </c>
      <c r="N71" s="498">
        <f>BOPsum!V11</f>
        <v>-34.793797508398086</v>
      </c>
      <c r="O71" s="498">
        <f>BOPsum!W11</f>
        <v>-37.715628580959283</v>
      </c>
      <c r="P71" s="498">
        <f>BOPsum!X11</f>
        <v>-36.385712218900856</v>
      </c>
      <c r="Q71" s="498">
        <f>BOPsum!Y11</f>
        <v>-44.938985530954973</v>
      </c>
      <c r="R71" s="498">
        <f>BOPsum!Z11</f>
        <v>-41.68456194976315</v>
      </c>
      <c r="S71" s="498">
        <f>BOPsum!AA11</f>
        <v>-43.507597828044332</v>
      </c>
      <c r="T71" s="498">
        <f>BOPsum!AB11</f>
        <v>-30.008517264318925</v>
      </c>
    </row>
    <row r="72" spans="1:20" x14ac:dyDescent="0.2">
      <c r="B72" s="508" t="s">
        <v>901</v>
      </c>
      <c r="C72" s="498"/>
      <c r="D72" s="498">
        <f>BOPsum!L22</f>
        <v>36.903148072246481</v>
      </c>
      <c r="E72" s="498">
        <f>BOPsum!M22</f>
        <v>42.566175595804445</v>
      </c>
      <c r="F72" s="498">
        <f>BOPsum!N22</f>
        <v>39.824393644410961</v>
      </c>
      <c r="G72" s="498">
        <f>BOPsum!O22</f>
        <v>43.073034938767634</v>
      </c>
      <c r="H72" s="498">
        <f>BOPsum!P22</f>
        <v>37.550770332908897</v>
      </c>
      <c r="I72" s="498">
        <f>BOPsum!Q22</f>
        <v>39.759428537216309</v>
      </c>
      <c r="J72" s="498">
        <f>BOPsum!R22</f>
        <v>34.780866142409003</v>
      </c>
      <c r="K72" s="498">
        <f>BOPsum!S22</f>
        <v>37.283859039606966</v>
      </c>
      <c r="L72" s="498">
        <f>BOPsum!T22</f>
        <v>28.394954485826347</v>
      </c>
      <c r="M72" s="498">
        <f>BOPsum!U22</f>
        <v>36.878127864206817</v>
      </c>
      <c r="N72" s="498">
        <f>BOPsum!V22</f>
        <v>46.04512033176696</v>
      </c>
      <c r="O72" s="498">
        <f>BOPsum!W22</f>
        <v>64.656002389816791</v>
      </c>
      <c r="P72" s="498">
        <f>BOPsum!X22</f>
        <v>61.827977715268766</v>
      </c>
      <c r="Q72" s="498">
        <f>BOPsum!Y22</f>
        <v>60.876559390615107</v>
      </c>
      <c r="R72" s="498">
        <f>BOPsum!Z22</f>
        <v>60.74057407760916</v>
      </c>
      <c r="S72" s="498">
        <f>BOPsum!AA22</f>
        <v>55.339519331918133</v>
      </c>
      <c r="T72" s="498">
        <f>BOPsum!AB22</f>
        <v>53.732999697254321</v>
      </c>
    </row>
    <row r="73" spans="1:20" x14ac:dyDescent="0.2">
      <c r="B73" s="508" t="s">
        <v>902</v>
      </c>
      <c r="C73" s="498"/>
      <c r="D73" s="498">
        <f>BOPsum!L31</f>
        <v>40.622988411581446</v>
      </c>
      <c r="E73" s="498">
        <f>BOPsum!M31</f>
        <v>50.167040328244504</v>
      </c>
      <c r="F73" s="498">
        <f>BOPsum!N31</f>
        <v>47.539329016298254</v>
      </c>
      <c r="G73" s="498">
        <f>BOPsum!O31</f>
        <v>57.079918241843131</v>
      </c>
      <c r="H73" s="498">
        <f>BOPsum!P31</f>
        <v>52.569647387285102</v>
      </c>
      <c r="I73" s="498">
        <f>BOPsum!Q31</f>
        <v>53.834399691285164</v>
      </c>
      <c r="J73" s="498">
        <f>BOPsum!R31</f>
        <v>52.582106635815073</v>
      </c>
      <c r="K73" s="498">
        <f>BOPsum!S31</f>
        <v>51.185700038183292</v>
      </c>
      <c r="L73" s="498">
        <f>BOPsum!T31</f>
        <v>52.056154608280444</v>
      </c>
      <c r="M73" s="498">
        <f>BOPsum!U31</f>
        <v>56.81944350366625</v>
      </c>
      <c r="N73" s="498">
        <f>BOPsum!V31</f>
        <v>49.930201062665269</v>
      </c>
      <c r="O73" s="498">
        <f>BOPsum!W31</f>
        <v>54.382972338521455</v>
      </c>
      <c r="P73" s="498">
        <f>BOPsum!X31</f>
        <v>52.91436412881859</v>
      </c>
      <c r="Q73" s="498">
        <f>BOPsum!Y31</f>
        <v>50.269567672120701</v>
      </c>
      <c r="R73" s="498">
        <f>BOPsum!Z31</f>
        <v>54.492089554301479</v>
      </c>
      <c r="S73" s="498">
        <f>BOPsum!AA31</f>
        <v>61.075120277289443</v>
      </c>
      <c r="T73" s="498">
        <f>BOPsum!AB31</f>
        <v>80.785967826676512</v>
      </c>
    </row>
    <row r="74" spans="1:20" x14ac:dyDescent="0.2">
      <c r="B74" s="508" t="s">
        <v>903</v>
      </c>
      <c r="C74" s="498"/>
      <c r="D74" s="498">
        <f>BOPsum!L3</f>
        <v>6.4309780825069538</v>
      </c>
      <c r="E74" s="498">
        <f>BOPsum!M3</f>
        <v>10.212283934225383</v>
      </c>
      <c r="F74" s="498">
        <f>BOPsum!N3</f>
        <v>-2.5466707107309361</v>
      </c>
      <c r="G74" s="498">
        <f>BOPsum!O3</f>
        <v>5.230697878335306</v>
      </c>
      <c r="H74" s="498">
        <f>BOPsum!P3</f>
        <v>-3.7716929463744719</v>
      </c>
      <c r="I74" s="498">
        <f>BOPsum!Q3</f>
        <v>-17.894722272220186</v>
      </c>
      <c r="J74" s="498">
        <f>BOPsum!R3</f>
        <v>-28.653199950526393</v>
      </c>
      <c r="K74" s="498">
        <f>BOPsum!S3</f>
        <v>-0.15947502913892464</v>
      </c>
      <c r="L74" s="498">
        <f>BOPsum!T3</f>
        <v>-4.3301401529029206</v>
      </c>
      <c r="M74" s="498">
        <f>BOPsum!U3</f>
        <v>-12.728571982013918</v>
      </c>
      <c r="N74" s="498">
        <f>BOPsum!V3</f>
        <v>5.3601420787980771</v>
      </c>
      <c r="O74" s="498">
        <f>BOPsum!W3</f>
        <v>29.318106027954599</v>
      </c>
      <c r="P74" s="498">
        <f>BOPsum!X3</f>
        <v>30.006175416961533</v>
      </c>
      <c r="Q74" s="498">
        <f>BOPsum!Y3</f>
        <v>13.665010860038471</v>
      </c>
      <c r="R74" s="498">
        <f>BOPsum!Z3</f>
        <v>11.117479656425331</v>
      </c>
      <c r="S74" s="498">
        <f>BOPsum!AA3</f>
        <v>-58.439363318483117</v>
      </c>
      <c r="T74" s="498">
        <f>BOPsum!AB3</f>
        <v>50.212889967640415</v>
      </c>
    </row>
    <row r="75" spans="1:20" x14ac:dyDescent="0.2">
      <c r="B75" s="508" t="s">
        <v>904</v>
      </c>
      <c r="C75" s="498"/>
      <c r="D75" s="498">
        <f>BOPsum!L39</f>
        <v>-17.641452092910768</v>
      </c>
      <c r="E75" s="498">
        <f>BOPsum!M39</f>
        <v>12.252640635131836</v>
      </c>
      <c r="F75" s="498">
        <f>BOPsum!N39</f>
        <v>29.28047673904419</v>
      </c>
      <c r="G75" s="498">
        <f>BOPsum!O39</f>
        <v>31.901918473999025</v>
      </c>
      <c r="H75" s="498">
        <f>BOPsum!P39</f>
        <v>32.005437772583008</v>
      </c>
      <c r="I75" s="498">
        <f>BOPsum!Q39</f>
        <v>29.923857131958009</v>
      </c>
      <c r="J75" s="498">
        <f>BOPsum!R39</f>
        <v>26.572830036987305</v>
      </c>
      <c r="K75" s="498">
        <f>BOPsum!S39</f>
        <v>21.94159181375122</v>
      </c>
      <c r="L75" s="498">
        <f>BOPsum!T39</f>
        <v>15.98287927819824</v>
      </c>
      <c r="M75" s="498">
        <f>BOPsum!U39</f>
        <v>23.310195385620119</v>
      </c>
      <c r="N75" s="498">
        <f>BOPsum!V39</f>
        <v>16.993138133483889</v>
      </c>
      <c r="O75" s="498">
        <f>BOPsum!W39</f>
        <v>16.065942868164061</v>
      </c>
      <c r="P75" s="498">
        <f>BOPsum!X39</f>
        <v>18.331990161331177</v>
      </c>
      <c r="Q75" s="498">
        <f>BOPsum!Y39</f>
        <v>20.06536837008667</v>
      </c>
      <c r="R75" s="498">
        <f>BOPsum!Z39</f>
        <v>16.459487676177979</v>
      </c>
      <c r="S75" s="498">
        <f>BOPsum!AA39</f>
        <v>14.689534425292969</v>
      </c>
      <c r="T75" s="498">
        <f>BOPsum!AB39</f>
        <v>16.468000292778015</v>
      </c>
    </row>
    <row r="76" spans="1:20" x14ac:dyDescent="0.2">
      <c r="B76" s="508" t="s">
        <v>420</v>
      </c>
      <c r="C76" s="498"/>
      <c r="D76" s="498">
        <f>BOPsum!L45</f>
        <v>48.610425563472134</v>
      </c>
      <c r="E76" s="498">
        <f>BOPsum!M45</f>
        <v>0.86844639728999162</v>
      </c>
      <c r="F76" s="498">
        <f>BOPsum!N45</f>
        <v>26.778776163725773</v>
      </c>
      <c r="G76" s="498">
        <f>BOPsum!O45</f>
        <v>-0.71794639835219698</v>
      </c>
      <c r="H76" s="498">
        <f>BOPsum!P45</f>
        <v>22.843922205463628</v>
      </c>
      <c r="I76" s="498">
        <f>BOPsum!Q45</f>
        <v>31.138152558120744</v>
      </c>
      <c r="J76" s="498">
        <f>BOPsum!R45</f>
        <v>35.508563008077971</v>
      </c>
      <c r="K76" s="498">
        <f>BOPsum!S45</f>
        <v>21.139292374724711</v>
      </c>
      <c r="L76" s="498">
        <f>BOPsum!T45</f>
        <v>17.288850253738872</v>
      </c>
      <c r="M76" s="498">
        <f>BOPsum!U45</f>
        <v>28.806638821755939</v>
      </c>
      <c r="N76" s="498">
        <f>BOPsum!V45</f>
        <v>6.0970613947935206</v>
      </c>
      <c r="O76" s="498">
        <f>BOPsum!W45</f>
        <v>-3.5117700625215029</v>
      </c>
      <c r="P76" s="498">
        <f>BOPsum!X45</f>
        <v>-8.8854905269504272</v>
      </c>
      <c r="Q76" s="498">
        <f>BOPsum!Y45</f>
        <v>-11.093610115321454</v>
      </c>
      <c r="R76" s="498">
        <f>BOPsum!Z45</f>
        <v>20.845403049713752</v>
      </c>
      <c r="S76" s="498">
        <f>BOPsum!AA45</f>
        <v>91.089350696913698</v>
      </c>
      <c r="T76" s="498">
        <f>BOPsum!AB45</f>
        <v>-23.251050059520121</v>
      </c>
    </row>
    <row r="77" spans="1:20" ht="21" customHeight="1" x14ac:dyDescent="0.25">
      <c r="A77" s="630" t="s">
        <v>905</v>
      </c>
      <c r="S77" s="508"/>
      <c r="T77" s="508"/>
    </row>
    <row r="78" spans="1:20" x14ac:dyDescent="0.2">
      <c r="B78" s="496" t="s">
        <v>906</v>
      </c>
      <c r="C78" s="498"/>
      <c r="D78" s="661">
        <f>IIP!L3</f>
        <v>277.88469655650817</v>
      </c>
      <c r="E78" s="661">
        <f>IIP!M3</f>
        <v>274.02791577188174</v>
      </c>
      <c r="F78" s="661">
        <f>IIP!N3</f>
        <v>263.66868500461669</v>
      </c>
      <c r="G78" s="661">
        <f>IIP!O3</f>
        <v>294.27547595881072</v>
      </c>
      <c r="H78" s="661">
        <f>IIP!P3</f>
        <v>247.1726937</v>
      </c>
      <c r="I78" s="661">
        <f>IIP!Q3</f>
        <v>223.62820155</v>
      </c>
      <c r="J78" s="661">
        <f>IIP!R3</f>
        <v>244.40420399999996</v>
      </c>
      <c r="K78" s="661">
        <f>IIP!S3</f>
        <v>224.91619499999999</v>
      </c>
      <c r="L78" s="661">
        <f>IIP!T3</f>
        <v>235.79146400000002</v>
      </c>
      <c r="M78" s="661">
        <f>IIP!U3</f>
        <v>235.44394833000001</v>
      </c>
      <c r="N78" s="661">
        <f>IIP!V3</f>
        <v>247.88822818</v>
      </c>
      <c r="O78" s="661">
        <f>IIP!W3</f>
        <v>253.91026957185056</v>
      </c>
      <c r="P78" s="661">
        <f>IIP!X3</f>
        <v>277.15480636948246</v>
      </c>
      <c r="Q78" s="661">
        <f>IIP!Y3</f>
        <v>308.72887368884278</v>
      </c>
      <c r="R78" s="661">
        <f>IIP!Z3</f>
        <v>309.6658744274597</v>
      </c>
      <c r="S78" s="661">
        <f>IIP!AA3</f>
        <v>302.95221736666872</v>
      </c>
      <c r="T78" s="661">
        <f>IIP!AB3</f>
        <v>348.65925855915896</v>
      </c>
    </row>
    <row r="79" spans="1:20" x14ac:dyDescent="0.2">
      <c r="B79" s="496" t="s">
        <v>520</v>
      </c>
      <c r="C79" s="661"/>
      <c r="D79" s="661" t="str">
        <f>IIP!L4</f>
        <v xml:space="preserve">n.a. </v>
      </c>
      <c r="E79" s="661" t="str">
        <f>IIP!M4</f>
        <v xml:space="preserve">n.a. </v>
      </c>
      <c r="F79" s="661" t="str">
        <f>IIP!N4</f>
        <v xml:space="preserve">n.a. </v>
      </c>
      <c r="G79" s="661" t="str">
        <f>IIP!O4</f>
        <v xml:space="preserve">n.a. </v>
      </c>
      <c r="H79" s="661" t="str">
        <f>IIP!P4</f>
        <v xml:space="preserve">n.a. </v>
      </c>
      <c r="I79" s="661" t="str">
        <f>IIP!Q4</f>
        <v xml:space="preserve">n.a. </v>
      </c>
      <c r="J79" s="661" t="str">
        <f>IIP!R4</f>
        <v xml:space="preserve">n.a. </v>
      </c>
      <c r="K79" s="661" t="str">
        <f>IIP!S4</f>
        <v xml:space="preserve">n.a. </v>
      </c>
      <c r="L79" s="661" t="str">
        <f>IIP!T4</f>
        <v xml:space="preserve">n.a. </v>
      </c>
      <c r="M79" s="661" t="str">
        <f>IIP!U4</f>
        <v xml:space="preserve">n.a. </v>
      </c>
      <c r="N79" s="661" t="str">
        <f>IIP!V4</f>
        <v xml:space="preserve">n.a. </v>
      </c>
      <c r="O79" s="661" t="str">
        <f>IIP!W4</f>
        <v xml:space="preserve">n.a. </v>
      </c>
      <c r="P79" s="661" t="str">
        <f>IIP!X4</f>
        <v xml:space="preserve">n.a. </v>
      </c>
      <c r="Q79" s="661" t="str">
        <f>IIP!Y4</f>
        <v xml:space="preserve">n.a. </v>
      </c>
      <c r="R79" s="661" t="str">
        <f>IIP!Z4</f>
        <v xml:space="preserve">n.a. </v>
      </c>
      <c r="S79" s="661" t="str">
        <f>IIP!AA4</f>
        <v xml:space="preserve">n.a. </v>
      </c>
      <c r="T79" s="661" t="str">
        <f>IIP!AB4</f>
        <v xml:space="preserve">n.a. </v>
      </c>
    </row>
    <row r="80" spans="1:20" x14ac:dyDescent="0.2">
      <c r="B80" s="496" t="s">
        <v>521</v>
      </c>
      <c r="C80" s="498"/>
      <c r="D80" s="661">
        <f>IIP!L5</f>
        <v>321.51374088984153</v>
      </c>
      <c r="E80" s="661">
        <f>IIP!M5</f>
        <v>312.36716877188172</v>
      </c>
      <c r="F80" s="661">
        <f>IIP!N5</f>
        <v>309.35163167128343</v>
      </c>
      <c r="G80" s="661">
        <f>IIP!O5</f>
        <v>335.57996095881072</v>
      </c>
      <c r="H80" s="661">
        <f>IIP!P5</f>
        <v>287.60429269999997</v>
      </c>
      <c r="I80" s="661">
        <f>IIP!Q5</f>
        <v>268.43580727000005</v>
      </c>
      <c r="J80" s="661">
        <f>IIP!R5</f>
        <v>276.46986999999996</v>
      </c>
      <c r="K80" s="661">
        <f>IIP!S5</f>
        <v>254.43519699999999</v>
      </c>
      <c r="L80" s="661">
        <f>IIP!T5</f>
        <v>270.79203000000001</v>
      </c>
      <c r="M80" s="661">
        <f>IIP!U5</f>
        <v>281.65518376</v>
      </c>
      <c r="N80" s="661">
        <f>IIP!V5</f>
        <v>278.51169099999998</v>
      </c>
      <c r="O80" s="661">
        <f>IIP!W5</f>
        <v>255.96206260485837</v>
      </c>
      <c r="P80" s="661">
        <f>IIP!X5</f>
        <v>245.91330693432616</v>
      </c>
      <c r="Q80" s="661">
        <f>IIP!Y5</f>
        <v>251.54394122888181</v>
      </c>
      <c r="R80" s="661">
        <f>IIP!Z5</f>
        <v>253.5796316491394</v>
      </c>
      <c r="S80" s="661">
        <f>IIP!AA5</f>
        <v>256.47030694918823</v>
      </c>
      <c r="T80" s="661">
        <f>IIP!AB5</f>
        <v>255.12738473849487</v>
      </c>
    </row>
    <row r="81" spans="1:20" x14ac:dyDescent="0.2">
      <c r="B81" s="496" t="s">
        <v>526</v>
      </c>
      <c r="C81" s="498"/>
      <c r="D81" s="661">
        <f>IIP!L15</f>
        <v>-43.629044333333333</v>
      </c>
      <c r="E81" s="661">
        <f>IIP!M15</f>
        <v>-38.339252999999992</v>
      </c>
      <c r="F81" s="661">
        <f>IIP!N15</f>
        <v>-45.682946666666652</v>
      </c>
      <c r="G81" s="661">
        <f>IIP!O15</f>
        <v>-41.304485</v>
      </c>
      <c r="H81" s="661">
        <f>IIP!P15</f>
        <v>-40.431598999999984</v>
      </c>
      <c r="I81" s="661">
        <f>IIP!Q15</f>
        <v>-44.807605719999991</v>
      </c>
      <c r="J81" s="661">
        <f>IIP!R15</f>
        <v>-32.065665999999993</v>
      </c>
      <c r="K81" s="661">
        <f>IIP!S15</f>
        <v>-29.519002</v>
      </c>
      <c r="L81" s="661">
        <f>IIP!T15</f>
        <v>-35.000565999999999</v>
      </c>
      <c r="M81" s="661">
        <f>IIP!U15</f>
        <v>-46.211235429999995</v>
      </c>
      <c r="N81" s="661">
        <f>IIP!V15</f>
        <v>-30.62346282</v>
      </c>
      <c r="O81" s="661">
        <f>IIP!W15</f>
        <v>-2.0517930330078116</v>
      </c>
      <c r="P81" s="661">
        <f>IIP!X15</f>
        <v>31.241499435156243</v>
      </c>
      <c r="Q81" s="661">
        <f>IIP!Y15</f>
        <v>57.184932459960947</v>
      </c>
      <c r="R81" s="661">
        <f>IIP!Z15</f>
        <v>56.086242778320326</v>
      </c>
      <c r="S81" s="661">
        <f>IIP!AA15</f>
        <v>46.481910417480464</v>
      </c>
      <c r="T81" s="661">
        <f>IIP!AB15</f>
        <v>93.53187382066406</v>
      </c>
    </row>
    <row r="82" spans="1:20" x14ac:dyDescent="0.2">
      <c r="B82" s="496" t="s">
        <v>907</v>
      </c>
      <c r="C82" s="498"/>
      <c r="D82" s="661">
        <f>GFSsum!B38+GFSsum!B39</f>
        <v>32.257846999999998</v>
      </c>
      <c r="E82" s="661">
        <f>GFSsum!C38+GFSsum!C39</f>
        <v>49.003908000000003</v>
      </c>
      <c r="F82" s="661">
        <f>GFSsum!D38+GFSsum!D39</f>
        <v>66.163858000000005</v>
      </c>
      <c r="G82" s="661">
        <f>GFSsum!E38+GFSsum!E39</f>
        <v>88.825186000000002</v>
      </c>
      <c r="H82" s="661">
        <f>GFSsum!F38+GFSsum!F39</f>
        <v>79.431155249999989</v>
      </c>
      <c r="I82" s="661">
        <f>GFSsum!G38+GFSsum!G39</f>
        <v>96.63296631</v>
      </c>
      <c r="J82" s="661">
        <f>GFSsum!H38+GFSsum!H39</f>
        <v>119.64645570999998</v>
      </c>
      <c r="K82" s="661">
        <f>GFSsum!I38+GFSsum!I39</f>
        <v>132.72491321999999</v>
      </c>
      <c r="L82" s="661">
        <f>GFSsum!J38+GFSsum!J39</f>
        <v>174.95356964999999</v>
      </c>
      <c r="M82" s="661">
        <f>GFSsum!K38+GFSsum!K39</f>
        <v>217.525925</v>
      </c>
      <c r="N82" s="661">
        <f>GFSsum!L38+GFSsum!L39</f>
        <v>252.24838</v>
      </c>
      <c r="O82" s="661">
        <f>GFSsum!M38+GFSsum!M39</f>
        <v>259.124278</v>
      </c>
      <c r="P82" s="661">
        <f>GFSsum!N38+GFSsum!N39</f>
        <v>307.75014799999997</v>
      </c>
      <c r="Q82" s="661">
        <f>GFSsum!O38+GFSsum!O39</f>
        <v>372.12384199999997</v>
      </c>
      <c r="R82" s="661">
        <f>GFSsum!P38+GFSsum!P39</f>
        <v>418.390311</v>
      </c>
      <c r="S82" s="661">
        <f>GFSsum!Q38+GFSsum!Q39</f>
        <v>450.359262</v>
      </c>
      <c r="T82" s="661">
        <f>GFSsum!R38+GFSsum!R39</f>
        <v>512.31289900000002</v>
      </c>
    </row>
    <row r="83" spans="1:20" ht="21" customHeight="1" x14ac:dyDescent="0.25">
      <c r="A83" s="630" t="s">
        <v>908</v>
      </c>
      <c r="D83" s="691"/>
      <c r="E83" s="691"/>
      <c r="F83" s="691"/>
      <c r="G83" s="691"/>
      <c r="H83" s="691"/>
      <c r="I83" s="691"/>
      <c r="J83" s="691"/>
      <c r="K83" s="691"/>
      <c r="L83" s="691"/>
      <c r="M83" s="691"/>
      <c r="N83" s="691"/>
      <c r="O83" s="691"/>
      <c r="P83" s="691"/>
      <c r="Q83" s="691"/>
      <c r="R83" s="691"/>
      <c r="S83" s="691"/>
      <c r="T83" s="691"/>
    </row>
    <row r="84" spans="1:20" x14ac:dyDescent="0.2">
      <c r="B84" s="496" t="s">
        <v>909</v>
      </c>
      <c r="C84" s="498"/>
      <c r="D84" s="661">
        <f>ExtD_Hist!L9</f>
        <v>94.20431099999999</v>
      </c>
      <c r="E84" s="661">
        <f>ExtD_Hist!M9</f>
        <v>91.436052999999987</v>
      </c>
      <c r="F84" s="661">
        <f>ExtD_Hist!N9</f>
        <v>99.332270999999977</v>
      </c>
      <c r="G84" s="661">
        <f>ExtD_Hist!O9</f>
        <v>98.120137999999983</v>
      </c>
      <c r="H84" s="661">
        <f>ExtD_Hist!P9</f>
        <v>93.882242999999988</v>
      </c>
      <c r="I84" s="661">
        <f>ExtD_Hist!Q9</f>
        <v>105.47569172000001</v>
      </c>
      <c r="J84" s="661">
        <f>ExtD_Hist!R9</f>
        <v>102.76213299999999</v>
      </c>
      <c r="K84" s="661">
        <f>ExtD_Hist!S9</f>
        <v>100.32636899999999</v>
      </c>
      <c r="L84" s="661">
        <f>ExtD_Hist!T9</f>
        <v>96.019734999999997</v>
      </c>
      <c r="M84" s="661">
        <f>ExtD_Hist!U9</f>
        <v>97.598170999999994</v>
      </c>
      <c r="N84" s="661">
        <f>ExtD_Hist!V9</f>
        <v>94.646345999999994</v>
      </c>
      <c r="O84" s="661">
        <f>ExtD_Hist!W9</f>
        <v>88.980587</v>
      </c>
      <c r="P84" s="661">
        <f>ExtD_Hist!X9</f>
        <v>83.494343999999998</v>
      </c>
      <c r="Q84" s="661">
        <f>ExtD_Hist!Y9</f>
        <v>77.892780999999985</v>
      </c>
      <c r="R84" s="661">
        <f>ExtD_Hist!Z9</f>
        <v>72.536557000000002</v>
      </c>
      <c r="S84" s="661">
        <f>ExtD_Hist!AA9</f>
        <v>67.504891999999998</v>
      </c>
      <c r="T84" s="661">
        <f>ExtD_Hist!AB9</f>
        <v>61.213569297499994</v>
      </c>
    </row>
    <row r="85" spans="1:20" ht="12.75" customHeight="1" x14ac:dyDescent="0.2">
      <c r="B85" s="496" t="s">
        <v>910</v>
      </c>
      <c r="C85" s="634"/>
      <c r="D85" s="692">
        <f>ExtD_Hist!L10*100</f>
        <v>71.129711472799599</v>
      </c>
      <c r="E85" s="692">
        <f>ExtD_Hist!M10*100</f>
        <v>66.956935991265709</v>
      </c>
      <c r="F85" s="692">
        <f>ExtD_Hist!N10*100</f>
        <v>70.191650699804256</v>
      </c>
      <c r="G85" s="692">
        <f>ExtD_Hist!O10*100</f>
        <v>66.105398983047834</v>
      </c>
      <c r="H85" s="692">
        <f>ExtD_Hist!P10*100</f>
        <v>61.795272282510382</v>
      </c>
      <c r="I85" s="692">
        <f>ExtD_Hist!Q10*100</f>
        <v>70.124268953528286</v>
      </c>
      <c r="J85" s="692">
        <f>ExtD_Hist!R10*100</f>
        <v>64.038129025138119</v>
      </c>
      <c r="K85" s="692">
        <f>ExtD_Hist!S10*100</f>
        <v>58.304627327136686</v>
      </c>
      <c r="L85" s="692">
        <f>ExtD_Hist!T10*100</f>
        <v>53.18317175299071</v>
      </c>
      <c r="M85" s="692">
        <f>ExtD_Hist!U10*100</f>
        <v>52.810468298545473</v>
      </c>
      <c r="N85" s="692">
        <f>ExtD_Hist!V10*100</f>
        <v>51.864810199002562</v>
      </c>
      <c r="O85" s="692">
        <f>ExtD_Hist!W10*100</f>
        <v>48.294054561963698</v>
      </c>
      <c r="P85" s="692">
        <f>ExtD_Hist!X10*100</f>
        <v>41.395703928452924</v>
      </c>
      <c r="Q85" s="692">
        <f>ExtD_Hist!Y10*100</f>
        <v>36.558802684913275</v>
      </c>
      <c r="R85" s="692">
        <f>ExtD_Hist!Z10*100</f>
        <v>32.70443523234276</v>
      </c>
      <c r="S85" s="692">
        <f>ExtD_Hist!AA10*100</f>
        <v>28.169114773667175</v>
      </c>
      <c r="T85" s="692">
        <f>ExtD_Hist!AB10*100</f>
        <v>25.040070476354948</v>
      </c>
    </row>
    <row r="86" spans="1:20" ht="12.75" customHeight="1" x14ac:dyDescent="0.2">
      <c r="B86" s="496" t="s">
        <v>342</v>
      </c>
      <c r="C86" s="498"/>
      <c r="D86" s="661">
        <f>ExtD_Hist!L6</f>
        <v>4.3097231111999985</v>
      </c>
      <c r="E86" s="661">
        <f>ExtD_Hist!M6</f>
        <v>4.4979243100000001</v>
      </c>
      <c r="F86" s="661">
        <f>ExtD_Hist!N6</f>
        <v>6.4010695724000009</v>
      </c>
      <c r="G86" s="661">
        <f>ExtD_Hist!O6</f>
        <v>16.772883198333332</v>
      </c>
      <c r="H86" s="661">
        <f>ExtD_Hist!P6</f>
        <v>7.5115945800000006</v>
      </c>
      <c r="I86" s="661">
        <f>ExtD_Hist!Q6</f>
        <v>7.8004247899999992</v>
      </c>
      <c r="J86" s="661">
        <f>ExtD_Hist!R6</f>
        <v>8.6713937020874994</v>
      </c>
      <c r="K86" s="661">
        <f>ExtD_Hist!S6</f>
        <v>15.213812215484374</v>
      </c>
      <c r="L86" s="661">
        <f>ExtD_Hist!T6</f>
        <v>6.927322893493594</v>
      </c>
      <c r="M86" s="661">
        <f>ExtD_Hist!U6</f>
        <v>5.7323963012932735</v>
      </c>
      <c r="N86" s="661">
        <f>ExtD_Hist!V6</f>
        <v>5.0703560744829375</v>
      </c>
      <c r="O86" s="661">
        <f>ExtD_Hist!W6</f>
        <v>7.6087542613945836</v>
      </c>
      <c r="P86" s="661">
        <f>ExtD_Hist!X6</f>
        <v>6.8684936825000023</v>
      </c>
      <c r="Q86" s="661">
        <f>ExtD_Hist!Y6</f>
        <v>7.8900831275000014</v>
      </c>
      <c r="R86" s="661">
        <f>ExtD_Hist!Z6</f>
        <v>7.0728175224999994</v>
      </c>
      <c r="S86" s="661">
        <f>ExtD_Hist!AA6</f>
        <v>7.6131194224999996</v>
      </c>
      <c r="T86" s="661">
        <f>ExtD_Hist!AB6</f>
        <v>6.6877114400000002</v>
      </c>
    </row>
    <row r="87" spans="1:20" s="504" customFormat="1" ht="20.100000000000001" customHeight="1" x14ac:dyDescent="0.2">
      <c r="A87" s="637"/>
      <c r="B87" s="637" t="s">
        <v>937</v>
      </c>
      <c r="C87" s="662"/>
      <c r="D87" s="693">
        <f>ExtD_Hist!L11*100</f>
        <v>13.636253753529784</v>
      </c>
      <c r="E87" s="693">
        <f>ExtD_Hist!M11*100</f>
        <v>14.067634189507986</v>
      </c>
      <c r="F87" s="693">
        <f>ExtD_Hist!N11*100</f>
        <v>19.878000185360662</v>
      </c>
      <c r="G87" s="693">
        <f>ExtD_Hist!O11*100</f>
        <v>48.542001310714674</v>
      </c>
      <c r="H87" s="693">
        <f>ExtD_Hist!P11*100</f>
        <v>21.672784899261455</v>
      </c>
      <c r="I87" s="693">
        <f>ExtD_Hist!Q11*100</f>
        <v>23.151642463409065</v>
      </c>
      <c r="J87" s="693">
        <f>ExtD_Hist!R11*100</f>
        <v>24.357885062565689</v>
      </c>
      <c r="K87" s="693">
        <f>ExtD_Hist!S11*100</f>
        <v>40.49488884915813</v>
      </c>
      <c r="L87" s="693">
        <f>ExtD_Hist!T11*100</f>
        <v>17.768355444106945</v>
      </c>
      <c r="M87" s="693">
        <f>ExtD_Hist!U11*100</f>
        <v>13.050418670142438</v>
      </c>
      <c r="N87" s="693">
        <f>ExtD_Hist!V11*100</f>
        <v>10.781180326686014</v>
      </c>
      <c r="O87" s="693">
        <f>ExtD_Hist!W11*100</f>
        <v>14.388682764045916</v>
      </c>
      <c r="P87" s="693">
        <f>ExtD_Hist!X11*100</f>
        <v>10.366941895827731</v>
      </c>
      <c r="Q87" s="693">
        <f>ExtD_Hist!Y11*100</f>
        <v>9.4939397955600242</v>
      </c>
      <c r="R87" s="693">
        <f>ExtD_Hist!Z11*100</f>
        <v>9.4590726991226877</v>
      </c>
      <c r="S87" s="693">
        <f>ExtD_Hist!AA11*100</f>
        <v>9.7732143990411178</v>
      </c>
      <c r="T87" s="693">
        <f>ExtD_Hist!AB11*100</f>
        <v>8.085241392861791</v>
      </c>
    </row>
  </sheetData>
  <phoneticPr fontId="6" type="noConversion"/>
  <pageMargins left="0.70866141732283505" right="0.70866141732283505" top="0.74803149606299202" bottom="0.74803149606299202" header="0.31496062992126" footer="0.31496062992126"/>
  <pageSetup scale="57" orientation="landscape" r:id="rId1"/>
  <rowBreaks count="1" manualBreakCount="1">
    <brk id="54" max="1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pageSetUpPr fitToPage="1"/>
  </sheetPr>
  <dimension ref="A1:AO185"/>
  <sheetViews>
    <sheetView view="pageBreakPreview" zoomScale="70" zoomScaleNormal="80" zoomScaleSheetLayoutView="70" zoomScalePageLayoutView="8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8.7109375" defaultRowHeight="12.75" outlineLevelRow="1" x14ac:dyDescent="0.2"/>
  <cols>
    <col min="1" max="1" width="9.7109375" customWidth="1"/>
    <col min="2" max="11" width="10.7109375" customWidth="1"/>
  </cols>
  <sheetData>
    <row r="1" spans="1:11" s="32" customFormat="1" ht="25.15" customHeight="1" x14ac:dyDescent="0.2">
      <c r="A1" s="288" t="str">
        <f>Index!B72</f>
        <v>Table 8b    Majuro: Consumer price index (CPI) by major groups, 2003-2020 qtr 4</v>
      </c>
    </row>
    <row r="2" spans="1:11" ht="38.25" x14ac:dyDescent="0.2">
      <c r="A2" s="287" t="s">
        <v>452</v>
      </c>
      <c r="B2" s="61" t="s">
        <v>88</v>
      </c>
      <c r="C2" s="61" t="s">
        <v>66</v>
      </c>
      <c r="D2" s="61" t="s">
        <v>311</v>
      </c>
      <c r="E2" s="286" t="s">
        <v>451</v>
      </c>
      <c r="F2" s="61" t="s">
        <v>68</v>
      </c>
      <c r="G2" s="61" t="s">
        <v>281</v>
      </c>
      <c r="H2" s="61" t="s">
        <v>71</v>
      </c>
      <c r="I2" s="61" t="s">
        <v>72</v>
      </c>
      <c r="J2" s="61" t="s">
        <v>73</v>
      </c>
      <c r="K2" s="61" t="s">
        <v>277</v>
      </c>
    </row>
    <row r="3" spans="1:11" s="4" customFormat="1" x14ac:dyDescent="0.2">
      <c r="A3" s="62" t="s">
        <v>87</v>
      </c>
      <c r="B3" s="56">
        <f>SUM(C3:K3)</f>
        <v>100</v>
      </c>
      <c r="C3" s="56">
        <v>35.909999999999997</v>
      </c>
      <c r="D3" s="56">
        <v>1.68</v>
      </c>
      <c r="E3" s="56">
        <v>17.07</v>
      </c>
      <c r="F3" s="56">
        <v>4.33</v>
      </c>
      <c r="G3" s="56">
        <v>13.73</v>
      </c>
      <c r="H3" s="56">
        <v>2.23</v>
      </c>
      <c r="I3" s="56">
        <v>2.3199999999999998</v>
      </c>
      <c r="J3" s="56">
        <v>6.56</v>
      </c>
      <c r="K3" s="56">
        <v>16.170000000000002</v>
      </c>
    </row>
    <row r="4" spans="1:11" ht="20.100000000000001" hidden="1" customHeight="1" outlineLevel="1" x14ac:dyDescent="0.2">
      <c r="A4" s="60" t="s">
        <v>74</v>
      </c>
      <c r="B4" s="54">
        <v>100</v>
      </c>
      <c r="C4" s="54">
        <v>100</v>
      </c>
      <c r="D4" s="54">
        <v>100</v>
      </c>
      <c r="E4" s="54">
        <v>100</v>
      </c>
      <c r="F4" s="54">
        <v>100</v>
      </c>
      <c r="G4" s="54">
        <v>100</v>
      </c>
      <c r="H4" s="54">
        <v>100</v>
      </c>
      <c r="I4" s="54">
        <v>100</v>
      </c>
      <c r="J4" s="54">
        <v>100</v>
      </c>
      <c r="K4" s="54">
        <v>100</v>
      </c>
    </row>
    <row r="5" spans="1:11" ht="12.75" hidden="1" customHeight="1" outlineLevel="1" x14ac:dyDescent="0.2">
      <c r="A5" s="60" t="s">
        <v>78</v>
      </c>
      <c r="B5" s="54">
        <v>100.50339099999999</v>
      </c>
      <c r="C5" s="54">
        <v>102.27</v>
      </c>
      <c r="D5" s="54">
        <v>100</v>
      </c>
      <c r="E5" s="54">
        <v>99.3</v>
      </c>
      <c r="F5" s="54">
        <v>99.7</v>
      </c>
      <c r="G5" s="54">
        <v>98.08</v>
      </c>
      <c r="H5" s="54">
        <v>100</v>
      </c>
      <c r="I5" s="54">
        <v>100.15</v>
      </c>
      <c r="J5" s="54">
        <v>100</v>
      </c>
      <c r="K5" s="54">
        <v>100.5</v>
      </c>
    </row>
    <row r="6" spans="1:11" ht="12.75" hidden="1" customHeight="1" outlineLevel="1" x14ac:dyDescent="0.2">
      <c r="A6" s="60" t="s">
        <v>79</v>
      </c>
      <c r="B6" s="54">
        <v>100.99151499999999</v>
      </c>
      <c r="C6" s="54">
        <v>103.1</v>
      </c>
      <c r="D6" s="54">
        <v>103.79</v>
      </c>
      <c r="E6" s="54">
        <v>99.24</v>
      </c>
      <c r="F6" s="54">
        <v>102.08</v>
      </c>
      <c r="G6" s="54">
        <v>97.65</v>
      </c>
      <c r="H6" s="54">
        <v>100</v>
      </c>
      <c r="I6" s="54">
        <v>100.1</v>
      </c>
      <c r="J6" s="54">
        <v>100</v>
      </c>
      <c r="K6" s="54">
        <v>101.08</v>
      </c>
    </row>
    <row r="7" spans="1:11" ht="12.75" hidden="1" customHeight="1" outlineLevel="1" x14ac:dyDescent="0.2">
      <c r="A7" s="60" t="s">
        <v>80</v>
      </c>
      <c r="B7" s="54">
        <v>101.96996500000002</v>
      </c>
      <c r="C7" s="54">
        <v>105.72</v>
      </c>
      <c r="D7" s="54">
        <v>101.52</v>
      </c>
      <c r="E7" s="54">
        <v>98.97</v>
      </c>
      <c r="F7" s="54">
        <v>102.75</v>
      </c>
      <c r="G7" s="54">
        <v>97.78</v>
      </c>
      <c r="H7" s="54">
        <v>100</v>
      </c>
      <c r="I7" s="54">
        <v>99.08</v>
      </c>
      <c r="J7" s="54">
        <v>100</v>
      </c>
      <c r="K7" s="54">
        <v>101.69</v>
      </c>
    </row>
    <row r="8" spans="1:11" ht="12.75" hidden="1" customHeight="1" outlineLevel="1" x14ac:dyDescent="0.2">
      <c r="A8" s="60" t="s">
        <v>75</v>
      </c>
      <c r="B8" s="54">
        <v>102.22360200000001</v>
      </c>
      <c r="C8" s="54">
        <v>106.3</v>
      </c>
      <c r="D8" s="54">
        <v>102.27</v>
      </c>
      <c r="E8" s="54">
        <v>99.02</v>
      </c>
      <c r="F8" s="54">
        <v>105.73</v>
      </c>
      <c r="G8" s="54">
        <v>97.95</v>
      </c>
      <c r="H8" s="54">
        <v>100</v>
      </c>
      <c r="I8" s="54">
        <v>99.62</v>
      </c>
      <c r="J8" s="54">
        <v>100</v>
      </c>
      <c r="K8" s="54">
        <v>100.82</v>
      </c>
    </row>
    <row r="9" spans="1:11" ht="12.75" hidden="1" customHeight="1" outlineLevel="1" x14ac:dyDescent="0.2">
      <c r="A9" s="60" t="s">
        <v>81</v>
      </c>
      <c r="B9" s="54">
        <v>102.456186</v>
      </c>
      <c r="C9" s="54">
        <v>106.64</v>
      </c>
      <c r="D9" s="54">
        <v>102.27</v>
      </c>
      <c r="E9" s="54">
        <v>99.44</v>
      </c>
      <c r="F9" s="54">
        <v>103.71</v>
      </c>
      <c r="G9" s="54">
        <v>99.19</v>
      </c>
      <c r="H9" s="54">
        <v>100</v>
      </c>
      <c r="I9" s="54">
        <v>100.93</v>
      </c>
      <c r="J9" s="54">
        <v>100</v>
      </c>
      <c r="K9" s="54">
        <v>100.36</v>
      </c>
    </row>
    <row r="10" spans="1:11" ht="12.75" hidden="1" customHeight="1" outlineLevel="1" x14ac:dyDescent="0.2">
      <c r="A10" s="60" t="s">
        <v>82</v>
      </c>
      <c r="B10" s="54">
        <v>103.44124100000001</v>
      </c>
      <c r="C10" s="54">
        <v>105.79</v>
      </c>
      <c r="D10" s="54">
        <v>102.27</v>
      </c>
      <c r="E10" s="54">
        <v>100.37</v>
      </c>
      <c r="F10" s="54">
        <v>103.6</v>
      </c>
      <c r="G10" s="54">
        <v>102.15</v>
      </c>
      <c r="H10" s="54">
        <v>100</v>
      </c>
      <c r="I10" s="54">
        <v>96.74</v>
      </c>
      <c r="J10" s="54">
        <v>111.08</v>
      </c>
      <c r="K10" s="54">
        <v>100.98</v>
      </c>
    </row>
    <row r="11" spans="1:11" ht="12.75" hidden="1" customHeight="1" outlineLevel="1" x14ac:dyDescent="0.2">
      <c r="A11" s="60" t="s">
        <v>83</v>
      </c>
      <c r="B11" s="54">
        <v>104.38845712463826</v>
      </c>
      <c r="C11" s="54">
        <v>106.26269432410389</v>
      </c>
      <c r="D11" s="54">
        <v>120.26515151515153</v>
      </c>
      <c r="E11" s="54">
        <v>98.902477302785371</v>
      </c>
      <c r="F11" s="54">
        <v>102.42824227812532</v>
      </c>
      <c r="G11" s="54">
        <v>106.88823713227606</v>
      </c>
      <c r="H11" s="54">
        <v>100</v>
      </c>
      <c r="I11" s="54">
        <v>94.180077086702823</v>
      </c>
      <c r="J11" s="54">
        <v>111.07924148556263</v>
      </c>
      <c r="K11" s="54">
        <v>102.12580267806925</v>
      </c>
    </row>
    <row r="12" spans="1:11" ht="12.75" hidden="1" customHeight="1" outlineLevel="1" x14ac:dyDescent="0.2">
      <c r="A12" s="60" t="s">
        <v>76</v>
      </c>
      <c r="B12" s="54">
        <v>105.08786499999998</v>
      </c>
      <c r="C12" s="54">
        <v>105.34</v>
      </c>
      <c r="D12" s="54">
        <v>120.3</v>
      </c>
      <c r="E12" s="54">
        <v>104.63</v>
      </c>
      <c r="F12" s="54">
        <v>102.81</v>
      </c>
      <c r="G12" s="54">
        <v>107.05</v>
      </c>
      <c r="H12" s="54">
        <v>100</v>
      </c>
      <c r="I12" s="54">
        <v>92.58</v>
      </c>
      <c r="J12" s="54">
        <v>111.08</v>
      </c>
      <c r="K12" s="54">
        <v>102.44</v>
      </c>
    </row>
    <row r="13" spans="1:11" ht="12.75" hidden="1" customHeight="1" outlineLevel="1" x14ac:dyDescent="0.2">
      <c r="A13" s="60" t="s">
        <v>84</v>
      </c>
      <c r="B13" s="54">
        <v>106.66328199999998</v>
      </c>
      <c r="C13" s="54">
        <v>106.68</v>
      </c>
      <c r="D13" s="54">
        <v>123.45</v>
      </c>
      <c r="E13" s="54">
        <v>105.91</v>
      </c>
      <c r="F13" s="54">
        <v>102.38</v>
      </c>
      <c r="G13" s="54">
        <v>110.71</v>
      </c>
      <c r="H13" s="54">
        <v>100</v>
      </c>
      <c r="I13" s="54">
        <v>95.2</v>
      </c>
      <c r="J13" s="54">
        <v>111.08</v>
      </c>
      <c r="K13" s="54">
        <v>104.16</v>
      </c>
    </row>
    <row r="14" spans="1:11" ht="12.75" hidden="1" customHeight="1" outlineLevel="1" x14ac:dyDescent="0.2">
      <c r="A14" s="60" t="s">
        <v>85</v>
      </c>
      <c r="B14" s="54">
        <v>108.25799298086812</v>
      </c>
      <c r="C14" s="54">
        <v>107.31372445031433</v>
      </c>
      <c r="D14" s="54">
        <v>126.36363636363639</v>
      </c>
      <c r="E14" s="54">
        <v>107.1215664816273</v>
      </c>
      <c r="F14" s="54">
        <v>103.8129999753411</v>
      </c>
      <c r="G14" s="54">
        <v>118.43504026678589</v>
      </c>
      <c r="H14" s="54">
        <v>100</v>
      </c>
      <c r="I14" s="54">
        <v>94.468705077960763</v>
      </c>
      <c r="J14" s="54">
        <v>113.84412774962638</v>
      </c>
      <c r="K14" s="54">
        <v>103.07353973835036</v>
      </c>
    </row>
    <row r="15" spans="1:11" ht="12.75" hidden="1" customHeight="1" outlineLevel="1" x14ac:dyDescent="0.2">
      <c r="A15" s="60" t="s">
        <v>86</v>
      </c>
      <c r="B15" s="54">
        <v>110.84303639927158</v>
      </c>
      <c r="C15" s="54">
        <v>107.11587189925662</v>
      </c>
      <c r="D15" s="54">
        <v>128.59848484848487</v>
      </c>
      <c r="E15" s="54">
        <v>119.4728682574442</v>
      </c>
      <c r="F15" s="54">
        <v>103.48691598712165</v>
      </c>
      <c r="G15" s="54">
        <v>121.74432371669018</v>
      </c>
      <c r="H15" s="54">
        <v>100</v>
      </c>
      <c r="I15" s="54">
        <v>90.245844477935194</v>
      </c>
      <c r="J15" s="54">
        <v>115.89501845128719</v>
      </c>
      <c r="K15" s="54">
        <v>103.27988702790233</v>
      </c>
    </row>
    <row r="16" spans="1:11" ht="12.75" hidden="1" customHeight="1" outlineLevel="1" x14ac:dyDescent="0.2">
      <c r="A16" s="60" t="s">
        <v>77</v>
      </c>
      <c r="B16" s="54">
        <v>111.27964999999999</v>
      </c>
      <c r="C16" s="54">
        <v>110.03</v>
      </c>
      <c r="D16" s="54">
        <v>131.69</v>
      </c>
      <c r="E16" s="54">
        <v>119.45</v>
      </c>
      <c r="F16" s="54">
        <v>104.04</v>
      </c>
      <c r="G16" s="54">
        <v>121.29</v>
      </c>
      <c r="H16" s="54">
        <v>100</v>
      </c>
      <c r="I16" s="54">
        <v>91.34</v>
      </c>
      <c r="J16" s="54">
        <v>115.9</v>
      </c>
      <c r="K16" s="54">
        <v>99.29</v>
      </c>
    </row>
    <row r="17" spans="1:11" ht="12.75" hidden="1" customHeight="1" outlineLevel="1" x14ac:dyDescent="0.2">
      <c r="A17" s="60" t="s">
        <v>262</v>
      </c>
      <c r="B17" s="54">
        <v>111.60316826423521</v>
      </c>
      <c r="C17" s="54">
        <v>110.19416305095879</v>
      </c>
      <c r="D17" s="54">
        <v>133.44155844155847</v>
      </c>
      <c r="E17" s="54">
        <v>120.92841987353451</v>
      </c>
      <c r="F17" s="54">
        <v>109.94548932904537</v>
      </c>
      <c r="G17" s="54">
        <v>123.1140019114458</v>
      </c>
      <c r="H17" s="54">
        <v>100</v>
      </c>
      <c r="I17" s="54">
        <v>89.965579205800296</v>
      </c>
      <c r="J17" s="54">
        <v>115.89501845128719</v>
      </c>
      <c r="K17" s="54">
        <v>96.252554483841649</v>
      </c>
    </row>
    <row r="18" spans="1:11" ht="12.75" hidden="1" customHeight="1" outlineLevel="1" x14ac:dyDescent="0.2">
      <c r="A18" s="60" t="s">
        <v>275</v>
      </c>
      <c r="B18" s="54">
        <v>112.99489587239968</v>
      </c>
      <c r="C18" s="54">
        <v>108.07557994584063</v>
      </c>
      <c r="D18" s="54">
        <v>135.60606060606065</v>
      </c>
      <c r="E18" s="54">
        <v>128.44914620294867</v>
      </c>
      <c r="F18" s="54">
        <v>106.05318577840617</v>
      </c>
      <c r="G18" s="54">
        <v>131.25444673558235</v>
      </c>
      <c r="H18" s="54">
        <v>100</v>
      </c>
      <c r="I18" s="54">
        <v>83.733146125601792</v>
      </c>
      <c r="J18" s="54">
        <v>115.89501845128719</v>
      </c>
      <c r="K18" s="54">
        <v>96.424510558468285</v>
      </c>
    </row>
    <row r="19" spans="1:11" ht="12.75" hidden="1" customHeight="1" outlineLevel="1" x14ac:dyDescent="0.2">
      <c r="A19" s="60" t="s">
        <v>276</v>
      </c>
      <c r="B19" s="54">
        <v>113.69399139828441</v>
      </c>
      <c r="C19" s="54">
        <v>110.33615201081162</v>
      </c>
      <c r="D19" s="54">
        <v>130.55555555555557</v>
      </c>
      <c r="E19" s="54">
        <v>127.70550110476921</v>
      </c>
      <c r="F19" s="54">
        <v>104.2582787946035</v>
      </c>
      <c r="G19" s="54">
        <v>131.73622591130859</v>
      </c>
      <c r="H19" s="54">
        <v>100</v>
      </c>
      <c r="I19" s="54">
        <v>84.90849527350737</v>
      </c>
      <c r="J19" s="54">
        <v>115.89501845128719</v>
      </c>
      <c r="K19" s="54">
        <v>96.940378782348304</v>
      </c>
    </row>
    <row r="20" spans="1:11" ht="12.75" hidden="1" customHeight="1" outlineLevel="1" x14ac:dyDescent="0.2">
      <c r="A20" s="60" t="s">
        <v>274</v>
      </c>
      <c r="B20" s="54">
        <v>113.21641430093813</v>
      </c>
      <c r="C20" s="54">
        <v>110.62000507193022</v>
      </c>
      <c r="D20" s="54">
        <v>133.08080808080811</v>
      </c>
      <c r="E20" s="54">
        <v>127.94760501436191</v>
      </c>
      <c r="F20" s="54">
        <v>105.8235938058119</v>
      </c>
      <c r="G20" s="54">
        <v>126.30169167673336</v>
      </c>
      <c r="H20" s="54">
        <v>100</v>
      </c>
      <c r="I20" s="54">
        <v>85.560361611272924</v>
      </c>
      <c r="J20" s="54">
        <v>115.89501845128719</v>
      </c>
      <c r="K20" s="54">
        <v>96.940378782348304</v>
      </c>
    </row>
    <row r="21" spans="1:11" ht="12.75" hidden="1" customHeight="1" outlineLevel="1" x14ac:dyDescent="0.2">
      <c r="A21" s="60" t="s">
        <v>288</v>
      </c>
      <c r="B21" s="54">
        <v>115.13264563528968</v>
      </c>
      <c r="C21" s="54">
        <v>112.02282212513248</v>
      </c>
      <c r="D21" s="54">
        <v>134.34343434343438</v>
      </c>
      <c r="E21" s="54">
        <v>128.9491807044555</v>
      </c>
      <c r="F21" s="54">
        <v>102.55311078779998</v>
      </c>
      <c r="G21" s="54">
        <v>135.8418011511246</v>
      </c>
      <c r="H21" s="54">
        <v>100</v>
      </c>
      <c r="I21" s="54">
        <v>85.638585571804796</v>
      </c>
      <c r="J21" s="54">
        <v>115.89501845128719</v>
      </c>
      <c r="K21" s="54">
        <v>97.251069734711805</v>
      </c>
    </row>
    <row r="22" spans="1:11" ht="12.75" hidden="1" customHeight="1" outlineLevel="1" x14ac:dyDescent="0.2">
      <c r="A22" s="60" t="s">
        <v>310</v>
      </c>
      <c r="B22" s="54">
        <v>116.41446858852504</v>
      </c>
      <c r="C22" s="54">
        <v>109.19674941655997</v>
      </c>
      <c r="D22" s="54">
        <v>136.23737373737376</v>
      </c>
      <c r="E22" s="54">
        <v>142.28195871223883</v>
      </c>
      <c r="F22" s="54">
        <v>103.10552192011895</v>
      </c>
      <c r="G22" s="54">
        <v>138.60193573124866</v>
      </c>
      <c r="H22" s="54">
        <v>100</v>
      </c>
      <c r="I22" s="54">
        <v>85.638585571804796</v>
      </c>
      <c r="J22" s="54">
        <v>115.89501845128719</v>
      </c>
      <c r="K22" s="54">
        <v>94.69112165342851</v>
      </c>
    </row>
    <row r="23" spans="1:11" ht="12.75" hidden="1" customHeight="1" outlineLevel="1" x14ac:dyDescent="0.2">
      <c r="A23" s="60" t="s">
        <v>309</v>
      </c>
      <c r="B23" s="54">
        <v>118.6133561460604</v>
      </c>
      <c r="C23" s="54">
        <v>112.60099016144855</v>
      </c>
      <c r="D23" s="54">
        <v>136.23737373737376</v>
      </c>
      <c r="E23" s="54">
        <v>143.46330615034807</v>
      </c>
      <c r="F23" s="54">
        <v>105.32834291224735</v>
      </c>
      <c r="G23" s="54">
        <v>141.52600626029039</v>
      </c>
      <c r="H23" s="54">
        <v>100</v>
      </c>
      <c r="I23" s="54">
        <v>83.735842676204527</v>
      </c>
      <c r="J23" s="54">
        <v>115.89501845128719</v>
      </c>
      <c r="K23" s="54">
        <v>96.677450045153734</v>
      </c>
    </row>
    <row r="24" spans="1:11" hidden="1" outlineLevel="1" x14ac:dyDescent="0.2">
      <c r="A24" s="60" t="s">
        <v>308</v>
      </c>
      <c r="B24" s="54">
        <v>121.96447757715322</v>
      </c>
      <c r="C24" s="54">
        <v>113.30196984100165</v>
      </c>
      <c r="D24" s="54">
        <v>136.969696969697</v>
      </c>
      <c r="E24" s="54">
        <v>148.42473187738327</v>
      </c>
      <c r="F24" s="54">
        <v>113.12941064924034</v>
      </c>
      <c r="G24" s="54">
        <v>152.96599821434197</v>
      </c>
      <c r="H24" s="54">
        <v>100</v>
      </c>
      <c r="I24" s="54">
        <v>83.73555946808996</v>
      </c>
      <c r="J24" s="54">
        <v>115.89501845128719</v>
      </c>
      <c r="K24" s="54">
        <v>98.72872195846567</v>
      </c>
    </row>
    <row r="25" spans="1:11" hidden="1" outlineLevel="1" x14ac:dyDescent="0.2">
      <c r="A25" s="60" t="s">
        <v>307</v>
      </c>
      <c r="B25" s="54">
        <v>134.50547868953888</v>
      </c>
      <c r="C25" s="54">
        <v>126.02833726560038</v>
      </c>
      <c r="D25" s="54">
        <v>138.25757575757578</v>
      </c>
      <c r="E25" s="54">
        <v>192.2557043509519</v>
      </c>
      <c r="F25" s="54">
        <v>104.02430217340736</v>
      </c>
      <c r="G25" s="54">
        <v>159.43336047188171</v>
      </c>
      <c r="H25" s="54">
        <v>100</v>
      </c>
      <c r="I25" s="54">
        <v>83.735842676204527</v>
      </c>
      <c r="J25" s="54">
        <v>115.89501845128719</v>
      </c>
      <c r="K25" s="54">
        <v>98.565796751000306</v>
      </c>
    </row>
    <row r="26" spans="1:11" hidden="1" outlineLevel="1" x14ac:dyDescent="0.2">
      <c r="A26" s="60" t="s">
        <v>315</v>
      </c>
      <c r="B26" s="54">
        <v>150.62342633205833</v>
      </c>
      <c r="C26" s="54">
        <v>142.95167256832588</v>
      </c>
      <c r="D26" s="54">
        <v>134.46969696969703</v>
      </c>
      <c r="E26" s="54">
        <v>230.26154901038285</v>
      </c>
      <c r="F26" s="54">
        <v>108.11713917780135</v>
      </c>
      <c r="G26" s="54">
        <v>196.92830318021944</v>
      </c>
      <c r="H26" s="54">
        <v>100</v>
      </c>
      <c r="I26" s="54">
        <v>85.613217728969389</v>
      </c>
      <c r="J26" s="54">
        <v>117.12604528301638</v>
      </c>
      <c r="K26" s="54">
        <v>87.23141628131323</v>
      </c>
    </row>
    <row r="27" spans="1:11" hidden="1" outlineLevel="1" x14ac:dyDescent="0.2">
      <c r="A27" s="60" t="s">
        <v>316</v>
      </c>
      <c r="B27" s="54">
        <v>138.31251949312289</v>
      </c>
      <c r="C27" s="54">
        <v>138.77796650548507</v>
      </c>
      <c r="D27" s="54">
        <v>143.78787878787881</v>
      </c>
      <c r="E27" s="54">
        <v>197.00863449649418</v>
      </c>
      <c r="F27" s="54">
        <v>108.42425314272417</v>
      </c>
      <c r="G27" s="54">
        <v>158.21659714212257</v>
      </c>
      <c r="H27" s="54">
        <v>100</v>
      </c>
      <c r="I27" s="54">
        <v>83.0057523779071</v>
      </c>
      <c r="J27" s="54">
        <v>117.12604528301638</v>
      </c>
      <c r="K27" s="54">
        <v>87.66376298323172</v>
      </c>
    </row>
    <row r="28" spans="1:11" hidden="1" outlineLevel="1" x14ac:dyDescent="0.2">
      <c r="A28" s="60" t="s">
        <v>314</v>
      </c>
      <c r="B28" s="54">
        <v>129.63567309783201</v>
      </c>
      <c r="C28" s="54">
        <v>137.28341627163542</v>
      </c>
      <c r="D28" s="54">
        <v>143.78787878787881</v>
      </c>
      <c r="E28" s="54">
        <v>157.50934478598131</v>
      </c>
      <c r="F28" s="54">
        <v>105.74195010640248</v>
      </c>
      <c r="G28" s="54">
        <v>147.98354771382688</v>
      </c>
      <c r="H28" s="54">
        <v>100</v>
      </c>
      <c r="I28" s="54">
        <v>82.953603070885848</v>
      </c>
      <c r="J28" s="54">
        <v>117.12604528301638</v>
      </c>
      <c r="K28" s="54">
        <v>88.435108803699919</v>
      </c>
    </row>
    <row r="29" spans="1:11" hidden="1" outlineLevel="1" x14ac:dyDescent="0.2">
      <c r="A29" s="60" t="s">
        <v>438</v>
      </c>
      <c r="B29" s="54">
        <v>130.2100537557067</v>
      </c>
      <c r="C29" s="54">
        <v>135.35545376853372</v>
      </c>
      <c r="D29" s="54">
        <v>142.6767676767677</v>
      </c>
      <c r="E29" s="54">
        <v>157.10993874669896</v>
      </c>
      <c r="F29" s="54">
        <v>102.0322996206033</v>
      </c>
      <c r="G29" s="54">
        <v>156.89124318088912</v>
      </c>
      <c r="H29" s="54">
        <v>100.21974139631955</v>
      </c>
      <c r="I29" s="54">
        <v>84.038981973774426</v>
      </c>
      <c r="J29" s="54">
        <v>117.12604528301638</v>
      </c>
      <c r="K29" s="54">
        <v>90.049688426663337</v>
      </c>
    </row>
    <row r="30" spans="1:11" hidden="1" outlineLevel="1" x14ac:dyDescent="0.2">
      <c r="A30" s="60" t="s">
        <v>439</v>
      </c>
      <c r="B30" s="54">
        <v>130.07359499685955</v>
      </c>
      <c r="C30" s="54">
        <v>133.65466670011335</v>
      </c>
      <c r="D30" s="54">
        <v>142.6767676767677</v>
      </c>
      <c r="E30" s="54">
        <v>157.96559802128459</v>
      </c>
      <c r="F30" s="54">
        <v>103.80018339915796</v>
      </c>
      <c r="G30" s="54">
        <v>158.51479037338038</v>
      </c>
      <c r="H30" s="54">
        <v>100.21974139631955</v>
      </c>
      <c r="I30" s="54">
        <v>85.276915624716324</v>
      </c>
      <c r="J30" s="54">
        <v>117.12604528301638</v>
      </c>
      <c r="K30" s="54">
        <v>90.05</v>
      </c>
    </row>
    <row r="31" spans="1:11" hidden="1" outlineLevel="1" x14ac:dyDescent="0.2">
      <c r="A31" s="60" t="s">
        <v>440</v>
      </c>
      <c r="B31" s="54">
        <v>130.26376462956247</v>
      </c>
      <c r="C31" s="54">
        <v>134.3941643352581</v>
      </c>
      <c r="D31" s="54">
        <v>143.18181818181819</v>
      </c>
      <c r="E31" s="54">
        <v>158.81802261974232</v>
      </c>
      <c r="F31" s="54">
        <v>104.74897333938181</v>
      </c>
      <c r="G31" s="54">
        <v>156.54494113863285</v>
      </c>
      <c r="H31" s="54">
        <v>100.21974139631955</v>
      </c>
      <c r="I31" s="54">
        <v>85.276915624716324</v>
      </c>
      <c r="J31" s="54">
        <v>117.12604528301638</v>
      </c>
      <c r="K31" s="54">
        <v>90.05</v>
      </c>
    </row>
    <row r="32" spans="1:11" hidden="1" outlineLevel="1" x14ac:dyDescent="0.2">
      <c r="A32" s="60" t="s">
        <v>449</v>
      </c>
      <c r="B32" s="54">
        <v>133.24785296333124</v>
      </c>
      <c r="C32" s="54">
        <v>131.75862045588994</v>
      </c>
      <c r="D32" s="54">
        <v>143.18181818181819</v>
      </c>
      <c r="E32" s="54">
        <v>180.3178360791822</v>
      </c>
      <c r="F32" s="54">
        <v>104.74897333938181</v>
      </c>
      <c r="G32" s="54">
        <v>158.4422024884033</v>
      </c>
      <c r="H32" s="54">
        <v>100.21974139631955</v>
      </c>
      <c r="I32" s="54">
        <v>85.276915624716324</v>
      </c>
      <c r="J32" s="54">
        <v>117.12604528301638</v>
      </c>
      <c r="K32" s="54">
        <v>90.05</v>
      </c>
    </row>
    <row r="33" spans="1:11" hidden="1" outlineLevel="1" x14ac:dyDescent="0.2">
      <c r="A33" s="60" t="s">
        <v>450</v>
      </c>
      <c r="B33" s="54">
        <v>137.32633431950492</v>
      </c>
      <c r="C33" s="54">
        <v>137.67487974044136</v>
      </c>
      <c r="D33" s="54">
        <v>143.18181818181819</v>
      </c>
      <c r="E33" s="54">
        <v>192.5090652839317</v>
      </c>
      <c r="F33" s="54">
        <v>100.74826899340015</v>
      </c>
      <c r="G33" s="54">
        <v>158.77825725913556</v>
      </c>
      <c r="H33" s="54">
        <v>100.21974139631955</v>
      </c>
      <c r="I33" s="54">
        <v>85.276915624716324</v>
      </c>
      <c r="J33" s="54">
        <v>117.12604528301638</v>
      </c>
      <c r="K33" s="54">
        <v>90.05</v>
      </c>
    </row>
    <row r="34" spans="1:11" hidden="1" outlineLevel="1" x14ac:dyDescent="0.2">
      <c r="A34" s="60" t="s">
        <v>540</v>
      </c>
      <c r="B34" s="54">
        <v>136.74124069159521</v>
      </c>
      <c r="C34" s="54">
        <v>136.23356129820172</v>
      </c>
      <c r="D34" s="54">
        <v>144.94949494949495</v>
      </c>
      <c r="E34" s="54">
        <v>193.99243315473032</v>
      </c>
      <c r="F34" s="54">
        <v>103.03088850294704</v>
      </c>
      <c r="G34" s="54">
        <v>155.51149286052777</v>
      </c>
      <c r="H34" s="54">
        <v>100.21974139631955</v>
      </c>
      <c r="I34" s="54">
        <v>85.276915624716324</v>
      </c>
      <c r="J34" s="54">
        <v>117.12604528301638</v>
      </c>
      <c r="K34" s="54">
        <v>90.045456318006927</v>
      </c>
    </row>
    <row r="35" spans="1:11" hidden="1" outlineLevel="1" x14ac:dyDescent="0.2">
      <c r="A35" s="293" t="s">
        <v>588</v>
      </c>
      <c r="B35" s="54">
        <v>137.08245262282489</v>
      </c>
      <c r="C35" s="54">
        <v>137.89756886689176</v>
      </c>
      <c r="D35" s="54">
        <v>145.7070707070707</v>
      </c>
      <c r="E35" s="54">
        <v>203.98586395309749</v>
      </c>
      <c r="F35" s="54">
        <v>103.58682588301072</v>
      </c>
      <c r="G35" s="54">
        <v>140.95205232700806</v>
      </c>
      <c r="H35" s="54">
        <v>100.21974139631955</v>
      </c>
      <c r="I35" s="54">
        <v>85.276915624716324</v>
      </c>
      <c r="J35" s="54">
        <v>117.12604528301638</v>
      </c>
      <c r="K35" s="54">
        <v>90.045456318006927</v>
      </c>
    </row>
    <row r="36" spans="1:11" hidden="1" outlineLevel="1" x14ac:dyDescent="0.2">
      <c r="A36" s="293" t="s">
        <v>587</v>
      </c>
      <c r="B36" s="482">
        <v>137.85741512330259</v>
      </c>
      <c r="C36" s="482">
        <v>138.01405676125589</v>
      </c>
      <c r="D36" s="482">
        <v>145.7070707070707</v>
      </c>
      <c r="E36" s="482">
        <v>204.04647883960152</v>
      </c>
      <c r="F36" s="482">
        <v>106.98464953538563</v>
      </c>
      <c r="G36" s="482">
        <v>144.21129825476257</v>
      </c>
      <c r="H36" s="482">
        <v>100.21974139631955</v>
      </c>
      <c r="I36" s="482">
        <v>85.329569192054436</v>
      </c>
      <c r="J36" s="482">
        <v>117.12604528301638</v>
      </c>
      <c r="K36" s="482">
        <v>90.830508536278913</v>
      </c>
    </row>
    <row r="37" spans="1:11" hidden="1" outlineLevel="1" x14ac:dyDescent="0.2">
      <c r="A37" s="293" t="s">
        <v>586</v>
      </c>
      <c r="B37" s="482">
        <v>144.64755629099341</v>
      </c>
      <c r="C37" s="482">
        <v>141.46663363186704</v>
      </c>
      <c r="D37" s="482">
        <v>145.07575757575756</v>
      </c>
      <c r="E37" s="482">
        <v>234.36904158245056</v>
      </c>
      <c r="F37" s="482">
        <v>100.83803167891259</v>
      </c>
      <c r="G37" s="482">
        <v>151.18200800571495</v>
      </c>
      <c r="H37" s="482">
        <v>100.21974139631955</v>
      </c>
      <c r="I37" s="482">
        <v>85.277196120653002</v>
      </c>
      <c r="J37" s="482">
        <v>117.12604528301638</v>
      </c>
      <c r="K37" s="482">
        <v>88.945230697640127</v>
      </c>
    </row>
    <row r="38" spans="1:11" hidden="1" outlineLevel="1" x14ac:dyDescent="0.2">
      <c r="A38" s="293" t="s">
        <v>590</v>
      </c>
      <c r="B38" s="482">
        <v>146.76185902566687</v>
      </c>
      <c r="C38" s="482">
        <v>145.15106331265886</v>
      </c>
      <c r="D38" s="482">
        <v>145.7070707070707</v>
      </c>
      <c r="E38" s="482">
        <v>232.0230370007485</v>
      </c>
      <c r="F38" s="482">
        <v>94.569118747765941</v>
      </c>
      <c r="G38" s="482">
        <v>157.53867190101874</v>
      </c>
      <c r="H38" s="482">
        <v>100.21974139631955</v>
      </c>
      <c r="I38" s="482">
        <v>85.277196120653002</v>
      </c>
      <c r="J38" s="482">
        <v>117.12604528301638</v>
      </c>
      <c r="K38" s="482">
        <v>92.530604444609878</v>
      </c>
    </row>
    <row r="39" spans="1:11" hidden="1" outlineLevel="1" x14ac:dyDescent="0.2">
      <c r="A39" s="293" t="s">
        <v>591</v>
      </c>
      <c r="B39" s="482">
        <v>145.7500283131028</v>
      </c>
      <c r="C39" s="482">
        <v>144.38617533376262</v>
      </c>
      <c r="D39" s="482">
        <v>145.7070707070707</v>
      </c>
      <c r="E39" s="482">
        <v>231.51936557903318</v>
      </c>
      <c r="F39" s="482">
        <v>93.816249283302852</v>
      </c>
      <c r="G39" s="482">
        <v>153.03332973172266</v>
      </c>
      <c r="H39" s="482">
        <v>100.21974139631955</v>
      </c>
      <c r="I39" s="482">
        <v>85.277196120653002</v>
      </c>
      <c r="J39" s="482">
        <v>117.12604528301638</v>
      </c>
      <c r="K39" s="482">
        <v>92.530604444609878</v>
      </c>
    </row>
    <row r="40" spans="1:11" hidden="1" outlineLevel="1" x14ac:dyDescent="0.2">
      <c r="A40" s="293" t="s">
        <v>589</v>
      </c>
      <c r="B40" s="482">
        <v>147.04613464740021</v>
      </c>
      <c r="C40" s="482">
        <v>146.83499393848589</v>
      </c>
      <c r="D40" s="482">
        <v>146.33838383838383</v>
      </c>
      <c r="E40" s="482">
        <v>231.51936557903312</v>
      </c>
      <c r="F40" s="482">
        <v>98.524615048719681</v>
      </c>
      <c r="G40" s="482">
        <v>153.05147668934219</v>
      </c>
      <c r="H40" s="482">
        <v>100.21974139631955</v>
      </c>
      <c r="I40" s="482">
        <v>85.329569192054436</v>
      </c>
      <c r="J40" s="482">
        <v>117.12604528301638</v>
      </c>
      <c r="K40" s="482">
        <v>93.758499574820064</v>
      </c>
    </row>
    <row r="41" spans="1:11" hidden="1" outlineLevel="1" x14ac:dyDescent="0.2">
      <c r="A41" s="293" t="s">
        <v>651</v>
      </c>
      <c r="B41" s="482">
        <v>148.89078700081151</v>
      </c>
      <c r="C41" s="482">
        <v>149.25060903629588</v>
      </c>
      <c r="D41" s="482">
        <v>146.84343434343435</v>
      </c>
      <c r="E41" s="482">
        <v>231.42127438600281</v>
      </c>
      <c r="F41" s="482">
        <v>97.445814025535213</v>
      </c>
      <c r="G41" s="482">
        <v>160.54748123610753</v>
      </c>
      <c r="H41" s="482">
        <v>100.21974139631955</v>
      </c>
      <c r="I41" s="482">
        <v>84.020242407018642</v>
      </c>
      <c r="J41" s="482">
        <v>117.12604528301638</v>
      </c>
      <c r="K41" s="482">
        <v>93.964753943397767</v>
      </c>
    </row>
    <row r="42" spans="1:11" hidden="1" outlineLevel="1" x14ac:dyDescent="0.2">
      <c r="A42" s="293" t="s">
        <v>652</v>
      </c>
      <c r="B42" s="482">
        <v>149.24204230970861</v>
      </c>
      <c r="C42" s="482">
        <v>149.44208298260108</v>
      </c>
      <c r="D42" s="482">
        <v>146.84343434343435</v>
      </c>
      <c r="E42" s="482">
        <v>232.26368336546469</v>
      </c>
      <c r="F42" s="482">
        <v>97.445814025535213</v>
      </c>
      <c r="G42" s="482">
        <v>161.55766187692876</v>
      </c>
      <c r="H42" s="482">
        <v>100.21974139631955</v>
      </c>
      <c r="I42" s="482">
        <v>84.020242407018642</v>
      </c>
      <c r="J42" s="482">
        <v>117.12604528301638</v>
      </c>
      <c r="K42" s="482">
        <v>93.964753943397767</v>
      </c>
    </row>
    <row r="43" spans="1:11" hidden="1" outlineLevel="1" x14ac:dyDescent="0.2">
      <c r="A43" s="293" t="s">
        <v>653</v>
      </c>
      <c r="B43" s="482">
        <v>149.98495374458068</v>
      </c>
      <c r="C43" s="482">
        <v>151.5108978945255</v>
      </c>
      <c r="D43" s="482">
        <v>146.84343434343435</v>
      </c>
      <c r="E43" s="482">
        <v>232.26368336546469</v>
      </c>
      <c r="F43" s="482">
        <v>97.445814025535213</v>
      </c>
      <c r="G43" s="482">
        <v>161.55766187692876</v>
      </c>
      <c r="H43" s="482">
        <v>100.21974139631955</v>
      </c>
      <c r="I43" s="482">
        <v>84.020242407018642</v>
      </c>
      <c r="J43" s="482">
        <v>117.12604528301638</v>
      </c>
      <c r="K43" s="482">
        <v>93.964753943397767</v>
      </c>
    </row>
    <row r="44" spans="1:11" hidden="1" outlineLevel="1" x14ac:dyDescent="0.2">
      <c r="A44" s="293" t="s">
        <v>650</v>
      </c>
      <c r="B44" s="482">
        <v>150.24334966497108</v>
      </c>
      <c r="C44" s="482">
        <v>150.57515842844654</v>
      </c>
      <c r="D44" s="482">
        <v>146.33838383838383</v>
      </c>
      <c r="E44" s="482">
        <v>236.39590837518008</v>
      </c>
      <c r="F44" s="482">
        <v>97.445814025535213</v>
      </c>
      <c r="G44" s="482">
        <v>162.56582618912554</v>
      </c>
      <c r="H44" s="482">
        <v>100.21974139631955</v>
      </c>
      <c r="I44" s="482">
        <v>86.074436365666912</v>
      </c>
      <c r="J44" s="482">
        <v>120.3908254144294</v>
      </c>
      <c r="K44" s="482">
        <v>90.855824849147993</v>
      </c>
    </row>
    <row r="45" spans="1:11" hidden="1" outlineLevel="1" x14ac:dyDescent="0.2">
      <c r="A45" s="293" t="s">
        <v>714</v>
      </c>
      <c r="B45" s="482">
        <v>150.71395698103422</v>
      </c>
      <c r="C45" s="482">
        <v>151.35912091399922</v>
      </c>
      <c r="D45" s="482">
        <v>146.33838383838383</v>
      </c>
      <c r="E45" s="482">
        <v>236.32748145848376</v>
      </c>
      <c r="F45" s="482">
        <v>98.004618019737393</v>
      </c>
      <c r="G45" s="482">
        <v>161.70642402893708</v>
      </c>
      <c r="H45" s="482">
        <v>100.21974139631955</v>
      </c>
      <c r="I45" s="482">
        <v>85.934609141233878</v>
      </c>
      <c r="J45" s="482">
        <v>120.3908254144294</v>
      </c>
      <c r="K45" s="482">
        <v>92.697572266791823</v>
      </c>
    </row>
    <row r="46" spans="1:11" hidden="1" outlineLevel="1" x14ac:dyDescent="0.2">
      <c r="A46" s="293" t="s">
        <v>715</v>
      </c>
      <c r="B46" s="482">
        <v>150.92281014565441</v>
      </c>
      <c r="C46" s="482">
        <v>151.9417962117667</v>
      </c>
      <c r="D46" s="482">
        <v>146.33838383838383</v>
      </c>
      <c r="E46" s="482">
        <v>236.32748145848376</v>
      </c>
      <c r="F46" s="482">
        <v>98.004618019737393</v>
      </c>
      <c r="G46" s="482">
        <v>161.70642402893708</v>
      </c>
      <c r="H46" s="482">
        <v>100.21974139631955</v>
      </c>
      <c r="I46" s="482">
        <v>86.842135296645409</v>
      </c>
      <c r="J46" s="482">
        <v>120.3908254144294</v>
      </c>
      <c r="K46" s="482">
        <v>92.564980172706157</v>
      </c>
    </row>
    <row r="47" spans="1:11" hidden="1" outlineLevel="1" x14ac:dyDescent="0.2">
      <c r="A47" s="293" t="s">
        <v>716</v>
      </c>
      <c r="B47" s="482">
        <v>151.13727910507382</v>
      </c>
      <c r="C47" s="482">
        <v>152.38831155019824</v>
      </c>
      <c r="D47" s="482">
        <v>146.33838383838383</v>
      </c>
      <c r="E47" s="482">
        <v>236.61194463067963</v>
      </c>
      <c r="F47" s="482">
        <v>98.004618019737393</v>
      </c>
      <c r="G47" s="482">
        <v>161.70642402893708</v>
      </c>
      <c r="H47" s="482">
        <v>100.21974139631955</v>
      </c>
      <c r="I47" s="482">
        <v>86.842518169992218</v>
      </c>
      <c r="J47" s="482">
        <v>120.3908254144294</v>
      </c>
      <c r="K47" s="482">
        <v>92.59935590080245</v>
      </c>
    </row>
    <row r="48" spans="1:11" hidden="1" outlineLevel="1" x14ac:dyDescent="0.2">
      <c r="A48" s="293" t="s">
        <v>717</v>
      </c>
      <c r="B48" s="482">
        <v>151.9253870118051</v>
      </c>
      <c r="C48" s="482">
        <v>152.92185298951978</v>
      </c>
      <c r="D48" s="482">
        <v>146.34</v>
      </c>
      <c r="E48" s="482">
        <v>237.11049239083241</v>
      </c>
      <c r="F48" s="482">
        <v>106.59872275843539</v>
      </c>
      <c r="G48" s="482">
        <v>162.78494963099772</v>
      </c>
      <c r="H48" s="482">
        <v>100.21974139631955</v>
      </c>
      <c r="I48" s="482">
        <v>87.539647029649913</v>
      </c>
      <c r="J48" s="482">
        <v>120.3908254144294</v>
      </c>
      <c r="K48" s="482">
        <v>92.444774774055745</v>
      </c>
    </row>
    <row r="49" spans="1:41" hidden="1" outlineLevel="1" x14ac:dyDescent="0.2">
      <c r="A49" s="293" t="s">
        <v>748</v>
      </c>
      <c r="B49" s="482">
        <v>152.5060477880655</v>
      </c>
      <c r="C49" s="482">
        <v>154.86476481973872</v>
      </c>
      <c r="D49" s="482">
        <v>144.80519480519479</v>
      </c>
      <c r="E49" s="482">
        <v>236.84261705171076</v>
      </c>
      <c r="F49" s="482">
        <v>105.11890773950536</v>
      </c>
      <c r="G49" s="482">
        <v>162.78494963099772</v>
      </c>
      <c r="H49" s="482">
        <v>100.21974139631955</v>
      </c>
      <c r="I49" s="482">
        <v>85.566705269663473</v>
      </c>
      <c r="J49" s="482">
        <v>120.3908254144294</v>
      </c>
      <c r="K49" s="482">
        <v>92.842551056312743</v>
      </c>
    </row>
    <row r="50" spans="1:41" hidden="1" outlineLevel="1" x14ac:dyDescent="0.2">
      <c r="A50" s="293" t="s">
        <v>749</v>
      </c>
      <c r="B50" s="482">
        <v>152.90579614084336</v>
      </c>
      <c r="C50" s="482">
        <v>157.41818263572088</v>
      </c>
      <c r="D50" s="482">
        <v>144.80519480519479</v>
      </c>
      <c r="E50" s="482">
        <v>236.96965671568128</v>
      </c>
      <c r="F50" s="482">
        <v>106.07502770943142</v>
      </c>
      <c r="G50" s="482">
        <v>162.78494963099774</v>
      </c>
      <c r="H50" s="482">
        <v>100.21974139631955</v>
      </c>
      <c r="I50" s="482">
        <v>85.566705269663473</v>
      </c>
      <c r="J50" s="482">
        <v>120.3908254144294</v>
      </c>
      <c r="K50" s="482">
        <v>89.253994159102561</v>
      </c>
    </row>
    <row r="51" spans="1:41" hidden="1" outlineLevel="1" x14ac:dyDescent="0.2">
      <c r="A51" s="293" t="s">
        <v>750</v>
      </c>
      <c r="B51" s="482">
        <v>153.08604169362638</v>
      </c>
      <c r="C51" s="482">
        <v>158.45388414697442</v>
      </c>
      <c r="D51" s="482">
        <v>144.80519480519479</v>
      </c>
      <c r="E51" s="482">
        <v>237.34583986302144</v>
      </c>
      <c r="F51" s="482">
        <v>108.88748973833897</v>
      </c>
      <c r="G51" s="482">
        <v>162.78494963099774</v>
      </c>
      <c r="H51" s="482">
        <v>100.21974139631955</v>
      </c>
      <c r="I51" s="482">
        <v>85.566705269663473</v>
      </c>
      <c r="J51" s="482">
        <v>120.3908254144294</v>
      </c>
      <c r="K51" s="482">
        <v>86.918379261076552</v>
      </c>
    </row>
    <row r="52" spans="1:41" hidden="1" outlineLevel="1" x14ac:dyDescent="0.2">
      <c r="A52" s="293" t="s">
        <v>747</v>
      </c>
      <c r="B52" s="482">
        <v>147.12203259039839</v>
      </c>
      <c r="C52" s="482">
        <v>158.568397959588</v>
      </c>
      <c r="D52" s="482">
        <v>144.69696969696966</v>
      </c>
      <c r="E52" s="482">
        <v>205.75718442234344</v>
      </c>
      <c r="F52" s="482">
        <v>118.1718859078495</v>
      </c>
      <c r="G52" s="482">
        <v>155.22371728952174</v>
      </c>
      <c r="H52" s="482">
        <v>100.21974139631955</v>
      </c>
      <c r="I52" s="482">
        <v>85.566705269663473</v>
      </c>
      <c r="J52" s="482">
        <v>120.3908254144294</v>
      </c>
      <c r="K52" s="482">
        <v>87.073070037509808</v>
      </c>
    </row>
    <row r="53" spans="1:41" hidden="1" outlineLevel="1" x14ac:dyDescent="0.2">
      <c r="A53" s="293" t="s">
        <v>784</v>
      </c>
      <c r="B53" s="482">
        <v>147.94832858610033</v>
      </c>
      <c r="C53" s="482">
        <v>158.88772078889502</v>
      </c>
      <c r="D53" s="482">
        <v>144.69696969696966</v>
      </c>
      <c r="E53" s="482">
        <v>205.76</v>
      </c>
      <c r="F53" s="482">
        <v>112.08542198178134</v>
      </c>
      <c r="G53" s="482">
        <v>157.74412807001377</v>
      </c>
      <c r="H53" s="482">
        <v>100.21974139631955</v>
      </c>
      <c r="I53" s="482">
        <v>85.566807647073645</v>
      </c>
      <c r="J53" s="482">
        <v>120.3908254144294</v>
      </c>
      <c r="K53" s="482">
        <v>90.960736464677922</v>
      </c>
    </row>
    <row r="54" spans="1:41" hidden="1" outlineLevel="1" x14ac:dyDescent="0.2">
      <c r="A54" s="293" t="s">
        <v>783</v>
      </c>
      <c r="B54" s="482">
        <v>146.70885707282906</v>
      </c>
      <c r="C54" s="482">
        <v>156.04972195340164</v>
      </c>
      <c r="D54" s="482">
        <v>145.88744588744584</v>
      </c>
      <c r="E54" s="482">
        <v>206.00374624875403</v>
      </c>
      <c r="F54" s="482">
        <v>109.44759798502719</v>
      </c>
      <c r="G54" s="482">
        <v>153.97180458724117</v>
      </c>
      <c r="H54" s="482">
        <v>100.21974139631955</v>
      </c>
      <c r="I54" s="482">
        <v>85.566807647073645</v>
      </c>
      <c r="J54" s="482">
        <v>120.3908254144294</v>
      </c>
      <c r="K54" s="482">
        <v>93.126501320189419</v>
      </c>
    </row>
    <row r="55" spans="1:41" collapsed="1" x14ac:dyDescent="0.2">
      <c r="A55" s="293" t="s">
        <v>782</v>
      </c>
      <c r="B55" s="54">
        <v>147.20446154749044</v>
      </c>
      <c r="C55" s="54">
        <v>155.3607945195692</v>
      </c>
      <c r="D55" s="54">
        <v>145.88744588744584</v>
      </c>
      <c r="E55" s="54">
        <v>206.07707861368868</v>
      </c>
      <c r="F55" s="54">
        <v>115.33640790320841</v>
      </c>
      <c r="G55" s="54">
        <v>157.43498748599586</v>
      </c>
      <c r="H55" s="54">
        <v>100.21974139631955</v>
      </c>
      <c r="I55" s="54">
        <v>85.566807647073645</v>
      </c>
      <c r="J55" s="54">
        <v>120.3908254144294</v>
      </c>
      <c r="K55" s="54">
        <v>93.126501320189419</v>
      </c>
      <c r="M55" s="945"/>
      <c r="N55" s="945"/>
      <c r="O55" s="945"/>
      <c r="P55" s="945"/>
      <c r="Q55" s="945"/>
      <c r="R55" s="945"/>
      <c r="S55" s="945"/>
      <c r="T55" s="945"/>
      <c r="U55" s="945"/>
      <c r="V55" s="945"/>
      <c r="X55" s="944"/>
      <c r="Y55" s="944"/>
      <c r="Z55" s="944"/>
      <c r="AA55" s="944"/>
      <c r="AB55" s="944"/>
      <c r="AC55" s="944"/>
      <c r="AD55" s="944"/>
      <c r="AE55" s="944"/>
      <c r="AF55" s="944"/>
      <c r="AG55" s="944"/>
      <c r="AH55" s="944"/>
    </row>
    <row r="56" spans="1:41" x14ac:dyDescent="0.2">
      <c r="A56" s="293" t="s">
        <v>781</v>
      </c>
      <c r="B56" s="54">
        <v>146.23569635030205</v>
      </c>
      <c r="C56" s="54">
        <v>156.18786198225104</v>
      </c>
      <c r="D56" s="54">
        <v>146.11037507185921</v>
      </c>
      <c r="E56" s="54">
        <v>206.07707861368868</v>
      </c>
      <c r="F56" s="54">
        <v>112.35279951393744</v>
      </c>
      <c r="G56" s="54">
        <v>151.69061918580468</v>
      </c>
      <c r="H56" s="54">
        <v>100.21974139631955</v>
      </c>
      <c r="I56" s="54">
        <v>85.566807647073645</v>
      </c>
      <c r="J56" s="54">
        <v>120.3908254144294</v>
      </c>
      <c r="K56" s="54">
        <v>90.951990977184522</v>
      </c>
      <c r="M56" s="945"/>
      <c r="N56" s="945"/>
      <c r="O56" s="945"/>
      <c r="P56" s="945"/>
      <c r="Q56" s="945"/>
      <c r="R56" s="945"/>
      <c r="S56" s="945"/>
      <c r="T56" s="945"/>
      <c r="U56" s="945"/>
      <c r="V56" s="945"/>
      <c r="X56" s="944"/>
      <c r="Y56" s="944"/>
      <c r="Z56" s="944"/>
      <c r="AA56" s="944"/>
      <c r="AB56" s="944"/>
      <c r="AC56" s="944"/>
      <c r="AD56" s="944"/>
      <c r="AE56" s="944"/>
      <c r="AF56" s="944"/>
      <c r="AG56" s="944"/>
      <c r="AH56" s="944"/>
    </row>
    <row r="57" spans="1:41" x14ac:dyDescent="0.2">
      <c r="A57" s="293" t="s">
        <v>870</v>
      </c>
      <c r="B57" s="54">
        <v>146.14086741630092</v>
      </c>
      <c r="C57" s="54">
        <v>155.43980393707506</v>
      </c>
      <c r="D57" s="54">
        <v>147.08156663437529</v>
      </c>
      <c r="E57" s="54">
        <v>206.07707861368868</v>
      </c>
      <c r="F57" s="54">
        <v>112.1530869488877</v>
      </c>
      <c r="G57" s="54">
        <v>152.29551777312275</v>
      </c>
      <c r="H57" s="54">
        <v>100.21974139631955</v>
      </c>
      <c r="I57" s="54">
        <v>85.566807647073645</v>
      </c>
      <c r="J57" s="54">
        <v>120.3908254144294</v>
      </c>
      <c r="K57" s="54">
        <v>91.465767537476367</v>
      </c>
      <c r="M57" s="945"/>
      <c r="N57" s="945"/>
      <c r="O57" s="945"/>
      <c r="P57" s="945"/>
      <c r="Q57" s="945"/>
      <c r="R57" s="945"/>
      <c r="S57" s="945"/>
      <c r="T57" s="945"/>
      <c r="U57" s="945"/>
      <c r="V57" s="945"/>
      <c r="X57" s="944"/>
      <c r="Y57" s="944"/>
      <c r="Z57" s="944"/>
      <c r="AA57" s="944"/>
      <c r="AB57" s="944"/>
      <c r="AC57" s="944"/>
      <c r="AD57" s="944"/>
      <c r="AE57" s="944"/>
      <c r="AF57" s="944"/>
      <c r="AG57" s="944"/>
      <c r="AH57" s="944"/>
    </row>
    <row r="58" spans="1:41" x14ac:dyDescent="0.2">
      <c r="A58" s="293" t="s">
        <v>871</v>
      </c>
      <c r="B58" s="54">
        <v>146.31997868938316</v>
      </c>
      <c r="C58" s="54">
        <v>155.92337978482917</v>
      </c>
      <c r="D58" s="54">
        <v>145.46291403018185</v>
      </c>
      <c r="E58" s="54">
        <v>206.07711753326345</v>
      </c>
      <c r="F58" s="54">
        <v>113.38460920839101</v>
      </c>
      <c r="G58" s="54">
        <v>152.35200629108004</v>
      </c>
      <c r="H58" s="54">
        <v>100.21974139631955</v>
      </c>
      <c r="I58" s="54">
        <v>85.566807647073645</v>
      </c>
      <c r="J58" s="54">
        <v>120.3908254144294</v>
      </c>
      <c r="K58" s="54">
        <v>91.289917933151742</v>
      </c>
      <c r="M58" s="945"/>
      <c r="N58" s="945"/>
      <c r="O58" s="945"/>
      <c r="P58" s="945"/>
      <c r="Q58" s="945"/>
      <c r="R58" s="945"/>
      <c r="S58" s="945"/>
      <c r="T58" s="945"/>
      <c r="U58" s="945"/>
      <c r="V58" s="945"/>
      <c r="X58" s="944"/>
      <c r="Y58" s="944"/>
      <c r="Z58" s="944"/>
      <c r="AA58" s="944"/>
      <c r="AB58" s="944"/>
      <c r="AC58" s="944"/>
      <c r="AD58" s="944"/>
      <c r="AE58" s="944"/>
      <c r="AF58" s="944"/>
      <c r="AG58" s="944"/>
      <c r="AH58" s="944"/>
    </row>
    <row r="59" spans="1:41" x14ac:dyDescent="0.2">
      <c r="A59" s="615" t="s">
        <v>872</v>
      </c>
      <c r="B59" s="616">
        <f>SUMPRODUCT(C3:K3,C59:K59)/100</f>
        <v>146.0620113396576</v>
      </c>
      <c r="C59" s="616">
        <f t="shared" ref="C59:K59" si="0">AVERAGE(C58,C60)</f>
        <v>154.92803084558267</v>
      </c>
      <c r="D59" s="616">
        <f t="shared" si="0"/>
        <v>144.99530327785931</v>
      </c>
      <c r="E59" s="616">
        <f t="shared" si="0"/>
        <v>206.07711753326345</v>
      </c>
      <c r="F59" s="616">
        <f t="shared" si="0"/>
        <v>113.8377746981235</v>
      </c>
      <c r="G59" s="616">
        <f t="shared" si="0"/>
        <v>153.10812952522764</v>
      </c>
      <c r="H59" s="616">
        <f t="shared" si="0"/>
        <v>100.21974139631955</v>
      </c>
      <c r="I59" s="616">
        <f t="shared" si="0"/>
        <v>85.566807647073645</v>
      </c>
      <c r="J59" s="616">
        <f t="shared" si="0"/>
        <v>120.3908254144294</v>
      </c>
      <c r="K59" s="616">
        <f t="shared" si="0"/>
        <v>91.190230420740036</v>
      </c>
      <c r="X59" s="944"/>
      <c r="Y59" s="944"/>
      <c r="Z59" s="944"/>
      <c r="AA59" s="944"/>
      <c r="AB59" s="944"/>
      <c r="AC59" s="944"/>
      <c r="AD59" s="944"/>
      <c r="AE59" s="944"/>
      <c r="AF59" s="944"/>
      <c r="AG59" s="944"/>
      <c r="AH59" s="944"/>
    </row>
    <row r="60" spans="1:41" x14ac:dyDescent="0.2">
      <c r="A60" s="936" t="s">
        <v>868</v>
      </c>
      <c r="B60" s="482">
        <v>145.80776380481262</v>
      </c>
      <c r="C60" s="482">
        <v>153.93268190633614</v>
      </c>
      <c r="D60" s="482">
        <v>144.52769252553679</v>
      </c>
      <c r="E60" s="482">
        <v>206.07711753326345</v>
      </c>
      <c r="F60" s="482">
        <v>114.29094018785599</v>
      </c>
      <c r="G60" s="482">
        <v>153.86425275937526</v>
      </c>
      <c r="H60" s="482">
        <v>100.21974139631955</v>
      </c>
      <c r="I60" s="482">
        <v>85.566807647073645</v>
      </c>
      <c r="J60" s="482">
        <v>120.3908254144294</v>
      </c>
      <c r="K60" s="482">
        <v>91.090542908328331</v>
      </c>
      <c r="L60" s="937"/>
      <c r="M60" s="937"/>
      <c r="N60" s="937"/>
      <c r="O60" s="937"/>
      <c r="P60" s="937"/>
      <c r="Q60" s="937"/>
      <c r="R60" s="937"/>
      <c r="S60" s="937"/>
      <c r="T60" s="937"/>
      <c r="U60" s="937"/>
      <c r="V60" s="937"/>
      <c r="W60" s="937"/>
      <c r="X60" s="944"/>
      <c r="Y60" s="944"/>
      <c r="Z60" s="944"/>
      <c r="AA60" s="944"/>
      <c r="AB60" s="944"/>
      <c r="AC60" s="944"/>
      <c r="AD60" s="944"/>
      <c r="AE60" s="944"/>
      <c r="AF60" s="944"/>
      <c r="AG60" s="944"/>
      <c r="AH60" s="944"/>
      <c r="AI60" s="937"/>
      <c r="AJ60" s="937"/>
      <c r="AK60" s="937"/>
      <c r="AL60" s="937"/>
      <c r="AM60" s="937"/>
      <c r="AN60" s="937"/>
      <c r="AO60" s="937"/>
    </row>
    <row r="61" spans="1:41" x14ac:dyDescent="0.2">
      <c r="A61" s="936" t="s">
        <v>869</v>
      </c>
      <c r="B61" s="482">
        <v>146.68371408892818</v>
      </c>
      <c r="C61" s="482">
        <v>154.73584722825447</v>
      </c>
      <c r="D61" s="482">
        <v>148.1606683705042</v>
      </c>
      <c r="E61" s="482">
        <v>206.07711753326345</v>
      </c>
      <c r="F61" s="482">
        <v>114.34867266397073</v>
      </c>
      <c r="G61" s="482">
        <v>153.86425275937526</v>
      </c>
      <c r="H61" s="482">
        <v>100.21974139631955</v>
      </c>
      <c r="I61" s="482">
        <v>85.566807647073645</v>
      </c>
      <c r="J61" s="482">
        <v>120.3908254144294</v>
      </c>
      <c r="K61" s="482">
        <v>94.331062877469606</v>
      </c>
      <c r="L61" s="937"/>
      <c r="M61" s="937"/>
      <c r="N61" s="937"/>
      <c r="O61" s="937"/>
      <c r="P61" s="937"/>
      <c r="Q61" s="937"/>
      <c r="R61" s="937"/>
      <c r="S61" s="937"/>
      <c r="T61" s="937"/>
      <c r="U61" s="937"/>
      <c r="V61" s="937"/>
      <c r="W61" s="937"/>
      <c r="X61" s="944"/>
      <c r="Y61" s="944"/>
      <c r="Z61" s="944"/>
      <c r="AA61" s="944"/>
      <c r="AB61" s="944"/>
      <c r="AC61" s="944"/>
      <c r="AD61" s="944"/>
      <c r="AE61" s="944"/>
      <c r="AF61" s="944"/>
      <c r="AG61" s="944"/>
      <c r="AH61" s="944"/>
      <c r="AI61" s="937"/>
      <c r="AJ61" s="937"/>
      <c r="AK61" s="937"/>
      <c r="AL61" s="937"/>
      <c r="AM61" s="937"/>
      <c r="AN61" s="937"/>
      <c r="AO61" s="937"/>
    </row>
    <row r="62" spans="1:41" x14ac:dyDescent="0.2">
      <c r="A62" s="936" t="s">
        <v>931</v>
      </c>
      <c r="B62" s="482">
        <v>147.64075090920613</v>
      </c>
      <c r="C62" s="482">
        <v>156.06843435892432</v>
      </c>
      <c r="D62" s="482">
        <v>147.67507258924616</v>
      </c>
      <c r="E62" s="482">
        <v>206.2056786766704</v>
      </c>
      <c r="F62" s="482">
        <v>116.57377730143503</v>
      </c>
      <c r="G62" s="482">
        <v>155.24969051965519</v>
      </c>
      <c r="H62" s="482">
        <v>100.21974139631955</v>
      </c>
      <c r="I62" s="482">
        <v>85.566807647073645</v>
      </c>
      <c r="J62" s="482">
        <v>120.3908254144294</v>
      </c>
      <c r="K62" s="482">
        <v>95.432182673416335</v>
      </c>
      <c r="L62" s="937"/>
      <c r="M62" s="937"/>
      <c r="N62" s="937"/>
      <c r="O62" s="937"/>
      <c r="P62" s="937"/>
      <c r="Q62" s="937"/>
      <c r="R62" s="937"/>
      <c r="S62" s="937"/>
      <c r="T62" s="937"/>
      <c r="U62" s="937"/>
      <c r="V62" s="937"/>
      <c r="W62" s="937"/>
      <c r="X62" s="944"/>
      <c r="Y62" s="944"/>
      <c r="Z62" s="944"/>
      <c r="AA62" s="944"/>
      <c r="AB62" s="944"/>
      <c r="AC62" s="944"/>
      <c r="AD62" s="944"/>
      <c r="AE62" s="944"/>
      <c r="AF62" s="944"/>
      <c r="AG62" s="944"/>
      <c r="AH62" s="944"/>
      <c r="AI62" s="937"/>
      <c r="AJ62" s="937"/>
      <c r="AK62" s="937"/>
      <c r="AL62" s="937"/>
      <c r="AM62" s="937"/>
      <c r="AN62" s="937"/>
      <c r="AO62" s="937"/>
    </row>
    <row r="63" spans="1:41" x14ac:dyDescent="0.2">
      <c r="A63" s="936" t="s">
        <v>932</v>
      </c>
      <c r="B63" s="482">
        <v>147.57497733957277</v>
      </c>
      <c r="C63" s="482">
        <v>156.30230267485607</v>
      </c>
      <c r="D63" s="482">
        <v>147.17149177905267</v>
      </c>
      <c r="E63" s="482">
        <v>206.2056786766704</v>
      </c>
      <c r="F63" s="482">
        <v>116.98406439224136</v>
      </c>
      <c r="G63" s="482">
        <v>154.94724122599612</v>
      </c>
      <c r="H63" s="482">
        <v>100.21974139631955</v>
      </c>
      <c r="I63" s="482">
        <v>85.566807647073645</v>
      </c>
      <c r="J63" s="482">
        <v>120.3908254144294</v>
      </c>
      <c r="K63" s="482">
        <v>94.70538156509491</v>
      </c>
      <c r="L63" s="937"/>
      <c r="M63" s="937"/>
      <c r="N63" s="937"/>
      <c r="O63" s="937"/>
      <c r="P63" s="937"/>
      <c r="Q63" s="937"/>
      <c r="R63" s="937"/>
      <c r="S63" s="937"/>
      <c r="T63" s="937"/>
      <c r="U63" s="937"/>
      <c r="V63" s="937"/>
      <c r="W63" s="937"/>
      <c r="X63" s="944"/>
      <c r="Y63" s="944"/>
      <c r="Z63" s="944"/>
      <c r="AA63" s="944"/>
      <c r="AB63" s="944"/>
      <c r="AC63" s="944"/>
      <c r="AD63" s="944"/>
      <c r="AE63" s="944"/>
      <c r="AF63" s="944"/>
      <c r="AG63" s="944"/>
      <c r="AH63" s="944"/>
      <c r="AI63" s="937"/>
      <c r="AJ63" s="937"/>
      <c r="AK63" s="937"/>
      <c r="AL63" s="937"/>
      <c r="AM63" s="937"/>
      <c r="AN63" s="937"/>
      <c r="AO63" s="937"/>
    </row>
    <row r="64" spans="1:41" x14ac:dyDescent="0.2">
      <c r="A64" s="936" t="s">
        <v>940</v>
      </c>
      <c r="B64" s="482">
        <v>147.50068620250494</v>
      </c>
      <c r="C64" s="482">
        <v>157.28178470934839</v>
      </c>
      <c r="D64" s="482">
        <v>147.17149177905267</v>
      </c>
      <c r="E64" s="482">
        <v>206.2056786766704</v>
      </c>
      <c r="F64" s="482">
        <v>101.21704646160386</v>
      </c>
      <c r="G64" s="482">
        <v>158.22915283202903</v>
      </c>
      <c r="H64" s="482">
        <v>100.21974139631955</v>
      </c>
      <c r="I64" s="482">
        <v>85.566807647073645</v>
      </c>
      <c r="J64" s="482">
        <v>120.3908254144294</v>
      </c>
      <c r="K64" s="482">
        <v>93.504071708800623</v>
      </c>
      <c r="L64" s="937"/>
      <c r="M64" s="937"/>
      <c r="N64" s="937"/>
      <c r="O64" s="937"/>
      <c r="P64" s="937"/>
      <c r="Q64" s="937"/>
      <c r="R64" s="937"/>
      <c r="S64" s="937"/>
      <c r="T64" s="937"/>
      <c r="U64" s="937"/>
      <c r="V64" s="937"/>
      <c r="W64" s="937"/>
      <c r="X64" s="944"/>
      <c r="Y64" s="944"/>
      <c r="Z64" s="944"/>
      <c r="AA64" s="944"/>
      <c r="AB64" s="944"/>
      <c r="AC64" s="944"/>
      <c r="AD64" s="944"/>
      <c r="AE64" s="944"/>
      <c r="AF64" s="944"/>
      <c r="AG64" s="944"/>
      <c r="AH64" s="944"/>
      <c r="AI64" s="937"/>
      <c r="AJ64" s="937"/>
      <c r="AK64" s="937"/>
      <c r="AL64" s="937"/>
      <c r="AM64" s="937"/>
      <c r="AN64" s="937"/>
      <c r="AO64" s="937"/>
    </row>
    <row r="65" spans="1:41" x14ac:dyDescent="0.2">
      <c r="A65" s="936" t="s">
        <v>941</v>
      </c>
      <c r="B65" s="482">
        <v>147.6556481524461</v>
      </c>
      <c r="C65" s="482">
        <v>157.20115349921105</v>
      </c>
      <c r="D65" s="482">
        <v>147.17149177905267</v>
      </c>
      <c r="E65" s="482">
        <v>206.2056786766704</v>
      </c>
      <c r="F65" s="482">
        <v>99.577844720294678</v>
      </c>
      <c r="G65" s="482">
        <v>159.84221573154389</v>
      </c>
      <c r="H65" s="482">
        <v>100.21974139631955</v>
      </c>
      <c r="I65" s="482">
        <v>85.566807647073645</v>
      </c>
      <c r="J65" s="482">
        <v>120.3908254144294</v>
      </c>
      <c r="K65" s="482">
        <v>93.710326077378326</v>
      </c>
      <c r="L65" s="937"/>
      <c r="M65" s="937"/>
      <c r="N65" s="937"/>
      <c r="O65" s="937"/>
      <c r="P65" s="937"/>
      <c r="Q65" s="937"/>
      <c r="R65" s="937"/>
      <c r="S65" s="937"/>
      <c r="T65" s="937"/>
      <c r="U65" s="937"/>
      <c r="V65" s="937"/>
      <c r="W65" s="937"/>
      <c r="X65" s="944"/>
      <c r="Y65" s="944"/>
      <c r="Z65" s="944"/>
      <c r="AA65" s="944"/>
      <c r="AB65" s="944"/>
      <c r="AC65" s="944"/>
      <c r="AD65" s="944"/>
      <c r="AE65" s="944"/>
      <c r="AF65" s="944"/>
      <c r="AG65" s="944"/>
      <c r="AH65" s="944"/>
      <c r="AI65" s="937"/>
      <c r="AJ65" s="937"/>
      <c r="AK65" s="937"/>
      <c r="AL65" s="937"/>
      <c r="AM65" s="937"/>
      <c r="AN65" s="937"/>
      <c r="AO65" s="937"/>
    </row>
    <row r="66" spans="1:41" x14ac:dyDescent="0.2">
      <c r="A66" s="936" t="s">
        <v>975</v>
      </c>
      <c r="B66" s="482">
        <v>148.16163829614774</v>
      </c>
      <c r="C66" s="482">
        <v>157.89352286255996</v>
      </c>
      <c r="D66" s="482">
        <v>147.17149177905267</v>
      </c>
      <c r="E66" s="482">
        <v>206.2056786766704</v>
      </c>
      <c r="F66" s="482">
        <v>104.24370895375759</v>
      </c>
      <c r="G66" s="482">
        <v>160.24548145642262</v>
      </c>
      <c r="H66" s="482">
        <v>100.21974139631955</v>
      </c>
      <c r="I66" s="482">
        <v>85.566807647073645</v>
      </c>
      <c r="J66" s="482">
        <v>120.3908254144294</v>
      </c>
      <c r="K66" s="482">
        <v>93.710326077378326</v>
      </c>
      <c r="L66" s="937"/>
      <c r="M66" s="937"/>
      <c r="N66" s="937"/>
      <c r="O66" s="937"/>
      <c r="P66" s="937"/>
      <c r="Q66" s="937"/>
      <c r="R66" s="937"/>
      <c r="S66" s="937"/>
      <c r="T66" s="937"/>
      <c r="U66" s="937"/>
      <c r="V66" s="937"/>
      <c r="W66" s="937"/>
      <c r="X66" s="944"/>
      <c r="Y66" s="944"/>
      <c r="Z66" s="944"/>
      <c r="AA66" s="944"/>
      <c r="AB66" s="944"/>
      <c r="AC66" s="944"/>
      <c r="AD66" s="944"/>
      <c r="AE66" s="944"/>
      <c r="AF66" s="944"/>
      <c r="AG66" s="944"/>
      <c r="AH66" s="944"/>
      <c r="AI66" s="937"/>
      <c r="AJ66" s="937"/>
      <c r="AK66" s="937"/>
      <c r="AL66" s="937"/>
      <c r="AM66" s="937"/>
      <c r="AN66" s="937"/>
      <c r="AO66" s="937"/>
    </row>
    <row r="67" spans="1:41" x14ac:dyDescent="0.2">
      <c r="A67" s="936" t="s">
        <v>976</v>
      </c>
      <c r="B67" s="482">
        <v>148.57215093734689</v>
      </c>
      <c r="C67" s="482">
        <v>158.66102237156855</v>
      </c>
      <c r="D67" s="482">
        <v>149.05991981727831</v>
      </c>
      <c r="E67" s="482">
        <v>206.2056786766704</v>
      </c>
      <c r="F67" s="482">
        <v>107.18917528939815</v>
      </c>
      <c r="G67" s="482">
        <v>159.64277320157879</v>
      </c>
      <c r="H67" s="482">
        <v>100.21974139631955</v>
      </c>
      <c r="I67" s="482">
        <v>85.566807647073645</v>
      </c>
      <c r="J67" s="482">
        <v>120.3908254144294</v>
      </c>
      <c r="K67" s="482">
        <v>94.071952859562174</v>
      </c>
      <c r="L67" s="937"/>
      <c r="M67" s="937"/>
      <c r="N67" s="937"/>
      <c r="O67" s="937"/>
      <c r="P67" s="937"/>
      <c r="Q67" s="937"/>
      <c r="R67" s="937"/>
      <c r="S67" s="937"/>
      <c r="T67" s="937"/>
      <c r="U67" s="937"/>
      <c r="V67" s="937"/>
      <c r="W67" s="937"/>
      <c r="X67" s="944"/>
      <c r="Y67" s="944"/>
      <c r="Z67" s="944"/>
      <c r="AA67" s="944"/>
      <c r="AB67" s="944"/>
      <c r="AC67" s="944"/>
      <c r="AD67" s="944"/>
      <c r="AE67" s="944"/>
      <c r="AF67" s="944"/>
      <c r="AG67" s="944"/>
      <c r="AH67" s="944"/>
      <c r="AI67" s="937"/>
      <c r="AJ67" s="937"/>
      <c r="AK67" s="937"/>
      <c r="AL67" s="937"/>
      <c r="AM67" s="937"/>
      <c r="AN67" s="937"/>
      <c r="AO67" s="937"/>
    </row>
    <row r="68" spans="1:41" x14ac:dyDescent="0.2">
      <c r="A68" s="936" t="s">
        <v>1018</v>
      </c>
      <c r="B68" s="482">
        <v>146.42401439009979</v>
      </c>
      <c r="C68" s="482">
        <v>156.40988892302749</v>
      </c>
      <c r="D68" s="482">
        <v>149.05991981727831</v>
      </c>
      <c r="E68" s="482">
        <v>206.55446616758832</v>
      </c>
      <c r="F68" s="482">
        <v>106.76180186065389</v>
      </c>
      <c r="G68" s="482">
        <v>154.04168169887924</v>
      </c>
      <c r="H68" s="482">
        <v>100.21974139631955</v>
      </c>
      <c r="I68" s="482">
        <v>89.494788002180982</v>
      </c>
      <c r="J68" s="482">
        <v>120.3908254144294</v>
      </c>
      <c r="K68" s="482">
        <v>89.726679961344914</v>
      </c>
      <c r="L68" s="937"/>
      <c r="M68" s="937"/>
      <c r="N68" s="937"/>
      <c r="O68" s="937"/>
      <c r="P68" s="937"/>
      <c r="Q68" s="937"/>
      <c r="R68" s="937"/>
      <c r="S68" s="937"/>
      <c r="T68" s="937"/>
      <c r="U68" s="937"/>
      <c r="V68" s="937"/>
      <c r="W68" s="937"/>
      <c r="X68" s="944"/>
      <c r="Y68" s="944"/>
      <c r="Z68" s="944"/>
      <c r="AA68" s="944"/>
      <c r="AB68" s="944"/>
      <c r="AC68" s="944"/>
      <c r="AD68" s="944"/>
      <c r="AE68" s="944"/>
      <c r="AF68" s="944"/>
      <c r="AG68" s="944"/>
      <c r="AH68" s="944"/>
      <c r="AI68" s="937"/>
      <c r="AJ68" s="937"/>
      <c r="AK68" s="937"/>
      <c r="AL68" s="937"/>
      <c r="AM68" s="937"/>
      <c r="AN68" s="937"/>
      <c r="AO68" s="937"/>
    </row>
    <row r="69" spans="1:41" x14ac:dyDescent="0.2">
      <c r="A69" s="936" t="s">
        <v>1019</v>
      </c>
      <c r="B69" s="482">
        <v>146.6075183637241</v>
      </c>
      <c r="C69" s="482">
        <v>156.83441488795344</v>
      </c>
      <c r="D69" s="482">
        <v>150.01672335664597</v>
      </c>
      <c r="E69" s="482">
        <v>206.55454317961988</v>
      </c>
      <c r="F69" s="482">
        <v>109.04738097196575</v>
      </c>
      <c r="G69" s="482">
        <v>159.48576898474192</v>
      </c>
      <c r="H69" s="482">
        <v>100.21974139631955</v>
      </c>
      <c r="I69" s="482">
        <v>89.583830555257549</v>
      </c>
      <c r="J69" s="482">
        <v>120.35765313786338</v>
      </c>
      <c r="K69" s="482">
        <v>84.585720142164021</v>
      </c>
      <c r="L69" s="937"/>
      <c r="M69" s="937"/>
      <c r="N69" s="937"/>
      <c r="O69" s="937"/>
      <c r="P69" s="937"/>
      <c r="Q69" s="937"/>
      <c r="R69" s="937"/>
      <c r="S69" s="937"/>
      <c r="T69" s="937"/>
      <c r="U69" s="937"/>
      <c r="V69" s="937"/>
      <c r="W69" s="937"/>
      <c r="X69" s="944"/>
      <c r="Y69" s="944"/>
      <c r="Z69" s="944"/>
      <c r="AA69" s="944"/>
      <c r="AB69" s="944"/>
      <c r="AC69" s="944"/>
      <c r="AD69" s="944"/>
      <c r="AE69" s="944"/>
      <c r="AF69" s="944"/>
      <c r="AG69" s="944"/>
      <c r="AH69" s="944"/>
      <c r="AI69" s="937"/>
      <c r="AJ69" s="937"/>
      <c r="AK69" s="937"/>
      <c r="AL69" s="937"/>
      <c r="AM69" s="937"/>
      <c r="AN69" s="937"/>
      <c r="AO69" s="937"/>
    </row>
    <row r="70" spans="1:41" x14ac:dyDescent="0.2">
      <c r="A70" s="936" t="s">
        <v>1097</v>
      </c>
      <c r="B70" s="482">
        <v>148.64223497457849</v>
      </c>
      <c r="C70" s="482">
        <v>159.80784053567382</v>
      </c>
      <c r="D70" s="482">
        <v>152.08140467843936</v>
      </c>
      <c r="E70" s="482">
        <v>209.14517296394504</v>
      </c>
      <c r="F70" s="482">
        <v>114.05242985568272</v>
      </c>
      <c r="G70" s="482">
        <v>159.28413612230258</v>
      </c>
      <c r="H70" s="482">
        <v>100.21974139631955</v>
      </c>
      <c r="I70" s="482">
        <v>89.494788002180982</v>
      </c>
      <c r="J70" s="482">
        <v>120.3908254144294</v>
      </c>
      <c r="K70" s="482">
        <v>86.446034037926452</v>
      </c>
      <c r="L70" s="937"/>
      <c r="M70" s="937"/>
      <c r="N70" s="937"/>
      <c r="O70" s="937"/>
      <c r="P70" s="937"/>
      <c r="Q70" s="937"/>
      <c r="R70" s="937"/>
      <c r="S70" s="937"/>
      <c r="T70" s="937"/>
      <c r="U70" s="937"/>
      <c r="V70" s="937"/>
      <c r="W70" s="937"/>
      <c r="X70" s="944"/>
      <c r="Y70" s="944"/>
      <c r="Z70" s="944"/>
      <c r="AA70" s="944"/>
      <c r="AB70" s="944"/>
      <c r="AC70" s="944"/>
      <c r="AD70" s="944"/>
      <c r="AE70" s="944"/>
      <c r="AF70" s="944"/>
      <c r="AG70" s="944"/>
      <c r="AH70" s="944"/>
      <c r="AI70" s="937"/>
      <c r="AJ70" s="937"/>
      <c r="AK70" s="937"/>
      <c r="AL70" s="937"/>
      <c r="AM70" s="937"/>
      <c r="AN70" s="937"/>
      <c r="AO70" s="937"/>
    </row>
    <row r="71" spans="1:41" x14ac:dyDescent="0.2">
      <c r="A71" s="936" t="s">
        <v>1098</v>
      </c>
      <c r="B71" s="482">
        <v>146.10821179791216</v>
      </c>
      <c r="C71" s="482">
        <v>154.75869790170447</v>
      </c>
      <c r="D71" s="482">
        <v>153.21446150137476</v>
      </c>
      <c r="E71" s="482">
        <v>208.78910141053558</v>
      </c>
      <c r="F71" s="482">
        <v>114.09219423432071</v>
      </c>
      <c r="G71" s="482">
        <v>158.47760467254514</v>
      </c>
      <c r="H71" s="482">
        <v>100.21974139631955</v>
      </c>
      <c r="I71" s="482">
        <v>89.494788002180982</v>
      </c>
      <c r="J71" s="482">
        <v>120.3908254144294</v>
      </c>
      <c r="K71" s="482">
        <v>82.922469746431233</v>
      </c>
      <c r="L71" s="937"/>
      <c r="M71" s="937"/>
      <c r="N71" s="937"/>
      <c r="O71" s="937"/>
      <c r="P71" s="937"/>
      <c r="Q71" s="937"/>
      <c r="R71" s="937"/>
      <c r="S71" s="937"/>
      <c r="T71" s="937"/>
      <c r="U71" s="937"/>
      <c r="V71" s="937"/>
      <c r="W71" s="937"/>
      <c r="X71" s="944"/>
      <c r="Y71" s="944"/>
      <c r="Z71" s="944"/>
      <c r="AA71" s="944"/>
      <c r="AB71" s="944"/>
      <c r="AC71" s="944"/>
      <c r="AD71" s="944"/>
      <c r="AE71" s="944"/>
      <c r="AF71" s="944"/>
      <c r="AG71" s="944"/>
      <c r="AH71" s="944"/>
      <c r="AI71" s="937"/>
      <c r="AJ71" s="937"/>
      <c r="AK71" s="937"/>
      <c r="AL71" s="937"/>
      <c r="AM71" s="937"/>
      <c r="AN71" s="937"/>
      <c r="AO71" s="937"/>
    </row>
    <row r="72" spans="1:41" x14ac:dyDescent="0.2">
      <c r="A72" s="936" t="s">
        <v>1096</v>
      </c>
      <c r="B72" s="482">
        <v>146.07663699844889</v>
      </c>
      <c r="C72" s="482">
        <v>154.05872438112868</v>
      </c>
      <c r="D72" s="482">
        <v>156.36184156508418</v>
      </c>
      <c r="E72" s="482">
        <v>208.7269816101371</v>
      </c>
      <c r="F72" s="482">
        <v>110.4789702664479</v>
      </c>
      <c r="G72" s="482">
        <v>156.36045961693188</v>
      </c>
      <c r="H72" s="482">
        <v>100.21974139631955</v>
      </c>
      <c r="I72" s="482">
        <v>89.494788002180982</v>
      </c>
      <c r="J72" s="482">
        <v>120.3908254144294</v>
      </c>
      <c r="K72" s="482">
        <v>86.785538398709207</v>
      </c>
      <c r="L72" s="937"/>
      <c r="M72" s="937"/>
      <c r="N72" s="937"/>
      <c r="O72" s="937"/>
      <c r="P72" s="937"/>
      <c r="Q72" s="937"/>
      <c r="R72" s="937"/>
      <c r="S72" s="937"/>
      <c r="T72" s="937"/>
      <c r="U72" s="937"/>
      <c r="V72" s="937"/>
      <c r="W72" s="937"/>
      <c r="X72" s="944"/>
      <c r="Y72" s="944"/>
      <c r="Z72" s="944"/>
      <c r="AA72" s="944"/>
      <c r="AB72" s="944"/>
      <c r="AC72" s="944"/>
      <c r="AD72" s="944"/>
      <c r="AE72" s="944"/>
      <c r="AF72" s="944"/>
      <c r="AG72" s="944"/>
      <c r="AH72" s="944"/>
      <c r="AI72" s="937"/>
      <c r="AJ72" s="937"/>
      <c r="AK72" s="937"/>
      <c r="AL72" s="937"/>
      <c r="AM72" s="937"/>
      <c r="AN72" s="937"/>
      <c r="AO72" s="937"/>
    </row>
    <row r="73" spans="1:41" x14ac:dyDescent="0.2">
      <c r="A73" s="936" t="s">
        <v>1104</v>
      </c>
      <c r="B73" s="482">
        <v>146.02846729278605</v>
      </c>
      <c r="C73" s="482">
        <v>157.85130180834983</v>
      </c>
      <c r="D73" s="482">
        <v>155.1028895396004</v>
      </c>
      <c r="E73" s="482">
        <v>208.86997841226233</v>
      </c>
      <c r="F73" s="482">
        <v>110.03784902251414</v>
      </c>
      <c r="G73" s="482">
        <v>150.61392303741013</v>
      </c>
      <c r="H73" s="482">
        <v>100.21974139631955</v>
      </c>
      <c r="I73" s="482">
        <v>89.494788002180982</v>
      </c>
      <c r="J73" s="482">
        <v>120.3908254144294</v>
      </c>
      <c r="K73" s="482">
        <v>83.042923188484963</v>
      </c>
      <c r="L73" s="937"/>
      <c r="M73" s="937"/>
      <c r="N73" s="937"/>
      <c r="O73" s="937"/>
      <c r="P73" s="937"/>
      <c r="Q73" s="937"/>
      <c r="R73" s="937"/>
      <c r="S73" s="937"/>
      <c r="T73" s="937"/>
      <c r="U73" s="937"/>
      <c r="V73" s="937"/>
      <c r="W73" s="937"/>
      <c r="X73" s="944"/>
      <c r="Y73" s="944"/>
      <c r="Z73" s="944"/>
      <c r="AA73" s="944"/>
      <c r="AB73" s="944"/>
      <c r="AC73" s="944"/>
      <c r="AD73" s="944"/>
      <c r="AE73" s="944"/>
      <c r="AF73" s="944"/>
      <c r="AG73" s="944"/>
      <c r="AH73" s="944"/>
      <c r="AI73" s="937"/>
      <c r="AJ73" s="937"/>
      <c r="AK73" s="937"/>
      <c r="AL73" s="937"/>
      <c r="AM73" s="937"/>
      <c r="AN73" s="937"/>
      <c r="AO73" s="937"/>
    </row>
    <row r="74" spans="1:41" x14ac:dyDescent="0.2">
      <c r="A74" s="936" t="s">
        <v>1720</v>
      </c>
      <c r="B74" s="482">
        <v>148.05006146688959</v>
      </c>
      <c r="C74" s="482">
        <v>160.8665869639398</v>
      </c>
      <c r="D74" s="482">
        <v>155.1028895396004</v>
      </c>
      <c r="E74" s="482">
        <v>208.60942540130242</v>
      </c>
      <c r="F74" s="482">
        <v>110.91915808591718</v>
      </c>
      <c r="G74" s="482">
        <v>152.42861879936433</v>
      </c>
      <c r="H74" s="482">
        <v>100.21974139631955</v>
      </c>
      <c r="I74" s="482">
        <v>89.494788002180982</v>
      </c>
      <c r="J74" s="482">
        <v>120.3908254144294</v>
      </c>
      <c r="K74" s="482">
        <v>87.345371684848672</v>
      </c>
      <c r="L74" s="937"/>
      <c r="M74" s="937"/>
      <c r="N74" s="937"/>
      <c r="O74" s="937"/>
      <c r="P74" s="937"/>
      <c r="Q74" s="937"/>
      <c r="R74" s="937"/>
      <c r="S74" s="937"/>
      <c r="T74" s="937"/>
      <c r="U74" s="937"/>
      <c r="V74" s="937"/>
      <c r="W74" s="937"/>
      <c r="X74" s="944"/>
      <c r="Y74" s="944"/>
      <c r="Z74" s="944"/>
      <c r="AA74" s="944"/>
      <c r="AB74" s="944"/>
      <c r="AC74" s="944"/>
      <c r="AD74" s="944"/>
      <c r="AE74" s="944"/>
      <c r="AF74" s="944"/>
      <c r="AG74" s="944"/>
      <c r="AH74" s="944"/>
      <c r="AI74" s="937"/>
      <c r="AJ74" s="937"/>
      <c r="AK74" s="937"/>
      <c r="AL74" s="937"/>
      <c r="AM74" s="937"/>
      <c r="AN74" s="937"/>
      <c r="AO74" s="937"/>
    </row>
    <row r="75" spans="1:41" s="252" customFormat="1" ht="18" customHeight="1" x14ac:dyDescent="0.2">
      <c r="A75" s="940" t="s">
        <v>1734</v>
      </c>
      <c r="B75" s="483">
        <v>148.15964422928431</v>
      </c>
      <c r="C75" s="483">
        <v>160.49067147594985</v>
      </c>
      <c r="D75" s="483">
        <v>156.99131757782612</v>
      </c>
      <c r="E75" s="483">
        <v>208.94094774960078</v>
      </c>
      <c r="F75" s="483">
        <v>113.04687060233285</v>
      </c>
      <c r="G75" s="483">
        <v>151.72290378082661</v>
      </c>
      <c r="H75" s="483">
        <v>100.21974139631955</v>
      </c>
      <c r="I75" s="483">
        <v>89.494788002180982</v>
      </c>
      <c r="J75" s="483">
        <v>120.3908254144294</v>
      </c>
      <c r="K75" s="483">
        <v>88.341705179192971</v>
      </c>
      <c r="L75" s="937"/>
      <c r="M75" s="937"/>
      <c r="N75" s="937"/>
      <c r="O75" s="937"/>
      <c r="P75" s="937"/>
      <c r="Q75" s="937"/>
      <c r="R75" s="937"/>
      <c r="S75" s="937"/>
      <c r="T75" s="937"/>
      <c r="U75" s="937"/>
      <c r="V75" s="937"/>
      <c r="W75" s="937"/>
      <c r="X75" s="944"/>
      <c r="Y75" s="944"/>
      <c r="Z75" s="944"/>
      <c r="AA75" s="944"/>
      <c r="AB75" s="944"/>
      <c r="AC75" s="944"/>
      <c r="AD75" s="944"/>
      <c r="AE75" s="944"/>
      <c r="AF75" s="944"/>
      <c r="AG75" s="944"/>
      <c r="AH75" s="944"/>
      <c r="AI75" s="937"/>
      <c r="AJ75" s="937"/>
      <c r="AK75" s="937"/>
      <c r="AL75" s="937"/>
      <c r="AM75" s="937"/>
      <c r="AN75" s="937"/>
      <c r="AO75" s="937"/>
    </row>
    <row r="76" spans="1:41" s="51" customFormat="1" x14ac:dyDescent="0.2">
      <c r="A76" s="941" t="s">
        <v>292</v>
      </c>
      <c r="B76" s="178">
        <f t="shared" ref="B76:K76" si="1">AVERAGE(B4:B6)</f>
        <v>100.49830200000001</v>
      </c>
      <c r="C76" s="178">
        <f t="shared" si="1"/>
        <v>101.79</v>
      </c>
      <c r="D76" s="178">
        <f t="shared" si="1"/>
        <v>101.26333333333334</v>
      </c>
      <c r="E76" s="178">
        <f t="shared" si="1"/>
        <v>99.513333333333335</v>
      </c>
      <c r="F76" s="178">
        <f t="shared" si="1"/>
        <v>100.59333333333332</v>
      </c>
      <c r="G76" s="178">
        <f t="shared" si="1"/>
        <v>98.576666666666668</v>
      </c>
      <c r="H76" s="178">
        <f t="shared" si="1"/>
        <v>100</v>
      </c>
      <c r="I76" s="178">
        <f t="shared" si="1"/>
        <v>100.08333333333333</v>
      </c>
      <c r="J76" s="178">
        <f t="shared" si="1"/>
        <v>100</v>
      </c>
      <c r="K76" s="178">
        <f t="shared" si="1"/>
        <v>100.52666666666666</v>
      </c>
      <c r="L76" s="937"/>
      <c r="M76" s="937"/>
      <c r="N76" s="937"/>
      <c r="O76" s="937"/>
      <c r="P76" s="937"/>
      <c r="Q76" s="937"/>
      <c r="R76" s="937"/>
      <c r="S76" s="937"/>
      <c r="T76" s="937"/>
      <c r="U76" s="937"/>
      <c r="V76" s="937"/>
      <c r="W76" s="937"/>
      <c r="X76" s="937"/>
      <c r="Y76" s="937"/>
      <c r="Z76" s="937"/>
      <c r="AA76" s="937"/>
      <c r="AB76" s="937"/>
      <c r="AC76" s="937"/>
      <c r="AD76" s="937"/>
      <c r="AE76" s="937"/>
      <c r="AF76" s="937"/>
      <c r="AG76" s="937"/>
      <c r="AH76" s="937"/>
      <c r="AI76" s="937"/>
      <c r="AJ76" s="937"/>
      <c r="AK76" s="937"/>
      <c r="AL76" s="937"/>
      <c r="AM76" s="937"/>
      <c r="AN76" s="937"/>
      <c r="AO76" s="937"/>
    </row>
    <row r="77" spans="1:41" x14ac:dyDescent="0.2">
      <c r="A77" s="60" t="s">
        <v>293</v>
      </c>
      <c r="B77" s="178">
        <f t="shared" ref="B77:K77" si="2">AVERAGE(B7:B10)</f>
        <v>102.52274850000001</v>
      </c>
      <c r="C77" s="178">
        <f t="shared" si="2"/>
        <v>106.1125</v>
      </c>
      <c r="D77" s="178">
        <f t="shared" si="2"/>
        <v>102.0825</v>
      </c>
      <c r="E77" s="178">
        <f t="shared" si="2"/>
        <v>99.45</v>
      </c>
      <c r="F77" s="178">
        <f t="shared" si="2"/>
        <v>103.94749999999999</v>
      </c>
      <c r="G77" s="178">
        <f t="shared" si="2"/>
        <v>99.267500000000013</v>
      </c>
      <c r="H77" s="178">
        <f t="shared" si="2"/>
        <v>100</v>
      </c>
      <c r="I77" s="178">
        <f t="shared" si="2"/>
        <v>99.092500000000001</v>
      </c>
      <c r="J77" s="178">
        <f t="shared" si="2"/>
        <v>102.77</v>
      </c>
      <c r="K77" s="178">
        <f t="shared" si="2"/>
        <v>100.96250000000001</v>
      </c>
      <c r="L77" s="937"/>
      <c r="M77" s="937"/>
      <c r="N77" s="937"/>
      <c r="O77" s="937"/>
      <c r="P77" s="937"/>
      <c r="Q77" s="937"/>
      <c r="R77" s="937"/>
      <c r="S77" s="937"/>
      <c r="T77" s="937"/>
      <c r="U77" s="937"/>
      <c r="V77" s="937"/>
      <c r="W77" s="937"/>
      <c r="X77" s="937"/>
      <c r="Y77" s="937"/>
      <c r="Z77" s="937"/>
      <c r="AA77" s="937"/>
      <c r="AB77" s="937"/>
      <c r="AC77" s="937"/>
      <c r="AD77" s="937"/>
      <c r="AE77" s="937"/>
      <c r="AF77" s="937"/>
      <c r="AG77" s="937"/>
      <c r="AH77" s="937"/>
      <c r="AI77" s="937"/>
      <c r="AJ77" s="937"/>
      <c r="AK77" s="937"/>
      <c r="AL77" s="937"/>
      <c r="AM77" s="937"/>
      <c r="AN77" s="937"/>
      <c r="AO77" s="937"/>
    </row>
    <row r="78" spans="1:41" x14ac:dyDescent="0.2">
      <c r="A78" s="60" t="s">
        <v>294</v>
      </c>
      <c r="B78" s="178">
        <f t="shared" ref="B78:K78" si="3">AVERAGE(B11:B14)</f>
        <v>106.0993992763766</v>
      </c>
      <c r="C78" s="178">
        <f t="shared" si="3"/>
        <v>106.39910469360456</v>
      </c>
      <c r="D78" s="178">
        <f t="shared" si="3"/>
        <v>122.59469696969697</v>
      </c>
      <c r="E78" s="178">
        <f t="shared" si="3"/>
        <v>104.14101094610317</v>
      </c>
      <c r="F78" s="178">
        <f t="shared" si="3"/>
        <v>102.8578105633666</v>
      </c>
      <c r="G78" s="178">
        <f t="shared" si="3"/>
        <v>110.77081934976549</v>
      </c>
      <c r="H78" s="178">
        <f t="shared" si="3"/>
        <v>100</v>
      </c>
      <c r="I78" s="178">
        <f t="shared" si="3"/>
        <v>94.107195541165893</v>
      </c>
      <c r="J78" s="178">
        <f t="shared" si="3"/>
        <v>111.77084230879726</v>
      </c>
      <c r="K78" s="178">
        <f t="shared" si="3"/>
        <v>102.9498356041049</v>
      </c>
      <c r="L78" s="937"/>
      <c r="M78" s="937"/>
      <c r="N78" s="937"/>
      <c r="O78" s="937"/>
      <c r="P78" s="937"/>
      <c r="Q78" s="937"/>
      <c r="R78" s="937"/>
      <c r="S78" s="937"/>
      <c r="T78" s="937"/>
      <c r="U78" s="937"/>
      <c r="V78" s="937"/>
      <c r="W78" s="937"/>
      <c r="X78" s="937"/>
      <c r="Y78" s="937"/>
      <c r="Z78" s="937"/>
      <c r="AA78" s="937"/>
      <c r="AB78" s="937"/>
      <c r="AC78" s="937"/>
      <c r="AD78" s="937"/>
      <c r="AE78" s="937"/>
      <c r="AF78" s="937"/>
      <c r="AG78" s="937"/>
      <c r="AH78" s="937"/>
      <c r="AI78" s="937"/>
      <c r="AJ78" s="937"/>
      <c r="AK78" s="937"/>
      <c r="AL78" s="937"/>
      <c r="AM78" s="937"/>
      <c r="AN78" s="937"/>
      <c r="AO78" s="937"/>
    </row>
    <row r="79" spans="1:41" x14ac:dyDescent="0.2">
      <c r="A79" s="60" t="s">
        <v>295</v>
      </c>
      <c r="B79" s="178">
        <f t="shared" ref="B79:G79" si="4">AVERAGE(B15:B18)</f>
        <v>111.68018763397662</v>
      </c>
      <c r="C79" s="178">
        <f t="shared" si="4"/>
        <v>108.85390372401402</v>
      </c>
      <c r="D79" s="178">
        <f t="shared" si="4"/>
        <v>132.33402597402599</v>
      </c>
      <c r="E79" s="178">
        <f t="shared" si="4"/>
        <v>122.07510858348185</v>
      </c>
      <c r="F79" s="178">
        <f t="shared" si="4"/>
        <v>105.8813977736433</v>
      </c>
      <c r="G79" s="178">
        <f t="shared" si="4"/>
        <v>124.35069309092958</v>
      </c>
      <c r="H79" s="178">
        <f>AVERAGE(H12:H15)</f>
        <v>100</v>
      </c>
      <c r="I79" s="178">
        <f>AVERAGE(I15:I18)</f>
        <v>88.821142452334328</v>
      </c>
      <c r="J79" s="178">
        <f>AVERAGE(J15:J18)</f>
        <v>115.89626383846539</v>
      </c>
      <c r="K79" s="178">
        <f>AVERAGE(K15:K18)</f>
        <v>98.811738017553068</v>
      </c>
      <c r="L79" s="937"/>
      <c r="M79" s="937"/>
      <c r="N79" s="937"/>
      <c r="O79" s="937"/>
      <c r="P79" s="937"/>
      <c r="Q79" s="937"/>
      <c r="R79" s="937"/>
      <c r="S79" s="937"/>
      <c r="T79" s="937"/>
      <c r="U79" s="937"/>
      <c r="V79" s="937"/>
      <c r="W79" s="937"/>
      <c r="X79" s="937"/>
      <c r="Y79" s="937"/>
      <c r="Z79" s="937"/>
      <c r="AA79" s="937"/>
      <c r="AB79" s="937"/>
      <c r="AC79" s="937"/>
      <c r="AD79" s="937"/>
      <c r="AE79" s="937"/>
      <c r="AF79" s="937"/>
      <c r="AG79" s="937"/>
      <c r="AH79" s="937"/>
      <c r="AI79" s="937"/>
      <c r="AJ79" s="937"/>
      <c r="AK79" s="937"/>
      <c r="AL79" s="937"/>
      <c r="AM79" s="937"/>
      <c r="AN79" s="937"/>
      <c r="AO79" s="937"/>
    </row>
    <row r="80" spans="1:41" x14ac:dyDescent="0.2">
      <c r="A80" s="60" t="s">
        <v>296</v>
      </c>
      <c r="B80" s="178">
        <f t="shared" ref="B80:K80" si="5">AVERAGE(B19:B22)</f>
        <v>114.61437998075931</v>
      </c>
      <c r="C80" s="178">
        <f t="shared" si="5"/>
        <v>110.54393215610857</v>
      </c>
      <c r="D80" s="178">
        <f t="shared" si="5"/>
        <v>133.55429292929296</v>
      </c>
      <c r="E80" s="178">
        <f t="shared" si="5"/>
        <v>131.72106138395637</v>
      </c>
      <c r="F80" s="178">
        <f t="shared" si="5"/>
        <v>103.93512632708359</v>
      </c>
      <c r="G80" s="178">
        <f t="shared" si="5"/>
        <v>133.12041361760382</v>
      </c>
      <c r="H80" s="178">
        <f t="shared" si="5"/>
        <v>100</v>
      </c>
      <c r="I80" s="178">
        <f t="shared" si="5"/>
        <v>85.436507007097475</v>
      </c>
      <c r="J80" s="178">
        <f t="shared" si="5"/>
        <v>115.89501845128719</v>
      </c>
      <c r="K80" s="178">
        <f t="shared" si="5"/>
        <v>96.455737238209238</v>
      </c>
      <c r="L80" s="937"/>
      <c r="M80" s="937"/>
      <c r="N80" s="937"/>
      <c r="O80" s="937"/>
      <c r="P80" s="937"/>
      <c r="Q80" s="937"/>
      <c r="R80" s="937"/>
      <c r="S80" s="937"/>
      <c r="T80" s="937"/>
      <c r="U80" s="937"/>
      <c r="V80" s="937"/>
      <c r="W80" s="937"/>
      <c r="X80" s="937"/>
      <c r="Y80" s="937"/>
      <c r="Z80" s="937"/>
      <c r="AA80" s="937"/>
      <c r="AB80" s="937"/>
      <c r="AC80" s="937"/>
      <c r="AD80" s="937"/>
      <c r="AE80" s="937"/>
      <c r="AF80" s="937"/>
      <c r="AG80" s="937"/>
      <c r="AH80" s="937"/>
      <c r="AI80" s="937"/>
      <c r="AJ80" s="937"/>
      <c r="AK80" s="937"/>
      <c r="AL80" s="937"/>
      <c r="AM80" s="937"/>
      <c r="AN80" s="937"/>
      <c r="AO80" s="937"/>
    </row>
    <row r="81" spans="1:41" x14ac:dyDescent="0.2">
      <c r="A81" s="60" t="s">
        <v>297</v>
      </c>
      <c r="B81" s="178">
        <f t="shared" ref="B81:K81" si="6">AVERAGE(B23:B26)</f>
        <v>131.42668468620269</v>
      </c>
      <c r="C81" s="178">
        <f t="shared" si="6"/>
        <v>123.72074245909411</v>
      </c>
      <c r="D81" s="178">
        <f t="shared" si="6"/>
        <v>136.48358585858588</v>
      </c>
      <c r="E81" s="178">
        <f t="shared" si="6"/>
        <v>178.60132284726652</v>
      </c>
      <c r="F81" s="178">
        <f t="shared" si="6"/>
        <v>107.6497987281741</v>
      </c>
      <c r="G81" s="178">
        <f t="shared" si="6"/>
        <v>162.71341703168338</v>
      </c>
      <c r="H81" s="178">
        <f t="shared" si="6"/>
        <v>100</v>
      </c>
      <c r="I81" s="178">
        <f t="shared" si="6"/>
        <v>84.205115637367101</v>
      </c>
      <c r="J81" s="178">
        <f t="shared" si="6"/>
        <v>116.20277515921948</v>
      </c>
      <c r="K81" s="178">
        <f t="shared" si="6"/>
        <v>95.300846258983242</v>
      </c>
      <c r="L81" s="937"/>
      <c r="M81" s="937"/>
      <c r="N81" s="937"/>
      <c r="O81" s="937"/>
      <c r="P81" s="937"/>
      <c r="Q81" s="937"/>
      <c r="R81" s="937"/>
      <c r="S81" s="937"/>
      <c r="T81" s="937"/>
      <c r="U81" s="937"/>
      <c r="V81" s="937"/>
      <c r="W81" s="937"/>
      <c r="X81" s="937"/>
      <c r="Y81" s="937"/>
      <c r="Z81" s="937"/>
      <c r="AA81" s="937"/>
      <c r="AB81" s="937"/>
      <c r="AC81" s="937"/>
      <c r="AD81" s="937"/>
      <c r="AE81" s="937"/>
      <c r="AF81" s="937"/>
      <c r="AG81" s="937"/>
      <c r="AH81" s="937"/>
      <c r="AI81" s="937"/>
      <c r="AJ81" s="937"/>
      <c r="AK81" s="937"/>
      <c r="AL81" s="937"/>
      <c r="AM81" s="937"/>
      <c r="AN81" s="937"/>
      <c r="AO81" s="937"/>
    </row>
    <row r="82" spans="1:41" x14ac:dyDescent="0.2">
      <c r="A82" s="60" t="s">
        <v>430</v>
      </c>
      <c r="B82" s="178">
        <f t="shared" ref="B82:K82" si="7">AVERAGE(B27:B30)</f>
        <v>132.0579603358803</v>
      </c>
      <c r="C82" s="178">
        <f t="shared" si="7"/>
        <v>136.26787581144188</v>
      </c>
      <c r="D82" s="178">
        <f t="shared" si="7"/>
        <v>143.23232323232324</v>
      </c>
      <c r="E82" s="178">
        <f t="shared" si="7"/>
        <v>167.39837901261475</v>
      </c>
      <c r="F82" s="178">
        <f t="shared" si="7"/>
        <v>104.99967156722198</v>
      </c>
      <c r="G82" s="178">
        <f t="shared" si="7"/>
        <v>155.40154460255474</v>
      </c>
      <c r="H82" s="178">
        <f t="shared" si="7"/>
        <v>100.10987069815977</v>
      </c>
      <c r="I82" s="178">
        <f t="shared" si="7"/>
        <v>83.818813261820921</v>
      </c>
      <c r="J82" s="178">
        <f t="shared" si="7"/>
        <v>117.12604528301638</v>
      </c>
      <c r="K82" s="178">
        <f t="shared" si="7"/>
        <v>89.049640053398747</v>
      </c>
      <c r="L82" s="937"/>
      <c r="M82" s="937"/>
      <c r="N82" s="937"/>
      <c r="O82" s="937"/>
      <c r="P82" s="937"/>
      <c r="Q82" s="937"/>
      <c r="R82" s="937"/>
      <c r="S82" s="937"/>
      <c r="T82" s="937"/>
      <c r="U82" s="937"/>
      <c r="V82" s="937"/>
      <c r="W82" s="937"/>
      <c r="X82" s="937"/>
      <c r="Y82" s="937"/>
      <c r="Z82" s="937"/>
      <c r="AA82" s="937"/>
      <c r="AB82" s="937"/>
      <c r="AC82" s="937"/>
      <c r="AD82" s="937"/>
      <c r="AE82" s="937"/>
      <c r="AF82" s="937"/>
      <c r="AG82" s="937"/>
      <c r="AH82" s="937"/>
      <c r="AI82" s="937"/>
      <c r="AJ82" s="937"/>
      <c r="AK82" s="937"/>
      <c r="AL82" s="937"/>
      <c r="AM82" s="937"/>
      <c r="AN82" s="937"/>
      <c r="AO82" s="937"/>
    </row>
    <row r="83" spans="1:41" x14ac:dyDescent="0.2">
      <c r="A83" s="60" t="s">
        <v>444</v>
      </c>
      <c r="B83" s="178">
        <f t="shared" ref="B83:K83" si="8">AVERAGE(B31:B34)</f>
        <v>134.39479815099844</v>
      </c>
      <c r="C83" s="178">
        <f t="shared" si="8"/>
        <v>135.01530645744779</v>
      </c>
      <c r="D83" s="178">
        <f t="shared" si="8"/>
        <v>143.62373737373738</v>
      </c>
      <c r="E83" s="178">
        <f t="shared" si="8"/>
        <v>181.40933928439662</v>
      </c>
      <c r="F83" s="178">
        <f t="shared" si="8"/>
        <v>103.31927604377771</v>
      </c>
      <c r="G83" s="178">
        <f t="shared" si="8"/>
        <v>157.31922343667486</v>
      </c>
      <c r="H83" s="178">
        <f t="shared" si="8"/>
        <v>100.21974139631955</v>
      </c>
      <c r="I83" s="178">
        <f t="shared" si="8"/>
        <v>85.276915624716324</v>
      </c>
      <c r="J83" s="178">
        <f t="shared" si="8"/>
        <v>117.12604528301638</v>
      </c>
      <c r="K83" s="178">
        <f t="shared" si="8"/>
        <v>90.048864079501726</v>
      </c>
      <c r="L83" s="937"/>
      <c r="M83" s="937"/>
      <c r="N83" s="937"/>
      <c r="O83" s="937"/>
      <c r="P83" s="937"/>
      <c r="Q83" s="937"/>
      <c r="R83" s="937"/>
      <c r="S83" s="937"/>
      <c r="T83" s="937"/>
      <c r="U83" s="937"/>
      <c r="V83" s="937"/>
      <c r="W83" s="937"/>
      <c r="X83" s="937"/>
      <c r="Y83" s="937"/>
      <c r="Z83" s="937"/>
      <c r="AA83" s="937"/>
      <c r="AB83" s="937"/>
      <c r="AC83" s="937"/>
      <c r="AD83" s="937"/>
      <c r="AE83" s="937"/>
      <c r="AF83" s="937"/>
      <c r="AG83" s="937"/>
      <c r="AH83" s="937"/>
      <c r="AI83" s="937"/>
      <c r="AJ83" s="937"/>
      <c r="AK83" s="937"/>
      <c r="AL83" s="937"/>
      <c r="AM83" s="937"/>
      <c r="AN83" s="937"/>
      <c r="AO83" s="937"/>
    </row>
    <row r="84" spans="1:41" x14ac:dyDescent="0.2">
      <c r="A84" s="60" t="s">
        <v>541</v>
      </c>
      <c r="B84" s="178">
        <f t="shared" ref="B84:K84" si="9">AVERAGE(B35:B38)</f>
        <v>141.58732076569692</v>
      </c>
      <c r="C84" s="178">
        <f t="shared" si="9"/>
        <v>140.63233064316839</v>
      </c>
      <c r="D84" s="178">
        <f t="shared" si="9"/>
        <v>145.54924242424241</v>
      </c>
      <c r="E84" s="178">
        <f t="shared" si="9"/>
        <v>218.60610534397449</v>
      </c>
      <c r="F84" s="178">
        <f t="shared" si="9"/>
        <v>101.49465646126873</v>
      </c>
      <c r="G84" s="178">
        <f t="shared" si="9"/>
        <v>148.47100762212608</v>
      </c>
      <c r="H84" s="178">
        <f t="shared" si="9"/>
        <v>100.21974139631955</v>
      </c>
      <c r="I84" s="178">
        <f t="shared" si="9"/>
        <v>85.290219264519195</v>
      </c>
      <c r="J84" s="178">
        <f t="shared" si="9"/>
        <v>117.12604528301638</v>
      </c>
      <c r="K84" s="178">
        <f t="shared" si="9"/>
        <v>90.587949999133954</v>
      </c>
      <c r="L84" s="937"/>
      <c r="M84" s="937"/>
      <c r="N84" s="937"/>
      <c r="O84" s="937"/>
      <c r="P84" s="937"/>
      <c r="Q84" s="937"/>
      <c r="R84" s="937"/>
      <c r="S84" s="937"/>
      <c r="T84" s="937"/>
      <c r="U84" s="937"/>
      <c r="V84" s="937"/>
      <c r="W84" s="937"/>
      <c r="X84" s="937"/>
      <c r="Y84" s="937"/>
      <c r="Z84" s="937"/>
      <c r="AA84" s="937"/>
      <c r="AB84" s="937"/>
      <c r="AC84" s="937"/>
      <c r="AD84" s="937"/>
      <c r="AE84" s="937"/>
      <c r="AF84" s="937"/>
      <c r="AG84" s="937"/>
      <c r="AH84" s="937"/>
      <c r="AI84" s="937"/>
      <c r="AJ84" s="937"/>
      <c r="AK84" s="937"/>
      <c r="AL84" s="937"/>
      <c r="AM84" s="937"/>
      <c r="AN84" s="937"/>
      <c r="AO84" s="937"/>
    </row>
    <row r="85" spans="1:41" x14ac:dyDescent="0.2">
      <c r="A85" s="60" t="s">
        <v>594</v>
      </c>
      <c r="B85" s="178">
        <f t="shared" ref="B85:K85" si="10">AVERAGE(B39:B42)</f>
        <v>147.73224806775579</v>
      </c>
      <c r="C85" s="178">
        <f t="shared" si="10"/>
        <v>147.47846532278638</v>
      </c>
      <c r="D85" s="178">
        <f t="shared" si="10"/>
        <v>146.4330808080808</v>
      </c>
      <c r="E85" s="178">
        <f t="shared" si="10"/>
        <v>231.68092222738343</v>
      </c>
      <c r="F85" s="178">
        <f t="shared" si="10"/>
        <v>96.808123095773254</v>
      </c>
      <c r="G85" s="178">
        <f t="shared" si="10"/>
        <v>157.04748738352527</v>
      </c>
      <c r="H85" s="178">
        <f t="shared" si="10"/>
        <v>100.21974139631955</v>
      </c>
      <c r="I85" s="178">
        <f t="shared" si="10"/>
        <v>84.661812531686181</v>
      </c>
      <c r="J85" s="178">
        <f t="shared" si="10"/>
        <v>117.12604528301638</v>
      </c>
      <c r="K85" s="178">
        <f t="shared" si="10"/>
        <v>93.554652976556383</v>
      </c>
      <c r="L85" s="937"/>
      <c r="M85" s="937"/>
      <c r="N85" s="937"/>
      <c r="O85" s="937"/>
      <c r="P85" s="937"/>
      <c r="Q85" s="937"/>
      <c r="R85" s="937"/>
      <c r="S85" s="937"/>
      <c r="T85" s="937"/>
      <c r="U85" s="937"/>
      <c r="V85" s="937"/>
      <c r="W85" s="937"/>
      <c r="X85" s="937"/>
      <c r="Y85" s="937"/>
      <c r="Z85" s="937"/>
      <c r="AA85" s="937"/>
      <c r="AB85" s="937"/>
      <c r="AC85" s="937"/>
      <c r="AD85" s="937"/>
      <c r="AE85" s="937"/>
      <c r="AF85" s="937"/>
      <c r="AG85" s="937"/>
      <c r="AH85" s="937"/>
      <c r="AI85" s="937"/>
      <c r="AJ85" s="937"/>
      <c r="AK85" s="937"/>
      <c r="AL85" s="937"/>
      <c r="AM85" s="937"/>
      <c r="AN85" s="937"/>
      <c r="AO85" s="937"/>
    </row>
    <row r="86" spans="1:41" x14ac:dyDescent="0.2">
      <c r="A86" s="60" t="s">
        <v>656</v>
      </c>
      <c r="B86" s="178">
        <f t="shared" ref="B86:K86" si="11">AVERAGE(B43:B46)</f>
        <v>150.4662676340601</v>
      </c>
      <c r="C86" s="178">
        <f t="shared" si="11"/>
        <v>151.3467433621845</v>
      </c>
      <c r="D86" s="178">
        <f t="shared" si="11"/>
        <v>146.46464646464648</v>
      </c>
      <c r="E86" s="178">
        <f t="shared" si="11"/>
        <v>235.32863866440306</v>
      </c>
      <c r="F86" s="178">
        <f t="shared" si="11"/>
        <v>97.725216022636303</v>
      </c>
      <c r="G86" s="178">
        <f t="shared" si="11"/>
        <v>161.88408403098211</v>
      </c>
      <c r="H86" s="178">
        <f t="shared" si="11"/>
        <v>100.21974139631955</v>
      </c>
      <c r="I86" s="178">
        <f t="shared" si="11"/>
        <v>85.717855802641196</v>
      </c>
      <c r="J86" s="178">
        <f t="shared" si="11"/>
        <v>119.57463038157614</v>
      </c>
      <c r="K86" s="178">
        <f t="shared" si="11"/>
        <v>92.520782808010935</v>
      </c>
      <c r="L86" s="937"/>
      <c r="M86" s="937"/>
      <c r="N86" s="937"/>
      <c r="O86" s="937"/>
      <c r="P86" s="937"/>
      <c r="Q86" s="937"/>
      <c r="R86" s="937"/>
      <c r="S86" s="937"/>
      <c r="T86" s="937"/>
      <c r="U86" s="937"/>
      <c r="V86" s="937"/>
      <c r="W86" s="937"/>
      <c r="X86" s="937"/>
      <c r="Y86" s="937"/>
      <c r="Z86" s="937"/>
      <c r="AA86" s="937"/>
      <c r="AB86" s="937"/>
      <c r="AC86" s="937"/>
      <c r="AD86" s="937"/>
      <c r="AE86" s="937"/>
      <c r="AF86" s="937"/>
      <c r="AG86" s="937"/>
      <c r="AH86" s="937"/>
      <c r="AI86" s="937"/>
      <c r="AJ86" s="937"/>
      <c r="AK86" s="937"/>
      <c r="AL86" s="937"/>
      <c r="AM86" s="937"/>
      <c r="AN86" s="937"/>
      <c r="AO86" s="937"/>
    </row>
    <row r="87" spans="1:41" x14ac:dyDescent="0.2">
      <c r="A87" s="60" t="s">
        <v>675</v>
      </c>
      <c r="B87" s="178">
        <f t="shared" ref="B87:K87" si="12">AVERAGE(B47:B50)</f>
        <v>152.11862751144693</v>
      </c>
      <c r="C87" s="178">
        <f t="shared" si="12"/>
        <v>154.39827799879441</v>
      </c>
      <c r="D87" s="178">
        <f t="shared" si="12"/>
        <v>145.57219336219336</v>
      </c>
      <c r="E87" s="178">
        <f t="shared" si="12"/>
        <v>236.88367769722603</v>
      </c>
      <c r="F87" s="178">
        <f t="shared" si="12"/>
        <v>103.94931905677738</v>
      </c>
      <c r="G87" s="178">
        <f t="shared" si="12"/>
        <v>162.51531823048256</v>
      </c>
      <c r="H87" s="178">
        <f t="shared" si="12"/>
        <v>100.21974139631955</v>
      </c>
      <c r="I87" s="178">
        <f t="shared" si="12"/>
        <v>86.37889393474228</v>
      </c>
      <c r="J87" s="178">
        <f t="shared" si="12"/>
        <v>120.3908254144294</v>
      </c>
      <c r="K87" s="178">
        <f t="shared" si="12"/>
        <v>91.785168972568371</v>
      </c>
      <c r="L87" s="937"/>
      <c r="M87" s="937"/>
      <c r="N87" s="937"/>
      <c r="O87" s="937"/>
      <c r="P87" s="937"/>
      <c r="Q87" s="937"/>
      <c r="R87" s="937"/>
      <c r="S87" s="937"/>
      <c r="T87" s="937"/>
      <c r="U87" s="937"/>
      <c r="V87" s="937"/>
      <c r="W87" s="937"/>
      <c r="X87" s="937"/>
      <c r="Y87" s="937"/>
      <c r="Z87" s="937"/>
      <c r="AA87" s="937"/>
      <c r="AB87" s="937"/>
      <c r="AC87" s="937"/>
      <c r="AD87" s="937"/>
      <c r="AE87" s="937"/>
      <c r="AF87" s="937"/>
      <c r="AG87" s="937"/>
      <c r="AH87" s="937"/>
      <c r="AI87" s="937"/>
      <c r="AJ87" s="937"/>
      <c r="AK87" s="937"/>
      <c r="AL87" s="937"/>
      <c r="AM87" s="937"/>
      <c r="AN87" s="937"/>
      <c r="AO87" s="937"/>
    </row>
    <row r="88" spans="1:41" ht="12.4" customHeight="1" x14ac:dyDescent="0.2">
      <c r="A88" s="60" t="s">
        <v>676</v>
      </c>
      <c r="B88" s="178">
        <f t="shared" ref="B88:K88" si="13">AVERAGE(B51:B54)</f>
        <v>148.71631498573853</v>
      </c>
      <c r="C88" s="178">
        <f t="shared" si="13"/>
        <v>157.98993121221477</v>
      </c>
      <c r="D88" s="178">
        <f t="shared" si="13"/>
        <v>145.02164502164499</v>
      </c>
      <c r="E88" s="178">
        <f t="shared" si="13"/>
        <v>213.71669263352973</v>
      </c>
      <c r="F88" s="178">
        <f t="shared" si="13"/>
        <v>112.14809890324925</v>
      </c>
      <c r="G88" s="178">
        <f t="shared" si="13"/>
        <v>157.43114989444362</v>
      </c>
      <c r="H88" s="178">
        <f t="shared" si="13"/>
        <v>100.21974139631955</v>
      </c>
      <c r="I88" s="178">
        <f t="shared" si="13"/>
        <v>85.566756458368559</v>
      </c>
      <c r="J88" s="178">
        <f t="shared" si="13"/>
        <v>120.3908254144294</v>
      </c>
      <c r="K88" s="178">
        <f t="shared" si="13"/>
        <v>89.519671770863425</v>
      </c>
      <c r="L88" s="937"/>
      <c r="M88" s="937"/>
      <c r="N88" s="937"/>
      <c r="O88" s="937"/>
      <c r="P88" s="937"/>
      <c r="Q88" s="937"/>
      <c r="R88" s="937"/>
      <c r="S88" s="937"/>
      <c r="T88" s="937"/>
      <c r="U88" s="937"/>
      <c r="V88" s="937"/>
      <c r="W88" s="937"/>
      <c r="X88" s="937"/>
      <c r="Y88" s="937"/>
      <c r="Z88" s="937"/>
      <c r="AA88" s="937"/>
      <c r="AB88" s="937"/>
      <c r="AC88" s="937"/>
      <c r="AD88" s="937"/>
      <c r="AE88" s="937"/>
      <c r="AF88" s="937"/>
      <c r="AG88" s="937"/>
      <c r="AH88" s="937"/>
      <c r="AI88" s="937"/>
      <c r="AJ88" s="937"/>
      <c r="AK88" s="937"/>
      <c r="AL88" s="937"/>
      <c r="AM88" s="937"/>
      <c r="AN88" s="937"/>
      <c r="AO88" s="937"/>
    </row>
    <row r="89" spans="1:41" ht="12.4" customHeight="1" x14ac:dyDescent="0.2">
      <c r="A89" s="726" t="s">
        <v>677</v>
      </c>
      <c r="B89" s="175">
        <f t="shared" ref="B89:K89" si="14">AVERAGE(B55:B58)</f>
        <v>146.47525100086915</v>
      </c>
      <c r="C89" s="175">
        <f t="shared" si="14"/>
        <v>155.72796005593111</v>
      </c>
      <c r="D89" s="175">
        <f t="shared" si="14"/>
        <v>146.13557540596554</v>
      </c>
      <c r="E89" s="175">
        <f t="shared" si="14"/>
        <v>206.07708834358237</v>
      </c>
      <c r="F89" s="175">
        <f t="shared" si="14"/>
        <v>113.30672589360614</v>
      </c>
      <c r="G89" s="175">
        <f t="shared" si="14"/>
        <v>153.44328268400085</v>
      </c>
      <c r="H89" s="175">
        <f t="shared" si="14"/>
        <v>100.21974139631955</v>
      </c>
      <c r="I89" s="175">
        <f t="shared" si="14"/>
        <v>85.566807647073645</v>
      </c>
      <c r="J89" s="175">
        <f t="shared" si="14"/>
        <v>120.3908254144294</v>
      </c>
      <c r="K89" s="175">
        <f t="shared" si="14"/>
        <v>91.708544442000516</v>
      </c>
      <c r="L89" s="937"/>
      <c r="M89" s="937"/>
      <c r="N89" s="937"/>
      <c r="O89" s="937"/>
      <c r="P89" s="937"/>
      <c r="Q89" s="937"/>
      <c r="R89" s="937"/>
      <c r="S89" s="937"/>
      <c r="T89" s="937"/>
      <c r="U89" s="937"/>
      <c r="V89" s="937"/>
      <c r="W89" s="937"/>
      <c r="X89" s="937"/>
      <c r="Y89" s="937"/>
      <c r="Z89" s="937"/>
      <c r="AA89" s="937"/>
      <c r="AB89" s="937"/>
      <c r="AC89" s="937"/>
      <c r="AD89" s="937"/>
      <c r="AE89" s="937"/>
      <c r="AF89" s="937"/>
      <c r="AG89" s="937"/>
      <c r="AH89" s="937"/>
      <c r="AI89" s="937"/>
      <c r="AJ89" s="937"/>
      <c r="AK89" s="937"/>
      <c r="AL89" s="937"/>
      <c r="AM89" s="937"/>
      <c r="AN89" s="937"/>
      <c r="AO89" s="937"/>
    </row>
    <row r="90" spans="1:41" ht="12.4" customHeight="1" x14ac:dyDescent="0.2">
      <c r="A90" s="726" t="s">
        <v>678</v>
      </c>
      <c r="B90" s="175">
        <f t="shared" ref="B90:K90" si="15">AVERAGE(B59:B62)</f>
        <v>146.54856003565112</v>
      </c>
      <c r="C90" s="175">
        <f t="shared" si="15"/>
        <v>154.91624858477439</v>
      </c>
      <c r="D90" s="175">
        <f t="shared" si="15"/>
        <v>146.33968419078661</v>
      </c>
      <c r="E90" s="175">
        <f t="shared" si="15"/>
        <v>206.10925781911521</v>
      </c>
      <c r="F90" s="175">
        <f t="shared" si="15"/>
        <v>114.76279121284631</v>
      </c>
      <c r="G90" s="175">
        <f t="shared" si="15"/>
        <v>154.02158139090835</v>
      </c>
      <c r="H90" s="175">
        <f t="shared" si="15"/>
        <v>100.21974139631955</v>
      </c>
      <c r="I90" s="175">
        <f t="shared" si="15"/>
        <v>85.566807647073645</v>
      </c>
      <c r="J90" s="175">
        <f t="shared" si="15"/>
        <v>120.3908254144294</v>
      </c>
      <c r="K90" s="175">
        <f t="shared" si="15"/>
        <v>93.011004719988577</v>
      </c>
      <c r="L90" s="937"/>
      <c r="M90" s="937"/>
      <c r="N90" s="937"/>
      <c r="O90" s="937"/>
      <c r="P90" s="937"/>
      <c r="Q90" s="937"/>
      <c r="R90" s="937"/>
      <c r="S90" s="937"/>
      <c r="T90" s="937"/>
      <c r="U90" s="937"/>
      <c r="V90" s="937"/>
      <c r="W90" s="937"/>
      <c r="X90" s="937"/>
      <c r="Y90" s="937"/>
      <c r="Z90" s="937"/>
      <c r="AA90" s="937"/>
      <c r="AB90" s="937"/>
      <c r="AC90" s="937"/>
      <c r="AD90" s="937"/>
      <c r="AE90" s="937"/>
      <c r="AF90" s="937"/>
      <c r="AG90" s="937"/>
      <c r="AH90" s="937"/>
      <c r="AI90" s="937"/>
      <c r="AJ90" s="937"/>
      <c r="AK90" s="937"/>
      <c r="AL90" s="937"/>
      <c r="AM90" s="937"/>
      <c r="AN90" s="937"/>
      <c r="AO90" s="937"/>
    </row>
    <row r="91" spans="1:41" x14ac:dyDescent="0.2">
      <c r="A91" s="726" t="s">
        <v>679</v>
      </c>
      <c r="B91" s="175">
        <f t="shared" ref="B91:K91" si="16">AVERAGE(B63:B66)</f>
        <v>147.7232374976679</v>
      </c>
      <c r="C91" s="175">
        <f t="shared" si="16"/>
        <v>157.16969093649385</v>
      </c>
      <c r="D91" s="175">
        <f t="shared" si="16"/>
        <v>147.17149177905267</v>
      </c>
      <c r="E91" s="175">
        <f t="shared" si="16"/>
        <v>206.2056786766704</v>
      </c>
      <c r="F91" s="175">
        <f t="shared" si="16"/>
        <v>105.50566613197438</v>
      </c>
      <c r="G91" s="175">
        <f t="shared" si="16"/>
        <v>158.31602281149793</v>
      </c>
      <c r="H91" s="175">
        <f t="shared" si="16"/>
        <v>100.21974139631955</v>
      </c>
      <c r="I91" s="175">
        <f t="shared" si="16"/>
        <v>85.566807647073645</v>
      </c>
      <c r="J91" s="175">
        <f t="shared" si="16"/>
        <v>120.3908254144294</v>
      </c>
      <c r="K91" s="175">
        <f t="shared" si="16"/>
        <v>93.90752635716305</v>
      </c>
      <c r="L91" s="937"/>
      <c r="M91" s="937"/>
      <c r="N91" s="937"/>
      <c r="O91" s="937"/>
      <c r="P91" s="937"/>
      <c r="Q91" s="937"/>
      <c r="R91" s="937"/>
      <c r="S91" s="937"/>
      <c r="T91" s="937"/>
      <c r="U91" s="937"/>
      <c r="V91" s="937"/>
      <c r="W91" s="937"/>
      <c r="X91" s="937"/>
      <c r="Y91" s="937"/>
      <c r="Z91" s="937"/>
      <c r="AA91" s="937"/>
      <c r="AB91" s="937"/>
      <c r="AC91" s="937"/>
      <c r="AD91" s="937"/>
      <c r="AE91" s="937"/>
      <c r="AF91" s="937"/>
      <c r="AG91" s="937"/>
      <c r="AH91" s="937"/>
      <c r="AI91" s="937"/>
      <c r="AJ91" s="937"/>
      <c r="AK91" s="937"/>
      <c r="AL91" s="937"/>
      <c r="AM91" s="937"/>
      <c r="AN91" s="937"/>
      <c r="AO91" s="937"/>
    </row>
    <row r="92" spans="1:41" x14ac:dyDescent="0.2">
      <c r="A92" s="726" t="s">
        <v>680</v>
      </c>
      <c r="B92" s="175">
        <f t="shared" ref="B92:K92" si="17">AVERAGE(B67:B70)</f>
        <v>147.56147966643732</v>
      </c>
      <c r="C92" s="175">
        <f t="shared" si="17"/>
        <v>157.92829167955583</v>
      </c>
      <c r="D92" s="175">
        <f t="shared" si="17"/>
        <v>150.05449191741047</v>
      </c>
      <c r="E92" s="175">
        <f t="shared" si="17"/>
        <v>207.1149652469559</v>
      </c>
      <c r="F92" s="175">
        <f t="shared" si="17"/>
        <v>109.26269699442513</v>
      </c>
      <c r="G92" s="175">
        <f t="shared" si="17"/>
        <v>158.11359000187565</v>
      </c>
      <c r="H92" s="175">
        <f t="shared" si="17"/>
        <v>100.21974139631955</v>
      </c>
      <c r="I92" s="175">
        <f t="shared" si="17"/>
        <v>88.5350535516733</v>
      </c>
      <c r="J92" s="175">
        <f t="shared" si="17"/>
        <v>120.3825323452879</v>
      </c>
      <c r="K92" s="175">
        <f t="shared" si="17"/>
        <v>88.70759675024938</v>
      </c>
      <c r="L92" s="937"/>
      <c r="M92" s="937"/>
      <c r="N92" s="937"/>
      <c r="O92" s="937"/>
      <c r="P92" s="937"/>
      <c r="Q92" s="937"/>
      <c r="R92" s="937"/>
      <c r="S92" s="937"/>
      <c r="T92" s="937"/>
      <c r="U92" s="937"/>
      <c r="V92" s="937"/>
      <c r="W92" s="937"/>
      <c r="X92" s="937"/>
      <c r="Y92" s="937"/>
      <c r="Z92" s="937"/>
      <c r="AA92" s="937"/>
      <c r="AB92" s="937"/>
      <c r="AC92" s="937"/>
      <c r="AD92" s="937"/>
      <c r="AE92" s="937"/>
      <c r="AF92" s="937"/>
      <c r="AG92" s="937"/>
      <c r="AH92" s="937"/>
      <c r="AI92" s="937"/>
      <c r="AJ92" s="937"/>
      <c r="AK92" s="937"/>
      <c r="AL92" s="937"/>
      <c r="AM92" s="937"/>
      <c r="AN92" s="937"/>
      <c r="AO92" s="937"/>
    </row>
    <row r="93" spans="1:41" ht="18" customHeight="1" x14ac:dyDescent="0.2">
      <c r="A93" s="294" t="s">
        <v>681</v>
      </c>
      <c r="B93" s="175">
        <f>AVERAGE(B71:B74)</f>
        <v>146.56584438900916</v>
      </c>
      <c r="C93" s="175">
        <f t="shared" ref="C93:K93" si="18">AVERAGE(C71:C74)</f>
        <v>156.88382776378069</v>
      </c>
      <c r="D93" s="175">
        <f t="shared" si="18"/>
        <v>154.94552053641493</v>
      </c>
      <c r="E93" s="175">
        <f t="shared" si="18"/>
        <v>208.74887170855936</v>
      </c>
      <c r="F93" s="175">
        <f t="shared" si="18"/>
        <v>111.38204290229999</v>
      </c>
      <c r="G93" s="175">
        <f t="shared" si="18"/>
        <v>154.47015153156286</v>
      </c>
      <c r="H93" s="175">
        <f t="shared" si="18"/>
        <v>100.21974139631955</v>
      </c>
      <c r="I93" s="175">
        <f t="shared" si="18"/>
        <v>89.494788002180982</v>
      </c>
      <c r="J93" s="175">
        <f t="shared" si="18"/>
        <v>120.3908254144294</v>
      </c>
      <c r="K93" s="175">
        <f t="shared" si="18"/>
        <v>85.024075754618522</v>
      </c>
      <c r="L93" s="937"/>
      <c r="M93" s="937"/>
      <c r="N93" s="937"/>
      <c r="O93" s="937"/>
      <c r="P93" s="937"/>
      <c r="Q93" s="937"/>
      <c r="R93" s="937"/>
      <c r="S93" s="937"/>
      <c r="T93" s="937"/>
      <c r="U93" s="937"/>
      <c r="V93" s="937"/>
      <c r="W93" s="937"/>
      <c r="X93" s="937"/>
      <c r="Y93" s="937"/>
      <c r="Z93" s="937"/>
      <c r="AA93" s="937"/>
      <c r="AB93" s="937"/>
      <c r="AC93" s="937"/>
      <c r="AD93" s="937"/>
      <c r="AE93" s="937"/>
      <c r="AF93" s="937"/>
      <c r="AG93" s="937"/>
      <c r="AH93" s="937"/>
      <c r="AI93" s="937"/>
      <c r="AJ93" s="937"/>
      <c r="AK93" s="937"/>
      <c r="AL93" s="937"/>
      <c r="AM93" s="937"/>
      <c r="AN93" s="937"/>
      <c r="AO93" s="937"/>
    </row>
    <row r="94" spans="1:41" x14ac:dyDescent="0.2">
      <c r="A94" s="55" t="s">
        <v>70</v>
      </c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937"/>
      <c r="M94" s="937"/>
      <c r="N94" s="937"/>
      <c r="O94" s="937"/>
      <c r="P94" s="937"/>
      <c r="Q94" s="937"/>
      <c r="R94" s="937"/>
      <c r="S94" s="937"/>
      <c r="T94" s="937"/>
      <c r="U94" s="937"/>
      <c r="V94" s="937"/>
      <c r="W94" s="937"/>
      <c r="X94" s="937"/>
      <c r="Y94" s="937"/>
      <c r="Z94" s="937"/>
      <c r="AA94" s="937"/>
      <c r="AB94" s="937"/>
      <c r="AC94" s="937"/>
      <c r="AD94" s="937"/>
      <c r="AE94" s="937"/>
      <c r="AF94" s="937"/>
      <c r="AG94" s="937"/>
      <c r="AH94" s="937"/>
      <c r="AI94" s="937"/>
      <c r="AJ94" s="937"/>
      <c r="AK94" s="937"/>
      <c r="AL94" s="937"/>
      <c r="AM94" s="937"/>
      <c r="AN94" s="937"/>
      <c r="AO94" s="937"/>
    </row>
    <row r="95" spans="1:41" hidden="1" outlineLevel="1" x14ac:dyDescent="0.2">
      <c r="A95" s="60" t="s">
        <v>75</v>
      </c>
      <c r="B95" s="58">
        <f t="shared" ref="B95:K95" si="19">B8/B4-1</f>
        <v>2.2236020000000245E-2</v>
      </c>
      <c r="C95" s="58">
        <f t="shared" si="19"/>
        <v>6.2999999999999945E-2</v>
      </c>
      <c r="D95" s="58">
        <f t="shared" si="19"/>
        <v>2.2699999999999942E-2</v>
      </c>
      <c r="E95" s="58">
        <f t="shared" si="19"/>
        <v>-9.8000000000000309E-3</v>
      </c>
      <c r="F95" s="58">
        <f t="shared" si="19"/>
        <v>5.7300000000000129E-2</v>
      </c>
      <c r="G95" s="58">
        <f t="shared" si="19"/>
        <v>-2.0499999999999963E-2</v>
      </c>
      <c r="H95" s="58">
        <f t="shared" si="19"/>
        <v>0</v>
      </c>
      <c r="I95" s="58">
        <f t="shared" si="19"/>
        <v>-3.7999999999999146E-3</v>
      </c>
      <c r="J95" s="58">
        <f t="shared" si="19"/>
        <v>0</v>
      </c>
      <c r="K95" s="58">
        <f t="shared" si="19"/>
        <v>8.1999999999999851E-3</v>
      </c>
      <c r="L95" s="937"/>
      <c r="M95" s="937"/>
      <c r="N95" s="937"/>
      <c r="O95" s="937"/>
      <c r="P95" s="937"/>
      <c r="Q95" s="937"/>
      <c r="R95" s="937"/>
      <c r="S95" s="937"/>
      <c r="T95" s="937"/>
      <c r="U95" s="937"/>
      <c r="V95" s="937"/>
      <c r="W95" s="937"/>
      <c r="X95" s="937"/>
      <c r="Y95" s="937"/>
      <c r="Z95" s="937"/>
      <c r="AA95" s="937"/>
      <c r="AB95" s="937"/>
      <c r="AC95" s="937"/>
      <c r="AD95" s="937"/>
      <c r="AE95" s="937"/>
      <c r="AF95" s="937"/>
      <c r="AG95" s="937"/>
      <c r="AH95" s="937"/>
      <c r="AI95" s="937"/>
      <c r="AJ95" s="937"/>
      <c r="AK95" s="937"/>
      <c r="AL95" s="937"/>
      <c r="AM95" s="937"/>
      <c r="AN95" s="937"/>
      <c r="AO95" s="937"/>
    </row>
    <row r="96" spans="1:41" hidden="1" outlineLevel="1" x14ac:dyDescent="0.2">
      <c r="A96" s="60" t="s">
        <v>81</v>
      </c>
      <c r="B96" s="59">
        <f t="shared" ref="B96:K96" si="20">B9/B5-1</f>
        <v>1.9430140421829334E-2</v>
      </c>
      <c r="C96" s="59">
        <f t="shared" si="20"/>
        <v>4.2730028356311678E-2</v>
      </c>
      <c r="D96" s="59">
        <f t="shared" si="20"/>
        <v>2.2699999999999942E-2</v>
      </c>
      <c r="E96" s="59">
        <f t="shared" si="20"/>
        <v>1.4098690835850913E-3</v>
      </c>
      <c r="F96" s="59">
        <f t="shared" si="20"/>
        <v>4.0220661985957751E-2</v>
      </c>
      <c r="G96" s="59">
        <f t="shared" si="20"/>
        <v>1.1317292006525204E-2</v>
      </c>
      <c r="H96" s="59">
        <f t="shared" si="20"/>
        <v>0</v>
      </c>
      <c r="I96" s="59">
        <f t="shared" si="20"/>
        <v>7.7883175237143387E-3</v>
      </c>
      <c r="J96" s="59">
        <f t="shared" si="20"/>
        <v>0</v>
      </c>
      <c r="K96" s="59">
        <f t="shared" si="20"/>
        <v>-1.3930348258706093E-3</v>
      </c>
      <c r="L96" s="937"/>
      <c r="M96" s="937"/>
      <c r="N96" s="937"/>
      <c r="O96" s="937"/>
      <c r="P96" s="937"/>
      <c r="Q96" s="937"/>
      <c r="R96" s="937"/>
      <c r="S96" s="937"/>
      <c r="T96" s="937"/>
      <c r="U96" s="937"/>
      <c r="V96" s="937"/>
      <c r="W96" s="937"/>
      <c r="X96" s="937"/>
      <c r="Y96" s="937"/>
      <c r="Z96" s="937"/>
      <c r="AA96" s="937"/>
      <c r="AB96" s="937"/>
      <c r="AC96" s="937"/>
      <c r="AD96" s="937"/>
      <c r="AE96" s="937"/>
      <c r="AF96" s="937"/>
      <c r="AG96" s="937"/>
      <c r="AH96" s="937"/>
      <c r="AI96" s="937"/>
      <c r="AJ96" s="937"/>
      <c r="AK96" s="937"/>
      <c r="AL96" s="937"/>
      <c r="AM96" s="937"/>
      <c r="AN96" s="937"/>
      <c r="AO96" s="937"/>
    </row>
    <row r="97" spans="1:41" hidden="1" outlineLevel="1" x14ac:dyDescent="0.2">
      <c r="A97" s="60" t="s">
        <v>82</v>
      </c>
      <c r="B97" s="59">
        <f t="shared" ref="B97:K97" si="21">B10/B6-1</f>
        <v>2.4256750678510075E-2</v>
      </c>
      <c r="C97" s="59">
        <f t="shared" si="21"/>
        <v>2.6091173617846852E-2</v>
      </c>
      <c r="D97" s="59">
        <f t="shared" si="21"/>
        <v>-1.4644956161479983E-2</v>
      </c>
      <c r="E97" s="59">
        <f t="shared" si="21"/>
        <v>1.1386537686416842E-2</v>
      </c>
      <c r="F97" s="59">
        <f t="shared" si="21"/>
        <v>1.4890282131661436E-2</v>
      </c>
      <c r="G97" s="59">
        <f t="shared" si="21"/>
        <v>4.6082949308755783E-2</v>
      </c>
      <c r="H97" s="59">
        <f t="shared" si="21"/>
        <v>0</v>
      </c>
      <c r="I97" s="59">
        <f t="shared" si="21"/>
        <v>-3.3566433566433518E-2</v>
      </c>
      <c r="J97" s="59">
        <f t="shared" si="21"/>
        <v>0.11080000000000001</v>
      </c>
      <c r="K97" s="59">
        <f t="shared" si="21"/>
        <v>-9.8931539374746968E-4</v>
      </c>
      <c r="L97" s="937"/>
      <c r="M97" s="937"/>
      <c r="N97" s="937"/>
      <c r="O97" s="937"/>
      <c r="P97" s="937"/>
      <c r="Q97" s="937"/>
      <c r="R97" s="937"/>
      <c r="S97" s="937"/>
      <c r="T97" s="937"/>
      <c r="U97" s="937"/>
      <c r="V97" s="937"/>
      <c r="W97" s="937"/>
      <c r="X97" s="937"/>
      <c r="Y97" s="937"/>
      <c r="Z97" s="937"/>
      <c r="AA97" s="937"/>
      <c r="AB97" s="937"/>
      <c r="AC97" s="937"/>
      <c r="AD97" s="937"/>
      <c r="AE97" s="937"/>
      <c r="AF97" s="937"/>
      <c r="AG97" s="937"/>
      <c r="AH97" s="937"/>
      <c r="AI97" s="937"/>
      <c r="AJ97" s="937"/>
      <c r="AK97" s="937"/>
      <c r="AL97" s="937"/>
      <c r="AM97" s="937"/>
      <c r="AN97" s="937"/>
      <c r="AO97" s="937"/>
    </row>
    <row r="98" spans="1:41" hidden="1" outlineLevel="1" x14ac:dyDescent="0.2">
      <c r="A98" s="60" t="s">
        <v>83</v>
      </c>
      <c r="B98" s="59">
        <f t="shared" ref="B98:K98" si="22">B11/B7-1</f>
        <v>2.3717691034200516E-2</v>
      </c>
      <c r="C98" s="59">
        <f t="shared" si="22"/>
        <v>5.1333174811190041E-3</v>
      </c>
      <c r="D98" s="59">
        <f t="shared" si="22"/>
        <v>0.18464491248179216</v>
      </c>
      <c r="E98" s="59">
        <f t="shared" si="22"/>
        <v>-6.8225419030643053E-4</v>
      </c>
      <c r="F98" s="59">
        <f t="shared" si="22"/>
        <v>-3.1314620133788829E-3</v>
      </c>
      <c r="G98" s="59">
        <f t="shared" si="22"/>
        <v>9.3150308164001494E-2</v>
      </c>
      <c r="H98" s="59">
        <f t="shared" si="22"/>
        <v>0</v>
      </c>
      <c r="I98" s="59">
        <f t="shared" si="22"/>
        <v>-4.9454207845147091E-2</v>
      </c>
      <c r="J98" s="59">
        <f t="shared" si="22"/>
        <v>0.1107924148556263</v>
      </c>
      <c r="K98" s="59">
        <f t="shared" si="22"/>
        <v>4.2856001383542175E-3</v>
      </c>
      <c r="L98" s="937"/>
      <c r="M98" s="937"/>
      <c r="N98" s="937"/>
      <c r="O98" s="937"/>
      <c r="P98" s="937"/>
      <c r="Q98" s="937"/>
      <c r="R98" s="937"/>
      <c r="S98" s="937"/>
      <c r="T98" s="937"/>
      <c r="U98" s="937"/>
      <c r="V98" s="937"/>
      <c r="W98" s="937"/>
      <c r="X98" s="937"/>
      <c r="Y98" s="937"/>
      <c r="Z98" s="937"/>
      <c r="AA98" s="937"/>
      <c r="AB98" s="937"/>
      <c r="AC98" s="937"/>
      <c r="AD98" s="937"/>
      <c r="AE98" s="937"/>
      <c r="AF98" s="937"/>
      <c r="AG98" s="937"/>
      <c r="AH98" s="937"/>
      <c r="AI98" s="937"/>
      <c r="AJ98" s="937"/>
      <c r="AK98" s="937"/>
      <c r="AL98" s="937"/>
      <c r="AM98" s="937"/>
      <c r="AN98" s="937"/>
      <c r="AO98" s="937"/>
    </row>
    <row r="99" spans="1:41" hidden="1" outlineLevel="1" x14ac:dyDescent="0.2">
      <c r="A99" s="60" t="s">
        <v>76</v>
      </c>
      <c r="B99" s="59">
        <f t="shared" ref="B99:K99" si="23">B12/B8-1</f>
        <v>2.8019585926936541E-2</v>
      </c>
      <c r="C99" s="59">
        <f t="shared" si="23"/>
        <v>-9.0310442144871939E-3</v>
      </c>
      <c r="D99" s="59">
        <f t="shared" si="23"/>
        <v>0.17629803461425642</v>
      </c>
      <c r="E99" s="59">
        <f t="shared" si="23"/>
        <v>5.6655221167440928E-2</v>
      </c>
      <c r="F99" s="59">
        <f t="shared" si="23"/>
        <v>-2.761751631514231E-2</v>
      </c>
      <c r="G99" s="59">
        <f t="shared" si="23"/>
        <v>9.2904543134252116E-2</v>
      </c>
      <c r="H99" s="59">
        <f t="shared" si="23"/>
        <v>0</v>
      </c>
      <c r="I99" s="59">
        <f t="shared" si="23"/>
        <v>-7.0668540453724171E-2</v>
      </c>
      <c r="J99" s="59">
        <f t="shared" si="23"/>
        <v>0.11080000000000001</v>
      </c>
      <c r="K99" s="59">
        <f t="shared" si="23"/>
        <v>1.6068240428486424E-2</v>
      </c>
      <c r="L99" s="937"/>
      <c r="M99" s="937"/>
      <c r="N99" s="937"/>
      <c r="O99" s="937"/>
      <c r="P99" s="937"/>
      <c r="Q99" s="937"/>
      <c r="R99" s="937"/>
      <c r="S99" s="937"/>
      <c r="T99" s="937"/>
      <c r="U99" s="937"/>
      <c r="V99" s="937"/>
      <c r="W99" s="937"/>
      <c r="X99" s="937"/>
      <c r="Y99" s="937"/>
      <c r="Z99" s="937"/>
      <c r="AA99" s="937"/>
      <c r="AB99" s="937"/>
      <c r="AC99" s="937"/>
      <c r="AD99" s="937"/>
      <c r="AE99" s="937"/>
      <c r="AF99" s="937"/>
      <c r="AG99" s="937"/>
      <c r="AH99" s="937"/>
      <c r="AI99" s="937"/>
      <c r="AJ99" s="937"/>
      <c r="AK99" s="937"/>
      <c r="AL99" s="937"/>
      <c r="AM99" s="937"/>
      <c r="AN99" s="937"/>
      <c r="AO99" s="937"/>
    </row>
    <row r="100" spans="1:41" hidden="1" outlineLevel="1" x14ac:dyDescent="0.2">
      <c r="A100" s="60" t="s">
        <v>84</v>
      </c>
      <c r="B100" s="59">
        <f t="shared" ref="B100:K100" si="24">B13/B9-1</f>
        <v>4.1062391293776868E-2</v>
      </c>
      <c r="C100" s="59">
        <f t="shared" si="24"/>
        <v>3.7509377344346895E-4</v>
      </c>
      <c r="D100" s="59">
        <f t="shared" si="24"/>
        <v>0.20709885596949262</v>
      </c>
      <c r="E100" s="59">
        <f t="shared" si="24"/>
        <v>6.5064360418342737E-2</v>
      </c>
      <c r="F100" s="59">
        <f t="shared" si="24"/>
        <v>-1.2824221386558698E-2</v>
      </c>
      <c r="G100" s="59">
        <f t="shared" si="24"/>
        <v>0.11614073999395091</v>
      </c>
      <c r="H100" s="59">
        <f t="shared" si="24"/>
        <v>0</v>
      </c>
      <c r="I100" s="59">
        <f t="shared" si="24"/>
        <v>-5.6772020212028207E-2</v>
      </c>
      <c r="J100" s="59">
        <f t="shared" si="24"/>
        <v>0.11080000000000001</v>
      </c>
      <c r="K100" s="59">
        <f t="shared" si="24"/>
        <v>3.7863690713431541E-2</v>
      </c>
      <c r="L100" s="937"/>
      <c r="M100" s="937"/>
      <c r="N100" s="937"/>
      <c r="O100" s="937"/>
      <c r="P100" s="937"/>
      <c r="Q100" s="937"/>
      <c r="R100" s="937"/>
      <c r="S100" s="937"/>
      <c r="T100" s="937"/>
      <c r="U100" s="937"/>
      <c r="V100" s="937"/>
      <c r="W100" s="937"/>
      <c r="X100" s="937"/>
      <c r="Y100" s="937"/>
      <c r="Z100" s="937"/>
      <c r="AA100" s="937"/>
      <c r="AB100" s="937"/>
      <c r="AC100" s="937"/>
      <c r="AD100" s="937"/>
      <c r="AE100" s="937"/>
      <c r="AF100" s="937"/>
      <c r="AG100" s="937"/>
      <c r="AH100" s="937"/>
      <c r="AI100" s="937"/>
      <c r="AJ100" s="937"/>
      <c r="AK100" s="937"/>
      <c r="AL100" s="937"/>
      <c r="AM100" s="937"/>
      <c r="AN100" s="937"/>
      <c r="AO100" s="937"/>
    </row>
    <row r="101" spans="1:41" hidden="1" outlineLevel="1" x14ac:dyDescent="0.2">
      <c r="A101" s="60" t="s">
        <v>85</v>
      </c>
      <c r="B101" s="59">
        <f t="shared" ref="B101:K101" si="25">B14/B10-1</f>
        <v>4.656510241276135E-2</v>
      </c>
      <c r="C101" s="59">
        <f t="shared" si="25"/>
        <v>1.4403293792554228E-2</v>
      </c>
      <c r="D101" s="59">
        <f t="shared" si="25"/>
        <v>0.2355885045823447</v>
      </c>
      <c r="E101" s="59">
        <f t="shared" si="25"/>
        <v>6.7266777738639982E-2</v>
      </c>
      <c r="F101" s="59">
        <f t="shared" si="25"/>
        <v>2.0559843179643877E-3</v>
      </c>
      <c r="G101" s="59">
        <f t="shared" si="25"/>
        <v>0.15942281220544174</v>
      </c>
      <c r="H101" s="59">
        <f t="shared" si="25"/>
        <v>0</v>
      </c>
      <c r="I101" s="59">
        <f t="shared" si="25"/>
        <v>-2.3478343209005881E-2</v>
      </c>
      <c r="J101" s="59">
        <f t="shared" si="25"/>
        <v>2.4884117299481368E-2</v>
      </c>
      <c r="K101" s="59">
        <f t="shared" si="25"/>
        <v>2.0732221611708734E-2</v>
      </c>
      <c r="L101" s="937"/>
      <c r="M101" s="937"/>
      <c r="N101" s="937"/>
      <c r="O101" s="937"/>
      <c r="P101" s="937"/>
      <c r="Q101" s="937"/>
      <c r="R101" s="937"/>
      <c r="S101" s="937"/>
      <c r="T101" s="937"/>
      <c r="U101" s="937"/>
      <c r="V101" s="937"/>
      <c r="W101" s="937"/>
      <c r="X101" s="937"/>
      <c r="Y101" s="937"/>
      <c r="Z101" s="937"/>
      <c r="AA101" s="937"/>
      <c r="AB101" s="937"/>
      <c r="AC101" s="937"/>
      <c r="AD101" s="937"/>
      <c r="AE101" s="937"/>
      <c r="AF101" s="937"/>
      <c r="AG101" s="937"/>
      <c r="AH101" s="937"/>
      <c r="AI101" s="937"/>
      <c r="AJ101" s="937"/>
      <c r="AK101" s="937"/>
      <c r="AL101" s="937"/>
      <c r="AM101" s="937"/>
      <c r="AN101" s="937"/>
      <c r="AO101" s="937"/>
    </row>
    <row r="102" spans="1:41" hidden="1" outlineLevel="1" x14ac:dyDescent="0.2">
      <c r="A102" s="60" t="s">
        <v>86</v>
      </c>
      <c r="B102" s="59">
        <f t="shared" ref="B102:K102" si="26">B15/B11-1</f>
        <v>6.1832308402897995E-2</v>
      </c>
      <c r="C102" s="59">
        <f t="shared" si="26"/>
        <v>8.0289473232300068E-3</v>
      </c>
      <c r="D102" s="59">
        <f t="shared" si="26"/>
        <v>6.929133858267722E-2</v>
      </c>
      <c r="E102" s="59">
        <f t="shared" si="26"/>
        <v>0.20798660979626971</v>
      </c>
      <c r="F102" s="59">
        <f t="shared" si="26"/>
        <v>1.0335759800716771E-2</v>
      </c>
      <c r="G102" s="59">
        <f t="shared" si="26"/>
        <v>0.13898710450271023</v>
      </c>
      <c r="H102" s="59">
        <f t="shared" si="26"/>
        <v>0</v>
      </c>
      <c r="I102" s="59">
        <f t="shared" si="26"/>
        <v>-4.1773512301818916E-2</v>
      </c>
      <c r="J102" s="59">
        <f t="shared" si="26"/>
        <v>4.3354427895967218E-2</v>
      </c>
      <c r="K102" s="59">
        <f t="shared" si="26"/>
        <v>1.1300614727808744E-2</v>
      </c>
      <c r="L102" s="937"/>
      <c r="M102" s="937"/>
      <c r="N102" s="937"/>
      <c r="O102" s="937"/>
      <c r="P102" s="937"/>
      <c r="Q102" s="937"/>
      <c r="R102" s="937"/>
      <c r="S102" s="937"/>
      <c r="T102" s="937"/>
      <c r="U102" s="937"/>
      <c r="V102" s="937"/>
      <c r="W102" s="937"/>
      <c r="X102" s="937"/>
      <c r="Y102" s="937"/>
      <c r="Z102" s="937"/>
      <c r="AA102" s="937"/>
      <c r="AB102" s="937"/>
      <c r="AC102" s="937"/>
      <c r="AD102" s="937"/>
      <c r="AE102" s="937"/>
      <c r="AF102" s="937"/>
      <c r="AG102" s="937"/>
      <c r="AH102" s="937"/>
      <c r="AI102" s="937"/>
      <c r="AJ102" s="937"/>
      <c r="AK102" s="937"/>
      <c r="AL102" s="937"/>
      <c r="AM102" s="937"/>
      <c r="AN102" s="937"/>
      <c r="AO102" s="937"/>
    </row>
    <row r="103" spans="1:41" hidden="1" outlineLevel="1" x14ac:dyDescent="0.2">
      <c r="A103" s="60" t="s">
        <v>77</v>
      </c>
      <c r="B103" s="59">
        <f t="shared" ref="B103:K103" si="27">B16/B12-1</f>
        <v>5.8920076071580674E-2</v>
      </c>
      <c r="C103" s="59">
        <f t="shared" si="27"/>
        <v>4.4522498576039515E-2</v>
      </c>
      <c r="D103" s="59">
        <f t="shared" si="27"/>
        <v>9.4679966749792177E-2</v>
      </c>
      <c r="E103" s="59">
        <f t="shared" si="27"/>
        <v>0.14164197648857879</v>
      </c>
      <c r="F103" s="59">
        <f t="shared" si="27"/>
        <v>1.1963816749343437E-2</v>
      </c>
      <c r="G103" s="59">
        <f t="shared" si="27"/>
        <v>0.13302195235871106</v>
      </c>
      <c r="H103" s="59">
        <f t="shared" si="27"/>
        <v>0</v>
      </c>
      <c r="I103" s="59">
        <f t="shared" si="27"/>
        <v>-1.3393821559732122E-2</v>
      </c>
      <c r="J103" s="59">
        <f t="shared" si="27"/>
        <v>4.3392149801944502E-2</v>
      </c>
      <c r="K103" s="59">
        <f t="shared" si="27"/>
        <v>-3.0749707145646177E-2</v>
      </c>
      <c r="L103" s="937"/>
      <c r="M103" s="937"/>
      <c r="N103" s="937"/>
      <c r="O103" s="937"/>
      <c r="P103" s="937"/>
      <c r="Q103" s="937"/>
      <c r="R103" s="937"/>
      <c r="S103" s="937"/>
      <c r="T103" s="937"/>
      <c r="U103" s="937"/>
      <c r="V103" s="937"/>
      <c r="W103" s="937"/>
      <c r="X103" s="937"/>
      <c r="Y103" s="937"/>
      <c r="Z103" s="937"/>
      <c r="AA103" s="937"/>
      <c r="AB103" s="937"/>
      <c r="AC103" s="937"/>
      <c r="AD103" s="937"/>
      <c r="AE103" s="937"/>
      <c r="AF103" s="937"/>
      <c r="AG103" s="937"/>
      <c r="AH103" s="937"/>
      <c r="AI103" s="937"/>
      <c r="AJ103" s="937"/>
      <c r="AK103" s="937"/>
      <c r="AL103" s="937"/>
      <c r="AM103" s="937"/>
      <c r="AN103" s="937"/>
      <c r="AO103" s="937"/>
    </row>
    <row r="104" spans="1:41" hidden="1" outlineLevel="1" x14ac:dyDescent="0.2">
      <c r="A104" s="60" t="s">
        <v>262</v>
      </c>
      <c r="B104" s="59">
        <f t="shared" ref="B104:K104" si="28">B17/B13-1</f>
        <v>4.6312903293517893E-2</v>
      </c>
      <c r="C104" s="59">
        <f t="shared" si="28"/>
        <v>3.2941160957618898E-2</v>
      </c>
      <c r="D104" s="59">
        <f t="shared" si="28"/>
        <v>8.0936074860740836E-2</v>
      </c>
      <c r="E104" s="59">
        <f t="shared" si="28"/>
        <v>0.1418036056419083</v>
      </c>
      <c r="F104" s="59">
        <f t="shared" si="28"/>
        <v>7.3896164573602041E-2</v>
      </c>
      <c r="G104" s="59">
        <f t="shared" si="28"/>
        <v>0.11204048334789807</v>
      </c>
      <c r="H104" s="59">
        <f t="shared" si="28"/>
        <v>0</v>
      </c>
      <c r="I104" s="59">
        <f t="shared" si="28"/>
        <v>-5.4983411703778406E-2</v>
      </c>
      <c r="J104" s="59">
        <f t="shared" si="28"/>
        <v>4.3347303306510598E-2</v>
      </c>
      <c r="K104" s="59">
        <f t="shared" si="28"/>
        <v>-7.5916335600598628E-2</v>
      </c>
      <c r="L104" s="937"/>
      <c r="M104" s="937"/>
      <c r="N104" s="937"/>
      <c r="O104" s="937"/>
      <c r="P104" s="937"/>
      <c r="Q104" s="937"/>
      <c r="R104" s="937"/>
      <c r="S104" s="937"/>
      <c r="T104" s="937"/>
      <c r="U104" s="937"/>
      <c r="V104" s="937"/>
      <c r="W104" s="937"/>
      <c r="X104" s="937"/>
      <c r="Y104" s="937"/>
      <c r="Z104" s="937"/>
      <c r="AA104" s="937"/>
      <c r="AB104" s="937"/>
      <c r="AC104" s="937"/>
      <c r="AD104" s="937"/>
      <c r="AE104" s="937"/>
      <c r="AF104" s="937"/>
      <c r="AG104" s="937"/>
      <c r="AH104" s="937"/>
      <c r="AI104" s="937"/>
      <c r="AJ104" s="937"/>
      <c r="AK104" s="937"/>
      <c r="AL104" s="937"/>
      <c r="AM104" s="937"/>
      <c r="AN104" s="937"/>
      <c r="AO104" s="937"/>
    </row>
    <row r="105" spans="1:41" hidden="1" outlineLevel="1" x14ac:dyDescent="0.2">
      <c r="A105" s="60" t="s">
        <v>275</v>
      </c>
      <c r="B105" s="59">
        <f t="shared" ref="B105:K105" si="29">B18/B14-1</f>
        <v>4.3755687327112103E-2</v>
      </c>
      <c r="C105" s="59">
        <f t="shared" si="29"/>
        <v>7.0993295538730461E-3</v>
      </c>
      <c r="D105" s="59">
        <f t="shared" si="29"/>
        <v>7.314148681055177E-2</v>
      </c>
      <c r="E105" s="59">
        <f t="shared" si="29"/>
        <v>0.19909697385707403</v>
      </c>
      <c r="F105" s="59">
        <f t="shared" si="29"/>
        <v>2.1579048901362974E-2</v>
      </c>
      <c r="G105" s="59">
        <f t="shared" si="29"/>
        <v>0.10823998066720431</v>
      </c>
      <c r="H105" s="59">
        <f t="shared" si="29"/>
        <v>0</v>
      </c>
      <c r="I105" s="59">
        <f t="shared" si="29"/>
        <v>-0.11364143229759949</v>
      </c>
      <c r="J105" s="59">
        <f t="shared" si="29"/>
        <v>1.8014901095041669E-2</v>
      </c>
      <c r="K105" s="59">
        <f t="shared" si="29"/>
        <v>-6.4507624330749413E-2</v>
      </c>
      <c r="L105" s="937"/>
      <c r="M105" s="937"/>
      <c r="N105" s="937"/>
      <c r="O105" s="937"/>
      <c r="P105" s="937"/>
      <c r="Q105" s="937"/>
      <c r="R105" s="937"/>
      <c r="S105" s="937"/>
      <c r="T105" s="937"/>
      <c r="U105" s="937"/>
      <c r="V105" s="937"/>
      <c r="W105" s="937"/>
      <c r="X105" s="937"/>
      <c r="Y105" s="937"/>
      <c r="Z105" s="937"/>
      <c r="AA105" s="937"/>
      <c r="AB105" s="937"/>
      <c r="AC105" s="937"/>
      <c r="AD105" s="937"/>
      <c r="AE105" s="937"/>
      <c r="AF105" s="937"/>
      <c r="AG105" s="937"/>
      <c r="AH105" s="937"/>
      <c r="AI105" s="937"/>
      <c r="AJ105" s="937"/>
      <c r="AK105" s="937"/>
      <c r="AL105" s="937"/>
      <c r="AM105" s="937"/>
      <c r="AN105" s="937"/>
      <c r="AO105" s="937"/>
    </row>
    <row r="106" spans="1:41" hidden="1" outlineLevel="1" x14ac:dyDescent="0.2">
      <c r="A106" s="60" t="s">
        <v>276</v>
      </c>
      <c r="B106" s="59">
        <f t="shared" ref="B106:K106" si="30">B19/B15-1</f>
        <v>2.5720650494843067E-2</v>
      </c>
      <c r="C106" s="59">
        <f t="shared" si="30"/>
        <v>3.0063519574239139E-2</v>
      </c>
      <c r="D106" s="59">
        <f t="shared" si="30"/>
        <v>1.5218458517427536E-2</v>
      </c>
      <c r="E106" s="59">
        <f t="shared" si="30"/>
        <v>6.8907970214501235E-2</v>
      </c>
      <c r="F106" s="59">
        <f t="shared" si="30"/>
        <v>7.4537230153601808E-3</v>
      </c>
      <c r="G106" s="59">
        <f t="shared" si="30"/>
        <v>8.2072838302264195E-2</v>
      </c>
      <c r="H106" s="59">
        <f t="shared" si="30"/>
        <v>0</v>
      </c>
      <c r="I106" s="59">
        <f t="shared" si="30"/>
        <v>-5.9142326555909008E-2</v>
      </c>
      <c r="J106" s="59">
        <f t="shared" si="30"/>
        <v>0</v>
      </c>
      <c r="K106" s="59">
        <f t="shared" si="30"/>
        <v>-6.1381827846513137E-2</v>
      </c>
      <c r="L106" s="937"/>
      <c r="M106" s="937"/>
      <c r="N106" s="937"/>
      <c r="O106" s="937"/>
      <c r="P106" s="937"/>
      <c r="Q106" s="937"/>
      <c r="R106" s="937"/>
      <c r="S106" s="937"/>
      <c r="T106" s="937"/>
      <c r="U106" s="937"/>
      <c r="V106" s="937"/>
      <c r="W106" s="937"/>
      <c r="X106" s="937"/>
      <c r="Y106" s="937"/>
      <c r="Z106" s="937"/>
      <c r="AA106" s="937"/>
      <c r="AB106" s="937"/>
      <c r="AC106" s="937"/>
      <c r="AD106" s="937"/>
      <c r="AE106" s="937"/>
      <c r="AF106" s="937"/>
      <c r="AG106" s="937"/>
      <c r="AH106" s="937"/>
      <c r="AI106" s="937"/>
      <c r="AJ106" s="937"/>
      <c r="AK106" s="937"/>
      <c r="AL106" s="937"/>
      <c r="AM106" s="937"/>
      <c r="AN106" s="937"/>
      <c r="AO106" s="937"/>
    </row>
    <row r="107" spans="1:41" hidden="1" outlineLevel="1" x14ac:dyDescent="0.2">
      <c r="A107" s="60" t="s">
        <v>274</v>
      </c>
      <c r="B107" s="59">
        <f t="shared" ref="B107:K107" si="31">B20/B16-1</f>
        <v>1.7404478724889483E-2</v>
      </c>
      <c r="C107" s="59">
        <f t="shared" si="31"/>
        <v>5.3622200484433336E-3</v>
      </c>
      <c r="D107" s="59">
        <f t="shared" si="31"/>
        <v>1.0561227737930778E-2</v>
      </c>
      <c r="E107" s="59">
        <f t="shared" si="31"/>
        <v>7.1139430844386009E-2</v>
      </c>
      <c r="F107" s="59">
        <f t="shared" si="31"/>
        <v>1.7143346845558405E-2</v>
      </c>
      <c r="G107" s="59">
        <f t="shared" si="31"/>
        <v>4.1319908291972629E-2</v>
      </c>
      <c r="H107" s="59">
        <f t="shared" si="31"/>
        <v>0</v>
      </c>
      <c r="I107" s="59">
        <f t="shared" si="31"/>
        <v>-6.3276093592370075E-2</v>
      </c>
      <c r="J107" s="59">
        <f t="shared" si="31"/>
        <v>-4.2981438419520401E-5</v>
      </c>
      <c r="K107" s="59">
        <f t="shared" si="31"/>
        <v>-2.3664228196713655E-2</v>
      </c>
      <c r="L107" s="937"/>
      <c r="M107" s="937"/>
      <c r="N107" s="937"/>
      <c r="O107" s="937"/>
      <c r="P107" s="937"/>
      <c r="Q107" s="937"/>
      <c r="R107" s="937"/>
      <c r="S107" s="937"/>
      <c r="T107" s="937"/>
      <c r="U107" s="937"/>
      <c r="V107" s="937"/>
      <c r="W107" s="937"/>
      <c r="X107" s="937"/>
      <c r="Y107" s="937"/>
      <c r="Z107" s="937"/>
      <c r="AA107" s="937"/>
      <c r="AB107" s="937"/>
      <c r="AC107" s="937"/>
      <c r="AD107" s="937"/>
      <c r="AE107" s="937"/>
      <c r="AF107" s="937"/>
      <c r="AG107" s="937"/>
      <c r="AH107" s="937"/>
      <c r="AI107" s="937"/>
      <c r="AJ107" s="937"/>
      <c r="AK107" s="937"/>
      <c r="AL107" s="937"/>
      <c r="AM107" s="937"/>
      <c r="AN107" s="937"/>
      <c r="AO107" s="937"/>
    </row>
    <row r="108" spans="1:41" hidden="1" outlineLevel="1" x14ac:dyDescent="0.2">
      <c r="A108" s="60" t="s">
        <v>288</v>
      </c>
      <c r="B108" s="59">
        <f t="shared" ref="B108:K108" si="32">B21/B17-1</f>
        <v>3.1625243493965671E-2</v>
      </c>
      <c r="C108" s="59">
        <f t="shared" si="32"/>
        <v>1.6594881466888811E-2</v>
      </c>
      <c r="D108" s="59">
        <f t="shared" si="32"/>
        <v>6.7585834009191714E-3</v>
      </c>
      <c r="E108" s="59">
        <f t="shared" si="32"/>
        <v>6.632651645749621E-2</v>
      </c>
      <c r="F108" s="59">
        <f t="shared" si="32"/>
        <v>-6.7236760565241971E-2</v>
      </c>
      <c r="G108" s="59">
        <f t="shared" si="32"/>
        <v>0.10338222332203717</v>
      </c>
      <c r="H108" s="59">
        <f t="shared" si="32"/>
        <v>0</v>
      </c>
      <c r="I108" s="59">
        <f t="shared" si="32"/>
        <v>-4.8096101555655024E-2</v>
      </c>
      <c r="J108" s="59">
        <f t="shared" si="32"/>
        <v>0</v>
      </c>
      <c r="K108" s="59">
        <f t="shared" si="32"/>
        <v>1.0373909100124479E-2</v>
      </c>
      <c r="L108" s="937"/>
      <c r="M108" s="937"/>
      <c r="N108" s="937"/>
      <c r="O108" s="937"/>
      <c r="P108" s="937"/>
      <c r="Q108" s="937"/>
      <c r="R108" s="937"/>
      <c r="S108" s="937"/>
      <c r="T108" s="937"/>
      <c r="U108" s="937"/>
      <c r="V108" s="937"/>
      <c r="W108" s="937"/>
      <c r="X108" s="937"/>
      <c r="Y108" s="937"/>
      <c r="Z108" s="937"/>
      <c r="AA108" s="937"/>
      <c r="AB108" s="937"/>
      <c r="AC108" s="937"/>
      <c r="AD108" s="937"/>
      <c r="AE108" s="937"/>
      <c r="AF108" s="937"/>
      <c r="AG108" s="937"/>
      <c r="AH108" s="937"/>
      <c r="AI108" s="937"/>
      <c r="AJ108" s="937"/>
      <c r="AK108" s="937"/>
      <c r="AL108" s="937"/>
      <c r="AM108" s="937"/>
      <c r="AN108" s="937"/>
      <c r="AO108" s="937"/>
    </row>
    <row r="109" spans="1:41" hidden="1" outlineLevel="1" x14ac:dyDescent="0.2">
      <c r="A109" s="60" t="s">
        <v>310</v>
      </c>
      <c r="B109" s="59">
        <f t="shared" ref="B109:K109" si="33">B22/B18-1</f>
        <v>3.0263072413349912E-2</v>
      </c>
      <c r="C109" s="59">
        <f t="shared" si="33"/>
        <v>1.037393897197858E-2</v>
      </c>
      <c r="D109" s="59">
        <f t="shared" si="33"/>
        <v>4.6554934823088701E-3</v>
      </c>
      <c r="E109" s="59">
        <f t="shared" si="33"/>
        <v>0.10769096500987585</v>
      </c>
      <c r="F109" s="59">
        <f t="shared" si="33"/>
        <v>-2.7794203791730032E-2</v>
      </c>
      <c r="G109" s="59">
        <f t="shared" si="33"/>
        <v>5.5978971976988534E-2</v>
      </c>
      <c r="H109" s="59">
        <f t="shared" si="33"/>
        <v>0</v>
      </c>
      <c r="I109" s="59">
        <f t="shared" si="33"/>
        <v>2.2756095218789518E-2</v>
      </c>
      <c r="J109" s="59">
        <f t="shared" si="33"/>
        <v>0</v>
      </c>
      <c r="K109" s="59">
        <f t="shared" si="33"/>
        <v>-1.7976641986569453E-2</v>
      </c>
      <c r="L109" s="937"/>
      <c r="M109" s="937"/>
      <c r="N109" s="937"/>
      <c r="O109" s="937"/>
      <c r="P109" s="937"/>
      <c r="Q109" s="937"/>
      <c r="R109" s="937"/>
      <c r="S109" s="937"/>
      <c r="T109" s="937"/>
      <c r="U109" s="937"/>
      <c r="V109" s="937"/>
      <c r="W109" s="937"/>
      <c r="X109" s="937"/>
      <c r="Y109" s="937"/>
      <c r="Z109" s="937"/>
      <c r="AA109" s="937"/>
      <c r="AB109" s="937"/>
      <c r="AC109" s="937"/>
      <c r="AD109" s="937"/>
      <c r="AE109" s="937"/>
      <c r="AF109" s="937"/>
      <c r="AG109" s="937"/>
      <c r="AH109" s="937"/>
      <c r="AI109" s="937"/>
      <c r="AJ109" s="937"/>
      <c r="AK109" s="937"/>
      <c r="AL109" s="937"/>
      <c r="AM109" s="937"/>
      <c r="AN109" s="937"/>
      <c r="AO109" s="937"/>
    </row>
    <row r="110" spans="1:41" hidden="1" outlineLevel="1" x14ac:dyDescent="0.2">
      <c r="A110" s="60" t="s">
        <v>309</v>
      </c>
      <c r="B110" s="59">
        <f t="shared" ref="B110:K110" si="34">B23/B19-1</f>
        <v>4.3268467289030443E-2</v>
      </c>
      <c r="C110" s="59">
        <f t="shared" si="34"/>
        <v>2.0526709599361537E-2</v>
      </c>
      <c r="D110" s="59">
        <f t="shared" si="34"/>
        <v>4.3520309477756314E-2</v>
      </c>
      <c r="E110" s="59">
        <f t="shared" si="34"/>
        <v>0.12339174827442401</v>
      </c>
      <c r="F110" s="59">
        <f t="shared" si="34"/>
        <v>1.0263588944835256E-2</v>
      </c>
      <c r="G110" s="59">
        <f t="shared" si="34"/>
        <v>7.4313502464939063E-2</v>
      </c>
      <c r="H110" s="59">
        <f t="shared" si="34"/>
        <v>0</v>
      </c>
      <c r="I110" s="59">
        <f t="shared" si="34"/>
        <v>-1.3810780576495874E-2</v>
      </c>
      <c r="J110" s="59">
        <f t="shared" si="34"/>
        <v>0</v>
      </c>
      <c r="K110" s="59">
        <f t="shared" si="34"/>
        <v>-2.7122726411550335E-3</v>
      </c>
      <c r="L110" s="937"/>
      <c r="M110" s="937"/>
      <c r="N110" s="937"/>
      <c r="O110" s="937"/>
      <c r="P110" s="937"/>
      <c r="Q110" s="937"/>
      <c r="R110" s="937"/>
      <c r="S110" s="937"/>
      <c r="T110" s="937"/>
      <c r="U110" s="937"/>
      <c r="V110" s="937"/>
      <c r="W110" s="937"/>
      <c r="X110" s="937"/>
      <c r="Y110" s="937"/>
      <c r="Z110" s="937"/>
      <c r="AA110" s="937"/>
      <c r="AB110" s="937"/>
      <c r="AC110" s="937"/>
      <c r="AD110" s="937"/>
      <c r="AE110" s="937"/>
      <c r="AF110" s="937"/>
      <c r="AG110" s="937"/>
      <c r="AH110" s="937"/>
      <c r="AI110" s="937"/>
      <c r="AJ110" s="937"/>
      <c r="AK110" s="937"/>
      <c r="AL110" s="937"/>
      <c r="AM110" s="937"/>
      <c r="AN110" s="937"/>
      <c r="AO110" s="937"/>
    </row>
    <row r="111" spans="1:41" hidden="1" outlineLevel="1" x14ac:dyDescent="0.2">
      <c r="A111" s="60" t="s">
        <v>308</v>
      </c>
      <c r="B111" s="59">
        <f t="shared" ref="B111:K111" si="35">B24/B20-1</f>
        <v>7.726850678172914E-2</v>
      </c>
      <c r="C111" s="59">
        <f t="shared" si="35"/>
        <v>2.4244844025522294E-2</v>
      </c>
      <c r="D111" s="59">
        <f t="shared" si="35"/>
        <v>2.9222011385199309E-2</v>
      </c>
      <c r="E111" s="59">
        <f t="shared" si="35"/>
        <v>0.16004306497744003</v>
      </c>
      <c r="F111" s="59">
        <f t="shared" si="35"/>
        <v>6.9037693586883275E-2</v>
      </c>
      <c r="G111" s="59">
        <f t="shared" si="35"/>
        <v>0.21111598889629568</v>
      </c>
      <c r="H111" s="59">
        <f t="shared" si="35"/>
        <v>0</v>
      </c>
      <c r="I111" s="59">
        <f t="shared" si="35"/>
        <v>-2.1327658144709605E-2</v>
      </c>
      <c r="J111" s="59">
        <f t="shared" si="35"/>
        <v>0</v>
      </c>
      <c r="K111" s="59">
        <f t="shared" si="35"/>
        <v>1.8447866601930318E-2</v>
      </c>
      <c r="L111" s="937"/>
      <c r="M111" s="937"/>
      <c r="N111" s="937"/>
      <c r="O111" s="937"/>
      <c r="P111" s="937"/>
      <c r="Q111" s="937"/>
      <c r="R111" s="937"/>
      <c r="S111" s="937"/>
      <c r="T111" s="937"/>
      <c r="U111" s="937"/>
      <c r="V111" s="937"/>
      <c r="W111" s="937"/>
      <c r="X111" s="937"/>
      <c r="Y111" s="937"/>
      <c r="Z111" s="937"/>
      <c r="AA111" s="937"/>
      <c r="AB111" s="937"/>
      <c r="AC111" s="937"/>
      <c r="AD111" s="937"/>
      <c r="AE111" s="937"/>
      <c r="AF111" s="937"/>
      <c r="AG111" s="937"/>
      <c r="AH111" s="937"/>
      <c r="AI111" s="937"/>
      <c r="AJ111" s="937"/>
      <c r="AK111" s="937"/>
      <c r="AL111" s="937"/>
      <c r="AM111" s="937"/>
      <c r="AN111" s="937"/>
      <c r="AO111" s="937"/>
    </row>
    <row r="112" spans="1:41" hidden="1" outlineLevel="1" x14ac:dyDescent="0.2">
      <c r="A112" s="60" t="s">
        <v>307</v>
      </c>
      <c r="B112" s="59">
        <f t="shared" ref="B112:K112" si="36">B25/B21-1</f>
        <v>0.16826533384473152</v>
      </c>
      <c r="C112" s="59">
        <f t="shared" si="36"/>
        <v>0.12502376636095969</v>
      </c>
      <c r="D112" s="59">
        <f t="shared" si="36"/>
        <v>2.913533834586457E-2</v>
      </c>
      <c r="E112" s="59">
        <f t="shared" si="36"/>
        <v>0.49094165081662289</v>
      </c>
      <c r="F112" s="59">
        <f t="shared" si="36"/>
        <v>1.4345653430752892E-2</v>
      </c>
      <c r="G112" s="59">
        <f t="shared" si="36"/>
        <v>0.17366936481143536</v>
      </c>
      <c r="H112" s="59">
        <f t="shared" si="36"/>
        <v>0</v>
      </c>
      <c r="I112" s="59">
        <f t="shared" si="36"/>
        <v>-2.221828960503891E-2</v>
      </c>
      <c r="J112" s="59">
        <f t="shared" si="36"/>
        <v>0</v>
      </c>
      <c r="K112" s="59">
        <f t="shared" si="36"/>
        <v>1.3518895163568967E-2</v>
      </c>
      <c r="L112" s="937"/>
      <c r="M112" s="937"/>
      <c r="N112" s="937"/>
      <c r="O112" s="937"/>
      <c r="P112" s="937"/>
      <c r="Q112" s="937"/>
      <c r="R112" s="937"/>
      <c r="S112" s="937"/>
      <c r="T112" s="937"/>
      <c r="U112" s="937"/>
      <c r="V112" s="937"/>
      <c r="W112" s="937"/>
      <c r="X112" s="937"/>
      <c r="Y112" s="937"/>
      <c r="Z112" s="937"/>
      <c r="AA112" s="937"/>
      <c r="AB112" s="937"/>
      <c r="AC112" s="937"/>
      <c r="AD112" s="937"/>
      <c r="AE112" s="937"/>
      <c r="AF112" s="937"/>
      <c r="AG112" s="937"/>
      <c r="AH112" s="937"/>
      <c r="AI112" s="937"/>
      <c r="AJ112" s="937"/>
      <c r="AK112" s="937"/>
      <c r="AL112" s="937"/>
      <c r="AM112" s="937"/>
      <c r="AN112" s="937"/>
      <c r="AO112" s="937"/>
    </row>
    <row r="113" spans="1:41" hidden="1" outlineLevel="1" x14ac:dyDescent="0.2">
      <c r="A113" s="60" t="s">
        <v>315</v>
      </c>
      <c r="B113" s="59">
        <f t="shared" ref="B113:K113" si="37">B26/B22-1</f>
        <v>0.29385486321676391</v>
      </c>
      <c r="C113" s="59">
        <f t="shared" si="37"/>
        <v>0.30912021953143309</v>
      </c>
      <c r="D113" s="59">
        <f t="shared" si="37"/>
        <v>-1.2974976830398277E-2</v>
      </c>
      <c r="E113" s="59">
        <f t="shared" si="37"/>
        <v>0.61834677491388912</v>
      </c>
      <c r="F113" s="59">
        <f t="shared" si="37"/>
        <v>4.8606681430361842E-2</v>
      </c>
      <c r="G113" s="59">
        <f t="shared" si="37"/>
        <v>0.42081928467482976</v>
      </c>
      <c r="H113" s="59">
        <f t="shared" si="37"/>
        <v>0</v>
      </c>
      <c r="I113" s="59">
        <f t="shared" si="37"/>
        <v>-2.9621977833971247E-4</v>
      </c>
      <c r="J113" s="59">
        <f t="shared" si="37"/>
        <v>1.0621913246828818E-2</v>
      </c>
      <c r="K113" s="59">
        <f t="shared" si="37"/>
        <v>-7.8779353775298544E-2</v>
      </c>
      <c r="L113" s="937"/>
      <c r="M113" s="937"/>
      <c r="N113" s="937"/>
      <c r="O113" s="937"/>
      <c r="P113" s="937"/>
      <c r="Q113" s="937"/>
      <c r="R113" s="937"/>
      <c r="S113" s="937"/>
      <c r="T113" s="937"/>
      <c r="U113" s="937"/>
      <c r="V113" s="937"/>
      <c r="W113" s="937"/>
      <c r="X113" s="937"/>
      <c r="Y113" s="937"/>
      <c r="Z113" s="937"/>
      <c r="AA113" s="937"/>
      <c r="AB113" s="937"/>
      <c r="AC113" s="937"/>
      <c r="AD113" s="937"/>
      <c r="AE113" s="937"/>
      <c r="AF113" s="937"/>
      <c r="AG113" s="937"/>
      <c r="AH113" s="937"/>
      <c r="AI113" s="937"/>
      <c r="AJ113" s="937"/>
      <c r="AK113" s="937"/>
      <c r="AL113" s="937"/>
      <c r="AM113" s="937"/>
      <c r="AN113" s="937"/>
      <c r="AO113" s="937"/>
    </row>
    <row r="114" spans="1:41" hidden="1" outlineLevel="1" x14ac:dyDescent="0.2">
      <c r="A114" s="60" t="s">
        <v>316</v>
      </c>
      <c r="B114" s="59">
        <f t="shared" ref="B114:K114" si="38">B27/B23-1</f>
        <v>0.16607879573700757</v>
      </c>
      <c r="C114" s="59">
        <f t="shared" si="38"/>
        <v>0.23247554312358787</v>
      </c>
      <c r="D114" s="59">
        <f t="shared" si="38"/>
        <v>5.5421686746987886E-2</v>
      </c>
      <c r="E114" s="59">
        <f t="shared" si="38"/>
        <v>0.37323361480343387</v>
      </c>
      <c r="F114" s="59">
        <f t="shared" si="38"/>
        <v>2.9392945382764823E-2</v>
      </c>
      <c r="G114" s="59">
        <f t="shared" si="38"/>
        <v>0.11793303098750174</v>
      </c>
      <c r="H114" s="59">
        <f t="shared" si="38"/>
        <v>0</v>
      </c>
      <c r="I114" s="59">
        <f t="shared" si="38"/>
        <v>-8.7189699770573448E-3</v>
      </c>
      <c r="J114" s="59">
        <f t="shared" si="38"/>
        <v>1.0621913246828818E-2</v>
      </c>
      <c r="K114" s="59">
        <f t="shared" si="38"/>
        <v>-9.3234638043433349E-2</v>
      </c>
      <c r="L114" s="937"/>
      <c r="M114" s="937"/>
      <c r="N114" s="937"/>
      <c r="O114" s="937"/>
      <c r="P114" s="937"/>
      <c r="Q114" s="937"/>
      <c r="R114" s="937"/>
      <c r="S114" s="937"/>
      <c r="T114" s="937"/>
      <c r="U114" s="937"/>
      <c r="V114" s="937"/>
      <c r="W114" s="937"/>
      <c r="X114" s="937"/>
      <c r="Y114" s="937"/>
      <c r="Z114" s="937"/>
      <c r="AA114" s="937"/>
      <c r="AB114" s="937"/>
      <c r="AC114" s="937"/>
      <c r="AD114" s="937"/>
      <c r="AE114" s="937"/>
      <c r="AF114" s="937"/>
      <c r="AG114" s="937"/>
      <c r="AH114" s="937"/>
      <c r="AI114" s="937"/>
      <c r="AJ114" s="937"/>
      <c r="AK114" s="937"/>
      <c r="AL114" s="937"/>
      <c r="AM114" s="937"/>
      <c r="AN114" s="937"/>
      <c r="AO114" s="937"/>
    </row>
    <row r="115" spans="1:41" hidden="1" outlineLevel="1" x14ac:dyDescent="0.2">
      <c r="A115" s="60" t="s">
        <v>314</v>
      </c>
      <c r="B115" s="59">
        <f t="shared" ref="B115:K115" si="39">B28/B24-1</f>
        <v>6.2896965354736878E-2</v>
      </c>
      <c r="C115" s="59">
        <f t="shared" si="39"/>
        <v>0.21165957188817885</v>
      </c>
      <c r="D115" s="59">
        <f t="shared" si="39"/>
        <v>4.9778761061946897E-2</v>
      </c>
      <c r="E115" s="59">
        <f t="shared" si="39"/>
        <v>6.1206867573141643E-2</v>
      </c>
      <c r="F115" s="59">
        <f t="shared" si="39"/>
        <v>-6.5300972580355832E-2</v>
      </c>
      <c r="G115" s="59">
        <f t="shared" si="39"/>
        <v>-3.2572274614476648E-2</v>
      </c>
      <c r="H115" s="59">
        <f t="shared" si="39"/>
        <v>0</v>
      </c>
      <c r="I115" s="59">
        <f t="shared" si="39"/>
        <v>-9.3384029696738091E-3</v>
      </c>
      <c r="J115" s="59">
        <f t="shared" si="39"/>
        <v>1.0621913246828818E-2</v>
      </c>
      <c r="K115" s="59">
        <f t="shared" si="39"/>
        <v>-0.10426158619875769</v>
      </c>
      <c r="L115" s="937"/>
      <c r="M115" s="937"/>
      <c r="N115" s="937"/>
      <c r="O115" s="937"/>
      <c r="P115" s="937"/>
      <c r="Q115" s="937"/>
      <c r="R115" s="937"/>
      <c r="S115" s="937"/>
      <c r="T115" s="937"/>
      <c r="U115" s="937"/>
      <c r="V115" s="937"/>
      <c r="W115" s="937"/>
      <c r="X115" s="937"/>
      <c r="Y115" s="937"/>
      <c r="Z115" s="937"/>
      <c r="AA115" s="937"/>
      <c r="AB115" s="937"/>
      <c r="AC115" s="937"/>
      <c r="AD115" s="937"/>
      <c r="AE115" s="937"/>
      <c r="AF115" s="937"/>
      <c r="AG115" s="937"/>
      <c r="AH115" s="937"/>
      <c r="AI115" s="937"/>
      <c r="AJ115" s="937"/>
      <c r="AK115" s="937"/>
      <c r="AL115" s="937"/>
      <c r="AM115" s="937"/>
      <c r="AN115" s="937"/>
      <c r="AO115" s="937"/>
    </row>
    <row r="116" spans="1:41" hidden="1" outlineLevel="1" x14ac:dyDescent="0.2">
      <c r="A116" s="60" t="s">
        <v>438</v>
      </c>
      <c r="B116" s="59">
        <f t="shared" ref="B116:K116" si="40">B29/B25-1</f>
        <v>-3.19349440311405E-2</v>
      </c>
      <c r="C116" s="59">
        <f t="shared" si="40"/>
        <v>7.4008089809808109E-2</v>
      </c>
      <c r="D116" s="59">
        <f t="shared" si="40"/>
        <v>3.1963470319634757E-2</v>
      </c>
      <c r="E116" s="59">
        <f t="shared" si="40"/>
        <v>-0.18280740081499136</v>
      </c>
      <c r="F116" s="59">
        <f t="shared" si="40"/>
        <v>-1.9149395969832339E-2</v>
      </c>
      <c r="G116" s="59">
        <f t="shared" si="40"/>
        <v>-1.5944701180910847E-2</v>
      </c>
      <c r="H116" s="59">
        <f t="shared" si="40"/>
        <v>2.1974139631955047E-3</v>
      </c>
      <c r="I116" s="59">
        <f t="shared" si="40"/>
        <v>3.6201856681863376E-3</v>
      </c>
      <c r="J116" s="59">
        <f t="shared" si="40"/>
        <v>1.0621913246828818E-2</v>
      </c>
      <c r="K116" s="59">
        <f t="shared" si="40"/>
        <v>-8.640023826774923E-2</v>
      </c>
      <c r="L116" s="937"/>
      <c r="M116" s="937"/>
      <c r="N116" s="937"/>
      <c r="O116" s="937"/>
      <c r="P116" s="937"/>
      <c r="Q116" s="937"/>
      <c r="R116" s="937"/>
      <c r="S116" s="937"/>
      <c r="T116" s="937"/>
      <c r="U116" s="937"/>
      <c r="V116" s="937"/>
      <c r="W116" s="937"/>
      <c r="X116" s="937"/>
      <c r="Y116" s="937"/>
      <c r="Z116" s="937"/>
      <c r="AA116" s="937"/>
      <c r="AB116" s="937"/>
      <c r="AC116" s="937"/>
      <c r="AD116" s="937"/>
      <c r="AE116" s="937"/>
      <c r="AF116" s="937"/>
      <c r="AG116" s="937"/>
      <c r="AH116" s="937"/>
      <c r="AI116" s="937"/>
      <c r="AJ116" s="937"/>
      <c r="AK116" s="937"/>
      <c r="AL116" s="937"/>
      <c r="AM116" s="937"/>
      <c r="AN116" s="937"/>
      <c r="AO116" s="937"/>
    </row>
    <row r="117" spans="1:41" hidden="1" outlineLevel="1" x14ac:dyDescent="0.2">
      <c r="A117" s="60" t="s">
        <v>439</v>
      </c>
      <c r="B117" s="59">
        <f t="shared" ref="B117:K117" si="41">B30/B26-1</f>
        <v>-0.13643184088705729</v>
      </c>
      <c r="C117" s="59">
        <f t="shared" si="41"/>
        <v>-6.5036006233287535E-2</v>
      </c>
      <c r="D117" s="59">
        <f t="shared" si="41"/>
        <v>6.1032863849765029E-2</v>
      </c>
      <c r="E117" s="59">
        <f t="shared" si="41"/>
        <v>-0.31397318093190763</v>
      </c>
      <c r="F117" s="59">
        <f t="shared" si="41"/>
        <v>-3.9928505429135064E-2</v>
      </c>
      <c r="G117" s="59">
        <f t="shared" si="41"/>
        <v>-0.19506344281900834</v>
      </c>
      <c r="H117" s="59">
        <f t="shared" si="41"/>
        <v>2.1974139631955047E-3</v>
      </c>
      <c r="I117" s="59">
        <f t="shared" si="41"/>
        <v>-3.9281563428408273E-3</v>
      </c>
      <c r="J117" s="59">
        <f t="shared" si="41"/>
        <v>0</v>
      </c>
      <c r="K117" s="59">
        <f t="shared" si="41"/>
        <v>3.2311566621790133E-2</v>
      </c>
      <c r="L117" s="937"/>
      <c r="M117" s="937"/>
      <c r="N117" s="937"/>
      <c r="O117" s="937"/>
      <c r="P117" s="937"/>
      <c r="Q117" s="937"/>
      <c r="R117" s="937"/>
      <c r="S117" s="937"/>
      <c r="T117" s="937"/>
      <c r="U117" s="937"/>
      <c r="V117" s="937"/>
      <c r="W117" s="937"/>
      <c r="X117" s="937"/>
      <c r="Y117" s="937"/>
      <c r="Z117" s="937"/>
      <c r="AA117" s="937"/>
      <c r="AB117" s="937"/>
      <c r="AC117" s="937"/>
      <c r="AD117" s="937"/>
      <c r="AE117" s="937"/>
      <c r="AF117" s="937"/>
      <c r="AG117" s="937"/>
      <c r="AH117" s="937"/>
      <c r="AI117" s="937"/>
      <c r="AJ117" s="937"/>
      <c r="AK117" s="937"/>
      <c r="AL117" s="937"/>
      <c r="AM117" s="937"/>
      <c r="AN117" s="937"/>
      <c r="AO117" s="937"/>
    </row>
    <row r="118" spans="1:41" hidden="1" outlineLevel="1" x14ac:dyDescent="0.2">
      <c r="A118" s="60" t="s">
        <v>440</v>
      </c>
      <c r="B118" s="59">
        <f t="shared" ref="B118:K118" si="42">B31/B27-1</f>
        <v>-5.8192525832490682E-2</v>
      </c>
      <c r="C118" s="59">
        <f t="shared" si="42"/>
        <v>-3.1588603584659869E-2</v>
      </c>
      <c r="D118" s="59">
        <f t="shared" si="42"/>
        <v>-4.2149631190728787E-3</v>
      </c>
      <c r="E118" s="59">
        <f t="shared" si="42"/>
        <v>-0.19385247745286749</v>
      </c>
      <c r="F118" s="59">
        <f t="shared" si="42"/>
        <v>-3.3897211157216001E-2</v>
      </c>
      <c r="G118" s="59">
        <f t="shared" si="42"/>
        <v>-1.0565617221485968E-2</v>
      </c>
      <c r="H118" s="59">
        <f t="shared" si="42"/>
        <v>2.1974139631955047E-3</v>
      </c>
      <c r="I118" s="59">
        <f t="shared" si="42"/>
        <v>2.7361516301534383E-2</v>
      </c>
      <c r="J118" s="59">
        <f t="shared" si="42"/>
        <v>0</v>
      </c>
      <c r="K118" s="59">
        <f t="shared" si="42"/>
        <v>2.7220335239598548E-2</v>
      </c>
      <c r="L118" s="937"/>
      <c r="M118" s="937"/>
      <c r="N118" s="937"/>
      <c r="O118" s="937"/>
      <c r="P118" s="937"/>
      <c r="Q118" s="937"/>
      <c r="R118" s="937"/>
      <c r="S118" s="937"/>
      <c r="T118" s="937"/>
      <c r="U118" s="937"/>
      <c r="V118" s="937"/>
      <c r="W118" s="937"/>
      <c r="X118" s="937"/>
      <c r="Y118" s="937"/>
      <c r="Z118" s="937"/>
      <c r="AA118" s="937"/>
      <c r="AB118" s="937"/>
      <c r="AC118" s="937"/>
      <c r="AD118" s="937"/>
      <c r="AE118" s="937"/>
      <c r="AF118" s="937"/>
      <c r="AG118" s="937"/>
      <c r="AH118" s="937"/>
      <c r="AI118" s="937"/>
      <c r="AJ118" s="937"/>
      <c r="AK118" s="937"/>
      <c r="AL118" s="937"/>
      <c r="AM118" s="937"/>
      <c r="AN118" s="937"/>
      <c r="AO118" s="937"/>
    </row>
    <row r="119" spans="1:41" hidden="1" outlineLevel="1" x14ac:dyDescent="0.2">
      <c r="A119" s="60" t="s">
        <v>449</v>
      </c>
      <c r="B119" s="59">
        <f t="shared" ref="B119:K119" si="43">B32/B28-1</f>
        <v>2.7864088481055926E-2</v>
      </c>
      <c r="C119" s="59">
        <f t="shared" si="43"/>
        <v>-4.024372328274417E-2</v>
      </c>
      <c r="D119" s="59">
        <f t="shared" si="43"/>
        <v>-4.2149631190728787E-3</v>
      </c>
      <c r="E119" s="59">
        <f t="shared" si="43"/>
        <v>0.14480722603596852</v>
      </c>
      <c r="F119" s="59">
        <f t="shared" si="43"/>
        <v>-9.3905660527491275E-3</v>
      </c>
      <c r="G119" s="59">
        <f t="shared" si="43"/>
        <v>7.0674442775230162E-2</v>
      </c>
      <c r="H119" s="59">
        <f t="shared" si="43"/>
        <v>2.1974139631955047E-3</v>
      </c>
      <c r="I119" s="59">
        <f t="shared" si="43"/>
        <v>2.8007373613960551E-2</v>
      </c>
      <c r="J119" s="59">
        <f t="shared" si="43"/>
        <v>0</v>
      </c>
      <c r="K119" s="59">
        <f t="shared" si="43"/>
        <v>1.826074754863094E-2</v>
      </c>
      <c r="L119" s="937"/>
      <c r="M119" s="937"/>
      <c r="N119" s="937"/>
      <c r="O119" s="937"/>
      <c r="P119" s="937"/>
      <c r="Q119" s="937"/>
      <c r="R119" s="937"/>
      <c r="S119" s="937"/>
      <c r="T119" s="937"/>
      <c r="U119" s="937"/>
      <c r="V119" s="937"/>
      <c r="W119" s="937"/>
      <c r="X119" s="937"/>
      <c r="Y119" s="937"/>
      <c r="Z119" s="937"/>
      <c r="AA119" s="937"/>
      <c r="AB119" s="937"/>
      <c r="AC119" s="937"/>
      <c r="AD119" s="937"/>
      <c r="AE119" s="937"/>
      <c r="AF119" s="937"/>
      <c r="AG119" s="937"/>
      <c r="AH119" s="937"/>
      <c r="AI119" s="937"/>
      <c r="AJ119" s="937"/>
      <c r="AK119" s="937"/>
      <c r="AL119" s="937"/>
      <c r="AM119" s="937"/>
      <c r="AN119" s="937"/>
      <c r="AO119" s="937"/>
    </row>
    <row r="120" spans="1:41" hidden="1" outlineLevel="1" x14ac:dyDescent="0.2">
      <c r="A120" s="60" t="s">
        <v>450</v>
      </c>
      <c r="B120" s="59">
        <f t="shared" ref="B120:K120" si="44">B33/B29-1</f>
        <v>5.4652312617498922E-2</v>
      </c>
      <c r="C120" s="59">
        <f t="shared" si="44"/>
        <v>1.7135814681497719E-2</v>
      </c>
      <c r="D120" s="59">
        <f t="shared" si="44"/>
        <v>3.5398230088494742E-3</v>
      </c>
      <c r="E120" s="59">
        <f t="shared" si="44"/>
        <v>0.22531436788544057</v>
      </c>
      <c r="F120" s="59">
        <f t="shared" si="44"/>
        <v>-1.2584550499966096E-2</v>
      </c>
      <c r="G120" s="59">
        <f t="shared" si="44"/>
        <v>1.2027529644027313E-2</v>
      </c>
      <c r="H120" s="59">
        <f t="shared" si="44"/>
        <v>0</v>
      </c>
      <c r="I120" s="59">
        <f t="shared" si="44"/>
        <v>1.4730469382984834E-2</v>
      </c>
      <c r="J120" s="59">
        <f t="shared" si="44"/>
        <v>0</v>
      </c>
      <c r="K120" s="59">
        <f t="shared" si="44"/>
        <v>3.4600157101660756E-6</v>
      </c>
      <c r="L120" s="937"/>
      <c r="M120" s="937"/>
      <c r="N120" s="937"/>
      <c r="O120" s="937"/>
      <c r="P120" s="937"/>
      <c r="Q120" s="937"/>
      <c r="R120" s="937"/>
      <c r="S120" s="937"/>
      <c r="T120" s="937"/>
      <c r="U120" s="937"/>
      <c r="V120" s="937"/>
      <c r="W120" s="937"/>
      <c r="X120" s="937"/>
      <c r="Y120" s="937"/>
      <c r="Z120" s="937"/>
      <c r="AA120" s="937"/>
      <c r="AB120" s="937"/>
      <c r="AC120" s="937"/>
      <c r="AD120" s="937"/>
      <c r="AE120" s="937"/>
      <c r="AF120" s="937"/>
      <c r="AG120" s="937"/>
      <c r="AH120" s="937"/>
      <c r="AI120" s="937"/>
      <c r="AJ120" s="937"/>
      <c r="AK120" s="937"/>
      <c r="AL120" s="937"/>
      <c r="AM120" s="937"/>
      <c r="AN120" s="937"/>
      <c r="AO120" s="937"/>
    </row>
    <row r="121" spans="1:41" hidden="1" outlineLevel="1" x14ac:dyDescent="0.2">
      <c r="A121" s="60" t="s">
        <v>540</v>
      </c>
      <c r="B121" s="59">
        <f t="shared" ref="B121:K121" si="45">B34/B30-1</f>
        <v>5.1260562875167892E-2</v>
      </c>
      <c r="C121" s="59">
        <f t="shared" si="45"/>
        <v>1.9295208029471489E-2</v>
      </c>
      <c r="D121" s="59">
        <f t="shared" si="45"/>
        <v>1.5929203539822856E-2</v>
      </c>
      <c r="E121" s="59">
        <f t="shared" si="45"/>
        <v>0.22806760196350728</v>
      </c>
      <c r="F121" s="59">
        <f t="shared" si="45"/>
        <v>-7.4113057512878999E-3</v>
      </c>
      <c r="G121" s="59">
        <f t="shared" si="45"/>
        <v>-1.8946481308011465E-2</v>
      </c>
      <c r="H121" s="59">
        <f t="shared" si="45"/>
        <v>0</v>
      </c>
      <c r="I121" s="59">
        <f t="shared" si="45"/>
        <v>0</v>
      </c>
      <c r="J121" s="59">
        <f t="shared" si="45"/>
        <v>0</v>
      </c>
      <c r="K121" s="59">
        <f t="shared" si="45"/>
        <v>-5.045732363206934E-5</v>
      </c>
      <c r="L121" s="937"/>
      <c r="M121" s="937"/>
      <c r="N121" s="937"/>
      <c r="O121" s="937"/>
      <c r="P121" s="937"/>
      <c r="Q121" s="937"/>
      <c r="R121" s="937"/>
      <c r="S121" s="937"/>
      <c r="T121" s="937"/>
      <c r="U121" s="937"/>
      <c r="V121" s="937"/>
      <c r="W121" s="937"/>
      <c r="X121" s="937"/>
      <c r="Y121" s="937"/>
      <c r="Z121" s="937"/>
      <c r="AA121" s="937"/>
      <c r="AB121" s="937"/>
      <c r="AC121" s="937"/>
      <c r="AD121" s="937"/>
      <c r="AE121" s="937"/>
      <c r="AF121" s="937"/>
      <c r="AG121" s="937"/>
      <c r="AH121" s="937"/>
      <c r="AI121" s="937"/>
      <c r="AJ121" s="937"/>
      <c r="AK121" s="937"/>
      <c r="AL121" s="937"/>
      <c r="AM121" s="937"/>
      <c r="AN121" s="937"/>
      <c r="AO121" s="937"/>
    </row>
    <row r="122" spans="1:41" hidden="1" outlineLevel="1" x14ac:dyDescent="0.2">
      <c r="A122" s="293" t="s">
        <v>588</v>
      </c>
      <c r="B122" s="59">
        <f t="shared" ref="B122:K122" si="46">B35/B31-1</f>
        <v>5.2345239772956464E-2</v>
      </c>
      <c r="C122" s="59">
        <f t="shared" si="46"/>
        <v>2.6068129884673441E-2</v>
      </c>
      <c r="D122" s="59">
        <f t="shared" si="46"/>
        <v>1.7636684303350858E-2</v>
      </c>
      <c r="E122" s="59">
        <f t="shared" si="46"/>
        <v>0.28439997292687891</v>
      </c>
      <c r="F122" s="59">
        <f t="shared" si="46"/>
        <v>-1.1094595195752288E-2</v>
      </c>
      <c r="G122" s="59">
        <f t="shared" si="46"/>
        <v>-9.9606468904134493E-2</v>
      </c>
      <c r="H122" s="59">
        <f t="shared" si="46"/>
        <v>0</v>
      </c>
      <c r="I122" s="59">
        <f t="shared" si="46"/>
        <v>0</v>
      </c>
      <c r="J122" s="59">
        <f t="shared" si="46"/>
        <v>0</v>
      </c>
      <c r="K122" s="59">
        <f t="shared" si="46"/>
        <v>-5.045732363206934E-5</v>
      </c>
      <c r="L122" s="937"/>
      <c r="M122" s="937"/>
      <c r="N122" s="937"/>
      <c r="O122" s="937"/>
      <c r="P122" s="937"/>
      <c r="Q122" s="937"/>
      <c r="R122" s="937"/>
      <c r="S122" s="937"/>
      <c r="T122" s="937"/>
      <c r="U122" s="937"/>
      <c r="V122" s="937"/>
      <c r="W122" s="937"/>
      <c r="X122" s="937"/>
      <c r="Y122" s="937"/>
      <c r="Z122" s="937"/>
      <c r="AA122" s="937"/>
      <c r="AB122" s="937"/>
      <c r="AC122" s="937"/>
      <c r="AD122" s="937"/>
      <c r="AE122" s="937"/>
      <c r="AF122" s="937"/>
      <c r="AG122" s="937"/>
      <c r="AH122" s="937"/>
      <c r="AI122" s="937"/>
      <c r="AJ122" s="937"/>
      <c r="AK122" s="937"/>
      <c r="AL122" s="937"/>
      <c r="AM122" s="937"/>
      <c r="AN122" s="937"/>
      <c r="AO122" s="937"/>
    </row>
    <row r="123" spans="1:41" hidden="1" outlineLevel="1" x14ac:dyDescent="0.2">
      <c r="A123" s="293" t="s">
        <v>587</v>
      </c>
      <c r="B123" s="59">
        <f t="shared" ref="B123:K123" si="47">B36/B32-1</f>
        <v>3.4593894441510065E-2</v>
      </c>
      <c r="C123" s="59">
        <f t="shared" si="47"/>
        <v>4.74764860448742E-2</v>
      </c>
      <c r="D123" s="59">
        <f t="shared" si="47"/>
        <v>1.7636684303350858E-2</v>
      </c>
      <c r="E123" s="59">
        <f t="shared" si="47"/>
        <v>0.13159343122329537</v>
      </c>
      <c r="F123" s="59">
        <f t="shared" si="47"/>
        <v>2.1343180030608311E-2</v>
      </c>
      <c r="G123" s="59">
        <f t="shared" si="47"/>
        <v>-8.981763703191592E-2</v>
      </c>
      <c r="H123" s="59">
        <f t="shared" si="47"/>
        <v>0</v>
      </c>
      <c r="I123" s="59">
        <f t="shared" si="47"/>
        <v>6.1744221108828157E-4</v>
      </c>
      <c r="J123" s="59">
        <f t="shared" si="47"/>
        <v>0</v>
      </c>
      <c r="K123" s="59">
        <f t="shared" si="47"/>
        <v>8.6675017909929597E-3</v>
      </c>
      <c r="L123" s="937"/>
      <c r="M123" s="937"/>
      <c r="N123" s="937"/>
      <c r="O123" s="937"/>
      <c r="P123" s="937"/>
      <c r="Q123" s="937"/>
      <c r="R123" s="937"/>
      <c r="S123" s="937"/>
      <c r="T123" s="937"/>
      <c r="U123" s="937"/>
      <c r="V123" s="937"/>
      <c r="W123" s="937"/>
      <c r="X123" s="937"/>
      <c r="Y123" s="937"/>
      <c r="Z123" s="937"/>
      <c r="AA123" s="937"/>
      <c r="AB123" s="937"/>
      <c r="AC123" s="937"/>
      <c r="AD123" s="937"/>
      <c r="AE123" s="937"/>
      <c r="AF123" s="937"/>
      <c r="AG123" s="937"/>
      <c r="AH123" s="937"/>
      <c r="AI123" s="937"/>
      <c r="AJ123" s="937"/>
      <c r="AK123" s="937"/>
      <c r="AL123" s="937"/>
      <c r="AM123" s="937"/>
      <c r="AN123" s="937"/>
      <c r="AO123" s="937"/>
    </row>
    <row r="124" spans="1:41" hidden="1" outlineLevel="1" x14ac:dyDescent="0.2">
      <c r="A124" s="293" t="s">
        <v>586</v>
      </c>
      <c r="B124" s="59">
        <f t="shared" ref="B124:K124" si="48">B37/B33-1</f>
        <v>5.3312585730678874E-2</v>
      </c>
      <c r="C124" s="59">
        <f t="shared" si="48"/>
        <v>2.7541363381426542E-2</v>
      </c>
      <c r="D124" s="59">
        <f t="shared" si="48"/>
        <v>1.3227513227513032E-2</v>
      </c>
      <c r="E124" s="59">
        <f t="shared" si="48"/>
        <v>0.21744418236502039</v>
      </c>
      <c r="F124" s="59">
        <f t="shared" si="48"/>
        <v>8.9096007712363701E-4</v>
      </c>
      <c r="G124" s="59">
        <f t="shared" si="48"/>
        <v>-4.7841873217080888E-2</v>
      </c>
      <c r="H124" s="59">
        <f t="shared" si="48"/>
        <v>0</v>
      </c>
      <c r="I124" s="59">
        <f t="shared" si="48"/>
        <v>3.2892364203451763E-6</v>
      </c>
      <c r="J124" s="59">
        <f t="shared" si="48"/>
        <v>0</v>
      </c>
      <c r="K124" s="59">
        <f t="shared" si="48"/>
        <v>-1.2268398693613181E-2</v>
      </c>
      <c r="L124" s="937"/>
      <c r="M124" s="937"/>
      <c r="N124" s="937"/>
      <c r="O124" s="937"/>
      <c r="P124" s="937"/>
      <c r="Q124" s="937"/>
      <c r="R124" s="937"/>
      <c r="S124" s="937"/>
      <c r="T124" s="937"/>
      <c r="U124" s="937"/>
      <c r="V124" s="937"/>
      <c r="W124" s="937"/>
      <c r="X124" s="937"/>
      <c r="Y124" s="937"/>
      <c r="Z124" s="937"/>
      <c r="AA124" s="937"/>
      <c r="AB124" s="937"/>
      <c r="AC124" s="937"/>
      <c r="AD124" s="937"/>
      <c r="AE124" s="937"/>
      <c r="AF124" s="937"/>
      <c r="AG124" s="937"/>
      <c r="AH124" s="937"/>
      <c r="AI124" s="937"/>
      <c r="AJ124" s="937"/>
      <c r="AK124" s="937"/>
      <c r="AL124" s="937"/>
      <c r="AM124" s="937"/>
      <c r="AN124" s="937"/>
      <c r="AO124" s="937"/>
    </row>
    <row r="125" spans="1:41" hidden="1" outlineLevel="1" x14ac:dyDescent="0.2">
      <c r="A125" s="293" t="s">
        <v>590</v>
      </c>
      <c r="B125" s="59">
        <f t="shared" ref="B125:K125" si="49">B38/B34-1</f>
        <v>7.3281610459217994E-2</v>
      </c>
      <c r="C125" s="59">
        <f t="shared" si="49"/>
        <v>6.5457453578106284E-2</v>
      </c>
      <c r="D125" s="59">
        <f t="shared" si="49"/>
        <v>5.2264808362367798E-3</v>
      </c>
      <c r="E125" s="59">
        <f t="shared" si="49"/>
        <v>0.19604168692334811</v>
      </c>
      <c r="F125" s="59">
        <f t="shared" si="49"/>
        <v>-8.212847504405496E-2</v>
      </c>
      <c r="G125" s="59">
        <f t="shared" si="49"/>
        <v>1.3035557714754065E-2</v>
      </c>
      <c r="H125" s="59">
        <f t="shared" si="49"/>
        <v>0</v>
      </c>
      <c r="I125" s="59">
        <f t="shared" si="49"/>
        <v>3.2892364203451763E-6</v>
      </c>
      <c r="J125" s="59">
        <f t="shared" si="49"/>
        <v>0</v>
      </c>
      <c r="K125" s="59">
        <f t="shared" si="49"/>
        <v>2.7598817621916849E-2</v>
      </c>
      <c r="L125" s="937"/>
      <c r="M125" s="937"/>
      <c r="N125" s="937"/>
      <c r="O125" s="937"/>
      <c r="P125" s="937"/>
      <c r="Q125" s="937"/>
      <c r="R125" s="937"/>
      <c r="S125" s="937"/>
      <c r="T125" s="937"/>
      <c r="U125" s="937"/>
      <c r="V125" s="937"/>
      <c r="W125" s="937"/>
      <c r="X125" s="937"/>
      <c r="Y125" s="937"/>
      <c r="Z125" s="937"/>
      <c r="AA125" s="937"/>
      <c r="AB125" s="937"/>
      <c r="AC125" s="937"/>
      <c r="AD125" s="937"/>
      <c r="AE125" s="937"/>
      <c r="AF125" s="937"/>
      <c r="AG125" s="937"/>
      <c r="AH125" s="937"/>
      <c r="AI125" s="937"/>
      <c r="AJ125" s="937"/>
      <c r="AK125" s="937"/>
      <c r="AL125" s="937"/>
      <c r="AM125" s="937"/>
      <c r="AN125" s="937"/>
      <c r="AO125" s="937"/>
    </row>
    <row r="126" spans="1:41" hidden="1" outlineLevel="1" x14ac:dyDescent="0.2">
      <c r="A126" s="293" t="s">
        <v>591</v>
      </c>
      <c r="B126" s="59">
        <f t="shared" ref="B126:K126" si="50">B39/B35-1</f>
        <v>6.3228921896563151E-2</v>
      </c>
      <c r="C126" s="59">
        <f t="shared" si="50"/>
        <v>4.7053813349922979E-2</v>
      </c>
      <c r="D126" s="59">
        <f t="shared" si="50"/>
        <v>0</v>
      </c>
      <c r="E126" s="59">
        <f t="shared" si="50"/>
        <v>0.13497749840286222</v>
      </c>
      <c r="F126" s="59">
        <f t="shared" si="50"/>
        <v>-9.4322579308903642E-2</v>
      </c>
      <c r="G126" s="59">
        <f t="shared" si="50"/>
        <v>8.5711965205629514E-2</v>
      </c>
      <c r="H126" s="59">
        <f t="shared" si="50"/>
        <v>0</v>
      </c>
      <c r="I126" s="59">
        <f t="shared" si="50"/>
        <v>3.2892364203451763E-6</v>
      </c>
      <c r="J126" s="59">
        <f t="shared" si="50"/>
        <v>0</v>
      </c>
      <c r="K126" s="59">
        <f t="shared" si="50"/>
        <v>2.7598817621916849E-2</v>
      </c>
      <c r="L126" s="937"/>
      <c r="M126" s="937"/>
      <c r="N126" s="937"/>
      <c r="O126" s="937"/>
      <c r="P126" s="937"/>
      <c r="Q126" s="937"/>
      <c r="R126" s="937"/>
      <c r="S126" s="937"/>
      <c r="T126" s="937"/>
      <c r="U126" s="937"/>
      <c r="V126" s="937"/>
      <c r="W126" s="937"/>
      <c r="X126" s="937"/>
      <c r="Y126" s="937"/>
      <c r="Z126" s="937"/>
      <c r="AA126" s="937"/>
      <c r="AB126" s="937"/>
      <c r="AC126" s="937"/>
      <c r="AD126" s="937"/>
      <c r="AE126" s="937"/>
      <c r="AF126" s="937"/>
      <c r="AG126" s="937"/>
      <c r="AH126" s="937"/>
      <c r="AI126" s="937"/>
      <c r="AJ126" s="937"/>
      <c r="AK126" s="937"/>
      <c r="AL126" s="937"/>
      <c r="AM126" s="937"/>
      <c r="AN126" s="937"/>
      <c r="AO126" s="937"/>
    </row>
    <row r="127" spans="1:41" hidden="1" outlineLevel="1" x14ac:dyDescent="0.2">
      <c r="A127" s="293" t="s">
        <v>589</v>
      </c>
      <c r="B127" s="59">
        <f t="shared" ref="B127:K127" si="51">B40/B36-1</f>
        <v>6.6653792368579046E-2</v>
      </c>
      <c r="C127" s="59">
        <f t="shared" si="51"/>
        <v>6.3913324368755742E-2</v>
      </c>
      <c r="D127" s="59">
        <f t="shared" si="51"/>
        <v>4.3327556325822858E-3</v>
      </c>
      <c r="E127" s="59">
        <f t="shared" si="51"/>
        <v>0.13464033731759573</v>
      </c>
      <c r="F127" s="59">
        <f t="shared" si="51"/>
        <v>-7.9077087445781236E-2</v>
      </c>
      <c r="G127" s="59">
        <f t="shared" si="51"/>
        <v>6.1300179261701393E-2</v>
      </c>
      <c r="H127" s="59">
        <f t="shared" si="51"/>
        <v>0</v>
      </c>
      <c r="I127" s="59">
        <f t="shared" si="51"/>
        <v>0</v>
      </c>
      <c r="J127" s="59">
        <f t="shared" si="51"/>
        <v>0</v>
      </c>
      <c r="K127" s="59">
        <f t="shared" si="51"/>
        <v>3.2235766216938799E-2</v>
      </c>
      <c r="L127" s="937"/>
      <c r="M127" s="937"/>
      <c r="N127" s="937"/>
      <c r="O127" s="937"/>
      <c r="P127" s="937"/>
      <c r="Q127" s="937"/>
      <c r="R127" s="937"/>
      <c r="S127" s="937"/>
      <c r="T127" s="937"/>
      <c r="U127" s="937"/>
      <c r="V127" s="937"/>
      <c r="W127" s="937"/>
      <c r="X127" s="937"/>
      <c r="Y127" s="937"/>
      <c r="Z127" s="937"/>
      <c r="AA127" s="937"/>
      <c r="AB127" s="937"/>
      <c r="AC127" s="937"/>
      <c r="AD127" s="937"/>
      <c r="AE127" s="937"/>
      <c r="AF127" s="937"/>
      <c r="AG127" s="937"/>
      <c r="AH127" s="937"/>
      <c r="AI127" s="937"/>
      <c r="AJ127" s="937"/>
      <c r="AK127" s="937"/>
      <c r="AL127" s="937"/>
      <c r="AM127" s="937"/>
      <c r="AN127" s="937"/>
      <c r="AO127" s="937"/>
    </row>
    <row r="128" spans="1:41" hidden="1" outlineLevel="1" x14ac:dyDescent="0.2">
      <c r="A128" s="293" t="s">
        <v>651</v>
      </c>
      <c r="B128" s="59">
        <f t="shared" ref="B128:K128" si="52">B41/B37-1</f>
        <v>2.9334962986044655E-2</v>
      </c>
      <c r="C128" s="59">
        <f t="shared" si="52"/>
        <v>5.5023401664344274E-2</v>
      </c>
      <c r="D128" s="59">
        <f t="shared" si="52"/>
        <v>1.2184508268059391E-2</v>
      </c>
      <c r="E128" s="59">
        <f t="shared" si="52"/>
        <v>-1.2577459789674172E-2</v>
      </c>
      <c r="F128" s="59">
        <f t="shared" si="52"/>
        <v>-3.3640260493965624E-2</v>
      </c>
      <c r="G128" s="59">
        <f t="shared" si="52"/>
        <v>6.1948332039871712E-2</v>
      </c>
      <c r="H128" s="59">
        <f t="shared" si="52"/>
        <v>0</v>
      </c>
      <c r="I128" s="59">
        <f t="shared" si="52"/>
        <v>-1.4739622909927474E-2</v>
      </c>
      <c r="J128" s="59">
        <f t="shared" si="52"/>
        <v>0</v>
      </c>
      <c r="K128" s="59">
        <f t="shared" si="52"/>
        <v>5.6433866171205604E-2</v>
      </c>
      <c r="L128" s="937"/>
      <c r="M128" s="937"/>
      <c r="N128" s="937"/>
      <c r="O128" s="937"/>
      <c r="P128" s="937"/>
      <c r="Q128" s="937"/>
      <c r="R128" s="937"/>
      <c r="S128" s="937"/>
      <c r="T128" s="937"/>
      <c r="U128" s="937"/>
      <c r="V128" s="937"/>
      <c r="W128" s="937"/>
      <c r="X128" s="937"/>
      <c r="Y128" s="937"/>
      <c r="Z128" s="937"/>
      <c r="AA128" s="937"/>
      <c r="AB128" s="937"/>
      <c r="AC128" s="937"/>
      <c r="AD128" s="937"/>
      <c r="AE128" s="937"/>
      <c r="AF128" s="937"/>
      <c r="AG128" s="937"/>
      <c r="AH128" s="937"/>
      <c r="AI128" s="937"/>
      <c r="AJ128" s="937"/>
      <c r="AK128" s="937"/>
      <c r="AL128" s="937"/>
      <c r="AM128" s="937"/>
      <c r="AN128" s="937"/>
      <c r="AO128" s="937"/>
    </row>
    <row r="129" spans="1:41" hidden="1" outlineLevel="1" x14ac:dyDescent="0.2">
      <c r="A129" s="293" t="s">
        <v>652</v>
      </c>
      <c r="B129" s="59">
        <f t="shared" ref="B129:K129" si="53">B42/B38-1</f>
        <v>1.6899372224550513E-2</v>
      </c>
      <c r="C129" s="59">
        <f t="shared" si="53"/>
        <v>2.9562440481054164E-2</v>
      </c>
      <c r="D129" s="59">
        <f t="shared" si="53"/>
        <v>7.7989601386483365E-3</v>
      </c>
      <c r="E129" s="59">
        <f t="shared" si="53"/>
        <v>1.0371658255443617E-3</v>
      </c>
      <c r="F129" s="59">
        <f t="shared" si="53"/>
        <v>3.0418970969180448E-2</v>
      </c>
      <c r="G129" s="59">
        <f t="shared" si="53"/>
        <v>2.5511132774022283E-2</v>
      </c>
      <c r="H129" s="59">
        <f t="shared" si="53"/>
        <v>0</v>
      </c>
      <c r="I129" s="59">
        <f t="shared" si="53"/>
        <v>-1.4739622909927474E-2</v>
      </c>
      <c r="J129" s="59">
        <f t="shared" si="53"/>
        <v>0</v>
      </c>
      <c r="K129" s="59">
        <f t="shared" si="53"/>
        <v>1.5499190861185674E-2</v>
      </c>
      <c r="L129" s="937"/>
      <c r="M129" s="937"/>
      <c r="N129" s="937"/>
      <c r="O129" s="937"/>
      <c r="P129" s="937"/>
      <c r="Q129" s="937"/>
      <c r="R129" s="937"/>
      <c r="S129" s="937"/>
      <c r="T129" s="937"/>
      <c r="U129" s="937"/>
      <c r="V129" s="937"/>
      <c r="W129" s="937"/>
      <c r="X129" s="937"/>
      <c r="Y129" s="937"/>
      <c r="Z129" s="937"/>
      <c r="AA129" s="937"/>
      <c r="AB129" s="937"/>
      <c r="AC129" s="937"/>
      <c r="AD129" s="937"/>
      <c r="AE129" s="937"/>
      <c r="AF129" s="937"/>
      <c r="AG129" s="937"/>
      <c r="AH129" s="937"/>
      <c r="AI129" s="937"/>
      <c r="AJ129" s="937"/>
      <c r="AK129" s="937"/>
      <c r="AL129" s="937"/>
      <c r="AM129" s="937"/>
      <c r="AN129" s="937"/>
      <c r="AO129" s="937"/>
    </row>
    <row r="130" spans="1:41" hidden="1" outlineLevel="1" x14ac:dyDescent="0.2">
      <c r="A130" s="293" t="s">
        <v>653</v>
      </c>
      <c r="B130" s="59">
        <f t="shared" ref="B130:K130" si="54">B43/B39-1</f>
        <v>2.9056086509845036E-2</v>
      </c>
      <c r="C130" s="59">
        <f t="shared" si="54"/>
        <v>4.9344908155461553E-2</v>
      </c>
      <c r="D130" s="59">
        <f t="shared" si="54"/>
        <v>7.7989601386483365E-3</v>
      </c>
      <c r="E130" s="59">
        <f t="shared" si="54"/>
        <v>3.2149266847287805E-3</v>
      </c>
      <c r="F130" s="59">
        <f t="shared" si="54"/>
        <v>3.8688018013509851E-2</v>
      </c>
      <c r="G130" s="59">
        <f t="shared" si="54"/>
        <v>5.5702454884499986E-2</v>
      </c>
      <c r="H130" s="59">
        <f t="shared" si="54"/>
        <v>0</v>
      </c>
      <c r="I130" s="59">
        <f t="shared" si="54"/>
        <v>-1.4739622909927474E-2</v>
      </c>
      <c r="J130" s="59">
        <f t="shared" si="54"/>
        <v>0</v>
      </c>
      <c r="K130" s="59">
        <f t="shared" si="54"/>
        <v>1.5499190861185674E-2</v>
      </c>
      <c r="L130" s="937"/>
      <c r="M130" s="937"/>
      <c r="N130" s="937"/>
      <c r="O130" s="937"/>
      <c r="P130" s="937"/>
      <c r="Q130" s="937"/>
      <c r="R130" s="937"/>
      <c r="S130" s="937"/>
      <c r="T130" s="937"/>
      <c r="U130" s="937"/>
      <c r="V130" s="937"/>
      <c r="W130" s="937"/>
      <c r="X130" s="937"/>
      <c r="Y130" s="937"/>
      <c r="Z130" s="937"/>
      <c r="AA130" s="937"/>
      <c r="AB130" s="937"/>
      <c r="AC130" s="937"/>
      <c r="AD130" s="937"/>
      <c r="AE130" s="937"/>
      <c r="AF130" s="937"/>
      <c r="AG130" s="937"/>
      <c r="AH130" s="937"/>
      <c r="AI130" s="937"/>
      <c r="AJ130" s="937"/>
      <c r="AK130" s="937"/>
      <c r="AL130" s="937"/>
      <c r="AM130" s="937"/>
      <c r="AN130" s="937"/>
      <c r="AO130" s="937"/>
    </row>
    <row r="131" spans="1:41" hidden="1" outlineLevel="1" x14ac:dyDescent="0.2">
      <c r="A131" s="293" t="s">
        <v>650</v>
      </c>
      <c r="B131" s="59">
        <f t="shared" ref="B131:K131" si="55">B44/B40-1</f>
        <v>2.1742938195807859E-2</v>
      </c>
      <c r="C131" s="59">
        <f t="shared" si="55"/>
        <v>2.547188779486409E-2</v>
      </c>
      <c r="D131" s="59">
        <f t="shared" si="55"/>
        <v>0</v>
      </c>
      <c r="E131" s="59">
        <f t="shared" si="55"/>
        <v>2.1063217687862457E-2</v>
      </c>
      <c r="F131" s="59">
        <f t="shared" si="55"/>
        <v>-1.0949558368241408E-2</v>
      </c>
      <c r="G131" s="59">
        <f t="shared" si="55"/>
        <v>6.2164375709325537E-2</v>
      </c>
      <c r="H131" s="59">
        <f t="shared" si="55"/>
        <v>0</v>
      </c>
      <c r="I131" s="59">
        <f t="shared" si="55"/>
        <v>8.7292972490693455E-3</v>
      </c>
      <c r="J131" s="59">
        <f t="shared" si="55"/>
        <v>2.7874074664812509E-2</v>
      </c>
      <c r="K131" s="59">
        <f t="shared" si="55"/>
        <v>-3.0959056926414541E-2</v>
      </c>
      <c r="L131" s="937"/>
      <c r="M131" s="937"/>
      <c r="N131" s="937"/>
      <c r="O131" s="937"/>
      <c r="P131" s="937"/>
      <c r="Q131" s="937"/>
      <c r="R131" s="937"/>
      <c r="S131" s="937"/>
      <c r="T131" s="937"/>
      <c r="U131" s="937"/>
      <c r="V131" s="937"/>
      <c r="W131" s="937"/>
      <c r="X131" s="937"/>
      <c r="Y131" s="937"/>
      <c r="Z131" s="937"/>
      <c r="AA131" s="937"/>
      <c r="AB131" s="937"/>
      <c r="AC131" s="937"/>
      <c r="AD131" s="937"/>
      <c r="AE131" s="937"/>
      <c r="AF131" s="937"/>
      <c r="AG131" s="937"/>
      <c r="AH131" s="937"/>
      <c r="AI131" s="937"/>
      <c r="AJ131" s="937"/>
      <c r="AK131" s="937"/>
      <c r="AL131" s="937"/>
      <c r="AM131" s="937"/>
      <c r="AN131" s="937"/>
      <c r="AO131" s="937"/>
    </row>
    <row r="132" spans="1:41" hidden="1" outlineLevel="1" x14ac:dyDescent="0.2">
      <c r="A132" s="293" t="s">
        <v>714</v>
      </c>
      <c r="B132" s="59">
        <f t="shared" ref="B132:K132" si="56">B45/B41-1</f>
        <v>1.2245015403221426E-2</v>
      </c>
      <c r="C132" s="59">
        <f t="shared" si="56"/>
        <v>1.4127325116580103E-2</v>
      </c>
      <c r="D132" s="59">
        <f t="shared" si="56"/>
        <v>-3.4393809114360296E-3</v>
      </c>
      <c r="E132" s="59">
        <f t="shared" si="56"/>
        <v>2.1200328645228916E-2</v>
      </c>
      <c r="F132" s="59">
        <f t="shared" si="56"/>
        <v>5.7345099919401399E-3</v>
      </c>
      <c r="G132" s="59">
        <f t="shared" si="56"/>
        <v>7.2186918406098588E-3</v>
      </c>
      <c r="H132" s="59">
        <f t="shared" si="56"/>
        <v>0</v>
      </c>
      <c r="I132" s="59">
        <f t="shared" si="56"/>
        <v>2.2784589515244313E-2</v>
      </c>
      <c r="J132" s="59">
        <f t="shared" si="56"/>
        <v>2.7874074664812509E-2</v>
      </c>
      <c r="K132" s="59">
        <f t="shared" si="56"/>
        <v>-1.3485712710632591E-2</v>
      </c>
      <c r="L132" s="937"/>
      <c r="M132" s="937"/>
      <c r="N132" s="937"/>
      <c r="O132" s="937"/>
      <c r="P132" s="937"/>
      <c r="Q132" s="937"/>
      <c r="R132" s="937"/>
      <c r="S132" s="937"/>
      <c r="T132" s="937"/>
      <c r="U132" s="937"/>
      <c r="V132" s="937"/>
      <c r="W132" s="937"/>
      <c r="X132" s="937"/>
      <c r="Y132" s="937"/>
      <c r="Z132" s="937"/>
      <c r="AA132" s="937"/>
      <c r="AB132" s="937"/>
      <c r="AC132" s="937"/>
      <c r="AD132" s="937"/>
      <c r="AE132" s="937"/>
      <c r="AF132" s="937"/>
      <c r="AG132" s="937"/>
      <c r="AH132" s="937"/>
      <c r="AI132" s="937"/>
      <c r="AJ132" s="937"/>
      <c r="AK132" s="937"/>
      <c r="AL132" s="937"/>
      <c r="AM132" s="937"/>
      <c r="AN132" s="937"/>
      <c r="AO132" s="937"/>
    </row>
    <row r="133" spans="1:41" hidden="1" outlineLevel="1" x14ac:dyDescent="0.2">
      <c r="A133" s="293" t="s">
        <v>715</v>
      </c>
      <c r="B133" s="59">
        <f t="shared" ref="B133:K133" si="57">B46/B42-1</f>
        <v>1.1262026503616518E-2</v>
      </c>
      <c r="C133" s="59">
        <f t="shared" si="57"/>
        <v>1.6726969935614733E-2</v>
      </c>
      <c r="D133" s="59">
        <f t="shared" si="57"/>
        <v>-3.4393809114360296E-3</v>
      </c>
      <c r="E133" s="59">
        <f t="shared" si="57"/>
        <v>1.7496485176396348E-2</v>
      </c>
      <c r="F133" s="59">
        <f t="shared" si="57"/>
        <v>5.7345099919401399E-3</v>
      </c>
      <c r="G133" s="59">
        <f t="shared" si="57"/>
        <v>9.2079911457032537E-4</v>
      </c>
      <c r="H133" s="59">
        <f t="shared" si="57"/>
        <v>0</v>
      </c>
      <c r="I133" s="59">
        <f t="shared" si="57"/>
        <v>3.3585869414142877E-2</v>
      </c>
      <c r="J133" s="59">
        <f t="shared" si="57"/>
        <v>2.7874074664812509E-2</v>
      </c>
      <c r="K133" s="59">
        <f t="shared" si="57"/>
        <v>-1.4896796000070434E-2</v>
      </c>
      <c r="L133" s="937"/>
      <c r="M133" s="937"/>
      <c r="N133" s="937"/>
      <c r="O133" s="937"/>
      <c r="P133" s="937"/>
      <c r="Q133" s="937"/>
      <c r="R133" s="937"/>
      <c r="S133" s="937"/>
      <c r="T133" s="937"/>
      <c r="U133" s="937"/>
      <c r="V133" s="937"/>
      <c r="W133" s="937"/>
      <c r="X133" s="937"/>
      <c r="Y133" s="937"/>
      <c r="Z133" s="937"/>
      <c r="AA133" s="937"/>
      <c r="AB133" s="937"/>
      <c r="AC133" s="937"/>
      <c r="AD133" s="937"/>
      <c r="AE133" s="937"/>
      <c r="AF133" s="937"/>
      <c r="AG133" s="937"/>
      <c r="AH133" s="937"/>
      <c r="AI133" s="937"/>
      <c r="AJ133" s="937"/>
      <c r="AK133" s="937"/>
      <c r="AL133" s="937"/>
      <c r="AM133" s="937"/>
      <c r="AN133" s="937"/>
      <c r="AO133" s="937"/>
    </row>
    <row r="134" spans="1:41" hidden="1" outlineLevel="1" x14ac:dyDescent="0.2">
      <c r="A134" s="293" t="s">
        <v>716</v>
      </c>
      <c r="B134" s="59">
        <f t="shared" ref="B134:K134" si="58">B47/B43-1</f>
        <v>7.6829397331115157E-3</v>
      </c>
      <c r="C134" s="59">
        <f t="shared" si="58"/>
        <v>5.7910927059752204E-3</v>
      </c>
      <c r="D134" s="59">
        <f t="shared" si="58"/>
        <v>-3.4393809114360296E-3</v>
      </c>
      <c r="E134" s="59">
        <f t="shared" si="58"/>
        <v>1.8721227538499807E-2</v>
      </c>
      <c r="F134" s="59">
        <f t="shared" si="58"/>
        <v>5.7345099919401399E-3</v>
      </c>
      <c r="G134" s="59">
        <f t="shared" si="58"/>
        <v>9.2079911457032537E-4</v>
      </c>
      <c r="H134" s="59">
        <f t="shared" si="58"/>
        <v>0</v>
      </c>
      <c r="I134" s="59">
        <f t="shared" si="58"/>
        <v>3.3590426332045675E-2</v>
      </c>
      <c r="J134" s="59">
        <f t="shared" si="58"/>
        <v>2.7874074664812509E-2</v>
      </c>
      <c r="K134" s="59">
        <f t="shared" si="58"/>
        <v>-1.453095959169759E-2</v>
      </c>
      <c r="L134" s="937"/>
      <c r="M134" s="937"/>
      <c r="N134" s="937"/>
      <c r="O134" s="937"/>
      <c r="P134" s="937"/>
      <c r="Q134" s="937"/>
      <c r="R134" s="937"/>
      <c r="S134" s="937"/>
      <c r="T134" s="937"/>
      <c r="U134" s="937"/>
      <c r="V134" s="937"/>
      <c r="W134" s="937"/>
      <c r="X134" s="937"/>
      <c r="Y134" s="937"/>
      <c r="Z134" s="937"/>
      <c r="AA134" s="937"/>
      <c r="AB134" s="937"/>
      <c r="AC134" s="937"/>
      <c r="AD134" s="937"/>
      <c r="AE134" s="937"/>
      <c r="AF134" s="937"/>
      <c r="AG134" s="937"/>
      <c r="AH134" s="937"/>
      <c r="AI134" s="937"/>
      <c r="AJ134" s="937"/>
      <c r="AK134" s="937"/>
      <c r="AL134" s="937"/>
      <c r="AM134" s="937"/>
      <c r="AN134" s="937"/>
      <c r="AO134" s="937"/>
    </row>
    <row r="135" spans="1:41" hidden="1" outlineLevel="1" x14ac:dyDescent="0.2">
      <c r="A135" s="293" t="s">
        <v>717</v>
      </c>
      <c r="B135" s="59">
        <f t="shared" ref="B135:K135" si="59">B48/B44-1</f>
        <v>1.1195419634777881E-2</v>
      </c>
      <c r="C135" s="59">
        <f t="shared" si="59"/>
        <v>1.5584871937480926E-2</v>
      </c>
      <c r="D135" s="59">
        <f t="shared" si="59"/>
        <v>1.1044003451310402E-5</v>
      </c>
      <c r="E135" s="59">
        <f t="shared" si="59"/>
        <v>3.0228273431798236E-3</v>
      </c>
      <c r="F135" s="59">
        <f t="shared" si="59"/>
        <v>9.3928187931209717E-2</v>
      </c>
      <c r="G135" s="59">
        <f t="shared" si="59"/>
        <v>1.3479059345304911E-3</v>
      </c>
      <c r="H135" s="59">
        <f t="shared" si="59"/>
        <v>0</v>
      </c>
      <c r="I135" s="59">
        <f t="shared" si="59"/>
        <v>1.7022599576004271E-2</v>
      </c>
      <c r="J135" s="59">
        <f t="shared" si="59"/>
        <v>0</v>
      </c>
      <c r="K135" s="59">
        <f t="shared" si="59"/>
        <v>1.7488696267365933E-2</v>
      </c>
      <c r="L135" s="937"/>
      <c r="M135" s="937"/>
      <c r="N135" s="937"/>
      <c r="O135" s="937"/>
      <c r="P135" s="937"/>
      <c r="Q135" s="937"/>
      <c r="R135" s="937"/>
      <c r="S135" s="937"/>
      <c r="T135" s="937"/>
      <c r="U135" s="937"/>
      <c r="V135" s="937"/>
      <c r="W135" s="937"/>
      <c r="X135" s="937"/>
      <c r="Y135" s="937"/>
      <c r="Z135" s="937"/>
      <c r="AA135" s="937"/>
      <c r="AB135" s="937"/>
      <c r="AC135" s="937"/>
      <c r="AD135" s="937"/>
      <c r="AE135" s="937"/>
      <c r="AF135" s="937"/>
      <c r="AG135" s="937"/>
      <c r="AH135" s="937"/>
      <c r="AI135" s="937"/>
      <c r="AJ135" s="937"/>
      <c r="AK135" s="937"/>
      <c r="AL135" s="937"/>
      <c r="AM135" s="937"/>
      <c r="AN135" s="937"/>
      <c r="AO135" s="937"/>
    </row>
    <row r="136" spans="1:41" hidden="1" outlineLevel="1" x14ac:dyDescent="0.2">
      <c r="A136" s="293" t="s">
        <v>748</v>
      </c>
      <c r="B136" s="59">
        <f t="shared" ref="B136:K136" si="60">B49/B45-1</f>
        <v>1.1890675840040554E-2</v>
      </c>
      <c r="C136" s="59">
        <f t="shared" si="60"/>
        <v>2.3161101125391603E-2</v>
      </c>
      <c r="D136" s="59">
        <f t="shared" si="60"/>
        <v>-1.0477012202637859E-2</v>
      </c>
      <c r="E136" s="59">
        <f t="shared" si="60"/>
        <v>2.1797532392249241E-3</v>
      </c>
      <c r="F136" s="59">
        <f t="shared" si="60"/>
        <v>7.2591372360996331E-2</v>
      </c>
      <c r="G136" s="59">
        <f t="shared" si="60"/>
        <v>6.6696521708231593E-3</v>
      </c>
      <c r="H136" s="59">
        <f t="shared" si="60"/>
        <v>0</v>
      </c>
      <c r="I136" s="59">
        <f t="shared" si="60"/>
        <v>-4.2812072487087294E-3</v>
      </c>
      <c r="J136" s="59">
        <f t="shared" si="60"/>
        <v>0</v>
      </c>
      <c r="K136" s="59">
        <f t="shared" si="60"/>
        <v>1.5639976967645186E-3</v>
      </c>
      <c r="L136" s="937"/>
      <c r="M136" s="937"/>
      <c r="N136" s="937"/>
      <c r="O136" s="937"/>
      <c r="P136" s="937"/>
      <c r="Q136" s="937"/>
      <c r="R136" s="937"/>
      <c r="S136" s="937"/>
      <c r="T136" s="937"/>
      <c r="U136" s="937"/>
      <c r="V136" s="937"/>
      <c r="W136" s="937"/>
      <c r="X136" s="937"/>
      <c r="Y136" s="937"/>
      <c r="Z136" s="937"/>
      <c r="AA136" s="937"/>
      <c r="AB136" s="937"/>
      <c r="AC136" s="937"/>
      <c r="AD136" s="937"/>
      <c r="AE136" s="937"/>
      <c r="AF136" s="937"/>
      <c r="AG136" s="937"/>
      <c r="AH136" s="937"/>
      <c r="AI136" s="937"/>
      <c r="AJ136" s="937"/>
      <c r="AK136" s="937"/>
      <c r="AL136" s="937"/>
      <c r="AM136" s="937"/>
      <c r="AN136" s="937"/>
      <c r="AO136" s="937"/>
    </row>
    <row r="137" spans="1:41" hidden="1" outlineLevel="1" x14ac:dyDescent="0.2">
      <c r="A137" s="293" t="s">
        <v>749</v>
      </c>
      <c r="B137" s="59">
        <f t="shared" ref="B137:K137" si="61">B50/B46-1</f>
        <v>1.3139074161653941E-2</v>
      </c>
      <c r="C137" s="59">
        <f t="shared" si="61"/>
        <v>3.6042659495229001E-2</v>
      </c>
      <c r="D137" s="59">
        <f t="shared" si="61"/>
        <v>-1.0477012202637859E-2</v>
      </c>
      <c r="E137" s="59">
        <f t="shared" si="61"/>
        <v>2.7173109671136952E-3</v>
      </c>
      <c r="F137" s="59">
        <f t="shared" si="61"/>
        <v>8.2347238862445327E-2</v>
      </c>
      <c r="G137" s="59">
        <f t="shared" si="61"/>
        <v>6.6696521708231593E-3</v>
      </c>
      <c r="H137" s="59">
        <f t="shared" si="61"/>
        <v>0</v>
      </c>
      <c r="I137" s="59">
        <f t="shared" si="61"/>
        <v>-1.4686764928397711E-2</v>
      </c>
      <c r="J137" s="59">
        <f t="shared" si="61"/>
        <v>0</v>
      </c>
      <c r="K137" s="59">
        <f t="shared" si="61"/>
        <v>-3.5769315862500206E-2</v>
      </c>
      <c r="L137" s="937"/>
      <c r="M137" s="937"/>
      <c r="N137" s="937"/>
      <c r="O137" s="937"/>
      <c r="P137" s="937"/>
      <c r="Q137" s="937"/>
      <c r="R137" s="937"/>
      <c r="S137" s="937"/>
      <c r="T137" s="937"/>
      <c r="U137" s="937"/>
      <c r="V137" s="937"/>
      <c r="W137" s="937"/>
      <c r="X137" s="937"/>
      <c r="Y137" s="937"/>
      <c r="Z137" s="937"/>
      <c r="AA137" s="937"/>
      <c r="AB137" s="937"/>
      <c r="AC137" s="937"/>
      <c r="AD137" s="937"/>
      <c r="AE137" s="937"/>
      <c r="AF137" s="937"/>
      <c r="AG137" s="937"/>
      <c r="AH137" s="937"/>
      <c r="AI137" s="937"/>
      <c r="AJ137" s="937"/>
      <c r="AK137" s="937"/>
      <c r="AL137" s="937"/>
      <c r="AM137" s="937"/>
      <c r="AN137" s="937"/>
      <c r="AO137" s="937"/>
    </row>
    <row r="138" spans="1:41" hidden="1" outlineLevel="1" x14ac:dyDescent="0.2">
      <c r="A138" s="293" t="s">
        <v>750</v>
      </c>
      <c r="B138" s="59">
        <f t="shared" ref="B138:K138" si="62">B51/B47-1</f>
        <v>1.289399015313597E-2</v>
      </c>
      <c r="C138" s="59">
        <f t="shared" si="62"/>
        <v>3.9803397879227154E-2</v>
      </c>
      <c r="D138" s="59">
        <f t="shared" si="62"/>
        <v>-1.0477012202637859E-2</v>
      </c>
      <c r="E138" s="59">
        <f t="shared" si="62"/>
        <v>3.101682941185846E-3</v>
      </c>
      <c r="F138" s="59">
        <f t="shared" si="62"/>
        <v>0.11104447870415513</v>
      </c>
      <c r="G138" s="59">
        <f t="shared" si="62"/>
        <v>6.6696521708231593E-3</v>
      </c>
      <c r="H138" s="59">
        <f t="shared" si="62"/>
        <v>0</v>
      </c>
      <c r="I138" s="59">
        <f t="shared" si="62"/>
        <v>-1.4691109000678382E-2</v>
      </c>
      <c r="J138" s="59">
        <f t="shared" si="62"/>
        <v>0</v>
      </c>
      <c r="K138" s="59">
        <f t="shared" si="62"/>
        <v>-6.1350066471430709E-2</v>
      </c>
      <c r="L138" s="937"/>
      <c r="M138" s="937"/>
      <c r="N138" s="937"/>
      <c r="O138" s="937"/>
      <c r="P138" s="937"/>
      <c r="Q138" s="937"/>
      <c r="R138" s="937"/>
      <c r="S138" s="937"/>
      <c r="T138" s="937"/>
      <c r="U138" s="937"/>
      <c r="V138" s="937"/>
      <c r="W138" s="937"/>
      <c r="X138" s="937"/>
      <c r="Y138" s="937"/>
      <c r="Z138" s="937"/>
      <c r="AA138" s="937"/>
      <c r="AB138" s="937"/>
      <c r="AC138" s="937"/>
      <c r="AD138" s="937"/>
      <c r="AE138" s="937"/>
      <c r="AF138" s="937"/>
      <c r="AG138" s="937"/>
      <c r="AH138" s="937"/>
      <c r="AI138" s="937"/>
      <c r="AJ138" s="937"/>
      <c r="AK138" s="937"/>
      <c r="AL138" s="937"/>
      <c r="AM138" s="937"/>
      <c r="AN138" s="937"/>
      <c r="AO138" s="937"/>
    </row>
    <row r="139" spans="1:41" hidden="1" outlineLevel="1" x14ac:dyDescent="0.2">
      <c r="A139" s="293" t="s">
        <v>747</v>
      </c>
      <c r="B139" s="59">
        <f t="shared" ref="B139:K139" si="63">B52/B48-1</f>
        <v>-3.1616535694810932E-2</v>
      </c>
      <c r="C139" s="59">
        <f t="shared" si="63"/>
        <v>3.6924382354006635E-2</v>
      </c>
      <c r="D139" s="59">
        <f t="shared" si="63"/>
        <v>-1.1227486012234111E-2</v>
      </c>
      <c r="E139" s="59">
        <f t="shared" si="63"/>
        <v>-0.13223079102214041</v>
      </c>
      <c r="F139" s="59">
        <f t="shared" si="63"/>
        <v>0.10856755925340855</v>
      </c>
      <c r="G139" s="59">
        <f t="shared" si="63"/>
        <v>-4.6449210191825685E-2</v>
      </c>
      <c r="H139" s="59">
        <f t="shared" si="63"/>
        <v>0</v>
      </c>
      <c r="I139" s="59">
        <f t="shared" si="63"/>
        <v>-2.2537693798539093E-2</v>
      </c>
      <c r="J139" s="59">
        <f t="shared" si="63"/>
        <v>0</v>
      </c>
      <c r="K139" s="59">
        <f t="shared" si="63"/>
        <v>-5.8107175334408234E-2</v>
      </c>
      <c r="L139" s="937"/>
      <c r="M139" s="937"/>
      <c r="N139" s="937"/>
      <c r="O139" s="937"/>
      <c r="P139" s="937"/>
      <c r="Q139" s="937"/>
      <c r="R139" s="937"/>
      <c r="S139" s="937"/>
      <c r="T139" s="937"/>
      <c r="U139" s="937"/>
      <c r="V139" s="937"/>
      <c r="W139" s="937"/>
      <c r="X139" s="937"/>
      <c r="Y139" s="937"/>
      <c r="Z139" s="937"/>
      <c r="AA139" s="937"/>
      <c r="AB139" s="937"/>
      <c r="AC139" s="937"/>
      <c r="AD139" s="937"/>
      <c r="AE139" s="937"/>
      <c r="AF139" s="937"/>
      <c r="AG139" s="937"/>
      <c r="AH139" s="937"/>
      <c r="AI139" s="937"/>
      <c r="AJ139" s="937"/>
      <c r="AK139" s="937"/>
      <c r="AL139" s="937"/>
      <c r="AM139" s="937"/>
      <c r="AN139" s="937"/>
      <c r="AO139" s="937"/>
    </row>
    <row r="140" spans="1:41" hidden="1" outlineLevel="1" x14ac:dyDescent="0.2">
      <c r="A140" s="293" t="s">
        <v>784</v>
      </c>
      <c r="B140" s="59">
        <f t="shared" ref="B140:K140" si="64">B53/B49-1</f>
        <v>-2.98854981036486E-2</v>
      </c>
      <c r="C140" s="59">
        <f t="shared" si="64"/>
        <v>2.5977219374845983E-2</v>
      </c>
      <c r="D140" s="59">
        <f t="shared" si="64"/>
        <v>-7.4738415545605452E-4</v>
      </c>
      <c r="E140" s="59">
        <f t="shared" si="64"/>
        <v>-0.13123743285155631</v>
      </c>
      <c r="F140" s="59">
        <f t="shared" si="64"/>
        <v>6.6272703855900561E-2</v>
      </c>
      <c r="G140" s="59">
        <f t="shared" si="64"/>
        <v>-3.0966140127883568E-2</v>
      </c>
      <c r="H140" s="59">
        <f t="shared" si="64"/>
        <v>0</v>
      </c>
      <c r="I140" s="59">
        <f t="shared" si="64"/>
        <v>1.1964631552174865E-6</v>
      </c>
      <c r="J140" s="59">
        <f t="shared" si="64"/>
        <v>0</v>
      </c>
      <c r="K140" s="59">
        <f t="shared" si="64"/>
        <v>-2.0268880704208847E-2</v>
      </c>
      <c r="L140" s="937"/>
      <c r="M140" s="937"/>
      <c r="N140" s="937"/>
      <c r="O140" s="937"/>
      <c r="P140" s="937"/>
      <c r="Q140" s="937"/>
      <c r="R140" s="937"/>
      <c r="S140" s="937"/>
      <c r="T140" s="937"/>
      <c r="U140" s="937"/>
      <c r="V140" s="937"/>
      <c r="W140" s="937"/>
      <c r="X140" s="937"/>
      <c r="Y140" s="937"/>
      <c r="Z140" s="937"/>
      <c r="AA140" s="937"/>
      <c r="AB140" s="937"/>
      <c r="AC140" s="937"/>
      <c r="AD140" s="937"/>
      <c r="AE140" s="937"/>
      <c r="AF140" s="937"/>
      <c r="AG140" s="937"/>
      <c r="AH140" s="937"/>
      <c r="AI140" s="937"/>
      <c r="AJ140" s="937"/>
      <c r="AK140" s="937"/>
      <c r="AL140" s="937"/>
      <c r="AM140" s="937"/>
      <c r="AN140" s="937"/>
      <c r="AO140" s="937"/>
    </row>
    <row r="141" spans="1:41" hidden="1" outlineLevel="1" x14ac:dyDescent="0.2">
      <c r="A141" s="293" t="s">
        <v>783</v>
      </c>
      <c r="B141" s="59">
        <f t="shared" ref="B141:K141" si="65">B54/B50-1</f>
        <v>-4.0527823172289867E-2</v>
      </c>
      <c r="C141" s="59">
        <f t="shared" si="65"/>
        <v>-8.6931551324409551E-3</v>
      </c>
      <c r="D141" s="59">
        <f t="shared" si="65"/>
        <v>7.4738415545587689E-3</v>
      </c>
      <c r="E141" s="59">
        <f t="shared" si="65"/>
        <v>-0.13067458043406999</v>
      </c>
      <c r="F141" s="59">
        <f t="shared" si="65"/>
        <v>3.1794196508099448E-2</v>
      </c>
      <c r="G141" s="59">
        <f t="shared" si="65"/>
        <v>-5.4139802627541922E-2</v>
      </c>
      <c r="H141" s="59">
        <f t="shared" si="65"/>
        <v>0</v>
      </c>
      <c r="I141" s="59">
        <f t="shared" si="65"/>
        <v>1.1964631552174865E-6</v>
      </c>
      <c r="J141" s="59">
        <f t="shared" si="65"/>
        <v>0</v>
      </c>
      <c r="K141" s="59">
        <f t="shared" si="65"/>
        <v>4.3387494280466621E-2</v>
      </c>
      <c r="L141" s="937"/>
      <c r="M141" s="937"/>
      <c r="N141" s="937"/>
      <c r="O141" s="937"/>
      <c r="P141" s="937"/>
      <c r="Q141" s="937"/>
      <c r="R141" s="937"/>
      <c r="S141" s="937"/>
      <c r="T141" s="937"/>
      <c r="U141" s="937"/>
      <c r="V141" s="937"/>
      <c r="W141" s="937"/>
      <c r="X141" s="937"/>
      <c r="Y141" s="937"/>
      <c r="Z141" s="937"/>
      <c r="AA141" s="937"/>
      <c r="AB141" s="937"/>
      <c r="AC141" s="937"/>
      <c r="AD141" s="937"/>
      <c r="AE141" s="937"/>
      <c r="AF141" s="937"/>
      <c r="AG141" s="937"/>
      <c r="AH141" s="937"/>
      <c r="AI141" s="937"/>
      <c r="AJ141" s="937"/>
      <c r="AK141" s="937"/>
      <c r="AL141" s="937"/>
      <c r="AM141" s="937"/>
      <c r="AN141" s="937"/>
      <c r="AO141" s="937"/>
    </row>
    <row r="142" spans="1:41" hidden="1" outlineLevel="1" x14ac:dyDescent="0.2">
      <c r="A142" s="293" t="s">
        <v>782</v>
      </c>
      <c r="B142" s="59">
        <f t="shared" ref="B142:K142" si="66">B55/B51-1</f>
        <v>-3.8420094223265977E-2</v>
      </c>
      <c r="C142" s="59">
        <f t="shared" si="66"/>
        <v>-1.9520440562606933E-2</v>
      </c>
      <c r="D142" s="59">
        <f t="shared" si="66"/>
        <v>7.4738415545587689E-3</v>
      </c>
      <c r="E142" s="59">
        <f t="shared" si="66"/>
        <v>-0.13174345616244543</v>
      </c>
      <c r="F142" s="59">
        <f t="shared" si="66"/>
        <v>5.9225519665908832E-2</v>
      </c>
      <c r="G142" s="59">
        <f t="shared" si="66"/>
        <v>-3.2865213627729206E-2</v>
      </c>
      <c r="H142" s="59">
        <f t="shared" si="66"/>
        <v>0</v>
      </c>
      <c r="I142" s="59">
        <f t="shared" si="66"/>
        <v>1.1964631552174865E-6</v>
      </c>
      <c r="J142" s="59">
        <f t="shared" si="66"/>
        <v>0</v>
      </c>
      <c r="K142" s="59">
        <f t="shared" si="66"/>
        <v>7.1424733317513311E-2</v>
      </c>
      <c r="L142" s="937"/>
      <c r="M142" s="937"/>
      <c r="N142" s="937"/>
      <c r="O142" s="937"/>
      <c r="P142" s="937"/>
      <c r="Q142" s="937"/>
      <c r="R142" s="937"/>
      <c r="S142" s="937"/>
      <c r="T142" s="937"/>
      <c r="U142" s="937"/>
      <c r="V142" s="937"/>
      <c r="W142" s="937"/>
      <c r="X142" s="937"/>
      <c r="Y142" s="937"/>
      <c r="Z142" s="937"/>
      <c r="AA142" s="937"/>
      <c r="AB142" s="937"/>
      <c r="AC142" s="937"/>
      <c r="AD142" s="937"/>
      <c r="AE142" s="937"/>
      <c r="AF142" s="937"/>
      <c r="AG142" s="937"/>
      <c r="AH142" s="937"/>
      <c r="AI142" s="937"/>
      <c r="AJ142" s="937"/>
      <c r="AK142" s="937"/>
      <c r="AL142" s="937"/>
      <c r="AM142" s="937"/>
      <c r="AN142" s="937"/>
      <c r="AO142" s="937"/>
    </row>
    <row r="143" spans="1:41" hidden="1" outlineLevel="1" x14ac:dyDescent="0.2">
      <c r="A143" s="293" t="s">
        <v>781</v>
      </c>
      <c r="B143" s="59">
        <f t="shared" ref="B143:K143" si="67">B56/B52-1</f>
        <v>-6.0244969736380494E-3</v>
      </c>
      <c r="C143" s="59">
        <f t="shared" si="67"/>
        <v>-1.5012675968030242E-2</v>
      </c>
      <c r="D143" s="59">
        <f t="shared" si="67"/>
        <v>9.7680371458335191E-3</v>
      </c>
      <c r="E143" s="59">
        <f t="shared" si="67"/>
        <v>1.5547169944190031E-3</v>
      </c>
      <c r="F143" s="59">
        <f t="shared" si="67"/>
        <v>-4.9242561792149031E-2</v>
      </c>
      <c r="G143" s="59">
        <f t="shared" si="67"/>
        <v>-2.2761329037927713E-2</v>
      </c>
      <c r="H143" s="59">
        <f t="shared" si="67"/>
        <v>0</v>
      </c>
      <c r="I143" s="59">
        <f t="shared" si="67"/>
        <v>1.1964631552174865E-6</v>
      </c>
      <c r="J143" s="59">
        <f t="shared" si="67"/>
        <v>0</v>
      </c>
      <c r="K143" s="59">
        <f t="shared" si="67"/>
        <v>4.4547883036669456E-2</v>
      </c>
      <c r="L143" s="937"/>
      <c r="M143" s="937"/>
      <c r="N143" s="937"/>
      <c r="O143" s="937"/>
      <c r="P143" s="937"/>
      <c r="Q143" s="937"/>
      <c r="R143" s="937"/>
      <c r="S143" s="937"/>
      <c r="T143" s="937"/>
      <c r="U143" s="937"/>
      <c r="V143" s="937"/>
      <c r="W143" s="937"/>
      <c r="X143" s="937"/>
      <c r="Y143" s="937"/>
      <c r="Z143" s="937"/>
      <c r="AA143" s="937"/>
      <c r="AB143" s="937"/>
      <c r="AC143" s="937"/>
      <c r="AD143" s="937"/>
      <c r="AE143" s="937"/>
      <c r="AF143" s="937"/>
      <c r="AG143" s="937"/>
      <c r="AH143" s="937"/>
      <c r="AI143" s="937"/>
      <c r="AJ143" s="937"/>
      <c r="AK143" s="937"/>
      <c r="AL143" s="937"/>
      <c r="AM143" s="937"/>
      <c r="AN143" s="937"/>
      <c r="AO143" s="937"/>
    </row>
    <row r="144" spans="1:41" hidden="1" outlineLevel="1" x14ac:dyDescent="0.2">
      <c r="A144" s="293" t="s">
        <v>870</v>
      </c>
      <c r="B144" s="59">
        <f t="shared" ref="B144:K144" si="68">B57/B53-1</f>
        <v>-1.2216840751584024E-2</v>
      </c>
      <c r="C144" s="59">
        <f t="shared" si="68"/>
        <v>-2.1700335524360681E-2</v>
      </c>
      <c r="D144" s="59">
        <f t="shared" si="68"/>
        <v>1.6479936949609586E-2</v>
      </c>
      <c r="E144" s="59">
        <f t="shared" si="68"/>
        <v>1.5410119250034437E-3</v>
      </c>
      <c r="F144" s="59">
        <f t="shared" si="68"/>
        <v>6.0369105910451637E-4</v>
      </c>
      <c r="G144" s="59">
        <f t="shared" si="68"/>
        <v>-3.4540812159249978E-2</v>
      </c>
      <c r="H144" s="59">
        <f t="shared" si="68"/>
        <v>0</v>
      </c>
      <c r="I144" s="59">
        <f t="shared" si="68"/>
        <v>0</v>
      </c>
      <c r="J144" s="59">
        <f t="shared" si="68"/>
        <v>0</v>
      </c>
      <c r="K144" s="59">
        <f t="shared" si="68"/>
        <v>5.5521875968380652E-3</v>
      </c>
      <c r="L144" s="937"/>
      <c r="M144" s="937"/>
      <c r="N144" s="937"/>
      <c r="O144" s="937"/>
      <c r="P144" s="937"/>
      <c r="Q144" s="937"/>
      <c r="R144" s="937"/>
      <c r="S144" s="937"/>
      <c r="T144" s="937"/>
      <c r="U144" s="937"/>
      <c r="V144" s="937"/>
      <c r="W144" s="937"/>
      <c r="X144" s="937"/>
      <c r="Y144" s="937"/>
      <c r="Z144" s="937"/>
      <c r="AA144" s="937"/>
      <c r="AB144" s="937"/>
      <c r="AC144" s="937"/>
      <c r="AD144" s="937"/>
      <c r="AE144" s="937"/>
      <c r="AF144" s="937"/>
      <c r="AG144" s="937"/>
      <c r="AH144" s="937"/>
      <c r="AI144" s="937"/>
      <c r="AJ144" s="937"/>
      <c r="AK144" s="937"/>
      <c r="AL144" s="937"/>
      <c r="AM144" s="937"/>
      <c r="AN144" s="937"/>
      <c r="AO144" s="937"/>
    </row>
    <row r="145" spans="1:41" hidden="1" outlineLevel="1" x14ac:dyDescent="0.2">
      <c r="A145" s="293" t="s">
        <v>871</v>
      </c>
      <c r="B145" s="59">
        <f t="shared" ref="B145:K145" si="69">B58/B54-1</f>
        <v>-2.6506810236607281E-3</v>
      </c>
      <c r="C145" s="59">
        <f t="shared" si="69"/>
        <v>-8.096276429778726E-4</v>
      </c>
      <c r="D145" s="59">
        <f t="shared" si="69"/>
        <v>-2.9099958168540274E-3</v>
      </c>
      <c r="E145" s="59">
        <f t="shared" si="69"/>
        <v>3.5616480692945984E-4</v>
      </c>
      <c r="F145" s="59">
        <f t="shared" si="69"/>
        <v>3.5971654890977423E-2</v>
      </c>
      <c r="G145" s="59">
        <f t="shared" si="69"/>
        <v>-1.052009684827282E-2</v>
      </c>
      <c r="H145" s="59">
        <f t="shared" si="69"/>
        <v>0</v>
      </c>
      <c r="I145" s="59">
        <f t="shared" si="69"/>
        <v>0</v>
      </c>
      <c r="J145" s="59">
        <f t="shared" si="69"/>
        <v>0</v>
      </c>
      <c r="K145" s="59">
        <f t="shared" si="69"/>
        <v>-1.9721382860965586E-2</v>
      </c>
      <c r="L145" s="937"/>
      <c r="M145" s="937"/>
      <c r="N145" s="937"/>
      <c r="O145" s="937"/>
      <c r="P145" s="937"/>
      <c r="Q145" s="937"/>
      <c r="R145" s="937"/>
      <c r="S145" s="937"/>
      <c r="T145" s="937"/>
      <c r="U145" s="937"/>
      <c r="V145" s="937"/>
      <c r="W145" s="937"/>
      <c r="X145" s="937"/>
      <c r="Y145" s="937"/>
      <c r="Z145" s="937"/>
      <c r="AA145" s="937"/>
      <c r="AB145" s="937"/>
      <c r="AC145" s="937"/>
      <c r="AD145" s="937"/>
      <c r="AE145" s="937"/>
      <c r="AF145" s="937"/>
      <c r="AG145" s="937"/>
      <c r="AH145" s="937"/>
      <c r="AI145" s="937"/>
      <c r="AJ145" s="937"/>
      <c r="AK145" s="937"/>
      <c r="AL145" s="937"/>
      <c r="AM145" s="937"/>
      <c r="AN145" s="937"/>
      <c r="AO145" s="937"/>
    </row>
    <row r="146" spans="1:41" hidden="1" outlineLevel="1" x14ac:dyDescent="0.2">
      <c r="A146" s="293" t="s">
        <v>872</v>
      </c>
      <c r="B146" s="59">
        <f t="shared" ref="B146:K146" si="70">B59/B55-1</f>
        <v>-7.7609754203289416E-3</v>
      </c>
      <c r="C146" s="59">
        <f t="shared" si="70"/>
        <v>-2.7855397838610907E-3</v>
      </c>
      <c r="D146" s="59">
        <f t="shared" si="70"/>
        <v>-6.1152802022103048E-3</v>
      </c>
      <c r="E146" s="59">
        <f t="shared" si="70"/>
        <v>1.8885930952450281E-7</v>
      </c>
      <c r="F146" s="59">
        <f t="shared" si="70"/>
        <v>-1.2993583139355169E-2</v>
      </c>
      <c r="G146" s="59">
        <f t="shared" si="70"/>
        <v>-2.7483458600033872E-2</v>
      </c>
      <c r="H146" s="59">
        <f t="shared" si="70"/>
        <v>0</v>
      </c>
      <c r="I146" s="59">
        <f t="shared" si="70"/>
        <v>0</v>
      </c>
      <c r="J146" s="59">
        <f t="shared" si="70"/>
        <v>0</v>
      </c>
      <c r="K146" s="59">
        <f t="shared" si="70"/>
        <v>-2.0791835535537428E-2</v>
      </c>
      <c r="L146" s="937"/>
      <c r="M146" s="937"/>
      <c r="N146" s="937"/>
      <c r="O146" s="937"/>
      <c r="P146" s="937"/>
      <c r="Q146" s="937"/>
      <c r="R146" s="937"/>
      <c r="S146" s="937"/>
      <c r="T146" s="937"/>
      <c r="U146" s="937"/>
      <c r="V146" s="937"/>
      <c r="W146" s="937"/>
      <c r="X146" s="937"/>
      <c r="Y146" s="937"/>
      <c r="Z146" s="937"/>
      <c r="AA146" s="937"/>
      <c r="AB146" s="937"/>
      <c r="AC146" s="937"/>
      <c r="AD146" s="937"/>
      <c r="AE146" s="937"/>
      <c r="AF146" s="937"/>
      <c r="AG146" s="937"/>
      <c r="AH146" s="937"/>
      <c r="AI146" s="937"/>
      <c r="AJ146" s="937"/>
      <c r="AK146" s="937"/>
      <c r="AL146" s="937"/>
      <c r="AM146" s="937"/>
      <c r="AN146" s="937"/>
      <c r="AO146" s="937"/>
    </row>
    <row r="147" spans="1:41" collapsed="1" x14ac:dyDescent="0.2">
      <c r="A147" s="293" t="s">
        <v>868</v>
      </c>
      <c r="B147" s="59">
        <f t="shared" ref="B147:K147" si="71">B60/B56-1</f>
        <v>-2.9263207012351078E-3</v>
      </c>
      <c r="C147" s="59">
        <f t="shared" si="71"/>
        <v>-1.4438894593301832E-2</v>
      </c>
      <c r="D147" s="59">
        <f t="shared" si="71"/>
        <v>-1.083210241260435E-2</v>
      </c>
      <c r="E147" s="59">
        <f t="shared" si="71"/>
        <v>1.8885930952450281E-7</v>
      </c>
      <c r="F147" s="59">
        <f t="shared" si="71"/>
        <v>1.725048848184807E-2</v>
      </c>
      <c r="G147" s="59">
        <f t="shared" si="71"/>
        <v>1.4329386914217368E-2</v>
      </c>
      <c r="H147" s="59">
        <f t="shared" si="71"/>
        <v>0</v>
      </c>
      <c r="I147" s="59">
        <f t="shared" si="71"/>
        <v>0</v>
      </c>
      <c r="J147" s="59">
        <f t="shared" si="71"/>
        <v>0</v>
      </c>
      <c r="K147" s="59">
        <f t="shared" si="71"/>
        <v>1.5233523714568431E-3</v>
      </c>
      <c r="L147" s="937"/>
      <c r="M147" s="937"/>
      <c r="N147" s="937"/>
      <c r="O147" s="937"/>
      <c r="P147" s="937"/>
      <c r="Q147" s="937"/>
      <c r="R147" s="937"/>
      <c r="S147" s="937"/>
      <c r="T147" s="937"/>
      <c r="U147" s="937"/>
      <c r="V147" s="937"/>
      <c r="W147" s="937"/>
      <c r="X147" s="937"/>
      <c r="Y147" s="937"/>
      <c r="Z147" s="937"/>
      <c r="AA147" s="937"/>
      <c r="AB147" s="937"/>
      <c r="AC147" s="937"/>
      <c r="AD147" s="937"/>
      <c r="AE147" s="937"/>
      <c r="AF147" s="937"/>
      <c r="AG147" s="937"/>
      <c r="AH147" s="937"/>
      <c r="AI147" s="937"/>
      <c r="AJ147" s="937"/>
      <c r="AK147" s="937"/>
      <c r="AL147" s="937"/>
      <c r="AM147" s="937"/>
      <c r="AN147" s="937"/>
      <c r="AO147" s="937"/>
    </row>
    <row r="148" spans="1:41" x14ac:dyDescent="0.2">
      <c r="A148" s="293" t="s">
        <v>869</v>
      </c>
      <c r="B148" s="59">
        <f t="shared" ref="B148:K148" si="72">B61/B57-1</f>
        <v>3.7145439343868603E-3</v>
      </c>
      <c r="C148" s="59">
        <f t="shared" si="72"/>
        <v>-4.5288059492506472E-3</v>
      </c>
      <c r="D148" s="59">
        <f t="shared" si="72"/>
        <v>7.336757153338036E-3</v>
      </c>
      <c r="E148" s="59">
        <f t="shared" si="72"/>
        <v>1.8885930952450281E-7</v>
      </c>
      <c r="F148" s="59">
        <f t="shared" si="72"/>
        <v>1.9576685535937388E-2</v>
      </c>
      <c r="G148" s="59">
        <f t="shared" si="72"/>
        <v>1.0300598528378835E-2</v>
      </c>
      <c r="H148" s="59">
        <f t="shared" si="72"/>
        <v>0</v>
      </c>
      <c r="I148" s="59">
        <f t="shared" si="72"/>
        <v>0</v>
      </c>
      <c r="J148" s="59">
        <f t="shared" si="72"/>
        <v>0</v>
      </c>
      <c r="K148" s="59">
        <f t="shared" si="72"/>
        <v>3.1326423175962903E-2</v>
      </c>
      <c r="L148" s="937"/>
      <c r="M148" s="937"/>
      <c r="N148" s="937"/>
      <c r="O148" s="937"/>
      <c r="P148" s="937"/>
      <c r="Q148" s="937"/>
      <c r="R148" s="937"/>
      <c r="S148" s="937"/>
      <c r="T148" s="937"/>
      <c r="U148" s="937"/>
      <c r="V148" s="937"/>
      <c r="W148" s="937"/>
      <c r="X148" s="937"/>
      <c r="Y148" s="937"/>
      <c r="Z148" s="937"/>
      <c r="AA148" s="937"/>
      <c r="AB148" s="937"/>
      <c r="AC148" s="937"/>
      <c r="AD148" s="937"/>
      <c r="AE148" s="937"/>
      <c r="AF148" s="937"/>
      <c r="AG148" s="937"/>
      <c r="AH148" s="937"/>
      <c r="AI148" s="937"/>
      <c r="AJ148" s="937"/>
      <c r="AK148" s="937"/>
      <c r="AL148" s="937"/>
      <c r="AM148" s="937"/>
      <c r="AN148" s="937"/>
      <c r="AO148" s="937"/>
    </row>
    <row r="149" spans="1:41" x14ac:dyDescent="0.2">
      <c r="A149" s="293" t="s">
        <v>931</v>
      </c>
      <c r="B149" s="59">
        <f t="shared" ref="B149:K149" si="73">B62/B58-1</f>
        <v>9.0266020515679113E-3</v>
      </c>
      <c r="C149" s="59">
        <f t="shared" si="73"/>
        <v>9.3029393215648959E-4</v>
      </c>
      <c r="D149" s="59">
        <f t="shared" si="73"/>
        <v>1.520771513353103E-2</v>
      </c>
      <c r="E149" s="59">
        <f t="shared" si="73"/>
        <v>6.2384967795470203E-4</v>
      </c>
      <c r="F149" s="59">
        <f t="shared" si="73"/>
        <v>2.8126992854758726E-2</v>
      </c>
      <c r="G149" s="59">
        <f t="shared" si="73"/>
        <v>1.9019665701276667E-2</v>
      </c>
      <c r="H149" s="59">
        <f t="shared" si="73"/>
        <v>0</v>
      </c>
      <c r="I149" s="59">
        <f t="shared" si="73"/>
        <v>0</v>
      </c>
      <c r="J149" s="59">
        <f t="shared" si="73"/>
        <v>0</v>
      </c>
      <c r="K149" s="59">
        <f t="shared" si="73"/>
        <v>4.5374832555965527E-2</v>
      </c>
      <c r="L149" s="937"/>
      <c r="M149" s="937"/>
      <c r="N149" s="937"/>
      <c r="O149" s="937"/>
      <c r="P149" s="937"/>
      <c r="Q149" s="937"/>
      <c r="R149" s="937"/>
      <c r="S149" s="937"/>
      <c r="T149" s="937"/>
      <c r="U149" s="937"/>
      <c r="V149" s="937"/>
      <c r="W149" s="937"/>
      <c r="X149" s="937"/>
      <c r="Y149" s="937"/>
      <c r="Z149" s="937"/>
      <c r="AA149" s="937"/>
      <c r="AB149" s="937"/>
      <c r="AC149" s="937"/>
      <c r="AD149" s="937"/>
      <c r="AE149" s="937"/>
      <c r="AF149" s="937"/>
      <c r="AG149" s="937"/>
      <c r="AH149" s="937"/>
      <c r="AI149" s="937"/>
      <c r="AJ149" s="937"/>
      <c r="AK149" s="937"/>
      <c r="AL149" s="937"/>
      <c r="AM149" s="937"/>
      <c r="AN149" s="937"/>
      <c r="AO149" s="937"/>
    </row>
    <row r="150" spans="1:41" x14ac:dyDescent="0.2">
      <c r="A150" s="293" t="s">
        <v>932</v>
      </c>
      <c r="B150" s="59">
        <f t="shared" ref="B150:K150" si="74">B63/B59-1</f>
        <v>1.0358381252171478E-2</v>
      </c>
      <c r="C150" s="59">
        <f t="shared" si="74"/>
        <v>8.87038853958666E-3</v>
      </c>
      <c r="D150" s="59">
        <f t="shared" si="74"/>
        <v>1.5008682709005239E-2</v>
      </c>
      <c r="E150" s="59">
        <f t="shared" si="74"/>
        <v>6.2384967795470203E-4</v>
      </c>
      <c r="F150" s="59">
        <f t="shared" si="74"/>
        <v>2.7638362595028276E-2</v>
      </c>
      <c r="G150" s="59">
        <f t="shared" si="74"/>
        <v>1.2011848792558455E-2</v>
      </c>
      <c r="H150" s="59">
        <f t="shared" si="74"/>
        <v>0</v>
      </c>
      <c r="I150" s="59">
        <f t="shared" si="74"/>
        <v>0</v>
      </c>
      <c r="J150" s="59">
        <f t="shared" si="74"/>
        <v>0</v>
      </c>
      <c r="K150" s="59">
        <f t="shared" si="74"/>
        <v>3.8547453253889419E-2</v>
      </c>
      <c r="L150" s="937"/>
      <c r="M150" s="937"/>
      <c r="N150" s="937"/>
      <c r="O150" s="937"/>
      <c r="P150" s="937"/>
      <c r="Q150" s="937"/>
      <c r="R150" s="937"/>
      <c r="S150" s="937"/>
      <c r="T150" s="937"/>
      <c r="U150" s="937"/>
      <c r="V150" s="937"/>
      <c r="W150" s="937"/>
      <c r="X150" s="937"/>
      <c r="Y150" s="937"/>
      <c r="Z150" s="937"/>
      <c r="AA150" s="937"/>
      <c r="AB150" s="937"/>
      <c r="AC150" s="937"/>
      <c r="AD150" s="937"/>
      <c r="AE150" s="937"/>
      <c r="AF150" s="937"/>
      <c r="AG150" s="937"/>
      <c r="AH150" s="937"/>
      <c r="AI150" s="937"/>
      <c r="AJ150" s="937"/>
      <c r="AK150" s="937"/>
      <c r="AL150" s="937"/>
      <c r="AM150" s="937"/>
      <c r="AN150" s="937"/>
      <c r="AO150" s="937"/>
    </row>
    <row r="151" spans="1:41" x14ac:dyDescent="0.2">
      <c r="A151" s="293" t="s">
        <v>940</v>
      </c>
      <c r="B151" s="59">
        <f t="shared" ref="B151:K151" si="75">B64/B60-1</f>
        <v>1.1610646467073993E-2</v>
      </c>
      <c r="C151" s="59">
        <f t="shared" si="75"/>
        <v>2.1756931416618164E-2</v>
      </c>
      <c r="D151" s="59">
        <f t="shared" si="75"/>
        <v>1.8292682926829062E-2</v>
      </c>
      <c r="E151" s="59">
        <f t="shared" si="75"/>
        <v>6.2384967795470203E-4</v>
      </c>
      <c r="F151" s="59">
        <f t="shared" si="75"/>
        <v>-0.11439133937268375</v>
      </c>
      <c r="G151" s="59">
        <f t="shared" si="75"/>
        <v>2.8368513117078109E-2</v>
      </c>
      <c r="H151" s="59">
        <f t="shared" si="75"/>
        <v>0</v>
      </c>
      <c r="I151" s="59">
        <f t="shared" si="75"/>
        <v>0</v>
      </c>
      <c r="J151" s="59">
        <f t="shared" si="75"/>
        <v>0</v>
      </c>
      <c r="K151" s="59">
        <f t="shared" si="75"/>
        <v>2.6495931667694927E-2</v>
      </c>
      <c r="L151" s="937"/>
      <c r="M151" s="937"/>
      <c r="N151" s="937"/>
      <c r="O151" s="937"/>
      <c r="P151" s="937"/>
      <c r="Q151" s="937"/>
      <c r="R151" s="937"/>
      <c r="S151" s="937"/>
      <c r="T151" s="937"/>
      <c r="U151" s="937"/>
      <c r="V151" s="937"/>
      <c r="W151" s="937"/>
      <c r="X151" s="937"/>
      <c r="Y151" s="937"/>
      <c r="Z151" s="937"/>
      <c r="AA151" s="937"/>
      <c r="AB151" s="937"/>
      <c r="AC151" s="937"/>
      <c r="AD151" s="937"/>
      <c r="AE151" s="937"/>
      <c r="AF151" s="937"/>
      <c r="AG151" s="937"/>
      <c r="AH151" s="937"/>
      <c r="AI151" s="937"/>
      <c r="AJ151" s="937"/>
      <c r="AK151" s="937"/>
      <c r="AL151" s="937"/>
      <c r="AM151" s="937"/>
      <c r="AN151" s="937"/>
      <c r="AO151" s="937"/>
    </row>
    <row r="152" spans="1:41" x14ac:dyDescent="0.2">
      <c r="A152" s="293" t="s">
        <v>941</v>
      </c>
      <c r="B152" s="59">
        <f t="shared" ref="B152:K152" si="76">B65/B61-1</f>
        <v>6.6260529981445604E-3</v>
      </c>
      <c r="C152" s="59">
        <f t="shared" si="76"/>
        <v>1.5932353847650793E-2</v>
      </c>
      <c r="D152" s="59">
        <f t="shared" si="76"/>
        <v>-6.6763777615925779E-3</v>
      </c>
      <c r="E152" s="59">
        <f t="shared" si="76"/>
        <v>6.2384967795470203E-4</v>
      </c>
      <c r="F152" s="59">
        <f t="shared" si="76"/>
        <v>-0.12917358461240869</v>
      </c>
      <c r="G152" s="59">
        <f t="shared" si="76"/>
        <v>3.8852188633557549E-2</v>
      </c>
      <c r="H152" s="59">
        <f t="shared" si="76"/>
        <v>0</v>
      </c>
      <c r="I152" s="59">
        <f t="shared" si="76"/>
        <v>0</v>
      </c>
      <c r="J152" s="59">
        <f t="shared" si="76"/>
        <v>0</v>
      </c>
      <c r="K152" s="59">
        <f t="shared" si="76"/>
        <v>-6.5804071443313905E-3</v>
      </c>
      <c r="L152" s="937"/>
      <c r="M152" s="937"/>
      <c r="N152" s="937"/>
      <c r="O152" s="937"/>
      <c r="P152" s="937"/>
      <c r="Q152" s="937"/>
      <c r="R152" s="937"/>
      <c r="S152" s="937"/>
      <c r="T152" s="937"/>
      <c r="U152" s="937"/>
      <c r="V152" s="937"/>
      <c r="W152" s="937"/>
      <c r="X152" s="937"/>
      <c r="Y152" s="937"/>
      <c r="Z152" s="937"/>
      <c r="AA152" s="937"/>
      <c r="AB152" s="937"/>
      <c r="AC152" s="937"/>
      <c r="AD152" s="937"/>
      <c r="AE152" s="937"/>
      <c r="AF152" s="937"/>
      <c r="AG152" s="937"/>
      <c r="AH152" s="937"/>
      <c r="AI152" s="937"/>
      <c r="AJ152" s="937"/>
      <c r="AK152" s="937"/>
      <c r="AL152" s="937"/>
      <c r="AM152" s="937"/>
      <c r="AN152" s="937"/>
      <c r="AO152" s="937"/>
    </row>
    <row r="153" spans="1:41" x14ac:dyDescent="0.2">
      <c r="A153" s="293" t="s">
        <v>975</v>
      </c>
      <c r="B153" s="59">
        <f t="shared" ref="B153:K153" si="77">B66/B62-1</f>
        <v>3.5280732706510776E-3</v>
      </c>
      <c r="C153" s="59">
        <f t="shared" si="77"/>
        <v>1.169415526677442E-2</v>
      </c>
      <c r="D153" s="59">
        <f t="shared" si="77"/>
        <v>-3.4100596760441304E-3</v>
      </c>
      <c r="E153" s="59">
        <f t="shared" si="77"/>
        <v>0</v>
      </c>
      <c r="F153" s="59">
        <f t="shared" si="77"/>
        <v>-0.10577051403073701</v>
      </c>
      <c r="G153" s="59">
        <f t="shared" si="77"/>
        <v>3.2179071791031744E-2</v>
      </c>
      <c r="H153" s="59">
        <f t="shared" si="77"/>
        <v>0</v>
      </c>
      <c r="I153" s="59">
        <f t="shared" si="77"/>
        <v>0</v>
      </c>
      <c r="J153" s="59">
        <f t="shared" si="77"/>
        <v>0</v>
      </c>
      <c r="K153" s="59">
        <f t="shared" si="77"/>
        <v>-1.8042724663759113E-2</v>
      </c>
      <c r="L153" s="937"/>
      <c r="M153" s="937"/>
      <c r="N153" s="937"/>
      <c r="O153" s="937"/>
      <c r="P153" s="937"/>
      <c r="Q153" s="937"/>
      <c r="R153" s="937"/>
      <c r="S153" s="937"/>
      <c r="T153" s="937"/>
      <c r="U153" s="937"/>
      <c r="V153" s="937"/>
      <c r="W153" s="937"/>
      <c r="X153" s="937"/>
      <c r="Y153" s="937"/>
      <c r="Z153" s="937"/>
      <c r="AA153" s="937"/>
      <c r="AB153" s="937"/>
      <c r="AC153" s="937"/>
      <c r="AD153" s="937"/>
      <c r="AE153" s="937"/>
      <c r="AF153" s="937"/>
      <c r="AG153" s="937"/>
      <c r="AH153" s="937"/>
      <c r="AI153" s="937"/>
      <c r="AJ153" s="937"/>
      <c r="AK153" s="937"/>
      <c r="AL153" s="937"/>
      <c r="AM153" s="937"/>
      <c r="AN153" s="937"/>
      <c r="AO153" s="937"/>
    </row>
    <row r="154" spans="1:41" x14ac:dyDescent="0.2">
      <c r="A154" s="293" t="s">
        <v>976</v>
      </c>
      <c r="B154" s="59">
        <f t="shared" ref="B154:K154" si="78">B67/B63-1</f>
        <v>6.7570642106866696E-3</v>
      </c>
      <c r="C154" s="59">
        <f t="shared" si="78"/>
        <v>1.5090754623232616E-2</v>
      </c>
      <c r="D154" s="59">
        <f t="shared" si="78"/>
        <v>1.2831479897348119E-2</v>
      </c>
      <c r="E154" s="59">
        <f t="shared" si="78"/>
        <v>0</v>
      </c>
      <c r="F154" s="59">
        <f t="shared" si="78"/>
        <v>-8.3728404836418302E-2</v>
      </c>
      <c r="G154" s="59">
        <f t="shared" si="78"/>
        <v>3.0304069555740387E-2</v>
      </c>
      <c r="H154" s="59">
        <f t="shared" si="78"/>
        <v>0</v>
      </c>
      <c r="I154" s="59">
        <f t="shared" si="78"/>
        <v>0</v>
      </c>
      <c r="J154" s="59">
        <f t="shared" si="78"/>
        <v>0</v>
      </c>
      <c r="K154" s="59">
        <f t="shared" si="78"/>
        <v>-6.6884130031972244E-3</v>
      </c>
      <c r="L154" s="937"/>
      <c r="M154" s="937"/>
      <c r="N154" s="937"/>
      <c r="O154" s="937"/>
      <c r="P154" s="937"/>
      <c r="Q154" s="937"/>
      <c r="R154" s="937"/>
      <c r="S154" s="937"/>
      <c r="T154" s="937"/>
      <c r="U154" s="937"/>
      <c r="V154" s="937"/>
      <c r="W154" s="937"/>
      <c r="X154" s="937"/>
      <c r="Y154" s="937"/>
      <c r="Z154" s="937"/>
      <c r="AA154" s="937"/>
      <c r="AB154" s="937"/>
      <c r="AC154" s="937"/>
      <c r="AD154" s="937"/>
      <c r="AE154" s="937"/>
      <c r="AF154" s="937"/>
      <c r="AG154" s="937"/>
      <c r="AH154" s="937"/>
      <c r="AI154" s="937"/>
      <c r="AJ154" s="937"/>
      <c r="AK154" s="937"/>
      <c r="AL154" s="937"/>
      <c r="AM154" s="937"/>
      <c r="AN154" s="937"/>
      <c r="AO154" s="937"/>
    </row>
    <row r="155" spans="1:41" x14ac:dyDescent="0.2">
      <c r="A155" s="293" t="s">
        <v>1018</v>
      </c>
      <c r="B155" s="59">
        <f t="shared" ref="B155:K155" si="79">B68/B64-1</f>
        <v>-7.2994359560265565E-3</v>
      </c>
      <c r="C155" s="59">
        <f t="shared" si="79"/>
        <v>-5.5435267849491821E-3</v>
      </c>
      <c r="D155" s="59">
        <f t="shared" si="79"/>
        <v>1.2831479897348119E-2</v>
      </c>
      <c r="E155" s="59">
        <f t="shared" si="79"/>
        <v>1.6914543438195651E-3</v>
      </c>
      <c r="F155" s="59">
        <f t="shared" si="79"/>
        <v>5.4780845646917875E-2</v>
      </c>
      <c r="G155" s="59">
        <f t="shared" si="79"/>
        <v>-2.6464599337108652E-2</v>
      </c>
      <c r="H155" s="59">
        <f t="shared" si="79"/>
        <v>0</v>
      </c>
      <c r="I155" s="59">
        <f t="shared" si="79"/>
        <v>4.5905421309026417E-2</v>
      </c>
      <c r="J155" s="59">
        <f t="shared" si="79"/>
        <v>0</v>
      </c>
      <c r="K155" s="59">
        <f t="shared" si="79"/>
        <v>-4.039815249136558E-2</v>
      </c>
      <c r="L155" s="937"/>
      <c r="M155" s="937"/>
      <c r="N155" s="937"/>
      <c r="O155" s="937"/>
      <c r="P155" s="937"/>
      <c r="Q155" s="937"/>
      <c r="R155" s="937"/>
      <c r="S155" s="937"/>
      <c r="T155" s="937"/>
      <c r="U155" s="937"/>
      <c r="V155" s="937"/>
      <c r="W155" s="937"/>
      <c r="X155" s="937"/>
      <c r="Y155" s="937"/>
      <c r="Z155" s="937"/>
      <c r="AA155" s="937"/>
      <c r="AB155" s="937"/>
      <c r="AC155" s="937"/>
      <c r="AD155" s="937"/>
      <c r="AE155" s="937"/>
      <c r="AF155" s="937"/>
      <c r="AG155" s="937"/>
      <c r="AH155" s="937"/>
      <c r="AI155" s="937"/>
      <c r="AJ155" s="937"/>
      <c r="AK155" s="937"/>
      <c r="AL155" s="937"/>
      <c r="AM155" s="937"/>
      <c r="AN155" s="937"/>
      <c r="AO155" s="937"/>
    </row>
    <row r="156" spans="1:41" x14ac:dyDescent="0.2">
      <c r="A156" s="293" t="s">
        <v>1019</v>
      </c>
      <c r="B156" s="59">
        <f t="shared" ref="B156:K156" si="80">B69/B65-1</f>
        <v>-7.0984740633820431E-3</v>
      </c>
      <c r="C156" s="59">
        <f t="shared" si="80"/>
        <v>-2.3329257012063565E-3</v>
      </c>
      <c r="D156" s="59">
        <f t="shared" si="80"/>
        <v>1.9332763045337709E-2</v>
      </c>
      <c r="E156" s="59">
        <f t="shared" si="80"/>
        <v>1.6918278157436184E-3</v>
      </c>
      <c r="F156" s="59">
        <f t="shared" si="80"/>
        <v>9.509681875792908E-2</v>
      </c>
      <c r="G156" s="59">
        <f t="shared" si="80"/>
        <v>-2.2299912771518438E-3</v>
      </c>
      <c r="H156" s="59">
        <f t="shared" si="80"/>
        <v>0</v>
      </c>
      <c r="I156" s="59">
        <f t="shared" si="80"/>
        <v>4.6946041562663021E-2</v>
      </c>
      <c r="J156" s="59">
        <f t="shared" si="80"/>
        <v>-2.7553824348180989E-4</v>
      </c>
      <c r="K156" s="59">
        <f t="shared" si="80"/>
        <v>-9.7370335982823852E-2</v>
      </c>
      <c r="L156" s="937"/>
      <c r="M156" s="937"/>
      <c r="N156" s="937"/>
      <c r="O156" s="937"/>
      <c r="P156" s="937"/>
      <c r="Q156" s="937"/>
      <c r="R156" s="937"/>
      <c r="S156" s="937"/>
      <c r="T156" s="937"/>
      <c r="U156" s="937"/>
      <c r="V156" s="937"/>
      <c r="W156" s="937"/>
      <c r="X156" s="937"/>
      <c r="Y156" s="937"/>
      <c r="Z156" s="937"/>
      <c r="AA156" s="937"/>
      <c r="AB156" s="937"/>
      <c r="AC156" s="937"/>
      <c r="AD156" s="937"/>
      <c r="AE156" s="937"/>
      <c r="AF156" s="937"/>
      <c r="AG156" s="937"/>
      <c r="AH156" s="937"/>
      <c r="AI156" s="937"/>
      <c r="AJ156" s="937"/>
      <c r="AK156" s="937"/>
      <c r="AL156" s="937"/>
      <c r="AM156" s="937"/>
      <c r="AN156" s="937"/>
      <c r="AO156" s="937"/>
    </row>
    <row r="157" spans="1:41" x14ac:dyDescent="0.2">
      <c r="A157" s="293" t="s">
        <v>1097</v>
      </c>
      <c r="B157" s="59">
        <f t="shared" ref="B157:K157" si="81">B70/B66-1</f>
        <v>3.2437322100213883E-3</v>
      </c>
      <c r="C157" s="59">
        <f t="shared" si="81"/>
        <v>1.2124105146353648E-2</v>
      </c>
      <c r="D157" s="59">
        <f t="shared" si="81"/>
        <v>3.3361847733105021E-2</v>
      </c>
      <c r="E157" s="59">
        <f t="shared" si="81"/>
        <v>1.4255156822736037E-2</v>
      </c>
      <c r="F157" s="59">
        <f t="shared" si="81"/>
        <v>9.4094128080921102E-2</v>
      </c>
      <c r="G157" s="59">
        <f t="shared" si="81"/>
        <v>-5.999204004897174E-3</v>
      </c>
      <c r="H157" s="59">
        <f t="shared" si="81"/>
        <v>0</v>
      </c>
      <c r="I157" s="59">
        <f t="shared" si="81"/>
        <v>4.5905421309026417E-2</v>
      </c>
      <c r="J157" s="59">
        <f t="shared" si="81"/>
        <v>0</v>
      </c>
      <c r="K157" s="59">
        <f t="shared" si="81"/>
        <v>-7.7518586729210748E-2</v>
      </c>
      <c r="L157" s="937"/>
      <c r="M157" s="937"/>
      <c r="N157" s="937"/>
      <c r="O157" s="937"/>
      <c r="P157" s="937"/>
      <c r="Q157" s="937"/>
      <c r="R157" s="937"/>
      <c r="S157" s="937"/>
      <c r="T157" s="937"/>
      <c r="U157" s="937"/>
      <c r="V157" s="937"/>
      <c r="W157" s="937"/>
      <c r="X157" s="937"/>
      <c r="Y157" s="937"/>
      <c r="Z157" s="937"/>
      <c r="AA157" s="937"/>
      <c r="AB157" s="937"/>
      <c r="AC157" s="937"/>
      <c r="AD157" s="937"/>
      <c r="AE157" s="937"/>
      <c r="AF157" s="937"/>
      <c r="AG157" s="937"/>
      <c r="AH157" s="937"/>
      <c r="AI157" s="937"/>
      <c r="AJ157" s="937"/>
      <c r="AK157" s="937"/>
      <c r="AL157" s="937"/>
      <c r="AM157" s="937"/>
      <c r="AN157" s="937"/>
      <c r="AO157" s="937"/>
    </row>
    <row r="158" spans="1:41" x14ac:dyDescent="0.2">
      <c r="A158" s="293" t="s">
        <v>1098</v>
      </c>
      <c r="B158" s="59">
        <f t="shared" ref="B158:K158" si="82">B71/B67-1</f>
        <v>-1.6584125112880543E-2</v>
      </c>
      <c r="C158" s="59">
        <f t="shared" si="82"/>
        <v>-2.4595356890649733E-2</v>
      </c>
      <c r="D158" s="59">
        <f t="shared" si="82"/>
        <v>2.7871621621621712E-2</v>
      </c>
      <c r="E158" s="59">
        <f t="shared" si="82"/>
        <v>1.2528378221416281E-2</v>
      </c>
      <c r="F158" s="59">
        <f t="shared" si="82"/>
        <v>6.4400336379911716E-2</v>
      </c>
      <c r="G158" s="59">
        <f t="shared" si="82"/>
        <v>-7.2985986503906197E-3</v>
      </c>
      <c r="H158" s="59">
        <f t="shared" si="82"/>
        <v>0</v>
      </c>
      <c r="I158" s="59">
        <f t="shared" si="82"/>
        <v>4.5905421309026417E-2</v>
      </c>
      <c r="J158" s="59">
        <f t="shared" si="82"/>
        <v>0</v>
      </c>
      <c r="K158" s="59">
        <f t="shared" si="82"/>
        <v>-0.11852080002820553</v>
      </c>
      <c r="L158" s="937"/>
      <c r="M158" s="937"/>
      <c r="N158" s="937"/>
      <c r="O158" s="937"/>
      <c r="P158" s="937"/>
      <c r="Q158" s="937"/>
      <c r="R158" s="937"/>
      <c r="S158" s="937"/>
      <c r="T158" s="937"/>
      <c r="U158" s="937"/>
      <c r="V158" s="937"/>
      <c r="W158" s="937"/>
      <c r="X158" s="937"/>
      <c r="Y158" s="937"/>
      <c r="Z158" s="937"/>
      <c r="AA158" s="937"/>
      <c r="AB158" s="937"/>
      <c r="AC158" s="937"/>
      <c r="AD158" s="937"/>
      <c r="AE158" s="937"/>
      <c r="AF158" s="937"/>
      <c r="AG158" s="937"/>
      <c r="AH158" s="937"/>
      <c r="AI158" s="937"/>
      <c r="AJ158" s="937"/>
      <c r="AK158" s="937"/>
      <c r="AL158" s="937"/>
      <c r="AM158" s="937"/>
      <c r="AN158" s="937"/>
      <c r="AO158" s="937"/>
    </row>
    <row r="159" spans="1:41" x14ac:dyDescent="0.2">
      <c r="A159" s="293" t="s">
        <v>1096</v>
      </c>
      <c r="B159" s="59">
        <f t="shared" ref="B159:K159" si="83">B72/B68-1</f>
        <v>-2.3724072386475115E-3</v>
      </c>
      <c r="C159" s="59">
        <f t="shared" si="83"/>
        <v>-1.5032070913725049E-2</v>
      </c>
      <c r="D159" s="59">
        <f t="shared" si="83"/>
        <v>4.8986486486486402E-2</v>
      </c>
      <c r="E159" s="59">
        <f t="shared" si="83"/>
        <v>1.051788171351431E-2</v>
      </c>
      <c r="F159" s="59">
        <f t="shared" si="83"/>
        <v>3.4817400427970213E-2</v>
      </c>
      <c r="G159" s="59">
        <f t="shared" si="83"/>
        <v>1.5052925237374337E-2</v>
      </c>
      <c r="H159" s="59">
        <f t="shared" si="83"/>
        <v>0</v>
      </c>
      <c r="I159" s="59">
        <f t="shared" si="83"/>
        <v>0</v>
      </c>
      <c r="J159" s="59">
        <f t="shared" si="83"/>
        <v>0</v>
      </c>
      <c r="K159" s="59">
        <f t="shared" si="83"/>
        <v>-3.2778896576835082E-2</v>
      </c>
      <c r="L159" s="937"/>
      <c r="M159" s="937"/>
      <c r="N159" s="937"/>
      <c r="O159" s="937"/>
      <c r="P159" s="937"/>
      <c r="Q159" s="937"/>
      <c r="R159" s="937"/>
      <c r="S159" s="937"/>
      <c r="T159" s="937"/>
      <c r="U159" s="937"/>
      <c r="V159" s="937"/>
      <c r="W159" s="937"/>
      <c r="X159" s="937"/>
      <c r="Y159" s="937"/>
      <c r="Z159" s="937"/>
      <c r="AA159" s="937"/>
      <c r="AB159" s="937"/>
      <c r="AC159" s="937"/>
      <c r="AD159" s="937"/>
      <c r="AE159" s="937"/>
      <c r="AF159" s="937"/>
      <c r="AG159" s="937"/>
      <c r="AH159" s="937"/>
      <c r="AI159" s="937"/>
      <c r="AJ159" s="937"/>
      <c r="AK159" s="937"/>
      <c r="AL159" s="937"/>
      <c r="AM159" s="937"/>
      <c r="AN159" s="937"/>
      <c r="AO159" s="937"/>
    </row>
    <row r="160" spans="1:41" x14ac:dyDescent="0.2">
      <c r="A160" s="293" t="s">
        <v>1104</v>
      </c>
      <c r="B160" s="59">
        <f t="shared" ref="B160:K160" si="84">B73/B69-1</f>
        <v>-3.949668321248434E-3</v>
      </c>
      <c r="C160" s="59">
        <f t="shared" si="84"/>
        <v>6.4838251293435345E-3</v>
      </c>
      <c r="D160" s="59">
        <f t="shared" si="84"/>
        <v>3.3903994629070233E-2</v>
      </c>
      <c r="E160" s="59">
        <f t="shared" si="84"/>
        <v>1.1209800554369487E-2</v>
      </c>
      <c r="F160" s="59">
        <f t="shared" si="84"/>
        <v>9.0829146167483721E-3</v>
      </c>
      <c r="G160" s="59">
        <f t="shared" si="84"/>
        <v>-5.5627821866542582E-2</v>
      </c>
      <c r="H160" s="59">
        <f t="shared" si="84"/>
        <v>0</v>
      </c>
      <c r="I160" s="59">
        <f t="shared" si="84"/>
        <v>-9.9395786633216243E-4</v>
      </c>
      <c r="J160" s="59">
        <f t="shared" si="84"/>
        <v>2.7561418573052165E-4</v>
      </c>
      <c r="K160" s="59">
        <f t="shared" si="84"/>
        <v>-1.8239449295768373E-2</v>
      </c>
      <c r="L160" s="937"/>
      <c r="M160" s="937"/>
      <c r="N160" s="937"/>
      <c r="O160" s="937"/>
      <c r="P160" s="937"/>
      <c r="Q160" s="937"/>
      <c r="R160" s="937"/>
      <c r="S160" s="937"/>
      <c r="T160" s="937"/>
      <c r="U160" s="937"/>
      <c r="V160" s="937"/>
      <c r="W160" s="937"/>
      <c r="X160" s="937"/>
      <c r="Y160" s="937"/>
      <c r="Z160" s="937"/>
      <c r="AA160" s="937"/>
      <c r="AB160" s="937"/>
      <c r="AC160" s="937"/>
      <c r="AD160" s="937"/>
      <c r="AE160" s="937"/>
      <c r="AF160" s="937"/>
      <c r="AG160" s="937"/>
      <c r="AH160" s="937"/>
      <c r="AI160" s="937"/>
      <c r="AJ160" s="937"/>
      <c r="AK160" s="937"/>
      <c r="AL160" s="937"/>
      <c r="AM160" s="937"/>
      <c r="AN160" s="937"/>
      <c r="AO160" s="937"/>
    </row>
    <row r="161" spans="1:41" x14ac:dyDescent="0.2">
      <c r="A161" s="293" t="s">
        <v>1720</v>
      </c>
      <c r="B161" s="59">
        <f t="shared" ref="B161:K162" si="85">B74/B70-1</f>
        <v>-3.9838845789029742E-3</v>
      </c>
      <c r="C161" s="59">
        <f t="shared" si="85"/>
        <v>6.6251219259148009E-3</v>
      </c>
      <c r="D161" s="59">
        <f t="shared" si="85"/>
        <v>1.9867549668874052E-2</v>
      </c>
      <c r="E161" s="59">
        <f t="shared" si="85"/>
        <v>-2.5616061563848991E-3</v>
      </c>
      <c r="F161" s="59">
        <f t="shared" si="85"/>
        <v>-2.7472205315838161E-2</v>
      </c>
      <c r="G161" s="59">
        <f t="shared" si="85"/>
        <v>-4.3039548631976787E-2</v>
      </c>
      <c r="H161" s="59">
        <f t="shared" si="85"/>
        <v>0</v>
      </c>
      <c r="I161" s="59">
        <f t="shared" si="85"/>
        <v>0</v>
      </c>
      <c r="J161" s="59">
        <f t="shared" si="85"/>
        <v>0</v>
      </c>
      <c r="K161" s="59">
        <f t="shared" si="85"/>
        <v>1.0403457566690255E-2</v>
      </c>
      <c r="L161" s="937"/>
      <c r="M161" s="937"/>
      <c r="N161" s="937"/>
      <c r="O161" s="937"/>
      <c r="P161" s="937"/>
      <c r="Q161" s="937"/>
      <c r="R161" s="937"/>
      <c r="S161" s="937"/>
      <c r="T161" s="937"/>
      <c r="U161" s="937"/>
      <c r="V161" s="937"/>
      <c r="W161" s="937"/>
      <c r="X161" s="937"/>
      <c r="Y161" s="937"/>
      <c r="Z161" s="937"/>
      <c r="AA161" s="937"/>
      <c r="AB161" s="937"/>
      <c r="AC161" s="937"/>
      <c r="AD161" s="937"/>
      <c r="AE161" s="937"/>
      <c r="AF161" s="937"/>
      <c r="AG161" s="937"/>
      <c r="AH161" s="937"/>
      <c r="AI161" s="937"/>
      <c r="AJ161" s="937"/>
      <c r="AK161" s="937"/>
      <c r="AL161" s="937"/>
      <c r="AM161" s="937"/>
      <c r="AN161" s="937"/>
      <c r="AO161" s="937"/>
    </row>
    <row r="162" spans="1:41" s="252" customFormat="1" ht="19.5" customHeight="1" x14ac:dyDescent="0.2">
      <c r="A162" s="726" t="s">
        <v>1734</v>
      </c>
      <c r="B162" s="938">
        <f t="shared" si="85"/>
        <v>1.4040500572339853E-2</v>
      </c>
      <c r="C162" s="938">
        <f t="shared" si="85"/>
        <v>3.7038135186986842E-2</v>
      </c>
      <c r="D162" s="938">
        <f t="shared" si="85"/>
        <v>2.4650780608052925E-2</v>
      </c>
      <c r="E162" s="938">
        <f t="shared" si="85"/>
        <v>7.2727138552419746E-4</v>
      </c>
      <c r="F162" s="938">
        <f t="shared" si="85"/>
        <v>-9.1620959611049546E-3</v>
      </c>
      <c r="G162" s="938">
        <f t="shared" si="85"/>
        <v>-4.2622431766781488E-2</v>
      </c>
      <c r="H162" s="938">
        <f t="shared" si="85"/>
        <v>0</v>
      </c>
      <c r="I162" s="938">
        <f t="shared" si="85"/>
        <v>0</v>
      </c>
      <c r="J162" s="938">
        <f t="shared" si="85"/>
        <v>0</v>
      </c>
      <c r="K162" s="938">
        <f t="shared" si="85"/>
        <v>6.5353039403351465E-2</v>
      </c>
      <c r="L162" s="937"/>
      <c r="M162" s="937"/>
      <c r="N162" s="937"/>
      <c r="O162" s="937"/>
      <c r="P162" s="937"/>
      <c r="Q162" s="937"/>
      <c r="R162" s="937"/>
      <c r="S162" s="937"/>
      <c r="T162" s="937"/>
      <c r="U162" s="937"/>
      <c r="V162" s="937"/>
      <c r="W162" s="937"/>
      <c r="X162" s="937"/>
      <c r="Y162" s="937"/>
      <c r="Z162" s="937"/>
      <c r="AA162" s="937"/>
      <c r="AB162" s="937"/>
      <c r="AC162" s="937"/>
      <c r="AD162" s="937"/>
      <c r="AE162" s="937"/>
      <c r="AF162" s="937"/>
      <c r="AG162" s="937"/>
      <c r="AH162" s="937"/>
      <c r="AI162" s="937"/>
      <c r="AJ162" s="937"/>
      <c r="AK162" s="937"/>
      <c r="AL162" s="937"/>
      <c r="AM162" s="937"/>
      <c r="AN162" s="937"/>
      <c r="AO162" s="937"/>
    </row>
    <row r="163" spans="1:41" s="51" customFormat="1" x14ac:dyDescent="0.2">
      <c r="A163" s="340" t="s">
        <v>293</v>
      </c>
      <c r="B163" s="939">
        <f t="shared" ref="B163:B179" si="86">B77/B76-1</f>
        <v>2.014408661352296E-2</v>
      </c>
      <c r="C163" s="939">
        <f t="shared" ref="C163:K163" si="87">C77/C76-1</f>
        <v>4.2464878671775175E-2</v>
      </c>
      <c r="D163" s="939">
        <f t="shared" si="87"/>
        <v>8.0894696994633364E-3</v>
      </c>
      <c r="E163" s="939">
        <f t="shared" si="87"/>
        <v>-6.364306290613797E-4</v>
      </c>
      <c r="F163" s="939">
        <f t="shared" si="87"/>
        <v>3.3343826628669859E-2</v>
      </c>
      <c r="G163" s="939">
        <f t="shared" si="87"/>
        <v>7.0080816961417547E-3</v>
      </c>
      <c r="H163" s="939">
        <f t="shared" si="87"/>
        <v>0</v>
      </c>
      <c r="I163" s="939">
        <f t="shared" si="87"/>
        <v>-9.9000832639466463E-3</v>
      </c>
      <c r="J163" s="939">
        <f t="shared" si="87"/>
        <v>2.7700000000000058E-2</v>
      </c>
      <c r="K163" s="939">
        <f t="shared" si="87"/>
        <v>4.3354997015718766E-3</v>
      </c>
      <c r="L163" s="937"/>
      <c r="M163" s="937"/>
      <c r="N163" s="937"/>
      <c r="O163" s="937"/>
      <c r="P163" s="937"/>
      <c r="Q163" s="937"/>
      <c r="R163" s="937"/>
      <c r="S163" s="937"/>
      <c r="T163" s="937"/>
      <c r="U163" s="937"/>
      <c r="V163" s="937"/>
      <c r="W163" s="937"/>
      <c r="X163" s="937"/>
      <c r="Y163" s="937"/>
      <c r="Z163" s="937"/>
      <c r="AA163" s="937"/>
      <c r="AB163" s="937"/>
      <c r="AC163" s="937"/>
      <c r="AD163" s="937"/>
      <c r="AE163" s="937"/>
      <c r="AF163" s="937"/>
      <c r="AG163" s="937"/>
      <c r="AH163" s="937"/>
      <c r="AI163" s="937"/>
      <c r="AJ163" s="937"/>
      <c r="AK163" s="937"/>
      <c r="AL163" s="937"/>
      <c r="AM163" s="937"/>
      <c r="AN163" s="937"/>
      <c r="AO163" s="937"/>
    </row>
    <row r="164" spans="1:41" x14ac:dyDescent="0.2">
      <c r="A164" s="60" t="s">
        <v>294</v>
      </c>
      <c r="B164" s="59">
        <f t="shared" si="86"/>
        <v>3.4886411344859702E-2</v>
      </c>
      <c r="C164" s="59">
        <f t="shared" ref="C164:K164" si="88">C78/C77-1</f>
        <v>2.7009512885338705E-3</v>
      </c>
      <c r="D164" s="59">
        <f t="shared" si="88"/>
        <v>0.20093744735578545</v>
      </c>
      <c r="E164" s="59">
        <f t="shared" si="88"/>
        <v>4.716954194171108E-2</v>
      </c>
      <c r="F164" s="59">
        <f t="shared" si="88"/>
        <v>-1.048307498144152E-2</v>
      </c>
      <c r="G164" s="59">
        <f t="shared" si="88"/>
        <v>0.11588202936273673</v>
      </c>
      <c r="H164" s="59">
        <f t="shared" si="88"/>
        <v>0</v>
      </c>
      <c r="I164" s="59">
        <f t="shared" si="88"/>
        <v>-5.0309604246881579E-2</v>
      </c>
      <c r="J164" s="59">
        <f t="shared" si="88"/>
        <v>8.7582390861119519E-2</v>
      </c>
      <c r="K164" s="59">
        <f t="shared" si="88"/>
        <v>1.9683898517814935E-2</v>
      </c>
      <c r="L164" s="937"/>
      <c r="M164" s="937"/>
      <c r="N164" s="937"/>
      <c r="O164" s="937"/>
      <c r="P164" s="937"/>
      <c r="Q164" s="937"/>
      <c r="R164" s="937"/>
      <c r="S164" s="937"/>
      <c r="T164" s="937"/>
      <c r="U164" s="937"/>
      <c r="V164" s="937"/>
      <c r="W164" s="937"/>
      <c r="X164" s="937"/>
      <c r="Y164" s="937"/>
      <c r="Z164" s="937"/>
      <c r="AA164" s="937"/>
      <c r="AB164" s="937"/>
      <c r="AC164" s="937"/>
      <c r="AD164" s="937"/>
      <c r="AE164" s="937"/>
      <c r="AF164" s="937"/>
      <c r="AG164" s="937"/>
      <c r="AH164" s="937"/>
      <c r="AI164" s="937"/>
      <c r="AJ164" s="937"/>
      <c r="AK164" s="937"/>
      <c r="AL164" s="937"/>
      <c r="AM164" s="937"/>
      <c r="AN164" s="937"/>
      <c r="AO164" s="937"/>
    </row>
    <row r="165" spans="1:41" x14ac:dyDescent="0.2">
      <c r="A165" s="60" t="s">
        <v>295</v>
      </c>
      <c r="B165" s="59">
        <f t="shared" si="86"/>
        <v>5.2599622577152561E-2</v>
      </c>
      <c r="C165" s="59">
        <f t="shared" ref="C165:K165" si="89">C79/C78-1</f>
        <v>2.3071613595607721E-2</v>
      </c>
      <c r="D165" s="59">
        <f t="shared" si="89"/>
        <v>7.9443313985566588E-2</v>
      </c>
      <c r="E165" s="59">
        <f t="shared" si="89"/>
        <v>0.17220975170540886</v>
      </c>
      <c r="F165" s="59">
        <f t="shared" si="89"/>
        <v>2.9395795941174363E-2</v>
      </c>
      <c r="G165" s="59">
        <f t="shared" si="89"/>
        <v>0.12259432421714633</v>
      </c>
      <c r="H165" s="59">
        <f t="shared" si="89"/>
        <v>0</v>
      </c>
      <c r="I165" s="59">
        <f t="shared" si="89"/>
        <v>-5.6170551661155921E-2</v>
      </c>
      <c r="J165" s="59">
        <f t="shared" si="89"/>
        <v>3.6909639799175276E-2</v>
      </c>
      <c r="K165" s="59">
        <f t="shared" si="89"/>
        <v>-4.0195281150957385E-2</v>
      </c>
      <c r="L165" s="937"/>
      <c r="M165" s="937"/>
      <c r="N165" s="937"/>
      <c r="O165" s="937"/>
      <c r="P165" s="937"/>
      <c r="Q165" s="937"/>
      <c r="R165" s="937"/>
      <c r="S165" s="937"/>
      <c r="T165" s="937"/>
      <c r="U165" s="937"/>
      <c r="V165" s="937"/>
      <c r="W165" s="937"/>
      <c r="X165" s="937"/>
      <c r="Y165" s="937"/>
      <c r="Z165" s="937"/>
      <c r="AA165" s="937"/>
      <c r="AB165" s="937"/>
      <c r="AC165" s="937"/>
      <c r="AD165" s="937"/>
      <c r="AE165" s="937"/>
      <c r="AF165" s="937"/>
      <c r="AG165" s="937"/>
      <c r="AH165" s="937"/>
      <c r="AI165" s="937"/>
      <c r="AJ165" s="937"/>
      <c r="AK165" s="937"/>
      <c r="AL165" s="937"/>
      <c r="AM165" s="937"/>
      <c r="AN165" s="937"/>
      <c r="AO165" s="937"/>
    </row>
    <row r="166" spans="1:41" x14ac:dyDescent="0.2">
      <c r="A166" s="60" t="s">
        <v>296</v>
      </c>
      <c r="B166" s="59">
        <f t="shared" si="86"/>
        <v>2.6273168132554536E-2</v>
      </c>
      <c r="C166" s="59">
        <f t="shared" ref="C166:K166" si="90">C80/C79-1</f>
        <v>1.55256575490339E-2</v>
      </c>
      <c r="D166" s="59">
        <f t="shared" si="90"/>
        <v>9.2211126071723992E-3</v>
      </c>
      <c r="E166" s="59">
        <f t="shared" si="90"/>
        <v>7.9016540819851766E-2</v>
      </c>
      <c r="F166" s="59">
        <f t="shared" si="90"/>
        <v>-1.8381618371911879E-2</v>
      </c>
      <c r="G166" s="59">
        <f t="shared" si="90"/>
        <v>7.0524098488630838E-2</v>
      </c>
      <c r="H166" s="59">
        <f t="shared" si="90"/>
        <v>0</v>
      </c>
      <c r="I166" s="59">
        <f t="shared" si="90"/>
        <v>-3.8106191293961422E-2</v>
      </c>
      <c r="J166" s="59">
        <f t="shared" si="90"/>
        <v>-1.0745706004233746E-5</v>
      </c>
      <c r="K166" s="59">
        <f t="shared" si="90"/>
        <v>-2.384332900738273E-2</v>
      </c>
      <c r="L166" s="937"/>
      <c r="M166" s="937"/>
      <c r="N166" s="937"/>
      <c r="O166" s="937"/>
      <c r="P166" s="937"/>
      <c r="Q166" s="937"/>
      <c r="R166" s="937"/>
      <c r="S166" s="937"/>
      <c r="T166" s="937"/>
      <c r="U166" s="937"/>
      <c r="V166" s="937"/>
      <c r="W166" s="937"/>
      <c r="X166" s="937"/>
      <c r="Y166" s="937"/>
      <c r="Z166" s="937"/>
      <c r="AA166" s="937"/>
      <c r="AB166" s="937"/>
      <c r="AC166" s="937"/>
      <c r="AD166" s="937"/>
      <c r="AE166" s="937"/>
      <c r="AF166" s="937"/>
      <c r="AG166" s="937"/>
      <c r="AH166" s="937"/>
      <c r="AI166" s="937"/>
      <c r="AJ166" s="937"/>
      <c r="AK166" s="937"/>
      <c r="AL166" s="937"/>
      <c r="AM166" s="937"/>
      <c r="AN166" s="937"/>
      <c r="AO166" s="937"/>
    </row>
    <row r="167" spans="1:41" x14ac:dyDescent="0.2">
      <c r="A167" s="60" t="s">
        <v>297</v>
      </c>
      <c r="B167" s="59">
        <f t="shared" si="86"/>
        <v>0.14668582343913328</v>
      </c>
      <c r="C167" s="59">
        <f t="shared" ref="C167:K167" si="91">C81/C80-1</f>
        <v>0.11919976109025532</v>
      </c>
      <c r="D167" s="59">
        <f t="shared" si="91"/>
        <v>2.1933349090049514E-2</v>
      </c>
      <c r="E167" s="59">
        <f t="shared" si="91"/>
        <v>0.35590558541475703</v>
      </c>
      <c r="F167" s="59">
        <f t="shared" si="91"/>
        <v>3.5740298129820269E-2</v>
      </c>
      <c r="G167" s="59">
        <f t="shared" si="91"/>
        <v>0.22230252002587059</v>
      </c>
      <c r="H167" s="59">
        <f t="shared" si="91"/>
        <v>0</v>
      </c>
      <c r="I167" s="59">
        <f t="shared" si="91"/>
        <v>-1.4412941409555513E-2</v>
      </c>
      <c r="J167" s="59">
        <f t="shared" si="91"/>
        <v>2.6554783117072045E-3</v>
      </c>
      <c r="K167" s="59">
        <f t="shared" si="91"/>
        <v>-1.1973274087096031E-2</v>
      </c>
      <c r="L167" s="937"/>
      <c r="M167" s="937"/>
      <c r="N167" s="937"/>
      <c r="O167" s="937"/>
      <c r="P167" s="937"/>
      <c r="Q167" s="937"/>
      <c r="R167" s="937"/>
      <c r="S167" s="937"/>
      <c r="T167" s="937"/>
      <c r="U167" s="937"/>
      <c r="V167" s="937"/>
      <c r="W167" s="937"/>
      <c r="X167" s="937"/>
      <c r="Y167" s="937"/>
      <c r="Z167" s="937"/>
      <c r="AA167" s="937"/>
      <c r="AB167" s="937"/>
      <c r="AC167" s="937"/>
      <c r="AD167" s="937"/>
      <c r="AE167" s="937"/>
      <c r="AF167" s="937"/>
      <c r="AG167" s="937"/>
      <c r="AH167" s="937"/>
      <c r="AI167" s="937"/>
      <c r="AJ167" s="937"/>
      <c r="AK167" s="937"/>
      <c r="AL167" s="937"/>
      <c r="AM167" s="937"/>
      <c r="AN167" s="937"/>
      <c r="AO167" s="937"/>
    </row>
    <row r="168" spans="1:41" x14ac:dyDescent="0.2">
      <c r="A168" s="60" t="s">
        <v>430</v>
      </c>
      <c r="B168" s="59">
        <f t="shared" si="86"/>
        <v>4.803253244840322E-3</v>
      </c>
      <c r="C168" s="59">
        <f t="shared" ref="C168:K168" si="92">C82/C81-1</f>
        <v>0.10141495357172015</v>
      </c>
      <c r="D168" s="59">
        <f t="shared" si="92"/>
        <v>4.9447245478514201E-2</v>
      </c>
      <c r="E168" s="59">
        <f t="shared" si="92"/>
        <v>-6.2725984645881527E-2</v>
      </c>
      <c r="F168" s="59">
        <f t="shared" si="92"/>
        <v>-2.4618041020624148E-2</v>
      </c>
      <c r="G168" s="59">
        <f t="shared" si="92"/>
        <v>-4.4937120506201911E-2</v>
      </c>
      <c r="H168" s="59">
        <f t="shared" si="92"/>
        <v>1.0987069815977524E-3</v>
      </c>
      <c r="I168" s="59">
        <f t="shared" si="92"/>
        <v>-4.5876354734765146E-3</v>
      </c>
      <c r="J168" s="59">
        <f t="shared" si="92"/>
        <v>7.9453362669854588E-3</v>
      </c>
      <c r="K168" s="59">
        <f t="shared" si="92"/>
        <v>-6.5594445914956889E-2</v>
      </c>
      <c r="L168" s="937"/>
      <c r="M168" s="937"/>
      <c r="N168" s="937"/>
      <c r="O168" s="937"/>
      <c r="P168" s="937"/>
      <c r="Q168" s="937"/>
      <c r="R168" s="937"/>
      <c r="S168" s="937"/>
      <c r="T168" s="937"/>
      <c r="U168" s="937"/>
      <c r="V168" s="937"/>
      <c r="W168" s="937"/>
      <c r="X168" s="937"/>
      <c r="Y168" s="937"/>
      <c r="Z168" s="937"/>
      <c r="AA168" s="937"/>
      <c r="AB168" s="937"/>
      <c r="AC168" s="937"/>
      <c r="AD168" s="937"/>
      <c r="AE168" s="937"/>
      <c r="AF168" s="937"/>
      <c r="AG168" s="937"/>
      <c r="AH168" s="937"/>
      <c r="AI168" s="937"/>
      <c r="AJ168" s="937"/>
      <c r="AK168" s="937"/>
      <c r="AL168" s="937"/>
      <c r="AM168" s="937"/>
      <c r="AN168" s="937"/>
      <c r="AO168" s="937"/>
    </row>
    <row r="169" spans="1:41" x14ac:dyDescent="0.2">
      <c r="A169" s="60" t="s">
        <v>444</v>
      </c>
      <c r="B169" s="59">
        <f t="shared" si="86"/>
        <v>1.7695546782447336E-2</v>
      </c>
      <c r="C169" s="59">
        <f t="shared" ref="C169:K169" si="93">C83/C82-1</f>
        <v>-9.1919635976956959E-3</v>
      </c>
      <c r="D169" s="59">
        <f t="shared" si="93"/>
        <v>2.7327221438646632E-3</v>
      </c>
      <c r="E169" s="59">
        <f t="shared" si="93"/>
        <v>8.3698303140235408E-2</v>
      </c>
      <c r="F169" s="59">
        <f t="shared" si="93"/>
        <v>-1.6003816948784166E-2</v>
      </c>
      <c r="G169" s="59">
        <f t="shared" si="93"/>
        <v>1.2340152982550201E-2</v>
      </c>
      <c r="H169" s="59">
        <f t="shared" si="93"/>
        <v>1.0975011494225306E-3</v>
      </c>
      <c r="I169" s="59">
        <f t="shared" si="93"/>
        <v>1.7395884123780236E-2</v>
      </c>
      <c r="J169" s="59">
        <f t="shared" si="93"/>
        <v>0</v>
      </c>
      <c r="K169" s="59">
        <f t="shared" si="93"/>
        <v>1.1220977709778479E-2</v>
      </c>
      <c r="L169" s="937"/>
      <c r="M169" s="937"/>
      <c r="N169" s="937"/>
      <c r="O169" s="937"/>
      <c r="P169" s="937"/>
      <c r="Q169" s="937"/>
      <c r="R169" s="937"/>
      <c r="S169" s="937"/>
      <c r="T169" s="937"/>
      <c r="U169" s="937"/>
      <c r="V169" s="937"/>
      <c r="W169" s="937"/>
      <c r="X169" s="937"/>
      <c r="Y169" s="937"/>
      <c r="Z169" s="937"/>
      <c r="AA169" s="937"/>
      <c r="AB169" s="937"/>
      <c r="AC169" s="937"/>
      <c r="AD169" s="937"/>
      <c r="AE169" s="937"/>
      <c r="AF169" s="937"/>
      <c r="AG169" s="937"/>
      <c r="AH169" s="937"/>
      <c r="AI169" s="937"/>
      <c r="AJ169" s="937"/>
      <c r="AK169" s="937"/>
      <c r="AL169" s="937"/>
      <c r="AM169" s="937"/>
      <c r="AN169" s="937"/>
      <c r="AO169" s="937"/>
    </row>
    <row r="170" spans="1:41" x14ac:dyDescent="0.2">
      <c r="A170" s="60" t="s">
        <v>541</v>
      </c>
      <c r="B170" s="59">
        <f t="shared" si="86"/>
        <v>5.3517864632062428E-2</v>
      </c>
      <c r="C170" s="59">
        <f t="shared" ref="C170:K170" si="94">C84/C83-1</f>
        <v>4.1602869579019819E-2</v>
      </c>
      <c r="D170" s="59">
        <f t="shared" si="94"/>
        <v>1.3406593406593226E-2</v>
      </c>
      <c r="E170" s="59">
        <f t="shared" si="94"/>
        <v>0.20504328060676213</v>
      </c>
      <c r="F170" s="59">
        <f t="shared" si="94"/>
        <v>-1.7660011300658529E-2</v>
      </c>
      <c r="G170" s="59">
        <f t="shared" si="94"/>
        <v>-5.6243703860580196E-2</v>
      </c>
      <c r="H170" s="59">
        <f t="shared" si="94"/>
        <v>0</v>
      </c>
      <c r="I170" s="59">
        <f t="shared" si="94"/>
        <v>1.5600517098213196E-4</v>
      </c>
      <c r="J170" s="59">
        <f t="shared" si="94"/>
        <v>0</v>
      </c>
      <c r="K170" s="59">
        <f t="shared" si="94"/>
        <v>5.986593225165926E-3</v>
      </c>
      <c r="L170" s="937"/>
      <c r="M170" s="937"/>
      <c r="N170" s="937"/>
      <c r="O170" s="937"/>
      <c r="P170" s="937"/>
      <c r="Q170" s="937"/>
      <c r="R170" s="937"/>
      <c r="S170" s="937"/>
      <c r="T170" s="937"/>
      <c r="U170" s="937"/>
      <c r="V170" s="937"/>
      <c r="W170" s="937"/>
      <c r="X170" s="937"/>
      <c r="Y170" s="937"/>
      <c r="Z170" s="937"/>
      <c r="AA170" s="937"/>
      <c r="AB170" s="937"/>
      <c r="AC170" s="937"/>
      <c r="AD170" s="937"/>
      <c r="AE170" s="937"/>
      <c r="AF170" s="937"/>
      <c r="AG170" s="937"/>
      <c r="AH170" s="937"/>
      <c r="AI170" s="937"/>
      <c r="AJ170" s="937"/>
      <c r="AK170" s="937"/>
      <c r="AL170" s="937"/>
      <c r="AM170" s="937"/>
      <c r="AN170" s="937"/>
      <c r="AO170" s="937"/>
    </row>
    <row r="171" spans="1:41" x14ac:dyDescent="0.2">
      <c r="A171" s="60" t="s">
        <v>594</v>
      </c>
      <c r="B171" s="59">
        <f t="shared" si="86"/>
        <v>4.3400265425092011E-2</v>
      </c>
      <c r="C171" s="59">
        <f t="shared" ref="C171:K171" si="95">C85/C84-1</f>
        <v>4.8681086691146014E-2</v>
      </c>
      <c r="D171" s="59">
        <f t="shared" si="95"/>
        <v>6.0724354803731728E-3</v>
      </c>
      <c r="E171" s="59">
        <f t="shared" si="95"/>
        <v>5.9809934689773803E-2</v>
      </c>
      <c r="F171" s="59">
        <f t="shared" si="95"/>
        <v>-4.6175173441607709E-2</v>
      </c>
      <c r="G171" s="59">
        <f t="shared" si="95"/>
        <v>5.7765350277861671E-2</v>
      </c>
      <c r="H171" s="59">
        <f t="shared" si="95"/>
        <v>0</v>
      </c>
      <c r="I171" s="59">
        <f t="shared" si="95"/>
        <v>-7.367863962033816E-3</v>
      </c>
      <c r="J171" s="59">
        <f t="shared" si="95"/>
        <v>0</v>
      </c>
      <c r="K171" s="59">
        <f t="shared" si="95"/>
        <v>3.2749421721661509E-2</v>
      </c>
      <c r="L171" s="937"/>
      <c r="M171" s="937"/>
      <c r="N171" s="937"/>
      <c r="O171" s="937"/>
      <c r="P171" s="937"/>
      <c r="Q171" s="937"/>
      <c r="R171" s="937"/>
      <c r="S171" s="937"/>
      <c r="T171" s="937"/>
      <c r="U171" s="937"/>
      <c r="V171" s="937"/>
      <c r="W171" s="937"/>
      <c r="X171" s="937"/>
      <c r="Y171" s="937"/>
      <c r="Z171" s="937"/>
      <c r="AA171" s="937"/>
      <c r="AB171" s="937"/>
      <c r="AC171" s="937"/>
      <c r="AD171" s="937"/>
      <c r="AE171" s="937"/>
      <c r="AF171" s="937"/>
      <c r="AG171" s="937"/>
      <c r="AH171" s="937"/>
      <c r="AI171" s="937"/>
      <c r="AJ171" s="937"/>
      <c r="AK171" s="937"/>
      <c r="AL171" s="937"/>
      <c r="AM171" s="937"/>
      <c r="AN171" s="937"/>
      <c r="AO171" s="937"/>
    </row>
    <row r="172" spans="1:41" x14ac:dyDescent="0.2">
      <c r="A172" s="60" t="s">
        <v>656</v>
      </c>
      <c r="B172" s="59">
        <f t="shared" si="86"/>
        <v>1.8506586084376053E-2</v>
      </c>
      <c r="C172" s="59">
        <f t="shared" ref="C172:K178" si="96">C86/C85-1</f>
        <v>2.6229443267745012E-2</v>
      </c>
      <c r="D172" s="59">
        <f t="shared" si="96"/>
        <v>2.1556369907327344E-4</v>
      </c>
      <c r="E172" s="59">
        <f t="shared" si="96"/>
        <v>1.5744569738200376E-2</v>
      </c>
      <c r="F172" s="59">
        <f t="shared" si="96"/>
        <v>9.4733055195765914E-3</v>
      </c>
      <c r="G172" s="59">
        <f t="shared" si="96"/>
        <v>3.0797032974143601E-2</v>
      </c>
      <c r="H172" s="59">
        <f t="shared" si="96"/>
        <v>0</v>
      </c>
      <c r="I172" s="59">
        <f t="shared" si="96"/>
        <v>1.2473667163217961E-2</v>
      </c>
      <c r="J172" s="59">
        <f t="shared" si="96"/>
        <v>2.0905555998609326E-2</v>
      </c>
      <c r="K172" s="59">
        <f t="shared" si="96"/>
        <v>-1.105097539942268E-2</v>
      </c>
      <c r="L172" s="937"/>
      <c r="M172" s="937"/>
      <c r="N172" s="937"/>
      <c r="O172" s="937"/>
      <c r="P172" s="937"/>
      <c r="Q172" s="937"/>
      <c r="R172" s="937"/>
      <c r="S172" s="937"/>
      <c r="T172" s="937"/>
      <c r="U172" s="937"/>
      <c r="V172" s="937"/>
      <c r="W172" s="937"/>
      <c r="X172" s="937"/>
      <c r="Y172" s="937"/>
      <c r="Z172" s="937"/>
      <c r="AA172" s="937"/>
      <c r="AB172" s="937"/>
      <c r="AC172" s="937"/>
      <c r="AD172" s="937"/>
      <c r="AE172" s="937"/>
      <c r="AF172" s="937"/>
      <c r="AG172" s="937"/>
      <c r="AH172" s="937"/>
      <c r="AI172" s="937"/>
      <c r="AJ172" s="937"/>
      <c r="AK172" s="937"/>
      <c r="AL172" s="937"/>
      <c r="AM172" s="937"/>
      <c r="AN172" s="937"/>
      <c r="AO172" s="937"/>
    </row>
    <row r="173" spans="1:41" x14ac:dyDescent="0.2">
      <c r="A173" s="60" t="s">
        <v>675</v>
      </c>
      <c r="B173" s="59">
        <f t="shared" si="86"/>
        <v>1.0981596761643786E-2</v>
      </c>
      <c r="C173" s="59">
        <f t="shared" si="96"/>
        <v>2.0162539139064073E-2</v>
      </c>
      <c r="D173" s="59">
        <f t="shared" si="96"/>
        <v>-6.0933004926109202E-3</v>
      </c>
      <c r="E173" s="59">
        <f t="shared" si="96"/>
        <v>6.6079464091091111E-3</v>
      </c>
      <c r="F173" s="59">
        <f t="shared" si="96"/>
        <v>6.3689836538190603E-2</v>
      </c>
      <c r="G173" s="59">
        <f t="shared" si="96"/>
        <v>3.8992974712674933E-3</v>
      </c>
      <c r="H173" s="59">
        <f t="shared" si="96"/>
        <v>0</v>
      </c>
      <c r="I173" s="59">
        <f t="shared" si="96"/>
        <v>7.7117903371624053E-3</v>
      </c>
      <c r="J173" s="59">
        <f t="shared" si="96"/>
        <v>6.8258210813505471E-3</v>
      </c>
      <c r="K173" s="59">
        <f t="shared" si="96"/>
        <v>-7.9507956279296632E-3</v>
      </c>
      <c r="L173" s="937"/>
      <c r="M173" s="937"/>
      <c r="N173" s="937"/>
      <c r="O173" s="937"/>
      <c r="P173" s="937"/>
      <c r="Q173" s="937"/>
      <c r="R173" s="937"/>
      <c r="S173" s="937"/>
      <c r="T173" s="937"/>
      <c r="U173" s="937"/>
      <c r="V173" s="937"/>
      <c r="W173" s="937"/>
      <c r="X173" s="937"/>
      <c r="Y173" s="937"/>
      <c r="Z173" s="937"/>
      <c r="AA173" s="937"/>
      <c r="AB173" s="937"/>
      <c r="AC173" s="937"/>
      <c r="AD173" s="937"/>
      <c r="AE173" s="937"/>
      <c r="AF173" s="937"/>
      <c r="AG173" s="937"/>
      <c r="AH173" s="937"/>
      <c r="AI173" s="937"/>
      <c r="AJ173" s="937"/>
      <c r="AK173" s="937"/>
      <c r="AL173" s="937"/>
      <c r="AM173" s="937"/>
      <c r="AN173" s="937"/>
      <c r="AO173" s="937"/>
    </row>
    <row r="174" spans="1:41" x14ac:dyDescent="0.2">
      <c r="A174" s="60" t="s">
        <v>676</v>
      </c>
      <c r="B174" s="59">
        <f t="shared" si="86"/>
        <v>-2.2366179483524262E-2</v>
      </c>
      <c r="C174" s="59">
        <f t="shared" si="96"/>
        <v>2.3262262118288746E-2</v>
      </c>
      <c r="D174" s="59">
        <f t="shared" si="96"/>
        <v>-3.7819608802525106E-3</v>
      </c>
      <c r="E174" s="59">
        <f t="shared" si="96"/>
        <v>-9.7798992690865338E-2</v>
      </c>
      <c r="F174" s="59">
        <f t="shared" si="96"/>
        <v>7.8872857666279383E-2</v>
      </c>
      <c r="G174" s="59">
        <f t="shared" si="96"/>
        <v>-3.1284240718948531E-2</v>
      </c>
      <c r="H174" s="59">
        <f t="shared" si="96"/>
        <v>0</v>
      </c>
      <c r="I174" s="59">
        <f t="shared" si="96"/>
        <v>-9.402036068987818E-3</v>
      </c>
      <c r="J174" s="59">
        <f t="shared" si="96"/>
        <v>0</v>
      </c>
      <c r="K174" s="59">
        <f t="shared" si="96"/>
        <v>-2.4682606428300335E-2</v>
      </c>
      <c r="L174" s="937"/>
      <c r="M174" s="937"/>
      <c r="N174" s="937"/>
      <c r="O174" s="937"/>
      <c r="P174" s="937"/>
      <c r="Q174" s="937"/>
      <c r="R174" s="937"/>
      <c r="S174" s="937"/>
      <c r="T174" s="937"/>
      <c r="U174" s="937"/>
      <c r="V174" s="937"/>
      <c r="W174" s="937"/>
      <c r="X174" s="937"/>
      <c r="Y174" s="937"/>
      <c r="Z174" s="937"/>
      <c r="AA174" s="937"/>
      <c r="AB174" s="937"/>
      <c r="AC174" s="937"/>
      <c r="AD174" s="937"/>
      <c r="AE174" s="937"/>
      <c r="AF174" s="937"/>
      <c r="AG174" s="937"/>
      <c r="AH174" s="937"/>
      <c r="AI174" s="937"/>
      <c r="AJ174" s="937"/>
      <c r="AK174" s="937"/>
      <c r="AL174" s="937"/>
      <c r="AM174" s="937"/>
      <c r="AN174" s="937"/>
      <c r="AO174" s="937"/>
    </row>
    <row r="175" spans="1:41" x14ac:dyDescent="0.2">
      <c r="A175" s="726" t="s">
        <v>677</v>
      </c>
      <c r="B175" s="727">
        <f t="shared" si="86"/>
        <v>-1.5069388890413871E-2</v>
      </c>
      <c r="C175" s="727">
        <f t="shared" si="96"/>
        <v>-1.4317185525230425E-2</v>
      </c>
      <c r="D175" s="727">
        <f t="shared" si="96"/>
        <v>7.681131903822358E-3</v>
      </c>
      <c r="E175" s="727">
        <f t="shared" si="96"/>
        <v>-3.574640892954184E-2</v>
      </c>
      <c r="F175" s="727">
        <f t="shared" si="96"/>
        <v>1.0331222746418955E-2</v>
      </c>
      <c r="G175" s="727">
        <f t="shared" si="96"/>
        <v>-2.533086503602755E-2</v>
      </c>
      <c r="H175" s="727">
        <f t="shared" si="96"/>
        <v>0</v>
      </c>
      <c r="I175" s="727">
        <f t="shared" si="96"/>
        <v>5.982312196728401E-7</v>
      </c>
      <c r="J175" s="727">
        <f t="shared" si="96"/>
        <v>0</v>
      </c>
      <c r="K175" s="727">
        <f t="shared" si="96"/>
        <v>2.4451303583192141E-2</v>
      </c>
      <c r="L175" s="937"/>
      <c r="M175" s="937"/>
      <c r="N175" s="937"/>
      <c r="O175" s="937"/>
      <c r="P175" s="937"/>
      <c r="Q175" s="937"/>
      <c r="R175" s="937"/>
      <c r="S175" s="937"/>
      <c r="T175" s="937"/>
      <c r="U175" s="937"/>
      <c r="V175" s="937"/>
      <c r="W175" s="937"/>
      <c r="X175" s="937"/>
      <c r="Y175" s="937"/>
      <c r="Z175" s="937"/>
      <c r="AA175" s="937"/>
      <c r="AB175" s="937"/>
      <c r="AC175" s="937"/>
      <c r="AD175" s="937"/>
      <c r="AE175" s="937"/>
      <c r="AF175" s="937"/>
      <c r="AG175" s="937"/>
      <c r="AH175" s="937"/>
      <c r="AI175" s="937"/>
      <c r="AJ175" s="937"/>
      <c r="AK175" s="937"/>
      <c r="AL175" s="937"/>
      <c r="AM175" s="937"/>
      <c r="AN175" s="937"/>
      <c r="AO175" s="937"/>
    </row>
    <row r="176" spans="1:41" x14ac:dyDescent="0.2">
      <c r="A176" s="726" t="s">
        <v>678</v>
      </c>
      <c r="B176" s="727">
        <f t="shared" si="86"/>
        <v>5.0048751772768796E-4</v>
      </c>
      <c r="C176" s="727">
        <f t="shared" si="96"/>
        <v>-5.2123682276784544E-3</v>
      </c>
      <c r="D176" s="727">
        <f t="shared" si="96"/>
        <v>1.3967083939283587E-3</v>
      </c>
      <c r="E176" s="727">
        <f t="shared" si="96"/>
        <v>1.5610408605537529E-4</v>
      </c>
      <c r="F176" s="727">
        <f t="shared" si="96"/>
        <v>1.2850652136991325E-2</v>
      </c>
      <c r="G176" s="727">
        <f t="shared" si="96"/>
        <v>3.7688108387152752E-3</v>
      </c>
      <c r="H176" s="727">
        <f t="shared" si="96"/>
        <v>0</v>
      </c>
      <c r="I176" s="727">
        <f t="shared" si="96"/>
        <v>0</v>
      </c>
      <c r="J176" s="727">
        <f t="shared" si="96"/>
        <v>0</v>
      </c>
      <c r="K176" s="727">
        <f t="shared" si="96"/>
        <v>1.4202169338886295E-2</v>
      </c>
      <c r="L176" s="937"/>
      <c r="M176" s="937"/>
      <c r="N176" s="937"/>
      <c r="O176" s="937"/>
      <c r="P176" s="937"/>
      <c r="Q176" s="937"/>
      <c r="R176" s="937"/>
      <c r="S176" s="937"/>
      <c r="T176" s="937"/>
      <c r="U176" s="937"/>
      <c r="V176" s="937"/>
      <c r="W176" s="937"/>
      <c r="X176" s="937"/>
      <c r="Y176" s="937"/>
      <c r="Z176" s="937"/>
      <c r="AA176" s="937"/>
      <c r="AB176" s="937"/>
      <c r="AC176" s="937"/>
      <c r="AD176" s="937"/>
      <c r="AE176" s="937"/>
      <c r="AF176" s="937"/>
      <c r="AG176" s="937"/>
      <c r="AH176" s="937"/>
      <c r="AI176" s="937"/>
      <c r="AJ176" s="937"/>
      <c r="AK176" s="937"/>
      <c r="AL176" s="937"/>
      <c r="AM176" s="937"/>
      <c r="AN176" s="937"/>
      <c r="AO176" s="937"/>
    </row>
    <row r="177" spans="1:41" x14ac:dyDescent="0.2">
      <c r="A177" s="726" t="s">
        <v>679</v>
      </c>
      <c r="B177" s="727">
        <f t="shared" si="86"/>
        <v>8.0156192713938257E-3</v>
      </c>
      <c r="C177" s="727">
        <f t="shared" si="96"/>
        <v>1.4546197524827775E-2</v>
      </c>
      <c r="D177" s="727">
        <f t="shared" si="96"/>
        <v>5.6840876271238017E-3</v>
      </c>
      <c r="E177" s="727">
        <f t="shared" si="96"/>
        <v>4.6781429701625576E-4</v>
      </c>
      <c r="F177" s="727">
        <f t="shared" si="96"/>
        <v>-8.0663122454934788E-2</v>
      </c>
      <c r="G177" s="727">
        <f t="shared" si="96"/>
        <v>2.7882075887081248E-2</v>
      </c>
      <c r="H177" s="727">
        <f t="shared" si="96"/>
        <v>0</v>
      </c>
      <c r="I177" s="727">
        <f t="shared" si="96"/>
        <v>0</v>
      </c>
      <c r="J177" s="727">
        <f t="shared" si="96"/>
        <v>0</v>
      </c>
      <c r="K177" s="727">
        <f t="shared" si="96"/>
        <v>9.6388770325992468E-3</v>
      </c>
      <c r="L177" s="937"/>
      <c r="M177" s="937"/>
      <c r="N177" s="937"/>
      <c r="O177" s="937"/>
      <c r="P177" s="937"/>
      <c r="Q177" s="937"/>
      <c r="R177" s="937"/>
      <c r="S177" s="937"/>
      <c r="T177" s="937"/>
      <c r="U177" s="937"/>
      <c r="V177" s="937"/>
      <c r="W177" s="937"/>
      <c r="X177" s="937"/>
      <c r="Y177" s="937"/>
      <c r="Z177" s="937"/>
      <c r="AA177" s="937"/>
      <c r="AB177" s="937"/>
      <c r="AC177" s="937"/>
      <c r="AD177" s="937"/>
      <c r="AE177" s="937"/>
      <c r="AF177" s="937"/>
      <c r="AG177" s="937"/>
      <c r="AH177" s="937"/>
      <c r="AI177" s="937"/>
      <c r="AJ177" s="937"/>
      <c r="AK177" s="937"/>
      <c r="AL177" s="937"/>
      <c r="AM177" s="937"/>
      <c r="AN177" s="937"/>
      <c r="AO177" s="937"/>
    </row>
    <row r="178" spans="1:41" x14ac:dyDescent="0.2">
      <c r="A178" s="726" t="s">
        <v>680</v>
      </c>
      <c r="B178" s="727">
        <f t="shared" si="86"/>
        <v>-1.0950059988573679E-3</v>
      </c>
      <c r="C178" s="727">
        <f t="shared" si="96"/>
        <v>4.8266350753880527E-3</v>
      </c>
      <c r="D178" s="727">
        <f t="shared" si="96"/>
        <v>1.9589392643284631E-2</v>
      </c>
      <c r="E178" s="727">
        <f t="shared" si="96"/>
        <v>4.4096097455748051E-3</v>
      </c>
      <c r="F178" s="727">
        <f t="shared" si="96"/>
        <v>3.5609754434905661E-2</v>
      </c>
      <c r="G178" s="727">
        <f t="shared" si="96"/>
        <v>-1.2786628038484738E-3</v>
      </c>
      <c r="H178" s="727">
        <f t="shared" si="96"/>
        <v>0</v>
      </c>
      <c r="I178" s="727">
        <f t="shared" si="96"/>
        <v>3.4689221045179019E-2</v>
      </c>
      <c r="J178" s="727">
        <f t="shared" si="96"/>
        <v>-6.888456087039696E-5</v>
      </c>
      <c r="K178" s="727">
        <f t="shared" si="96"/>
        <v>-5.5372873811376122E-2</v>
      </c>
      <c r="L178" s="937"/>
      <c r="M178" s="937"/>
      <c r="N178" s="937"/>
      <c r="O178" s="937"/>
      <c r="P178" s="937"/>
      <c r="Q178" s="937"/>
      <c r="R178" s="937"/>
      <c r="S178" s="937"/>
      <c r="T178" s="937"/>
      <c r="U178" s="937"/>
      <c r="V178" s="937"/>
      <c r="W178" s="937"/>
      <c r="X178" s="937"/>
      <c r="Y178" s="937"/>
      <c r="Z178" s="937"/>
      <c r="AA178" s="937"/>
      <c r="AB178" s="937"/>
      <c r="AC178" s="937"/>
      <c r="AD178" s="937"/>
      <c r="AE178" s="937"/>
      <c r="AF178" s="937"/>
      <c r="AG178" s="937"/>
      <c r="AH178" s="937"/>
      <c r="AI178" s="937"/>
      <c r="AJ178" s="937"/>
      <c r="AK178" s="937"/>
      <c r="AL178" s="937"/>
      <c r="AM178" s="937"/>
      <c r="AN178" s="937"/>
      <c r="AO178" s="937"/>
    </row>
    <row r="179" spans="1:41" x14ac:dyDescent="0.2">
      <c r="A179" s="294" t="s">
        <v>681</v>
      </c>
      <c r="B179" s="478">
        <f t="shared" si="86"/>
        <v>-6.7472573443881911E-3</v>
      </c>
      <c r="C179" s="478">
        <f t="shared" ref="C179:K179" si="97">C93/C92-1</f>
        <v>-6.6135326651567405E-3</v>
      </c>
      <c r="D179" s="478">
        <f t="shared" si="97"/>
        <v>3.2595016360432938E-2</v>
      </c>
      <c r="E179" s="478">
        <f t="shared" si="97"/>
        <v>7.8888865401649522E-3</v>
      </c>
      <c r="F179" s="478">
        <f t="shared" si="97"/>
        <v>1.9396792923599415E-2</v>
      </c>
      <c r="G179" s="478">
        <f t="shared" si="97"/>
        <v>-2.3043170863867979E-2</v>
      </c>
      <c r="H179" s="478">
        <f t="shared" si="97"/>
        <v>0</v>
      </c>
      <c r="I179" s="478">
        <f t="shared" si="97"/>
        <v>1.0840163438174732E-2</v>
      </c>
      <c r="J179" s="478">
        <f t="shared" si="97"/>
        <v>6.8889306280128793E-5</v>
      </c>
      <c r="K179" s="478">
        <f t="shared" si="97"/>
        <v>-4.1524301531937313E-2</v>
      </c>
      <c r="L179" s="937"/>
      <c r="M179" s="937"/>
      <c r="N179" s="937"/>
      <c r="O179" s="937"/>
      <c r="P179" s="937"/>
      <c r="Q179" s="937"/>
      <c r="R179" s="937"/>
      <c r="S179" s="937"/>
      <c r="T179" s="937"/>
      <c r="U179" s="937"/>
      <c r="V179" s="937"/>
      <c r="W179" s="937"/>
      <c r="X179" s="937"/>
      <c r="Y179" s="937"/>
      <c r="Z179" s="937"/>
      <c r="AA179" s="937"/>
      <c r="AB179" s="937"/>
      <c r="AC179" s="937"/>
      <c r="AD179" s="937"/>
      <c r="AE179" s="937"/>
      <c r="AF179" s="937"/>
      <c r="AG179" s="937"/>
      <c r="AH179" s="937"/>
      <c r="AI179" s="937"/>
      <c r="AJ179" s="937"/>
      <c r="AK179" s="937"/>
      <c r="AL179" s="937"/>
      <c r="AM179" s="937"/>
      <c r="AN179" s="937"/>
      <c r="AO179" s="937"/>
    </row>
    <row r="180" spans="1:41" x14ac:dyDescent="0.2">
      <c r="A180" s="253" t="s">
        <v>272</v>
      </c>
      <c r="B180" s="253"/>
      <c r="C180" s="253"/>
      <c r="D180" s="253"/>
      <c r="E180" s="253"/>
      <c r="F180" s="253"/>
      <c r="G180" s="253"/>
      <c r="H180" s="75"/>
      <c r="I180" s="75"/>
      <c r="J180" s="75"/>
      <c r="K180" s="75"/>
      <c r="L180" s="937"/>
      <c r="M180" s="937"/>
      <c r="N180" s="937"/>
      <c r="O180" s="937"/>
      <c r="P180" s="937"/>
      <c r="Q180" s="937"/>
      <c r="R180" s="937"/>
      <c r="S180" s="937"/>
      <c r="T180" s="937"/>
      <c r="U180" s="937"/>
      <c r="V180" s="937"/>
      <c r="W180" s="937"/>
      <c r="X180" s="937"/>
      <c r="Y180" s="937"/>
      <c r="Z180" s="937"/>
      <c r="AA180" s="937"/>
      <c r="AB180" s="937"/>
      <c r="AC180" s="937"/>
      <c r="AD180" s="937"/>
      <c r="AE180" s="937"/>
      <c r="AF180" s="937"/>
      <c r="AG180" s="937"/>
      <c r="AH180" s="937"/>
      <c r="AI180" s="937"/>
      <c r="AJ180" s="937"/>
      <c r="AK180" s="937"/>
      <c r="AL180" s="937"/>
      <c r="AM180" s="937"/>
      <c r="AN180" s="937"/>
      <c r="AO180" s="937"/>
    </row>
    <row r="181" spans="1:41" x14ac:dyDescent="0.2">
      <c r="L181" s="937"/>
      <c r="M181" s="937"/>
      <c r="N181" s="937"/>
      <c r="O181" s="937"/>
      <c r="P181" s="937"/>
      <c r="Q181" s="937"/>
      <c r="R181" s="937"/>
      <c r="S181" s="937"/>
      <c r="T181" s="937"/>
      <c r="U181" s="937"/>
      <c r="V181" s="937"/>
      <c r="W181" s="937"/>
      <c r="X181" s="937"/>
      <c r="Y181" s="937"/>
      <c r="Z181" s="937"/>
      <c r="AA181" s="937"/>
      <c r="AB181" s="937"/>
      <c r="AC181" s="937"/>
      <c r="AD181" s="937"/>
      <c r="AE181" s="937"/>
      <c r="AF181" s="937"/>
      <c r="AG181" s="937"/>
      <c r="AH181" s="937"/>
      <c r="AI181" s="937"/>
      <c r="AJ181" s="937"/>
      <c r="AK181" s="937"/>
      <c r="AL181" s="937"/>
      <c r="AM181" s="937"/>
      <c r="AN181" s="937"/>
      <c r="AO181" s="937"/>
    </row>
    <row r="182" spans="1:41" x14ac:dyDescent="0.2">
      <c r="L182" s="937"/>
      <c r="M182" s="937"/>
      <c r="N182" s="937"/>
      <c r="O182" s="937"/>
      <c r="P182" s="937"/>
      <c r="Q182" s="937"/>
      <c r="R182" s="937"/>
      <c r="S182" s="937"/>
      <c r="T182" s="937"/>
      <c r="U182" s="937"/>
      <c r="V182" s="937"/>
      <c r="W182" s="937"/>
      <c r="X182" s="937"/>
      <c r="Y182" s="937"/>
      <c r="Z182" s="937"/>
      <c r="AA182" s="937"/>
      <c r="AB182" s="937"/>
      <c r="AC182" s="937"/>
      <c r="AD182" s="937"/>
      <c r="AE182" s="937"/>
      <c r="AF182" s="937"/>
      <c r="AG182" s="937"/>
      <c r="AH182" s="937"/>
      <c r="AI182" s="937"/>
      <c r="AJ182" s="937"/>
      <c r="AK182" s="937"/>
      <c r="AL182" s="937"/>
      <c r="AM182" s="937"/>
      <c r="AN182" s="937"/>
      <c r="AO182" s="937"/>
    </row>
    <row r="183" spans="1:41" x14ac:dyDescent="0.2">
      <c r="L183" s="937"/>
      <c r="M183" s="937"/>
      <c r="N183" s="937"/>
      <c r="O183" s="937"/>
      <c r="P183" s="937"/>
      <c r="Q183" s="937"/>
      <c r="R183" s="937"/>
      <c r="S183" s="937"/>
      <c r="T183" s="937"/>
      <c r="U183" s="937"/>
      <c r="V183" s="937"/>
      <c r="W183" s="937"/>
      <c r="X183" s="937"/>
      <c r="Y183" s="937"/>
      <c r="Z183" s="937"/>
      <c r="AA183" s="937"/>
      <c r="AB183" s="937"/>
      <c r="AC183" s="937"/>
      <c r="AD183" s="937"/>
      <c r="AE183" s="937"/>
      <c r="AF183" s="937"/>
      <c r="AG183" s="937"/>
      <c r="AH183" s="937"/>
      <c r="AI183" s="937"/>
      <c r="AJ183" s="937"/>
      <c r="AK183" s="937"/>
      <c r="AL183" s="937"/>
      <c r="AM183" s="937"/>
      <c r="AN183" s="937"/>
      <c r="AO183" s="937"/>
    </row>
    <row r="184" spans="1:41" x14ac:dyDescent="0.2">
      <c r="L184" s="937"/>
      <c r="M184" s="937"/>
      <c r="N184" s="937"/>
      <c r="O184" s="937"/>
      <c r="P184" s="937"/>
      <c r="Q184" s="937"/>
      <c r="R184" s="937"/>
      <c r="S184" s="937"/>
      <c r="T184" s="937"/>
      <c r="U184" s="937"/>
      <c r="V184" s="937"/>
      <c r="W184" s="937"/>
      <c r="X184" s="937"/>
      <c r="Y184" s="937"/>
      <c r="Z184" s="937"/>
      <c r="AA184" s="937"/>
      <c r="AB184" s="937"/>
      <c r="AC184" s="937"/>
      <c r="AD184" s="937"/>
      <c r="AE184" s="937"/>
      <c r="AF184" s="937"/>
      <c r="AG184" s="937"/>
      <c r="AH184" s="937"/>
      <c r="AI184" s="937"/>
      <c r="AJ184" s="937"/>
      <c r="AK184" s="937"/>
      <c r="AL184" s="937"/>
      <c r="AM184" s="937"/>
      <c r="AN184" s="937"/>
      <c r="AO184" s="937"/>
    </row>
    <row r="185" spans="1:41" x14ac:dyDescent="0.2">
      <c r="L185" s="937"/>
      <c r="M185" s="937"/>
      <c r="N185" s="937"/>
      <c r="O185" s="937"/>
      <c r="P185" s="937"/>
      <c r="Q185" s="937"/>
      <c r="R185" s="937"/>
      <c r="S185" s="937"/>
      <c r="T185" s="937"/>
      <c r="U185" s="937"/>
      <c r="V185" s="937"/>
      <c r="W185" s="937"/>
      <c r="X185" s="937"/>
      <c r="Y185" s="937"/>
      <c r="Z185" s="937"/>
      <c r="AA185" s="937"/>
      <c r="AB185" s="937"/>
      <c r="AC185" s="937"/>
      <c r="AD185" s="937"/>
      <c r="AE185" s="937"/>
      <c r="AF185" s="937"/>
      <c r="AG185" s="937"/>
      <c r="AH185" s="937"/>
      <c r="AI185" s="937"/>
      <c r="AJ185" s="937"/>
      <c r="AK185" s="937"/>
      <c r="AL185" s="937"/>
      <c r="AM185" s="937"/>
      <c r="AN185" s="937"/>
      <c r="AO185" s="937"/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64" orientation="portrait" r:id="rId1"/>
  <headerFooter alignWithMargins="0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">
    <pageSetUpPr fitToPage="1"/>
  </sheetPr>
  <dimension ref="A1:AJ176"/>
  <sheetViews>
    <sheetView view="pageBreakPreview" zoomScale="80" zoomScaleNormal="80" zoomScaleSheetLayoutView="80" zoomScalePageLayoutView="80" workbookViewId="0">
      <pane xSplit="1" ySplit="15" topLeftCell="B16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outlineLevelRow="1" x14ac:dyDescent="0.2"/>
  <cols>
    <col min="1" max="1" width="14.28515625" customWidth="1"/>
    <col min="2" max="2" width="10.7109375" customWidth="1"/>
    <col min="3" max="3" width="10.28515625" customWidth="1"/>
    <col min="4" max="4" width="10.7109375" customWidth="1"/>
    <col min="5" max="5" width="11.7109375" customWidth="1"/>
    <col min="6" max="6" width="11" customWidth="1"/>
    <col min="7" max="7" width="11.28515625" customWidth="1"/>
    <col min="8" max="8" width="11" customWidth="1"/>
    <col min="9" max="9" width="11.28515625" customWidth="1"/>
    <col min="10" max="10" width="11" customWidth="1"/>
    <col min="11" max="11" width="10.7109375" customWidth="1"/>
    <col min="12" max="12" width="11" customWidth="1"/>
    <col min="13" max="13" width="15.5703125" bestFit="1" customWidth="1"/>
    <col min="14" max="14" width="11" customWidth="1"/>
    <col min="23" max="23" width="11.28515625" bestFit="1" customWidth="1"/>
    <col min="24" max="24" width="12" bestFit="1" customWidth="1"/>
  </cols>
  <sheetData>
    <row r="1" spans="1:14" s="32" customFormat="1" ht="25.15" customHeight="1" x14ac:dyDescent="0.2">
      <c r="A1" s="73" t="str">
        <f>Index!B73</f>
        <v>Table 8c    Ebeye: Consumer price index (CPI) by major groups, 2005-2020</v>
      </c>
      <c r="L1"/>
      <c r="M1"/>
      <c r="N1"/>
    </row>
    <row r="2" spans="1:14" s="32" customFormat="1" ht="15" x14ac:dyDescent="0.2">
      <c r="A2" s="73"/>
      <c r="B2" s="32" t="s">
        <v>312</v>
      </c>
      <c r="L2" s="52"/>
      <c r="M2" s="51"/>
      <c r="N2" s="51"/>
    </row>
    <row r="3" spans="1:14" ht="48.75" customHeight="1" x14ac:dyDescent="0.2">
      <c r="A3" s="55"/>
      <c r="B3" s="183" t="s">
        <v>88</v>
      </c>
      <c r="C3" s="183" t="s">
        <v>278</v>
      </c>
      <c r="D3" s="183" t="s">
        <v>311</v>
      </c>
      <c r="E3" s="183" t="s">
        <v>279</v>
      </c>
      <c r="F3" s="183" t="s">
        <v>68</v>
      </c>
      <c r="G3" s="183" t="s">
        <v>281</v>
      </c>
      <c r="H3" s="183" t="s">
        <v>71</v>
      </c>
      <c r="I3" s="183" t="s">
        <v>72</v>
      </c>
      <c r="J3" s="183" t="s">
        <v>73</v>
      </c>
      <c r="K3" s="183" t="s">
        <v>280</v>
      </c>
      <c r="L3" s="184" t="s">
        <v>767</v>
      </c>
      <c r="M3" s="942"/>
      <c r="N3" s="942"/>
    </row>
    <row r="4" spans="1:14" s="4" customFormat="1" ht="20.100000000000001" hidden="1" customHeight="1" outlineLevel="1" x14ac:dyDescent="0.2">
      <c r="A4" s="62" t="s">
        <v>317</v>
      </c>
      <c r="B4" s="56">
        <f>SUM(C4:L4)</f>
        <v>100.00000000000001</v>
      </c>
      <c r="C4" s="56">
        <v>73.400000000000006</v>
      </c>
      <c r="D4" s="56">
        <v>0</v>
      </c>
      <c r="E4" s="56">
        <v>1.9</v>
      </c>
      <c r="F4" s="56">
        <v>2.4</v>
      </c>
      <c r="G4" s="56">
        <v>9</v>
      </c>
      <c r="H4" s="56">
        <v>0</v>
      </c>
      <c r="I4" s="56">
        <v>0</v>
      </c>
      <c r="J4" s="56">
        <v>0</v>
      </c>
      <c r="K4" s="56"/>
      <c r="L4" s="56">
        <v>13.3</v>
      </c>
      <c r="M4" s="175"/>
      <c r="N4" s="175"/>
    </row>
    <row r="5" spans="1:14" hidden="1" outlineLevel="1" x14ac:dyDescent="0.2">
      <c r="A5" s="36" t="s">
        <v>76</v>
      </c>
      <c r="B5" s="54">
        <v>100</v>
      </c>
      <c r="C5" s="54">
        <v>100</v>
      </c>
      <c r="D5" s="181"/>
      <c r="E5" s="54">
        <v>100</v>
      </c>
      <c r="F5" s="54">
        <v>100</v>
      </c>
      <c r="G5" s="54">
        <v>100</v>
      </c>
      <c r="H5" s="54"/>
      <c r="I5" s="181"/>
      <c r="J5" s="181"/>
      <c r="L5" s="54">
        <v>100</v>
      </c>
      <c r="M5" s="54"/>
      <c r="N5" s="54"/>
    </row>
    <row r="6" spans="1:14" hidden="1" outlineLevel="1" x14ac:dyDescent="0.2">
      <c r="A6" s="36" t="s">
        <v>84</v>
      </c>
      <c r="B6" s="54">
        <v>103.08</v>
      </c>
      <c r="C6" s="54">
        <v>102.64</v>
      </c>
      <c r="D6" s="181"/>
      <c r="E6" s="54">
        <v>110.11</v>
      </c>
      <c r="F6" s="54">
        <v>100</v>
      </c>
      <c r="G6" s="54">
        <v>109.97</v>
      </c>
      <c r="H6" s="54"/>
      <c r="I6" s="181"/>
      <c r="J6" s="181"/>
      <c r="L6" s="54">
        <v>100.04</v>
      </c>
      <c r="M6" s="54"/>
      <c r="N6" s="54"/>
    </row>
    <row r="7" spans="1:14" hidden="1" outlineLevel="1" x14ac:dyDescent="0.2">
      <c r="A7" s="36" t="s">
        <v>85</v>
      </c>
      <c r="B7" s="54">
        <v>101.18</v>
      </c>
      <c r="C7" s="54">
        <v>98.43</v>
      </c>
      <c r="D7" s="181"/>
      <c r="E7" s="54">
        <v>120.53</v>
      </c>
      <c r="F7" s="54">
        <v>100</v>
      </c>
      <c r="G7" s="54">
        <v>117.11</v>
      </c>
      <c r="H7" s="54"/>
      <c r="I7" s="181"/>
      <c r="J7" s="181"/>
      <c r="L7" s="54">
        <v>103.07</v>
      </c>
      <c r="M7" s="54"/>
      <c r="N7" s="54"/>
    </row>
    <row r="8" spans="1:14" hidden="1" outlineLevel="1" x14ac:dyDescent="0.2">
      <c r="A8" s="36" t="s">
        <v>86</v>
      </c>
      <c r="B8" s="54">
        <v>101.85746202954985</v>
      </c>
      <c r="C8" s="54">
        <v>99.61</v>
      </c>
      <c r="D8" s="181"/>
      <c r="E8" s="54">
        <v>123.64</v>
      </c>
      <c r="F8" s="54">
        <v>105.03</v>
      </c>
      <c r="G8" s="54">
        <v>117.33</v>
      </c>
      <c r="H8" s="54"/>
      <c r="I8" s="181"/>
      <c r="J8" s="181"/>
      <c r="L8" s="54">
        <v>100.13</v>
      </c>
      <c r="M8" s="54"/>
      <c r="N8" s="54"/>
    </row>
    <row r="9" spans="1:14" hidden="1" outlineLevel="1" x14ac:dyDescent="0.2">
      <c r="A9" s="36" t="s">
        <v>77</v>
      </c>
      <c r="B9" s="54">
        <v>101.71381841863476</v>
      </c>
      <c r="C9" s="54">
        <v>100.5</v>
      </c>
      <c r="D9" s="181"/>
      <c r="E9" s="54">
        <v>121.05</v>
      </c>
      <c r="F9" s="54">
        <v>95.83</v>
      </c>
      <c r="G9" s="54">
        <v>111.77</v>
      </c>
      <c r="H9" s="54"/>
      <c r="I9" s="181"/>
      <c r="J9" s="181"/>
      <c r="L9" s="54">
        <v>99.92</v>
      </c>
      <c r="M9" s="54"/>
      <c r="N9" s="54"/>
    </row>
    <row r="10" spans="1:14" hidden="1" outlineLevel="1" x14ac:dyDescent="0.2">
      <c r="A10" s="36" t="s">
        <v>262</v>
      </c>
      <c r="B10" s="54">
        <v>104.92697613918736</v>
      </c>
      <c r="C10" s="54">
        <v>105.16087847875528</v>
      </c>
      <c r="D10" s="181"/>
      <c r="E10" s="54">
        <v>139.37383143172616</v>
      </c>
      <c r="F10" s="54">
        <v>95.833333333333329</v>
      </c>
      <c r="G10" s="54">
        <v>122.05882352941175</v>
      </c>
      <c r="H10" s="54"/>
      <c r="I10" s="181"/>
      <c r="J10" s="181"/>
      <c r="L10" s="54">
        <v>88.763115946850561</v>
      </c>
      <c r="M10" s="54"/>
      <c r="N10" s="54"/>
    </row>
    <row r="11" spans="1:14" hidden="1" outlineLevel="1" x14ac:dyDescent="0.2">
      <c r="A11" s="36" t="s">
        <v>275</v>
      </c>
      <c r="B11" s="54">
        <v>106.86192067358797</v>
      </c>
      <c r="C11" s="54">
        <v>106.66249551389959</v>
      </c>
      <c r="D11" s="181"/>
      <c r="E11" s="54">
        <v>144.0081339712919</v>
      </c>
      <c r="F11" s="54">
        <v>87.083333333333329</v>
      </c>
      <c r="G11" s="54">
        <v>132.66666666666666</v>
      </c>
      <c r="H11" s="54"/>
      <c r="I11" s="181"/>
      <c r="J11" s="181"/>
      <c r="L11" s="54">
        <v>88.763115946850561</v>
      </c>
      <c r="M11" s="54"/>
      <c r="N11" s="54"/>
    </row>
    <row r="12" spans="1:14" hidden="1" outlineLevel="1" x14ac:dyDescent="0.2">
      <c r="A12" s="36" t="s">
        <v>276</v>
      </c>
      <c r="B12" s="54">
        <v>107.81457505521723</v>
      </c>
      <c r="C12" s="54">
        <v>108.78397223574321</v>
      </c>
      <c r="D12" s="181"/>
      <c r="E12" s="54">
        <v>142.68536375904796</v>
      </c>
      <c r="F12" s="54">
        <v>86.494974874371849</v>
      </c>
      <c r="G12" s="54">
        <v>125</v>
      </c>
      <c r="H12" s="54"/>
      <c r="I12" s="181"/>
      <c r="J12" s="181"/>
      <c r="L12" s="54">
        <v>89.701038539660672</v>
      </c>
      <c r="M12" s="54"/>
      <c r="N12" s="54"/>
    </row>
    <row r="13" spans="1:14" hidden="1" outlineLevel="1" x14ac:dyDescent="0.2">
      <c r="A13" s="36" t="s">
        <v>274</v>
      </c>
      <c r="B13" s="54">
        <v>107.0712290535453</v>
      </c>
      <c r="C13" s="54">
        <v>107.62888849716268</v>
      </c>
      <c r="D13" s="181"/>
      <c r="E13" s="54">
        <v>142.68568273831431</v>
      </c>
      <c r="F13" s="54">
        <v>86.532663316582926</v>
      </c>
      <c r="G13" s="54">
        <v>125</v>
      </c>
      <c r="H13" s="54"/>
      <c r="I13" s="181"/>
      <c r="J13" s="181"/>
      <c r="L13" s="54">
        <v>90.479797030089628</v>
      </c>
      <c r="M13" s="54"/>
      <c r="N13" s="54"/>
    </row>
    <row r="14" spans="1:14" hidden="1" outlineLevel="1" x14ac:dyDescent="0.2">
      <c r="A14" s="559"/>
      <c r="B14" s="182"/>
      <c r="C14" s="182"/>
      <c r="D14" s="182"/>
      <c r="E14" s="182"/>
      <c r="F14" s="182"/>
      <c r="G14" s="182"/>
      <c r="H14" s="182"/>
      <c r="I14" s="182"/>
      <c r="J14" s="182"/>
      <c r="K14" s="52"/>
      <c r="L14" s="182"/>
      <c r="M14" s="181"/>
      <c r="N14" s="181"/>
    </row>
    <row r="15" spans="1:14" s="4" customFormat="1" ht="20.100000000000001" customHeight="1" collapsed="1" x14ac:dyDescent="0.2">
      <c r="A15" s="62" t="s">
        <v>318</v>
      </c>
      <c r="B15" s="56">
        <f>SUM(C15:K15)</f>
        <v>100.04</v>
      </c>
      <c r="C15" s="56">
        <v>46.7</v>
      </c>
      <c r="D15" s="56">
        <v>1.45</v>
      </c>
      <c r="E15" s="56">
        <v>15.9</v>
      </c>
      <c r="F15" s="56">
        <v>6.1</v>
      </c>
      <c r="G15" s="56">
        <v>12.3</v>
      </c>
      <c r="H15" s="56">
        <v>0.89</v>
      </c>
      <c r="I15" s="56">
        <v>2.2000000000000002</v>
      </c>
      <c r="J15" s="56">
        <v>4.4000000000000004</v>
      </c>
      <c r="K15" s="56">
        <v>10.1</v>
      </c>
      <c r="L15" s="185">
        <f>B15-C15-E15-F15-G15</f>
        <v>19.040000000000003</v>
      </c>
      <c r="M15" s="186"/>
      <c r="N15" s="186"/>
    </row>
    <row r="16" spans="1:14" s="4" customFormat="1" ht="19.5" customHeight="1" x14ac:dyDescent="0.2">
      <c r="A16" s="199" t="s">
        <v>322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/>
      <c r="M16"/>
      <c r="N16"/>
    </row>
    <row r="17" spans="1:36" s="187" customFormat="1" x14ac:dyDescent="0.2">
      <c r="A17" s="560" t="s">
        <v>76</v>
      </c>
      <c r="B17" s="186">
        <f>(C17*C$15+E17*E$15+F17*F$15+G17*G$15+L17*L$15)/100</f>
        <v>92.191014593111035</v>
      </c>
      <c r="C17" s="186">
        <f t="shared" ref="C17:C23" si="0">C$25/C$12*C5</f>
        <v>91.925306591390438</v>
      </c>
      <c r="D17" s="188" t="s">
        <v>248</v>
      </c>
      <c r="E17" s="186">
        <f t="shared" ref="E17:G23" si="1">E$25/E$12*E5</f>
        <v>70.084273092557339</v>
      </c>
      <c r="F17" s="186">
        <f t="shared" si="1"/>
        <v>115.61365286855485</v>
      </c>
      <c r="G17" s="186">
        <f t="shared" si="1"/>
        <v>80</v>
      </c>
      <c r="H17" s="188" t="s">
        <v>248</v>
      </c>
      <c r="I17" s="188" t="s">
        <v>248</v>
      </c>
      <c r="J17" s="188" t="s">
        <v>248</v>
      </c>
      <c r="K17" s="188" t="s">
        <v>248</v>
      </c>
      <c r="L17" s="186">
        <f t="shared" ref="L17:L23" si="2">$K$25/$L$12*L5</f>
        <v>111.48142945500649</v>
      </c>
      <c r="M17" s="186"/>
      <c r="N17" s="186"/>
    </row>
    <row r="18" spans="1:36" s="187" customFormat="1" x14ac:dyDescent="0.2">
      <c r="A18" s="560" t="s">
        <v>84</v>
      </c>
      <c r="B18" s="186">
        <f t="shared" ref="B18:B23" si="3">(C18*C$15+E18*E$15+F18*F$15+G18*G$15+L18*L$15)/100</f>
        <v>95.440479420217812</v>
      </c>
      <c r="C18" s="186">
        <f t="shared" si="0"/>
        <v>94.352134685403158</v>
      </c>
      <c r="D18" s="188" t="s">
        <v>248</v>
      </c>
      <c r="E18" s="186">
        <f t="shared" si="1"/>
        <v>77.169793102214882</v>
      </c>
      <c r="F18" s="186">
        <f t="shared" si="1"/>
        <v>115.61365286855485</v>
      </c>
      <c r="G18" s="186">
        <f t="shared" si="1"/>
        <v>87.975999999999999</v>
      </c>
      <c r="H18" s="188" t="s">
        <v>248</v>
      </c>
      <c r="I18" s="188" t="s">
        <v>248</v>
      </c>
      <c r="J18" s="188" t="s">
        <v>248</v>
      </c>
      <c r="K18" s="188" t="s">
        <v>248</v>
      </c>
      <c r="L18" s="186">
        <f t="shared" si="2"/>
        <v>111.52602202678851</v>
      </c>
      <c r="M18" s="186"/>
      <c r="N18" s="186"/>
    </row>
    <row r="19" spans="1:36" s="187" customFormat="1" x14ac:dyDescent="0.2">
      <c r="A19" s="560" t="s">
        <v>85</v>
      </c>
      <c r="B19" s="186">
        <f t="shared" si="3"/>
        <v>96.140031508956824</v>
      </c>
      <c r="C19" s="186">
        <f t="shared" si="0"/>
        <v>90.482079277905626</v>
      </c>
      <c r="D19" s="188" t="s">
        <v>248</v>
      </c>
      <c r="E19" s="186">
        <f t="shared" si="1"/>
        <v>84.472574358459354</v>
      </c>
      <c r="F19" s="186">
        <f t="shared" si="1"/>
        <v>115.61365286855485</v>
      </c>
      <c r="G19" s="186">
        <f t="shared" si="1"/>
        <v>93.688000000000002</v>
      </c>
      <c r="H19" s="188" t="s">
        <v>248</v>
      </c>
      <c r="I19" s="188" t="s">
        <v>248</v>
      </c>
      <c r="J19" s="188" t="s">
        <v>248</v>
      </c>
      <c r="K19" s="188" t="s">
        <v>248</v>
      </c>
      <c r="L19" s="186">
        <f t="shared" si="2"/>
        <v>114.90390933927519</v>
      </c>
      <c r="M19" s="186"/>
      <c r="N19" s="186"/>
    </row>
    <row r="20" spans="1:36" s="187" customFormat="1" x14ac:dyDescent="0.2">
      <c r="A20" s="560" t="s">
        <v>86</v>
      </c>
      <c r="B20" s="186">
        <f t="shared" si="3"/>
        <v>96.745493910025232</v>
      </c>
      <c r="C20" s="186">
        <f t="shared" si="0"/>
        <v>91.566797895684019</v>
      </c>
      <c r="D20" s="188" t="s">
        <v>248</v>
      </c>
      <c r="E20" s="186">
        <f t="shared" si="1"/>
        <v>86.652195251637892</v>
      </c>
      <c r="F20" s="186">
        <f t="shared" si="1"/>
        <v>121.42901960784316</v>
      </c>
      <c r="G20" s="186">
        <f t="shared" si="1"/>
        <v>93.864000000000004</v>
      </c>
      <c r="H20" s="188" t="s">
        <v>248</v>
      </c>
      <c r="I20" s="188" t="s">
        <v>248</v>
      </c>
      <c r="J20" s="188" t="s">
        <v>248</v>
      </c>
      <c r="K20" s="188" t="s">
        <v>248</v>
      </c>
      <c r="L20" s="186">
        <f t="shared" si="2"/>
        <v>111.62635531329801</v>
      </c>
      <c r="M20" s="186"/>
      <c r="N20" s="186"/>
    </row>
    <row r="21" spans="1:36" s="187" customFormat="1" x14ac:dyDescent="0.2">
      <c r="A21" s="560" t="s">
        <v>77</v>
      </c>
      <c r="B21" s="186">
        <f t="shared" si="3"/>
        <v>95.598446462136963</v>
      </c>
      <c r="C21" s="186">
        <f t="shared" si="0"/>
        <v>92.384933124347398</v>
      </c>
      <c r="D21" s="188" t="s">
        <v>248</v>
      </c>
      <c r="E21" s="186">
        <f t="shared" si="1"/>
        <v>84.837012578540651</v>
      </c>
      <c r="F21" s="186">
        <f t="shared" si="1"/>
        <v>110.79256354393611</v>
      </c>
      <c r="G21" s="186">
        <f t="shared" si="1"/>
        <v>89.415999999999997</v>
      </c>
      <c r="H21" s="188" t="s">
        <v>248</v>
      </c>
      <c r="I21" s="188" t="s">
        <v>248</v>
      </c>
      <c r="J21" s="188" t="s">
        <v>248</v>
      </c>
      <c r="K21" s="188" t="s">
        <v>248</v>
      </c>
      <c r="L21" s="186">
        <f t="shared" si="2"/>
        <v>111.3922443114425</v>
      </c>
      <c r="M21" s="186"/>
      <c r="N21" s="186"/>
    </row>
    <row r="22" spans="1:36" s="187" customFormat="1" x14ac:dyDescent="0.2">
      <c r="A22" s="560" t="s">
        <v>262</v>
      </c>
      <c r="B22" s="186">
        <f t="shared" si="3"/>
        <v>98.28570616631383</v>
      </c>
      <c r="C22" s="186">
        <f t="shared" si="0"/>
        <v>96.669459955795318</v>
      </c>
      <c r="D22" s="188" t="s">
        <v>248</v>
      </c>
      <c r="E22" s="186">
        <f t="shared" si="1"/>
        <v>97.679136640171478</v>
      </c>
      <c r="F22" s="186">
        <f t="shared" si="1"/>
        <v>110.79641733236505</v>
      </c>
      <c r="G22" s="186">
        <f t="shared" si="1"/>
        <v>97.647058823529406</v>
      </c>
      <c r="H22" s="188" t="s">
        <v>248</v>
      </c>
      <c r="I22" s="188" t="s">
        <v>248</v>
      </c>
      <c r="J22" s="188" t="s">
        <v>248</v>
      </c>
      <c r="K22" s="188" t="s">
        <v>248</v>
      </c>
      <c r="L22" s="186">
        <f t="shared" si="2"/>
        <v>98.95439048635383</v>
      </c>
      <c r="M22" s="186"/>
      <c r="N22" s="186"/>
    </row>
    <row r="23" spans="1:36" s="187" customFormat="1" x14ac:dyDescent="0.2">
      <c r="A23" s="560" t="s">
        <v>275</v>
      </c>
      <c r="B23" s="186">
        <f t="shared" si="3"/>
        <v>99.873479852829149</v>
      </c>
      <c r="C23" s="186">
        <f t="shared" si="0"/>
        <v>98.049826019180273</v>
      </c>
      <c r="D23" s="188" t="s">
        <v>248</v>
      </c>
      <c r="E23" s="186">
        <f t="shared" si="1"/>
        <v>100.92705388793605</v>
      </c>
      <c r="F23" s="186">
        <f t="shared" si="1"/>
        <v>100.68022270636651</v>
      </c>
      <c r="G23" s="186">
        <f t="shared" si="1"/>
        <v>106.13333333333333</v>
      </c>
      <c r="H23" s="188" t="s">
        <v>248</v>
      </c>
      <c r="I23" s="188" t="s">
        <v>248</v>
      </c>
      <c r="J23" s="188" t="s">
        <v>248</v>
      </c>
      <c r="K23" s="188" t="s">
        <v>248</v>
      </c>
      <c r="L23" s="186">
        <f t="shared" si="2"/>
        <v>98.95439048635383</v>
      </c>
      <c r="M23" s="186"/>
      <c r="N23" s="186"/>
    </row>
    <row r="24" spans="1:36" s="187" customFormat="1" ht="19.5" customHeight="1" x14ac:dyDescent="0.2">
      <c r="A24" s="199" t="s">
        <v>319</v>
      </c>
      <c r="B24" s="186"/>
      <c r="C24" s="186"/>
      <c r="D24" s="188"/>
      <c r="E24" s="186"/>
      <c r="F24" s="186"/>
      <c r="G24" s="186"/>
      <c r="H24" s="188"/>
      <c r="I24" s="188"/>
      <c r="J24" s="188"/>
      <c r="K24" s="188"/>
      <c r="L24" s="186"/>
      <c r="M24" s="186"/>
      <c r="N24" s="186"/>
    </row>
    <row r="25" spans="1:36" s="18" customFormat="1" hidden="1" outlineLevel="1" x14ac:dyDescent="0.2">
      <c r="A25" s="552" t="s">
        <v>276</v>
      </c>
      <c r="B25" s="180">
        <v>100</v>
      </c>
      <c r="C25" s="180">
        <v>100</v>
      </c>
      <c r="D25" s="180">
        <v>100</v>
      </c>
      <c r="E25" s="180">
        <v>100</v>
      </c>
      <c r="F25" s="180">
        <v>100</v>
      </c>
      <c r="G25" s="180">
        <v>100</v>
      </c>
      <c r="H25" s="180">
        <v>100</v>
      </c>
      <c r="I25" s="180">
        <v>100</v>
      </c>
      <c r="J25" s="180">
        <v>100</v>
      </c>
      <c r="K25" s="180">
        <v>100</v>
      </c>
      <c r="M25" s="186"/>
      <c r="N25" s="186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9"/>
      <c r="AE25" s="189"/>
      <c r="AF25" s="189"/>
      <c r="AG25" s="189"/>
      <c r="AH25" s="189"/>
      <c r="AI25" s="189"/>
      <c r="AJ25" s="189"/>
    </row>
    <row r="26" spans="1:36" s="4" customFormat="1" hidden="1" outlineLevel="1" x14ac:dyDescent="0.2">
      <c r="A26" s="551" t="s">
        <v>274</v>
      </c>
      <c r="B26" s="180">
        <v>100.4165931834323</v>
      </c>
      <c r="C26" s="175">
        <v>100.09663363319909</v>
      </c>
      <c r="D26" s="175">
        <v>101.6116762396843</v>
      </c>
      <c r="E26" s="175">
        <v>100.00141321734873</v>
      </c>
      <c r="F26" s="175">
        <v>101.79618051353097</v>
      </c>
      <c r="G26" s="175">
        <v>101.90324555765045</v>
      </c>
      <c r="H26" s="175">
        <v>100</v>
      </c>
      <c r="I26" s="175">
        <v>100</v>
      </c>
      <c r="J26" s="175">
        <v>100</v>
      </c>
      <c r="K26" s="175">
        <v>100</v>
      </c>
      <c r="L26"/>
      <c r="M26" s="186"/>
      <c r="N26" s="186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9"/>
      <c r="AE26" s="189"/>
      <c r="AF26" s="189"/>
      <c r="AG26" s="189"/>
      <c r="AH26" s="189"/>
      <c r="AI26" s="189"/>
      <c r="AJ26" s="189"/>
    </row>
    <row r="27" spans="1:36" s="4" customFormat="1" hidden="1" outlineLevel="1" x14ac:dyDescent="0.2">
      <c r="A27" s="551" t="s">
        <v>288</v>
      </c>
      <c r="B27" s="180">
        <v>102.15883262290771</v>
      </c>
      <c r="C27" s="175">
        <v>102.28116535654527</v>
      </c>
      <c r="D27" s="175">
        <v>101.38</v>
      </c>
      <c r="E27" s="175">
        <v>100.00141321734873</v>
      </c>
      <c r="F27" s="175">
        <v>101.73040663978104</v>
      </c>
      <c r="G27" s="175">
        <v>105.07339405319027</v>
      </c>
      <c r="H27" s="175">
        <v>100</v>
      </c>
      <c r="I27" s="175">
        <v>100</v>
      </c>
      <c r="J27" s="175">
        <v>100</v>
      </c>
      <c r="K27" s="175">
        <v>103.36134453781511</v>
      </c>
      <c r="L27"/>
      <c r="M27" s="186"/>
      <c r="N27" s="186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9"/>
      <c r="AE27" s="189"/>
      <c r="AF27" s="189"/>
      <c r="AG27" s="189"/>
      <c r="AH27" s="189"/>
      <c r="AI27" s="189"/>
      <c r="AJ27" s="189"/>
    </row>
    <row r="28" spans="1:36" s="4" customFormat="1" hidden="1" outlineLevel="1" x14ac:dyDescent="0.2">
      <c r="A28" s="551" t="s">
        <v>310</v>
      </c>
      <c r="B28" s="180">
        <v>104.3250868210084</v>
      </c>
      <c r="C28" s="175">
        <v>106.25378261982885</v>
      </c>
      <c r="D28" s="175">
        <v>101.38</v>
      </c>
      <c r="E28" s="175">
        <v>99.523995762857382</v>
      </c>
      <c r="F28" s="175">
        <v>97.091128962878116</v>
      </c>
      <c r="G28" s="175">
        <v>110.48780487804876</v>
      </c>
      <c r="H28" s="175">
        <v>100</v>
      </c>
      <c r="I28" s="175">
        <v>100</v>
      </c>
      <c r="J28" s="175">
        <v>100</v>
      </c>
      <c r="K28" s="175">
        <v>103.58543417366948</v>
      </c>
      <c r="L28"/>
      <c r="M28" s="186"/>
      <c r="N28" s="186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9"/>
      <c r="AE28" s="189"/>
      <c r="AF28" s="189"/>
      <c r="AG28" s="189"/>
      <c r="AH28" s="189"/>
      <c r="AI28" s="189"/>
      <c r="AJ28" s="189"/>
    </row>
    <row r="29" spans="1:36" s="4" customFormat="1" hidden="1" outlineLevel="1" x14ac:dyDescent="0.2">
      <c r="A29" s="551" t="s">
        <v>309</v>
      </c>
      <c r="B29" s="180">
        <v>107.01926105309866</v>
      </c>
      <c r="C29" s="175">
        <v>108.32970337293648</v>
      </c>
      <c r="D29" s="175">
        <v>101.38</v>
      </c>
      <c r="E29" s="175">
        <v>103.09607751736849</v>
      </c>
      <c r="F29" s="175">
        <v>101.16621449950165</v>
      </c>
      <c r="G29" s="175">
        <v>120.0706533975697</v>
      </c>
      <c r="H29" s="175">
        <v>100</v>
      </c>
      <c r="I29" s="175">
        <v>100</v>
      </c>
      <c r="J29" s="175">
        <v>100</v>
      </c>
      <c r="K29" s="175">
        <v>101.44786803610333</v>
      </c>
      <c r="L29"/>
      <c r="M29" s="186"/>
      <c r="N29" s="186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9"/>
      <c r="AE29" s="189"/>
      <c r="AF29" s="189"/>
      <c r="AG29" s="189"/>
      <c r="AH29" s="189"/>
      <c r="AI29" s="189"/>
      <c r="AJ29" s="189"/>
    </row>
    <row r="30" spans="1:36" s="4" customFormat="1" hidden="1" outlineLevel="1" x14ac:dyDescent="0.2">
      <c r="A30" s="553" t="s">
        <v>308</v>
      </c>
      <c r="B30" s="180">
        <v>111.52054225117698</v>
      </c>
      <c r="C30" s="175">
        <v>111.82621061086702</v>
      </c>
      <c r="D30" s="175">
        <v>101.38</v>
      </c>
      <c r="E30" s="175">
        <v>103.41600449546355</v>
      </c>
      <c r="F30" s="175">
        <v>101.19897224468883</v>
      </c>
      <c r="G30" s="175">
        <v>135.37518965306342</v>
      </c>
      <c r="H30" s="175">
        <v>100</v>
      </c>
      <c r="I30" s="175">
        <v>107.85255545623018</v>
      </c>
      <c r="J30" s="175">
        <v>100</v>
      </c>
      <c r="K30" s="175">
        <v>108.18300653594773</v>
      </c>
      <c r="L30"/>
      <c r="M30" s="186"/>
      <c r="N30" s="186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9"/>
      <c r="AE30" s="189"/>
      <c r="AF30" s="189"/>
      <c r="AG30" s="189"/>
      <c r="AH30" s="189"/>
      <c r="AI30" s="189"/>
      <c r="AJ30" s="189"/>
    </row>
    <row r="31" spans="1:36" s="4" customFormat="1" hidden="1" outlineLevel="1" x14ac:dyDescent="0.2">
      <c r="A31" s="553" t="s">
        <v>307</v>
      </c>
      <c r="B31" s="180">
        <v>118.90541180128892</v>
      </c>
      <c r="C31" s="175">
        <v>116.55805375253779</v>
      </c>
      <c r="D31" s="175">
        <v>102.75822173256897</v>
      </c>
      <c r="E31" s="175">
        <v>120.63985802877788</v>
      </c>
      <c r="F31" s="175">
        <v>115.26901529296536</v>
      </c>
      <c r="G31" s="175">
        <v>145.52567566742508</v>
      </c>
      <c r="H31" s="175">
        <v>100</v>
      </c>
      <c r="I31" s="175">
        <v>107.85255545623018</v>
      </c>
      <c r="J31" s="175">
        <v>100</v>
      </c>
      <c r="K31" s="175">
        <v>111.35138499844382</v>
      </c>
      <c r="L31"/>
      <c r="M31" s="186"/>
      <c r="N31" s="186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9"/>
      <c r="AE31" s="189"/>
      <c r="AF31" s="189"/>
      <c r="AG31" s="189"/>
      <c r="AH31" s="189"/>
      <c r="AI31" s="189"/>
      <c r="AJ31" s="189"/>
    </row>
    <row r="32" spans="1:36" s="4" customFormat="1" hidden="1" outlineLevel="1" x14ac:dyDescent="0.2">
      <c r="A32" s="553" t="s">
        <v>315</v>
      </c>
      <c r="B32" s="180">
        <v>128.4918854257175</v>
      </c>
      <c r="C32" s="175">
        <v>126.07310157958491</v>
      </c>
      <c r="D32" s="175">
        <v>94.602807309349188</v>
      </c>
      <c r="E32" s="175">
        <v>143.51452347739649</v>
      </c>
      <c r="F32" s="175">
        <v>129.90673755490798</v>
      </c>
      <c r="G32" s="175">
        <v>149.74725945112448</v>
      </c>
      <c r="H32" s="175">
        <v>100</v>
      </c>
      <c r="I32" s="175">
        <v>108.02852786122988</v>
      </c>
      <c r="J32" s="175">
        <v>100</v>
      </c>
      <c r="K32" s="175">
        <v>113.48397136632431</v>
      </c>
      <c r="L32"/>
      <c r="M32" s="186"/>
      <c r="N32" s="186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9"/>
      <c r="AE32" s="189"/>
      <c r="AF32" s="189"/>
      <c r="AG32" s="189"/>
      <c r="AH32" s="189"/>
      <c r="AI32" s="189"/>
      <c r="AJ32" s="189"/>
    </row>
    <row r="33" spans="1:36" s="4" customFormat="1" hidden="1" outlineLevel="1" x14ac:dyDescent="0.2">
      <c r="A33" s="553" t="s">
        <v>316</v>
      </c>
      <c r="B33" s="180">
        <v>120.10537136636269</v>
      </c>
      <c r="C33" s="175">
        <v>126.26128359269373</v>
      </c>
      <c r="D33" s="175">
        <v>97.51038984284493</v>
      </c>
      <c r="E33" s="175">
        <v>118.14600825903223</v>
      </c>
      <c r="F33" s="175">
        <v>118.24634919565702</v>
      </c>
      <c r="G33" s="175">
        <v>119.89893837263075</v>
      </c>
      <c r="H33" s="175">
        <v>100</v>
      </c>
      <c r="I33" s="175">
        <v>108.02852786122988</v>
      </c>
      <c r="J33" s="175">
        <v>100</v>
      </c>
      <c r="K33" s="175">
        <v>112.48054777466542</v>
      </c>
      <c r="L33"/>
      <c r="M33" s="186"/>
      <c r="N33" s="186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9"/>
      <c r="AE33" s="189"/>
      <c r="AF33" s="189"/>
      <c r="AG33" s="189"/>
      <c r="AH33" s="189"/>
      <c r="AI33" s="189"/>
      <c r="AJ33" s="189"/>
    </row>
    <row r="34" spans="1:36" s="4" customFormat="1" hidden="1" outlineLevel="1" x14ac:dyDescent="0.2">
      <c r="A34" s="553" t="s">
        <v>314</v>
      </c>
      <c r="B34" s="180">
        <v>114.46169499678466</v>
      </c>
      <c r="C34" s="175">
        <v>126.04643385688183</v>
      </c>
      <c r="D34" s="175">
        <v>97.51038984284493</v>
      </c>
      <c r="E34" s="175">
        <v>91.42717057612029</v>
      </c>
      <c r="F34" s="175">
        <v>114.51224778482201</v>
      </c>
      <c r="G34" s="175">
        <v>109.01761736523505</v>
      </c>
      <c r="H34" s="175">
        <v>100</v>
      </c>
      <c r="I34" s="175">
        <v>108.02852786122988</v>
      </c>
      <c r="J34" s="175">
        <v>100</v>
      </c>
      <c r="K34" s="175">
        <v>115.09492685963274</v>
      </c>
      <c r="L34"/>
      <c r="M34" s="186"/>
      <c r="N34" s="186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9"/>
      <c r="AE34" s="189"/>
      <c r="AF34" s="189"/>
      <c r="AG34" s="189"/>
      <c r="AH34" s="189"/>
      <c r="AI34" s="189"/>
      <c r="AJ34" s="189"/>
    </row>
    <row r="35" spans="1:36" s="4" customFormat="1" hidden="1" outlineLevel="1" x14ac:dyDescent="0.2">
      <c r="A35" s="554" t="s">
        <v>438</v>
      </c>
      <c r="B35" s="180">
        <v>116.82605507119045</v>
      </c>
      <c r="C35" s="175">
        <v>127.40059041571763</v>
      </c>
      <c r="D35" s="175">
        <v>98.857806138855167</v>
      </c>
      <c r="E35" s="175">
        <v>92.224488941016418</v>
      </c>
      <c r="F35" s="175">
        <v>114.51224778482201</v>
      </c>
      <c r="G35" s="175">
        <v>119.42950543634099</v>
      </c>
      <c r="H35" s="175">
        <v>100</v>
      </c>
      <c r="I35" s="175">
        <v>107.76256722251789</v>
      </c>
      <c r="J35" s="175">
        <v>100</v>
      </c>
      <c r="K35" s="175">
        <v>118.17366946778711</v>
      </c>
      <c r="L35"/>
      <c r="M35" s="186"/>
      <c r="N35" s="186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9"/>
      <c r="AE35" s="189"/>
      <c r="AF35" s="189"/>
      <c r="AG35" s="189"/>
      <c r="AH35" s="189"/>
      <c r="AI35" s="189"/>
      <c r="AJ35" s="189"/>
    </row>
    <row r="36" spans="1:36" s="4" customFormat="1" hidden="1" outlineLevel="1" x14ac:dyDescent="0.2">
      <c r="A36" s="554" t="s">
        <v>439</v>
      </c>
      <c r="B36" s="180">
        <v>118.77196400798672</v>
      </c>
      <c r="C36" s="175">
        <v>130.19668542884065</v>
      </c>
      <c r="D36" s="175">
        <v>100</v>
      </c>
      <c r="E36" s="175">
        <v>93.021807305912546</v>
      </c>
      <c r="F36" s="175">
        <v>114.51224778482201</v>
      </c>
      <c r="G36" s="175">
        <v>121.72100469595763</v>
      </c>
      <c r="H36" s="175">
        <v>100</v>
      </c>
      <c r="I36" s="175">
        <v>107.76256722251789</v>
      </c>
      <c r="J36" s="175">
        <v>100</v>
      </c>
      <c r="K36" s="175">
        <v>120.29007158418923</v>
      </c>
      <c r="L36"/>
      <c r="M36" s="186"/>
      <c r="N36" s="186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9"/>
      <c r="AE36" s="189"/>
      <c r="AF36" s="189"/>
      <c r="AG36" s="189"/>
      <c r="AH36" s="189"/>
      <c r="AI36" s="189"/>
      <c r="AJ36" s="189"/>
    </row>
    <row r="37" spans="1:36" s="4" customFormat="1" ht="18" hidden="1" customHeight="1" outlineLevel="1" x14ac:dyDescent="0.2">
      <c r="A37" s="554" t="s">
        <v>440</v>
      </c>
      <c r="B37" s="175">
        <v>119.59696992086297</v>
      </c>
      <c r="C37" s="175">
        <v>134.2564771982376</v>
      </c>
      <c r="D37" s="175">
        <v>100.41797237634069</v>
      </c>
      <c r="E37" s="175">
        <v>93.42641662541206</v>
      </c>
      <c r="F37" s="175">
        <v>114.51224778482201</v>
      </c>
      <c r="G37" s="175">
        <v>123.16198128483936</v>
      </c>
      <c r="H37" s="175">
        <v>100</v>
      </c>
      <c r="I37" s="175">
        <v>71.904358394630663</v>
      </c>
      <c r="J37" s="175">
        <v>100</v>
      </c>
      <c r="K37" s="175">
        <v>115.09492685963274</v>
      </c>
      <c r="L37"/>
      <c r="M37" s="186"/>
      <c r="N37" s="186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9"/>
      <c r="AE37" s="189"/>
      <c r="AF37" s="189"/>
      <c r="AG37" s="189"/>
      <c r="AH37" s="189"/>
      <c r="AI37" s="189"/>
      <c r="AJ37" s="189"/>
    </row>
    <row r="38" spans="1:36" s="4" customFormat="1" hidden="1" outlineLevel="1" x14ac:dyDescent="0.2">
      <c r="A38" s="554" t="s">
        <v>449</v>
      </c>
      <c r="B38" s="483"/>
      <c r="C38" s="483"/>
      <c r="D38" s="483"/>
      <c r="E38" s="483"/>
      <c r="F38" s="483"/>
      <c r="G38" s="483"/>
      <c r="H38" s="483"/>
      <c r="I38" s="483"/>
      <c r="J38" s="483"/>
      <c r="K38" s="483"/>
      <c r="L38"/>
      <c r="M38" s="186"/>
      <c r="N38" s="186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9"/>
      <c r="AE38" s="189"/>
      <c r="AF38" s="189"/>
      <c r="AG38" s="189"/>
      <c r="AH38" s="189"/>
      <c r="AI38" s="189"/>
      <c r="AJ38" s="189"/>
    </row>
    <row r="39" spans="1:36" s="4" customFormat="1" hidden="1" outlineLevel="1" x14ac:dyDescent="0.2">
      <c r="A39" s="554" t="s">
        <v>450</v>
      </c>
      <c r="B39" s="483"/>
      <c r="C39" s="483"/>
      <c r="D39" s="483"/>
      <c r="E39" s="483"/>
      <c r="F39" s="483"/>
      <c r="G39" s="483"/>
      <c r="H39" s="483"/>
      <c r="I39" s="483"/>
      <c r="J39" s="483"/>
      <c r="K39" s="483"/>
      <c r="L39"/>
      <c r="M39" s="186"/>
      <c r="N39" s="186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9"/>
      <c r="AE39" s="189"/>
      <c r="AF39" s="189"/>
      <c r="AG39" s="189"/>
      <c r="AH39" s="189"/>
      <c r="AI39" s="189"/>
      <c r="AJ39" s="189"/>
    </row>
    <row r="40" spans="1:36" s="4" customFormat="1" hidden="1" outlineLevel="1" x14ac:dyDescent="0.2">
      <c r="A40" s="555" t="s">
        <v>540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/>
      <c r="M40" s="186"/>
      <c r="N40" s="186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9"/>
      <c r="AE40" s="189"/>
      <c r="AF40" s="189"/>
      <c r="AG40" s="189"/>
      <c r="AH40" s="189"/>
      <c r="AI40" s="189"/>
      <c r="AJ40" s="189"/>
    </row>
    <row r="41" spans="1:36" s="4" customFormat="1" hidden="1" outlineLevel="1" x14ac:dyDescent="0.2">
      <c r="A41" s="555" t="s">
        <v>588</v>
      </c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/>
      <c r="M41" s="186"/>
      <c r="N41" s="186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9"/>
      <c r="AE41" s="189"/>
      <c r="AF41" s="189"/>
      <c r="AG41" s="189"/>
      <c r="AH41" s="189"/>
      <c r="AI41" s="189"/>
      <c r="AJ41" s="189"/>
    </row>
    <row r="42" spans="1:36" s="4" customFormat="1" hidden="1" outlineLevel="1" x14ac:dyDescent="0.2">
      <c r="A42" s="555" t="s">
        <v>587</v>
      </c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/>
      <c r="M42" s="186"/>
      <c r="N42" s="186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9"/>
      <c r="AE42" s="189"/>
      <c r="AF42" s="189"/>
      <c r="AG42" s="189"/>
      <c r="AH42" s="189"/>
      <c r="AI42" s="189"/>
      <c r="AJ42" s="189"/>
    </row>
    <row r="43" spans="1:36" s="4" customFormat="1" hidden="1" outlineLevel="1" x14ac:dyDescent="0.2">
      <c r="A43" s="555" t="s">
        <v>586</v>
      </c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/>
      <c r="M43" s="186"/>
      <c r="N43" s="186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9"/>
      <c r="AE43" s="189"/>
      <c r="AF43" s="189"/>
      <c r="AG43" s="189"/>
      <c r="AH43" s="189"/>
      <c r="AI43" s="189"/>
      <c r="AJ43" s="189"/>
    </row>
    <row r="44" spans="1:36" s="4" customFormat="1" hidden="1" outlineLevel="1" x14ac:dyDescent="0.2">
      <c r="A44" s="555" t="s">
        <v>590</v>
      </c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/>
      <c r="M44" s="186"/>
      <c r="N44" s="186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9"/>
      <c r="AE44" s="189"/>
      <c r="AF44" s="189"/>
      <c r="AG44" s="189"/>
      <c r="AH44" s="189"/>
      <c r="AI44" s="189"/>
      <c r="AJ44" s="189"/>
    </row>
    <row r="45" spans="1:36" s="4" customFormat="1" hidden="1" outlineLevel="1" x14ac:dyDescent="0.2">
      <c r="A45" s="555" t="s">
        <v>591</v>
      </c>
      <c r="B45" s="180">
        <v>129.56737702147197</v>
      </c>
      <c r="C45" s="175">
        <v>143.07159540448328</v>
      </c>
      <c r="D45" s="175">
        <v>100.41797237634069</v>
      </c>
      <c r="E45" s="175">
        <v>125.87831725685838</v>
      </c>
      <c r="F45" s="175">
        <v>120.45651109352802</v>
      </c>
      <c r="G45" s="175">
        <v>121.72100469595763</v>
      </c>
      <c r="H45" s="175">
        <v>100</v>
      </c>
      <c r="I45" s="175">
        <v>71.904358394630663</v>
      </c>
      <c r="J45" s="175">
        <v>100</v>
      </c>
      <c r="K45" s="175">
        <v>120.29007158418923</v>
      </c>
      <c r="L45"/>
      <c r="M45" s="186"/>
      <c r="N45" s="186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9"/>
      <c r="AE45" s="189"/>
      <c r="AF45" s="189"/>
      <c r="AG45" s="189"/>
      <c r="AH45" s="189"/>
      <c r="AI45" s="189"/>
      <c r="AJ45" s="189"/>
    </row>
    <row r="46" spans="1:36" s="4" customFormat="1" hidden="1" outlineLevel="1" x14ac:dyDescent="0.2">
      <c r="A46" s="555" t="s">
        <v>589</v>
      </c>
      <c r="B46" s="180">
        <v>133.22494383120448</v>
      </c>
      <c r="C46" s="175">
        <v>148.05670963785775</v>
      </c>
      <c r="D46" s="175">
        <v>98.29047296158771</v>
      </c>
      <c r="E46" s="175">
        <v>128.56147042093392</v>
      </c>
      <c r="F46" s="175">
        <v>119.55054303366819</v>
      </c>
      <c r="G46" s="175">
        <v>128.71262310521178</v>
      </c>
      <c r="H46" s="175">
        <v>100</v>
      </c>
      <c r="I46" s="175">
        <v>71.904358394630663</v>
      </c>
      <c r="J46" s="175">
        <v>100</v>
      </c>
      <c r="K46" s="175">
        <v>121.5972611266729</v>
      </c>
      <c r="L46"/>
      <c r="M46" s="186"/>
      <c r="N46" s="186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9"/>
      <c r="AE46" s="189"/>
      <c r="AF46" s="189"/>
      <c r="AG46" s="189"/>
      <c r="AH46" s="189"/>
      <c r="AI46" s="189"/>
      <c r="AJ46" s="189"/>
    </row>
    <row r="47" spans="1:36" s="4" customFormat="1" ht="18" hidden="1" customHeight="1" outlineLevel="1" x14ac:dyDescent="0.2">
      <c r="A47" s="554" t="s">
        <v>651</v>
      </c>
      <c r="B47" s="175">
        <v>133.03993760318238</v>
      </c>
      <c r="C47" s="175">
        <v>147.26607677755501</v>
      </c>
      <c r="D47" s="175">
        <v>98.29047296158771</v>
      </c>
      <c r="E47" s="175">
        <v>128.56147042093392</v>
      </c>
      <c r="F47" s="175">
        <v>119.55054303366819</v>
      </c>
      <c r="G47" s="175">
        <v>130.20547485129327</v>
      </c>
      <c r="H47" s="175">
        <v>100</v>
      </c>
      <c r="I47" s="175">
        <v>71.904358394630663</v>
      </c>
      <c r="J47" s="175">
        <v>100</v>
      </c>
      <c r="K47" s="175">
        <v>121.5972611266729</v>
      </c>
      <c r="L47"/>
      <c r="M47" s="186"/>
      <c r="N47" s="186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9"/>
      <c r="AE47" s="189"/>
      <c r="AF47" s="189"/>
      <c r="AG47" s="189"/>
      <c r="AH47" s="189"/>
      <c r="AI47" s="189"/>
      <c r="AJ47" s="189"/>
    </row>
    <row r="48" spans="1:36" s="4" customFormat="1" hidden="1" outlineLevel="1" x14ac:dyDescent="0.2">
      <c r="A48" s="555" t="s">
        <v>652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/>
      <c r="M48" s="186"/>
      <c r="N48" s="186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9"/>
      <c r="AE48" s="189"/>
      <c r="AF48" s="189"/>
      <c r="AG48" s="189"/>
      <c r="AH48" s="189"/>
      <c r="AI48" s="189"/>
      <c r="AJ48" s="189"/>
    </row>
    <row r="49" spans="1:36" s="4" customFormat="1" hidden="1" outlineLevel="1" x14ac:dyDescent="0.2">
      <c r="A49" s="555" t="s">
        <v>653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/>
      <c r="M49" s="186"/>
      <c r="N49" s="186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9"/>
      <c r="AE49" s="189"/>
      <c r="AF49" s="189"/>
      <c r="AG49" s="189"/>
      <c r="AH49" s="189"/>
      <c r="AI49" s="189"/>
      <c r="AJ49" s="189"/>
    </row>
    <row r="50" spans="1:36" s="4" customFormat="1" collapsed="1" x14ac:dyDescent="0.2">
      <c r="A50" s="555" t="s">
        <v>650</v>
      </c>
      <c r="B50" s="180">
        <v>135.65680134237834</v>
      </c>
      <c r="C50" s="175">
        <v>149.67810098239423</v>
      </c>
      <c r="D50" s="175">
        <v>95.099223839458261</v>
      </c>
      <c r="E50" s="175">
        <v>131.24462358500941</v>
      </c>
      <c r="F50" s="175">
        <v>124.94470138784979</v>
      </c>
      <c r="G50" s="175">
        <v>139.94994142508045</v>
      </c>
      <c r="H50" s="175">
        <v>100</v>
      </c>
      <c r="I50" s="175">
        <v>71.904358394630663</v>
      </c>
      <c r="J50" s="175">
        <v>100</v>
      </c>
      <c r="K50" s="175">
        <v>117.43851639653764</v>
      </c>
      <c r="L50"/>
      <c r="M50" s="186"/>
      <c r="N50" s="186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9"/>
      <c r="AE50" s="189"/>
      <c r="AF50" s="189"/>
      <c r="AG50" s="189"/>
      <c r="AH50" s="189"/>
      <c r="AI50" s="189"/>
      <c r="AJ50" s="189"/>
    </row>
    <row r="51" spans="1:36" s="4" customFormat="1" x14ac:dyDescent="0.2">
      <c r="A51" s="556" t="s">
        <v>714</v>
      </c>
      <c r="B51" s="180">
        <v>135.84818245356161</v>
      </c>
      <c r="C51" s="175">
        <v>149.97287937336472</v>
      </c>
      <c r="D51" s="175">
        <v>95.099223839458261</v>
      </c>
      <c r="E51" s="175">
        <v>131.24462358500941</v>
      </c>
      <c r="F51" s="175">
        <v>124.94470138784979</v>
      </c>
      <c r="G51" s="175">
        <v>139.94994142508045</v>
      </c>
      <c r="H51" s="175">
        <v>100</v>
      </c>
      <c r="I51" s="175">
        <v>71.904358394630663</v>
      </c>
      <c r="J51" s="175">
        <v>100</v>
      </c>
      <c r="K51" s="175">
        <v>117.97285222332661</v>
      </c>
      <c r="L51"/>
      <c r="M51" s="186"/>
      <c r="N51" s="186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9"/>
      <c r="AE51" s="189"/>
      <c r="AF51" s="189"/>
      <c r="AG51" s="189"/>
      <c r="AH51" s="189"/>
      <c r="AI51" s="189"/>
      <c r="AJ51" s="189"/>
    </row>
    <row r="52" spans="1:36" s="4" customFormat="1" x14ac:dyDescent="0.2">
      <c r="A52" s="556" t="s">
        <v>715</v>
      </c>
      <c r="B52" s="180">
        <v>136.19494053206597</v>
      </c>
      <c r="C52" s="175">
        <v>150.70593831468128</v>
      </c>
      <c r="D52" s="175">
        <v>95.1</v>
      </c>
      <c r="E52" s="175">
        <v>131.24462358500941</v>
      </c>
      <c r="F52" s="175">
        <v>124.94470138784979</v>
      </c>
      <c r="G52" s="175">
        <v>139.94994142508045</v>
      </c>
      <c r="H52" s="175">
        <v>100</v>
      </c>
      <c r="I52" s="175">
        <v>71.904358394630663</v>
      </c>
      <c r="J52" s="175">
        <v>100</v>
      </c>
      <c r="K52" s="175">
        <v>117.97</v>
      </c>
      <c r="L52"/>
      <c r="M52" s="186"/>
      <c r="N52" s="186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9"/>
      <c r="AE52" s="189"/>
      <c r="AF52" s="189"/>
      <c r="AG52" s="189"/>
      <c r="AH52" s="189"/>
      <c r="AI52" s="189"/>
      <c r="AJ52" s="189"/>
    </row>
    <row r="53" spans="1:36" s="4" customFormat="1" x14ac:dyDescent="0.2">
      <c r="A53" s="556" t="s">
        <v>716</v>
      </c>
      <c r="B53" s="180">
        <v>135.53743036750774</v>
      </c>
      <c r="C53" s="175">
        <v>149.67040951234543</v>
      </c>
      <c r="D53" s="175">
        <v>95.099223839458276</v>
      </c>
      <c r="E53" s="175">
        <v>131.24462358500941</v>
      </c>
      <c r="F53" s="175">
        <v>124.94470138784979</v>
      </c>
      <c r="G53" s="175">
        <v>138.5723678061095</v>
      </c>
      <c r="H53" s="175">
        <v>100</v>
      </c>
      <c r="I53" s="175">
        <v>71.904358394630663</v>
      </c>
      <c r="J53" s="175">
        <v>100</v>
      </c>
      <c r="K53" s="175">
        <v>117.97</v>
      </c>
      <c r="L53"/>
      <c r="M53" s="186"/>
      <c r="N53" s="186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9"/>
      <c r="AE53" s="189"/>
      <c r="AF53" s="189"/>
      <c r="AG53" s="189"/>
      <c r="AH53" s="189"/>
      <c r="AI53" s="189"/>
      <c r="AJ53" s="189"/>
    </row>
    <row r="54" spans="1:36" s="4" customFormat="1" x14ac:dyDescent="0.2">
      <c r="A54" s="556" t="s">
        <v>717</v>
      </c>
      <c r="B54" s="180">
        <v>138.97403995697772</v>
      </c>
      <c r="C54" s="175">
        <v>157.07291563972592</v>
      </c>
      <c r="D54" s="175">
        <v>95.631098693146498</v>
      </c>
      <c r="E54" s="175">
        <v>131.24462358500941</v>
      </c>
      <c r="F54" s="175">
        <v>128.6429272904322</v>
      </c>
      <c r="G54" s="175">
        <v>138.57</v>
      </c>
      <c r="H54" s="175">
        <v>100</v>
      </c>
      <c r="I54" s="175">
        <v>71.904358394630663</v>
      </c>
      <c r="J54" s="175">
        <v>100</v>
      </c>
      <c r="K54" s="175">
        <v>115.51589911994115</v>
      </c>
      <c r="L54"/>
      <c r="M54" s="186"/>
      <c r="N54" s="186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9"/>
      <c r="AE54" s="189"/>
      <c r="AF54" s="189"/>
      <c r="AG54" s="189"/>
      <c r="AH54" s="189"/>
      <c r="AI54" s="189"/>
      <c r="AJ54" s="189"/>
    </row>
    <row r="55" spans="1:36" s="4" customFormat="1" x14ac:dyDescent="0.2">
      <c r="A55" s="556" t="s">
        <v>748</v>
      </c>
      <c r="B55" s="180">
        <v>141.10781769620877</v>
      </c>
      <c r="C55" s="175">
        <v>161.11491354580713</v>
      </c>
      <c r="D55" s="175">
        <v>98.290472961587724</v>
      </c>
      <c r="E55" s="175">
        <v>131.24462358500941</v>
      </c>
      <c r="F55" s="175">
        <v>130.6537774812013</v>
      </c>
      <c r="G55" s="175">
        <v>138.57</v>
      </c>
      <c r="H55" s="175">
        <v>100</v>
      </c>
      <c r="I55" s="175">
        <v>71.904358394630663</v>
      </c>
      <c r="J55" s="175">
        <v>100</v>
      </c>
      <c r="K55" s="175">
        <v>116.37272437868029</v>
      </c>
      <c r="L55"/>
      <c r="M55" s="186"/>
      <c r="N55" s="186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9"/>
      <c r="AE55" s="189"/>
      <c r="AF55" s="189"/>
      <c r="AG55" s="189"/>
      <c r="AH55" s="189"/>
      <c r="AI55" s="189"/>
      <c r="AJ55" s="189"/>
    </row>
    <row r="56" spans="1:36" s="4" customFormat="1" x14ac:dyDescent="0.2">
      <c r="A56" s="556" t="s">
        <v>749</v>
      </c>
      <c r="B56" s="180">
        <v>142.20267196614006</v>
      </c>
      <c r="C56" s="175">
        <v>161.73922564282529</v>
      </c>
      <c r="D56" s="175">
        <v>98.290472961587724</v>
      </c>
      <c r="E56" s="175">
        <v>131.24462358500941</v>
      </c>
      <c r="F56" s="175">
        <v>135.04913680669219</v>
      </c>
      <c r="G56" s="175">
        <v>138.57</v>
      </c>
      <c r="H56" s="175">
        <v>100</v>
      </c>
      <c r="I56" s="175">
        <v>71.904358394630663</v>
      </c>
      <c r="J56" s="175">
        <v>109.73</v>
      </c>
      <c r="K56" s="175">
        <v>117.36596383663154</v>
      </c>
      <c r="L56"/>
      <c r="M56" s="186"/>
      <c r="N56" s="186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9"/>
      <c r="AE56" s="189"/>
      <c r="AF56" s="189"/>
      <c r="AG56" s="189"/>
      <c r="AH56" s="189"/>
      <c r="AI56" s="189"/>
      <c r="AJ56" s="189"/>
    </row>
    <row r="57" spans="1:36" s="4" customFormat="1" ht="18" customHeight="1" x14ac:dyDescent="0.2">
      <c r="A57" s="554" t="s">
        <v>750</v>
      </c>
      <c r="B57" s="175">
        <v>142.61879538581275</v>
      </c>
      <c r="C57" s="175">
        <v>162.36353773984351</v>
      </c>
      <c r="D57" s="175">
        <v>98.290472961587724</v>
      </c>
      <c r="E57" s="175">
        <v>131.24462358500941</v>
      </c>
      <c r="F57" s="175">
        <v>139.4444961321831</v>
      </c>
      <c r="G57" s="175">
        <v>138.57</v>
      </c>
      <c r="H57" s="175">
        <v>100</v>
      </c>
      <c r="I57" s="175">
        <v>71.904358394630663</v>
      </c>
      <c r="J57" s="175">
        <v>109.73</v>
      </c>
      <c r="K57" s="175">
        <v>115.92733160433788</v>
      </c>
      <c r="L57"/>
      <c r="M57" s="186"/>
      <c r="N57" s="186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9"/>
      <c r="AE57" s="189"/>
      <c r="AF57" s="189"/>
      <c r="AG57" s="189"/>
      <c r="AH57" s="189"/>
      <c r="AI57" s="189"/>
      <c r="AJ57" s="189"/>
    </row>
    <row r="58" spans="1:36" s="4" customFormat="1" hidden="1" outlineLevel="1" x14ac:dyDescent="0.2">
      <c r="A58" s="555" t="s">
        <v>747</v>
      </c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/>
      <c r="M58" s="186"/>
      <c r="N58" s="186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9"/>
      <c r="AE58" s="189"/>
      <c r="AF58" s="189"/>
      <c r="AG58" s="189"/>
      <c r="AH58" s="189"/>
      <c r="AI58" s="189"/>
      <c r="AJ58" s="189"/>
    </row>
    <row r="59" spans="1:36" s="4" customFormat="1" hidden="1" outlineLevel="1" x14ac:dyDescent="0.2">
      <c r="A59" s="555" t="s">
        <v>784</v>
      </c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/>
      <c r="M59" s="186"/>
      <c r="N59" s="186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9"/>
      <c r="AE59" s="189"/>
      <c r="AF59" s="189"/>
      <c r="AG59" s="189"/>
      <c r="AH59" s="189"/>
      <c r="AI59" s="189"/>
      <c r="AJ59" s="189"/>
    </row>
    <row r="60" spans="1:36" s="4" customFormat="1" collapsed="1" x14ac:dyDescent="0.2">
      <c r="A60" s="556" t="s">
        <v>783</v>
      </c>
      <c r="B60" s="180">
        <v>142.69934883175782</v>
      </c>
      <c r="C60" s="175">
        <v>163.29665275830601</v>
      </c>
      <c r="D60" s="175">
        <v>98.290472961587724</v>
      </c>
      <c r="E60" s="175">
        <v>131.24462358500941</v>
      </c>
      <c r="F60" s="175">
        <v>134.28209272723589</v>
      </c>
      <c r="G60" s="175">
        <v>138.57</v>
      </c>
      <c r="H60" s="175">
        <v>100</v>
      </c>
      <c r="I60" s="175">
        <v>71.904358394630663</v>
      </c>
      <c r="J60" s="175">
        <v>109.83</v>
      </c>
      <c r="K60" s="175">
        <v>115.55045998905346</v>
      </c>
      <c r="L60"/>
      <c r="M60" s="186"/>
      <c r="N60" s="186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9"/>
      <c r="AE60" s="189"/>
      <c r="AF60" s="189"/>
      <c r="AG60" s="189"/>
      <c r="AH60" s="189"/>
      <c r="AI60" s="189"/>
      <c r="AJ60" s="189"/>
    </row>
    <row r="61" spans="1:36" s="4" customFormat="1" x14ac:dyDescent="0.2">
      <c r="A61" s="556" t="s">
        <v>782</v>
      </c>
      <c r="B61" s="180">
        <v>143.03143845412131</v>
      </c>
      <c r="C61" s="175">
        <v>164.04535998293397</v>
      </c>
      <c r="D61" s="175">
        <v>98.290472961587724</v>
      </c>
      <c r="E61" s="175">
        <v>131.24462358500941</v>
      </c>
      <c r="F61" s="175">
        <v>133.23448921501839</v>
      </c>
      <c r="G61" s="175">
        <v>138.57</v>
      </c>
      <c r="H61" s="175">
        <v>100</v>
      </c>
      <c r="I61" s="175">
        <v>71.904358394630663</v>
      </c>
      <c r="J61" s="175">
        <v>109.73</v>
      </c>
      <c r="K61" s="175">
        <v>116.01799422087593</v>
      </c>
      <c r="L61"/>
      <c r="M61" s="186"/>
      <c r="N61" s="186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9"/>
      <c r="AE61" s="189"/>
      <c r="AF61" s="189"/>
      <c r="AG61" s="189"/>
      <c r="AH61" s="189"/>
      <c r="AI61" s="189"/>
      <c r="AJ61" s="189"/>
    </row>
    <row r="62" spans="1:36" s="4" customFormat="1" x14ac:dyDescent="0.2">
      <c r="A62" s="556" t="s">
        <v>781</v>
      </c>
      <c r="B62" s="180">
        <v>140.60795360179213</v>
      </c>
      <c r="C62" s="175">
        <v>159.81821322565114</v>
      </c>
      <c r="D62" s="175">
        <v>98.290472961587724</v>
      </c>
      <c r="E62" s="175">
        <v>130.07949658269985</v>
      </c>
      <c r="F62" s="175">
        <v>147.05520273014022</v>
      </c>
      <c r="G62" s="175">
        <v>132.15436816605072</v>
      </c>
      <c r="H62" s="175">
        <v>100</v>
      </c>
      <c r="I62" s="175">
        <v>71.904358394630663</v>
      </c>
      <c r="J62" s="175">
        <v>109.73</v>
      </c>
      <c r="K62" s="175">
        <v>112.74765691478513</v>
      </c>
      <c r="L62"/>
      <c r="M62" s="186"/>
      <c r="N62" s="186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9"/>
      <c r="AE62" s="189"/>
      <c r="AF62" s="189"/>
      <c r="AG62" s="189"/>
      <c r="AH62" s="189"/>
      <c r="AI62" s="189"/>
      <c r="AJ62" s="189"/>
    </row>
    <row r="63" spans="1:36" s="4" customFormat="1" x14ac:dyDescent="0.2">
      <c r="A63" s="556" t="s">
        <v>870</v>
      </c>
      <c r="B63" s="180">
        <v>140.18917533052567</v>
      </c>
      <c r="C63" s="175">
        <v>157.33202083017625</v>
      </c>
      <c r="D63" s="175">
        <v>98.290472961587724</v>
      </c>
      <c r="E63" s="175">
        <v>130.07949658269985</v>
      </c>
      <c r="F63" s="175">
        <v>150.52698067564276</v>
      </c>
      <c r="G63" s="175">
        <v>133.45939428224455</v>
      </c>
      <c r="H63" s="175">
        <v>100</v>
      </c>
      <c r="I63" s="175">
        <v>71.904358394630663</v>
      </c>
      <c r="J63" s="175">
        <v>109.73</v>
      </c>
      <c r="K63" s="175">
        <v>116.39048475252321</v>
      </c>
      <c r="L63"/>
      <c r="M63" s="186"/>
      <c r="N63" s="186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9"/>
      <c r="AE63" s="189"/>
      <c r="AF63" s="189"/>
      <c r="AG63" s="189"/>
      <c r="AH63" s="189"/>
      <c r="AI63" s="189"/>
      <c r="AJ63" s="189"/>
    </row>
    <row r="64" spans="1:36" s="4" customFormat="1" ht="18" customHeight="1" x14ac:dyDescent="0.2">
      <c r="A64" s="554" t="s">
        <v>871</v>
      </c>
      <c r="B64" s="175">
        <v>139.85349583659882</v>
      </c>
      <c r="C64" s="175">
        <v>156.95544654272013</v>
      </c>
      <c r="D64" s="175">
        <v>98.290472961587724</v>
      </c>
      <c r="E64" s="175">
        <v>130.07949658269985</v>
      </c>
      <c r="F64" s="175">
        <v>150.52698067564276</v>
      </c>
      <c r="G64" s="175">
        <v>132.16013207240627</v>
      </c>
      <c r="H64" s="175">
        <v>100</v>
      </c>
      <c r="I64" s="175">
        <v>71.904358394630663</v>
      </c>
      <c r="J64" s="175">
        <v>109.73</v>
      </c>
      <c r="K64" s="175">
        <v>116.39048475252321</v>
      </c>
      <c r="L64"/>
      <c r="M64" s="186"/>
      <c r="N64" s="186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9"/>
      <c r="AE64" s="189"/>
      <c r="AF64" s="189"/>
      <c r="AG64" s="189"/>
      <c r="AH64" s="189"/>
      <c r="AI64" s="189"/>
      <c r="AJ64" s="189"/>
    </row>
    <row r="65" spans="1:36" s="4" customFormat="1" hidden="1" outlineLevel="1" x14ac:dyDescent="0.2">
      <c r="A65" s="555" t="s">
        <v>872</v>
      </c>
      <c r="B65" s="728"/>
      <c r="C65" s="728"/>
      <c r="D65" s="728"/>
      <c r="E65" s="728"/>
      <c r="F65" s="728"/>
      <c r="G65" s="728"/>
      <c r="H65" s="728"/>
      <c r="I65" s="728"/>
      <c r="J65" s="728"/>
      <c r="K65" s="728"/>
      <c r="L65"/>
      <c r="M65" s="186"/>
      <c r="N65" s="186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9"/>
      <c r="AE65" s="189"/>
      <c r="AF65" s="189"/>
      <c r="AG65" s="189"/>
      <c r="AH65" s="189"/>
      <c r="AI65" s="189"/>
      <c r="AJ65" s="189"/>
    </row>
    <row r="66" spans="1:36" s="4" customFormat="1" collapsed="1" x14ac:dyDescent="0.2">
      <c r="A66" s="556" t="s">
        <v>868</v>
      </c>
      <c r="B66" s="180">
        <v>139.47391384967375</v>
      </c>
      <c r="C66" s="189">
        <v>156.03720790943137</v>
      </c>
      <c r="D66" s="189">
        <v>98.290472961587724</v>
      </c>
      <c r="E66" s="189">
        <v>130.07949658269985</v>
      </c>
      <c r="F66" s="189">
        <v>145.89146931436858</v>
      </c>
      <c r="G66" s="189">
        <v>132.16013207240627</v>
      </c>
      <c r="H66" s="189">
        <v>100</v>
      </c>
      <c r="I66" s="189">
        <v>71.904358394630663</v>
      </c>
      <c r="J66" s="189">
        <v>109.73</v>
      </c>
      <c r="K66" s="189">
        <v>119.69826256344693</v>
      </c>
      <c r="L66" s="189"/>
      <c r="M66" s="186"/>
      <c r="N66" s="186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9"/>
      <c r="AE66" s="189"/>
      <c r="AF66" s="189"/>
      <c r="AG66" s="189"/>
      <c r="AH66" s="189"/>
      <c r="AI66" s="189"/>
      <c r="AJ66" s="189"/>
    </row>
    <row r="67" spans="1:36" s="4" customFormat="1" x14ac:dyDescent="0.2">
      <c r="A67" s="556" t="s">
        <v>869</v>
      </c>
      <c r="B67" s="175">
        <v>139.93662423532686</v>
      </c>
      <c r="C67" s="189">
        <v>156.51556053028673</v>
      </c>
      <c r="D67" s="189">
        <v>98.290472961587724</v>
      </c>
      <c r="E67" s="189">
        <v>130.07949658269985</v>
      </c>
      <c r="F67" s="189">
        <v>149.91883706108618</v>
      </c>
      <c r="G67" s="189">
        <v>132.16013207240627</v>
      </c>
      <c r="H67" s="189">
        <v>100</v>
      </c>
      <c r="I67" s="189">
        <v>71.900000000000006</v>
      </c>
      <c r="J67" s="189">
        <v>109.73</v>
      </c>
      <c r="K67" s="189">
        <v>119.69826256344693</v>
      </c>
      <c r="L67" s="189"/>
      <c r="M67" s="186"/>
      <c r="N67" s="186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9"/>
      <c r="AE67" s="189"/>
      <c r="AF67" s="189"/>
      <c r="AG67" s="189"/>
      <c r="AH67" s="189"/>
      <c r="AI67" s="189"/>
      <c r="AJ67" s="189"/>
    </row>
    <row r="68" spans="1:36" s="4" customFormat="1" x14ac:dyDescent="0.2">
      <c r="A68" s="556" t="s">
        <v>931</v>
      </c>
      <c r="B68" s="180">
        <v>137.00909898585755</v>
      </c>
      <c r="C68" s="189">
        <v>151.01221053388565</v>
      </c>
      <c r="D68" s="189">
        <v>98.290472961587724</v>
      </c>
      <c r="E68" s="189">
        <v>130.08000000000001</v>
      </c>
      <c r="F68" s="189">
        <v>154.12515709974033</v>
      </c>
      <c r="G68" s="189">
        <v>131.78893650311031</v>
      </c>
      <c r="H68" s="189">
        <v>100</v>
      </c>
      <c r="I68" s="189">
        <v>71.900000000000006</v>
      </c>
      <c r="J68" s="189">
        <v>109.73</v>
      </c>
      <c r="K68" s="189">
        <v>114.02721508462834</v>
      </c>
      <c r="L68" s="189"/>
      <c r="M68" s="186"/>
      <c r="N68" s="186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9"/>
      <c r="AE68" s="189"/>
      <c r="AF68" s="189"/>
      <c r="AG68" s="189"/>
      <c r="AH68" s="189"/>
      <c r="AI68" s="189"/>
      <c r="AJ68" s="189"/>
    </row>
    <row r="69" spans="1:36" s="4" customFormat="1" x14ac:dyDescent="0.2">
      <c r="A69" s="556" t="s">
        <v>932</v>
      </c>
      <c r="B69" s="175">
        <v>137.3307701714167</v>
      </c>
      <c r="C69" s="189">
        <v>151.46237446949945</v>
      </c>
      <c r="D69" s="189">
        <v>95.595640369567278</v>
      </c>
      <c r="E69" s="189">
        <v>130.08000000000001</v>
      </c>
      <c r="F69" s="189">
        <v>156.57860520943615</v>
      </c>
      <c r="G69" s="189">
        <v>131.78893650311031</v>
      </c>
      <c r="H69" s="189">
        <v>100</v>
      </c>
      <c r="I69" s="189">
        <v>71.900000000000006</v>
      </c>
      <c r="J69" s="189">
        <v>109.75411745839136</v>
      </c>
      <c r="K69" s="189">
        <v>114.02721508462834</v>
      </c>
      <c r="L69" s="189"/>
      <c r="M69" s="186"/>
      <c r="N69" s="186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9"/>
      <c r="AE69" s="189"/>
      <c r="AF69" s="189"/>
      <c r="AG69" s="189"/>
      <c r="AH69" s="189"/>
      <c r="AI69" s="189"/>
    </row>
    <row r="70" spans="1:36" s="4" customFormat="1" x14ac:dyDescent="0.2">
      <c r="A70" s="556" t="s">
        <v>940</v>
      </c>
      <c r="B70" s="180">
        <v>137.82838626370147</v>
      </c>
      <c r="C70" s="189">
        <v>153.54361493696047</v>
      </c>
      <c r="D70" s="189">
        <v>99.283306021805799</v>
      </c>
      <c r="E70" s="189">
        <v>130.08000000000001</v>
      </c>
      <c r="F70" s="189">
        <v>148.62037586211616</v>
      </c>
      <c r="G70" s="189">
        <v>131.50735024831721</v>
      </c>
      <c r="H70" s="189">
        <v>100</v>
      </c>
      <c r="I70" s="189">
        <v>71.900000000000006</v>
      </c>
      <c r="J70" s="189">
        <v>109.75411745839136</v>
      </c>
      <c r="K70" s="189">
        <v>113.99401448020066</v>
      </c>
      <c r="L70" s="189"/>
      <c r="M70" s="186"/>
      <c r="N70" s="186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9"/>
      <c r="AE70" s="189"/>
      <c r="AF70" s="189"/>
      <c r="AG70" s="189"/>
      <c r="AH70" s="189"/>
      <c r="AI70" s="189"/>
    </row>
    <row r="71" spans="1:36" s="4" customFormat="1" x14ac:dyDescent="0.2">
      <c r="A71" s="556" t="s">
        <v>941</v>
      </c>
      <c r="B71" s="175">
        <v>139.22445202637556</v>
      </c>
      <c r="C71" s="189">
        <v>154.56899437424178</v>
      </c>
      <c r="D71" s="189">
        <v>99.283306021805799</v>
      </c>
      <c r="E71" s="189">
        <v>130.08000000000001</v>
      </c>
      <c r="F71" s="189">
        <v>147.28011732556058</v>
      </c>
      <c r="G71" s="189">
        <v>139.62773905980652</v>
      </c>
      <c r="H71" s="189">
        <v>100</v>
      </c>
      <c r="I71" s="189">
        <v>71.900000000000006</v>
      </c>
      <c r="J71" s="189">
        <v>109.75411745839136</v>
      </c>
      <c r="K71" s="189">
        <v>113.99401448020066</v>
      </c>
      <c r="L71" s="189"/>
      <c r="M71" s="186"/>
      <c r="N71" s="186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9"/>
      <c r="AE71" s="189"/>
      <c r="AF71" s="189"/>
      <c r="AG71" s="189"/>
      <c r="AH71" s="189"/>
      <c r="AI71" s="189"/>
    </row>
    <row r="72" spans="1:36" s="4" customFormat="1" x14ac:dyDescent="0.2">
      <c r="A72" s="556" t="s">
        <v>975</v>
      </c>
      <c r="B72" s="180">
        <v>139.27876933341994</v>
      </c>
      <c r="C72" s="189">
        <v>154.04181578031836</v>
      </c>
      <c r="D72" s="189">
        <v>95.631098693146498</v>
      </c>
      <c r="E72" s="189">
        <v>130.08000000000001</v>
      </c>
      <c r="F72" s="189">
        <v>147.28011732556058</v>
      </c>
      <c r="G72" s="189">
        <v>139.62773905980652</v>
      </c>
      <c r="H72" s="189">
        <v>100</v>
      </c>
      <c r="I72" s="189">
        <v>71.900000000000006</v>
      </c>
      <c r="J72" s="189">
        <v>109.75411745839136</v>
      </c>
      <c r="K72" s="189">
        <v>117.49691774386947</v>
      </c>
      <c r="L72" s="189"/>
      <c r="M72" s="186"/>
      <c r="N72" s="186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9"/>
      <c r="AE72" s="189"/>
      <c r="AF72" s="189"/>
      <c r="AG72" s="189"/>
      <c r="AH72" s="189"/>
      <c r="AI72" s="189"/>
    </row>
    <row r="73" spans="1:36" s="4" customFormat="1" x14ac:dyDescent="0.2">
      <c r="A73" s="556" t="s">
        <v>976</v>
      </c>
      <c r="B73" s="175">
        <v>138.74158704556922</v>
      </c>
      <c r="C73" s="189">
        <v>152.24778138187591</v>
      </c>
      <c r="D73" s="189">
        <v>100.52434734707833</v>
      </c>
      <c r="E73" s="189">
        <v>130.08000000000001</v>
      </c>
      <c r="F73" s="189">
        <v>153.53938461329679</v>
      </c>
      <c r="G73" s="189">
        <v>138.7700697941041</v>
      </c>
      <c r="H73" s="189">
        <v>100</v>
      </c>
      <c r="I73" s="189">
        <v>71.900000000000006</v>
      </c>
      <c r="J73" s="189">
        <v>109.75411745839136</v>
      </c>
      <c r="K73" s="189">
        <v>117.00355911009336</v>
      </c>
      <c r="L73" s="189"/>
      <c r="M73" s="186"/>
      <c r="N73" s="186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9"/>
      <c r="AE73" s="189"/>
      <c r="AF73" s="189"/>
      <c r="AG73" s="189"/>
      <c r="AH73" s="189"/>
      <c r="AI73" s="189"/>
    </row>
    <row r="74" spans="1:36" s="4" customFormat="1" x14ac:dyDescent="0.2">
      <c r="A74" s="556" t="s">
        <v>1018</v>
      </c>
      <c r="B74" s="180">
        <v>137.49062785071015</v>
      </c>
      <c r="C74" s="189">
        <v>147.90609223708714</v>
      </c>
      <c r="D74" s="189">
        <v>102.11997190814309</v>
      </c>
      <c r="E74" s="189">
        <v>130.07949658269985</v>
      </c>
      <c r="F74" s="189">
        <v>154.62259794864275</v>
      </c>
      <c r="G74" s="189">
        <v>139.21067267281174</v>
      </c>
      <c r="H74" s="189">
        <v>100</v>
      </c>
      <c r="I74" s="189">
        <v>71.900000000000006</v>
      </c>
      <c r="J74" s="189">
        <v>109.75411745839136</v>
      </c>
      <c r="K74" s="189">
        <v>123.25006717512375</v>
      </c>
      <c r="L74" s="189"/>
      <c r="M74" s="186"/>
      <c r="N74" s="186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9"/>
      <c r="AE74" s="189"/>
      <c r="AF74" s="189"/>
      <c r="AG74" s="189"/>
      <c r="AH74" s="189"/>
      <c r="AI74" s="189"/>
    </row>
    <row r="75" spans="1:36" s="4" customFormat="1" ht="18" customHeight="1" x14ac:dyDescent="0.2">
      <c r="A75" s="554" t="s">
        <v>1019</v>
      </c>
      <c r="B75" s="175">
        <v>139.17226434055158</v>
      </c>
      <c r="C75" s="175">
        <v>148.18912109091232</v>
      </c>
      <c r="D75" s="175">
        <v>102.11997190814309</v>
      </c>
      <c r="E75" s="175">
        <v>130.07949658269985</v>
      </c>
      <c r="F75" s="175">
        <v>154.62259794864275</v>
      </c>
      <c r="G75" s="175">
        <v>139.21067267281174</v>
      </c>
      <c r="H75" s="175">
        <v>100</v>
      </c>
      <c r="I75" s="175">
        <v>71.900000000000006</v>
      </c>
      <c r="J75" s="175">
        <v>109.75411745839136</v>
      </c>
      <c r="K75" s="175">
        <v>138.62306147925756</v>
      </c>
      <c r="L75"/>
      <c r="M75" s="186"/>
      <c r="N75" s="186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9"/>
      <c r="AE75" s="189"/>
      <c r="AF75" s="189"/>
      <c r="AG75" s="189"/>
      <c r="AH75" s="189"/>
      <c r="AI75" s="189"/>
      <c r="AJ75" s="189"/>
    </row>
    <row r="76" spans="1:36" s="4" customFormat="1" hidden="1" outlineLevel="1" x14ac:dyDescent="0.2">
      <c r="A76" s="555" t="s">
        <v>1097</v>
      </c>
      <c r="B76" s="728"/>
      <c r="C76" s="728"/>
      <c r="D76" s="728"/>
      <c r="E76" s="728"/>
      <c r="F76" s="728"/>
      <c r="G76" s="728"/>
      <c r="H76" s="728"/>
      <c r="I76" s="728"/>
      <c r="J76" s="728"/>
      <c r="K76" s="728"/>
      <c r="L76"/>
      <c r="M76" s="186"/>
      <c r="N76" s="186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/>
      <c r="AE76"/>
      <c r="AF76"/>
      <c r="AG76" s="189"/>
      <c r="AH76" s="189"/>
      <c r="AI76" s="189"/>
      <c r="AJ76" s="189"/>
    </row>
    <row r="77" spans="1:36" s="46" customFormat="1" ht="12.75" customHeight="1" collapsed="1" x14ac:dyDescent="0.2">
      <c r="A77" s="556" t="s">
        <v>1098</v>
      </c>
      <c r="B77" s="180">
        <v>134.43769803265053</v>
      </c>
      <c r="C77" s="189">
        <v>141.32560903941075</v>
      </c>
      <c r="D77" s="189">
        <v>102.11997190814309</v>
      </c>
      <c r="E77" s="189">
        <v>130.07949658269985</v>
      </c>
      <c r="F77" s="189">
        <v>154.62259794864275</v>
      </c>
      <c r="G77" s="189">
        <v>135.15047826706709</v>
      </c>
      <c r="H77" s="189">
        <v>100</v>
      </c>
      <c r="I77" s="189">
        <v>71.900000000000006</v>
      </c>
      <c r="J77" s="189">
        <v>109.75411745839136</v>
      </c>
      <c r="K77" s="189">
        <v>128.37901762515679</v>
      </c>
      <c r="L77" s="189"/>
      <c r="M77" s="186"/>
      <c r="N77" s="186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9"/>
      <c r="AE77" s="189"/>
      <c r="AF77" s="189"/>
      <c r="AG77" s="189"/>
      <c r="AH77" s="189"/>
    </row>
    <row r="78" spans="1:36" s="46" customFormat="1" ht="12.75" customHeight="1" x14ac:dyDescent="0.2">
      <c r="A78" s="556" t="s">
        <v>1096</v>
      </c>
      <c r="B78" s="175">
        <v>140.37578057149608</v>
      </c>
      <c r="C78" s="189">
        <v>151.28302539202795</v>
      </c>
      <c r="D78" s="189">
        <v>103.71559646920781</v>
      </c>
      <c r="E78" s="189">
        <v>130.07949658269985</v>
      </c>
      <c r="F78" s="189">
        <v>154.62259794864275</v>
      </c>
      <c r="G78" s="189">
        <v>141.82623460803836</v>
      </c>
      <c r="H78" s="189">
        <v>100</v>
      </c>
      <c r="I78" s="189">
        <v>71.900000000000006</v>
      </c>
      <c r="J78" s="189">
        <v>109.75411745839136</v>
      </c>
      <c r="K78" s="189">
        <v>132.81915038937734</v>
      </c>
      <c r="L78" s="189"/>
      <c r="M78" s="186"/>
      <c r="N78" s="186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9"/>
      <c r="AE78" s="189"/>
      <c r="AF78" s="189"/>
      <c r="AG78" s="189"/>
      <c r="AH78" s="189"/>
    </row>
    <row r="79" spans="1:36" s="46" customFormat="1" ht="12.75" customHeight="1" x14ac:dyDescent="0.2">
      <c r="A79" s="556" t="s">
        <v>1104</v>
      </c>
      <c r="B79" s="180">
        <v>141.943996391903</v>
      </c>
      <c r="C79" s="189">
        <v>151.61219638842098</v>
      </c>
      <c r="D79" s="189">
        <v>103.71559646920781</v>
      </c>
      <c r="E79" s="189">
        <v>130.07949658269985</v>
      </c>
      <c r="F79" s="189">
        <v>155.25056416646242</v>
      </c>
      <c r="G79" s="189">
        <v>157.20721871776195</v>
      </c>
      <c r="H79" s="189">
        <v>100</v>
      </c>
      <c r="I79" s="189">
        <v>71.900000000000006</v>
      </c>
      <c r="J79" s="189">
        <v>109.75411745839136</v>
      </c>
      <c r="K79" s="189">
        <v>127.67999795420968</v>
      </c>
      <c r="L79" s="189"/>
      <c r="M79" s="186"/>
      <c r="N79" s="186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9"/>
      <c r="AE79" s="189"/>
      <c r="AF79" s="189"/>
      <c r="AG79" s="189"/>
      <c r="AH79" s="189"/>
      <c r="AI79" s="189"/>
    </row>
    <row r="80" spans="1:36" s="4" customFormat="1" ht="18" customHeight="1" x14ac:dyDescent="0.2">
      <c r="A80" s="554" t="s">
        <v>1720</v>
      </c>
      <c r="B80" s="175">
        <v>142.42243509037758</v>
      </c>
      <c r="C80" s="189">
        <v>151.7578347155881</v>
      </c>
      <c r="D80" s="175">
        <v>103.71559646920781</v>
      </c>
      <c r="E80" s="175">
        <v>130.07949658269985</v>
      </c>
      <c r="F80" s="175">
        <v>143.40097914399624</v>
      </c>
      <c r="G80" s="175">
        <v>163.50428641117514</v>
      </c>
      <c r="H80" s="175">
        <v>100</v>
      </c>
      <c r="I80" s="175">
        <v>71.71641765577445</v>
      </c>
      <c r="J80" s="175">
        <v>109.75411745839136</v>
      </c>
      <c r="K80" s="175">
        <v>131.27740465882704</v>
      </c>
      <c r="L80"/>
      <c r="M80" s="186"/>
      <c r="N80" s="186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9"/>
      <c r="AE80" s="189"/>
      <c r="AF80" s="189"/>
      <c r="AG80" s="189"/>
      <c r="AH80" s="189"/>
      <c r="AI80" s="189"/>
      <c r="AJ80" s="189"/>
    </row>
    <row r="81" spans="1:36" s="46" customFormat="1" ht="12.75" customHeight="1" x14ac:dyDescent="0.2">
      <c r="A81" s="557" t="s">
        <v>295</v>
      </c>
      <c r="B81" s="180">
        <f>AVERAGE(B20:B23)</f>
        <v>97.62578159782629</v>
      </c>
      <c r="C81" s="180">
        <f>AVERAGE(C20:C23)</f>
        <v>94.667754248751748</v>
      </c>
      <c r="D81" s="729" t="s">
        <v>248</v>
      </c>
      <c r="E81" s="729">
        <f>AVERAGE(E20:E23)</f>
        <v>92.523849589571512</v>
      </c>
      <c r="F81" s="729">
        <f>AVERAGE(F20:F23)</f>
        <v>110.9245557976277</v>
      </c>
      <c r="G81" s="729">
        <f>AVERAGE(G20:G23)</f>
        <v>96.765098039215687</v>
      </c>
      <c r="H81" s="729" t="s">
        <v>248</v>
      </c>
      <c r="I81" s="729" t="s">
        <v>248</v>
      </c>
      <c r="J81" s="729" t="s">
        <v>248</v>
      </c>
      <c r="K81" s="729" t="s">
        <v>248</v>
      </c>
      <c r="L81"/>
      <c r="M81" s="186"/>
      <c r="N81" s="186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9"/>
      <c r="AE81" s="189"/>
      <c r="AF81" s="189"/>
      <c r="AG81" s="189"/>
      <c r="AH81" s="189"/>
      <c r="AI81" s="189"/>
      <c r="AJ81" s="189"/>
    </row>
    <row r="82" spans="1:36" s="46" customFormat="1" ht="12.75" customHeight="1" x14ac:dyDescent="0.2">
      <c r="A82" s="557" t="s">
        <v>296</v>
      </c>
      <c r="B82" s="180">
        <f t="shared" ref="B82:K82" si="4">AVERAGE(B25:B28)</f>
        <v>101.72512815683712</v>
      </c>
      <c r="C82" s="180">
        <f t="shared" si="4"/>
        <v>102.15789540239331</v>
      </c>
      <c r="D82" s="180">
        <f t="shared" si="4"/>
        <v>101.09291905992107</v>
      </c>
      <c r="E82" s="180">
        <f t="shared" si="4"/>
        <v>99.881705549388712</v>
      </c>
      <c r="F82" s="180">
        <f t="shared" si="4"/>
        <v>100.15442902904752</v>
      </c>
      <c r="G82" s="180">
        <f t="shared" si="4"/>
        <v>104.36611112222238</v>
      </c>
      <c r="H82" s="180">
        <f t="shared" si="4"/>
        <v>100</v>
      </c>
      <c r="I82" s="180">
        <f t="shared" si="4"/>
        <v>100</v>
      </c>
      <c r="J82" s="180">
        <f t="shared" si="4"/>
        <v>100</v>
      </c>
      <c r="K82" s="180">
        <f t="shared" si="4"/>
        <v>101.73669467787116</v>
      </c>
      <c r="L82"/>
      <c r="M82" s="186"/>
      <c r="N82" s="186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9"/>
      <c r="AE82" s="189"/>
      <c r="AF82" s="189"/>
      <c r="AG82" s="189"/>
      <c r="AH82" s="189"/>
      <c r="AI82" s="189"/>
      <c r="AJ82" s="189"/>
    </row>
    <row r="83" spans="1:36" s="46" customFormat="1" ht="12.75" customHeight="1" x14ac:dyDescent="0.2">
      <c r="A83" s="557" t="s">
        <v>297</v>
      </c>
      <c r="B83" s="180">
        <f t="shared" ref="B83:K83" si="5">AVERAGE(B29:B32)</f>
        <v>116.48427513282051</v>
      </c>
      <c r="C83" s="180">
        <f t="shared" si="5"/>
        <v>115.69676732898154</v>
      </c>
      <c r="D83" s="180">
        <f t="shared" si="5"/>
        <v>100.03025726047954</v>
      </c>
      <c r="E83" s="180">
        <f t="shared" si="5"/>
        <v>117.6666158797516</v>
      </c>
      <c r="F83" s="180">
        <f t="shared" si="5"/>
        <v>111.88523489801595</v>
      </c>
      <c r="G83" s="180">
        <f t="shared" si="5"/>
        <v>137.67969454229566</v>
      </c>
      <c r="H83" s="180">
        <f t="shared" si="5"/>
        <v>100</v>
      </c>
      <c r="I83" s="180">
        <f t="shared" si="5"/>
        <v>105.93340969342255</v>
      </c>
      <c r="J83" s="180">
        <f t="shared" si="5"/>
        <v>100</v>
      </c>
      <c r="K83" s="180">
        <f t="shared" si="5"/>
        <v>108.6165577342048</v>
      </c>
      <c r="L83"/>
      <c r="M83" s="186"/>
      <c r="N83" s="186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9"/>
      <c r="AE83" s="189"/>
      <c r="AF83" s="189"/>
      <c r="AG83" s="189"/>
      <c r="AH83" s="189"/>
      <c r="AI83" s="189"/>
      <c r="AJ83" s="189"/>
    </row>
    <row r="84" spans="1:36" s="46" customFormat="1" ht="12.75" customHeight="1" x14ac:dyDescent="0.2">
      <c r="A84" s="554" t="s">
        <v>430</v>
      </c>
      <c r="B84" s="175">
        <f t="shared" ref="B84:K84" si="6">AVERAGE(B33:B36)</f>
        <v>117.54127136058113</v>
      </c>
      <c r="C84" s="175">
        <f t="shared" si="6"/>
        <v>127.47624832353347</v>
      </c>
      <c r="D84" s="175">
        <f t="shared" si="6"/>
        <v>98.46964645613626</v>
      </c>
      <c r="E84" s="175">
        <f t="shared" si="6"/>
        <v>98.704868770520378</v>
      </c>
      <c r="F84" s="175">
        <f t="shared" si="6"/>
        <v>115.44577313753076</v>
      </c>
      <c r="G84" s="175">
        <f t="shared" si="6"/>
        <v>117.5167664675411</v>
      </c>
      <c r="H84" s="175">
        <f t="shared" si="6"/>
        <v>100</v>
      </c>
      <c r="I84" s="175">
        <f t="shared" si="6"/>
        <v>107.89554754187388</v>
      </c>
      <c r="J84" s="175">
        <f t="shared" si="6"/>
        <v>100</v>
      </c>
      <c r="K84" s="175">
        <f t="shared" si="6"/>
        <v>116.50980392156862</v>
      </c>
      <c r="L84"/>
      <c r="M84" s="186"/>
      <c r="N84" s="186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9"/>
      <c r="AE84" s="189"/>
      <c r="AF84" s="189"/>
      <c r="AG84" s="189"/>
      <c r="AH84" s="189"/>
      <c r="AI84" s="189"/>
      <c r="AJ84" s="189"/>
    </row>
    <row r="85" spans="1:36" s="46" customFormat="1" ht="12.75" customHeight="1" x14ac:dyDescent="0.2">
      <c r="A85" s="557" t="s">
        <v>657</v>
      </c>
      <c r="B85" s="180">
        <f t="shared" ref="B85:K85" si="7">AVERAGE(B45:B47)</f>
        <v>131.94408615195292</v>
      </c>
      <c r="C85" s="180">
        <f t="shared" si="7"/>
        <v>146.131460606632</v>
      </c>
      <c r="D85" s="180">
        <f t="shared" si="7"/>
        <v>98.999639433172035</v>
      </c>
      <c r="E85" s="180">
        <f t="shared" si="7"/>
        <v>127.66708603290874</v>
      </c>
      <c r="F85" s="180">
        <f t="shared" si="7"/>
        <v>119.85253238695481</v>
      </c>
      <c r="G85" s="180">
        <f t="shared" si="7"/>
        <v>126.87970088415422</v>
      </c>
      <c r="H85" s="180">
        <f t="shared" si="7"/>
        <v>100</v>
      </c>
      <c r="I85" s="180">
        <f t="shared" si="7"/>
        <v>71.904358394630663</v>
      </c>
      <c r="J85" s="180">
        <f t="shared" si="7"/>
        <v>100</v>
      </c>
      <c r="K85" s="180">
        <f t="shared" si="7"/>
        <v>121.16153127917835</v>
      </c>
      <c r="L85"/>
      <c r="M85" s="186"/>
      <c r="N85" s="186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9"/>
      <c r="AE85" s="189"/>
      <c r="AF85" s="189"/>
      <c r="AG85" s="189"/>
      <c r="AH85" s="189"/>
      <c r="AI85" s="189"/>
      <c r="AJ85" s="189"/>
    </row>
    <row r="86" spans="1:36" s="75" customFormat="1" ht="14.25" x14ac:dyDescent="0.2">
      <c r="A86" s="557" t="s">
        <v>718</v>
      </c>
      <c r="B86" s="180">
        <f t="shared" ref="B86:K86" si="8">AVERAGE(B50:B52)</f>
        <v>135.89997477600198</v>
      </c>
      <c r="C86" s="180">
        <f t="shared" si="8"/>
        <v>150.11897289014675</v>
      </c>
      <c r="D86" s="180">
        <f t="shared" si="8"/>
        <v>95.099482559638844</v>
      </c>
      <c r="E86" s="180">
        <f t="shared" si="8"/>
        <v>131.24462358500941</v>
      </c>
      <c r="F86" s="180">
        <f t="shared" si="8"/>
        <v>124.94470138784978</v>
      </c>
      <c r="G86" s="180">
        <f t="shared" si="8"/>
        <v>139.94994142508045</v>
      </c>
      <c r="H86" s="180">
        <f t="shared" si="8"/>
        <v>100</v>
      </c>
      <c r="I86" s="180">
        <f t="shared" si="8"/>
        <v>71.904358394630663</v>
      </c>
      <c r="J86" s="180">
        <f t="shared" si="8"/>
        <v>100</v>
      </c>
      <c r="K86" s="180">
        <f t="shared" si="8"/>
        <v>117.79378953995474</v>
      </c>
      <c r="L86"/>
      <c r="M86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9"/>
      <c r="Y86" s="46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</row>
    <row r="87" spans="1:36" x14ac:dyDescent="0.2">
      <c r="A87" s="557" t="s">
        <v>675</v>
      </c>
      <c r="B87" s="180">
        <f t="shared" ref="B87:K87" si="9">AVERAGE(B53:B56)</f>
        <v>139.45548999670856</v>
      </c>
      <c r="C87" s="180">
        <f t="shared" si="9"/>
        <v>157.39936608517596</v>
      </c>
      <c r="D87" s="180">
        <f t="shared" si="9"/>
        <v>96.827817113945059</v>
      </c>
      <c r="E87" s="180">
        <f t="shared" si="9"/>
        <v>131.24462358500941</v>
      </c>
      <c r="F87" s="180">
        <f t="shared" si="9"/>
        <v>129.82263574154388</v>
      </c>
      <c r="G87" s="180">
        <f t="shared" si="9"/>
        <v>138.57059195152738</v>
      </c>
      <c r="H87" s="180">
        <f t="shared" si="9"/>
        <v>100</v>
      </c>
      <c r="I87" s="180">
        <f t="shared" si="9"/>
        <v>71.904358394630663</v>
      </c>
      <c r="J87" s="180">
        <f t="shared" si="9"/>
        <v>102.4325</v>
      </c>
      <c r="K87" s="180">
        <f t="shared" si="9"/>
        <v>116.80614683381324</v>
      </c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9"/>
      <c r="Y87" s="46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</row>
    <row r="88" spans="1:36" s="51" customFormat="1" ht="14.25" x14ac:dyDescent="0.2">
      <c r="A88" s="557" t="s">
        <v>922</v>
      </c>
      <c r="B88" s="180">
        <f t="shared" ref="B88:K88" si="10">AVERAGE(B57:B60)</f>
        <v>142.65907210878527</v>
      </c>
      <c r="C88" s="180">
        <f t="shared" si="10"/>
        <v>162.83009524907476</v>
      </c>
      <c r="D88" s="180">
        <f t="shared" si="10"/>
        <v>98.290472961587724</v>
      </c>
      <c r="E88" s="180">
        <f t="shared" si="10"/>
        <v>131.24462358500941</v>
      </c>
      <c r="F88" s="180">
        <f t="shared" si="10"/>
        <v>136.8632944297095</v>
      </c>
      <c r="G88" s="180">
        <f t="shared" si="10"/>
        <v>138.57</v>
      </c>
      <c r="H88" s="180">
        <f t="shared" si="10"/>
        <v>100</v>
      </c>
      <c r="I88" s="180">
        <f t="shared" si="10"/>
        <v>71.904358394630663</v>
      </c>
      <c r="J88" s="180">
        <f t="shared" si="10"/>
        <v>109.78</v>
      </c>
      <c r="K88" s="180">
        <f t="shared" si="10"/>
        <v>115.73889579669567</v>
      </c>
      <c r="L88"/>
      <c r="M88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9"/>
      <c r="Y88" s="46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</row>
    <row r="89" spans="1:36" s="51" customFormat="1" ht="14.25" x14ac:dyDescent="0.2">
      <c r="A89" s="557" t="s">
        <v>921</v>
      </c>
      <c r="B89" s="180">
        <f t="shared" ref="B89:K89" si="11">AVERAGE(B61:B65)</f>
        <v>140.92051580575946</v>
      </c>
      <c r="C89" s="180">
        <f t="shared" si="11"/>
        <v>159.53776014537036</v>
      </c>
      <c r="D89" s="180">
        <f t="shared" si="11"/>
        <v>98.290472961587724</v>
      </c>
      <c r="E89" s="180">
        <f t="shared" si="11"/>
        <v>130.37077833327723</v>
      </c>
      <c r="F89" s="180">
        <f t="shared" si="11"/>
        <v>145.33591332411103</v>
      </c>
      <c r="G89" s="180">
        <f t="shared" si="11"/>
        <v>134.08597363017537</v>
      </c>
      <c r="H89" s="180">
        <f t="shared" si="11"/>
        <v>100</v>
      </c>
      <c r="I89" s="180">
        <f t="shared" si="11"/>
        <v>71.904358394630663</v>
      </c>
      <c r="J89" s="180">
        <f t="shared" si="11"/>
        <v>109.73</v>
      </c>
      <c r="K89" s="180">
        <f t="shared" si="11"/>
        <v>115.38665516017687</v>
      </c>
      <c r="L89"/>
      <c r="M89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9"/>
      <c r="Y89" s="46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</row>
    <row r="90" spans="1:36" s="51" customFormat="1" x14ac:dyDescent="0.2">
      <c r="A90" s="557" t="s">
        <v>678</v>
      </c>
      <c r="B90" s="180">
        <f t="shared" ref="B90:K90" si="12">AVERAGE(B67:B69)</f>
        <v>138.09216446420035</v>
      </c>
      <c r="C90" s="180">
        <f t="shared" si="12"/>
        <v>152.99671517789059</v>
      </c>
      <c r="D90" s="180">
        <f t="shared" si="12"/>
        <v>97.392195430914242</v>
      </c>
      <c r="E90" s="180">
        <f t="shared" si="12"/>
        <v>130.07983219423329</v>
      </c>
      <c r="F90" s="180">
        <f t="shared" si="12"/>
        <v>153.54086645675423</v>
      </c>
      <c r="G90" s="180">
        <f t="shared" si="12"/>
        <v>131.91266835954229</v>
      </c>
      <c r="H90" s="180">
        <f t="shared" si="12"/>
        <v>100</v>
      </c>
      <c r="I90" s="180">
        <f t="shared" si="12"/>
        <v>71.900000000000006</v>
      </c>
      <c r="J90" s="180">
        <f t="shared" si="12"/>
        <v>109.73803915279711</v>
      </c>
      <c r="K90" s="180">
        <f t="shared" si="12"/>
        <v>115.91756424423454</v>
      </c>
      <c r="L90"/>
      <c r="M9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9"/>
      <c r="Y90" s="46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</row>
    <row r="91" spans="1:36" s="51" customFormat="1" x14ac:dyDescent="0.2">
      <c r="A91" s="557" t="s">
        <v>679</v>
      </c>
      <c r="B91" s="180">
        <f t="shared" ref="B91:K91" si="13">AVERAGE(B69:B72)</f>
        <v>138.41559444872843</v>
      </c>
      <c r="C91" s="180">
        <f t="shared" si="13"/>
        <v>153.40419989025503</v>
      </c>
      <c r="D91" s="180">
        <f t="shared" si="13"/>
        <v>97.44833777658134</v>
      </c>
      <c r="E91" s="180">
        <f t="shared" si="13"/>
        <v>130.08000000000001</v>
      </c>
      <c r="F91" s="180">
        <f t="shared" si="13"/>
        <v>149.93980393066838</v>
      </c>
      <c r="G91" s="180">
        <f t="shared" si="13"/>
        <v>135.63794121776013</v>
      </c>
      <c r="H91" s="180">
        <f t="shared" si="13"/>
        <v>100</v>
      </c>
      <c r="I91" s="180">
        <f t="shared" si="13"/>
        <v>71.900000000000006</v>
      </c>
      <c r="J91" s="180">
        <f t="shared" si="13"/>
        <v>109.75411745839136</v>
      </c>
      <c r="K91" s="180">
        <f t="shared" si="13"/>
        <v>114.87804044722479</v>
      </c>
      <c r="L91"/>
      <c r="M91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9"/>
      <c r="Y91" s="46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</row>
    <row r="92" spans="1:36" s="51" customFormat="1" ht="14.25" x14ac:dyDescent="0.2">
      <c r="A92" s="557" t="s">
        <v>1733</v>
      </c>
      <c r="B92" s="180">
        <f>AVERAGE(B73:B76)</f>
        <v>138.46815974561034</v>
      </c>
      <c r="C92" s="180">
        <f t="shared" ref="C92:K92" si="14">AVERAGE(C73:C76)</f>
        <v>149.44766490329178</v>
      </c>
      <c r="D92" s="180">
        <f t="shared" si="14"/>
        <v>101.58809705445485</v>
      </c>
      <c r="E92" s="180">
        <f t="shared" si="14"/>
        <v>130.07966438846657</v>
      </c>
      <c r="F92" s="180">
        <f t="shared" si="14"/>
        <v>154.26152683686078</v>
      </c>
      <c r="G92" s="180">
        <f t="shared" si="14"/>
        <v>139.06380504657588</v>
      </c>
      <c r="H92" s="180">
        <f t="shared" si="14"/>
        <v>100</v>
      </c>
      <c r="I92" s="180">
        <f t="shared" si="14"/>
        <v>71.900000000000006</v>
      </c>
      <c r="J92" s="180">
        <f t="shared" si="14"/>
        <v>109.75411745839136</v>
      </c>
      <c r="K92" s="180">
        <f t="shared" si="14"/>
        <v>126.2922292548249</v>
      </c>
      <c r="L92"/>
      <c r="M92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9"/>
      <c r="Y92" s="46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</row>
    <row r="93" spans="1:36" s="51" customFormat="1" ht="16.5" customHeight="1" x14ac:dyDescent="0.2">
      <c r="A93" s="739" t="s">
        <v>681</v>
      </c>
      <c r="B93" s="175">
        <f>AVERAGE(B77:B80)</f>
        <v>139.7949775216068</v>
      </c>
      <c r="C93" s="175">
        <f t="shared" ref="C93:K93" si="15">AVERAGE(C77:C80)</f>
        <v>148.99466638386195</v>
      </c>
      <c r="D93" s="175">
        <f t="shared" si="15"/>
        <v>103.31669032894163</v>
      </c>
      <c r="E93" s="175">
        <f t="shared" si="15"/>
        <v>130.07949658269985</v>
      </c>
      <c r="F93" s="175">
        <f t="shared" si="15"/>
        <v>151.97418480193605</v>
      </c>
      <c r="G93" s="175">
        <f t="shared" si="15"/>
        <v>149.42205450101065</v>
      </c>
      <c r="H93" s="175">
        <f t="shared" si="15"/>
        <v>100</v>
      </c>
      <c r="I93" s="175">
        <f t="shared" si="15"/>
        <v>71.854104413943617</v>
      </c>
      <c r="J93" s="175">
        <f t="shared" si="15"/>
        <v>109.75411745839136</v>
      </c>
      <c r="K93" s="175">
        <f t="shared" si="15"/>
        <v>130.0388926568927</v>
      </c>
      <c r="L93" s="75"/>
      <c r="M93" s="75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9"/>
      <c r="Y93" s="75"/>
      <c r="Z93" s="189"/>
      <c r="AA93" s="189"/>
      <c r="AB93" s="189"/>
      <c r="AC93" s="189"/>
      <c r="AD93" s="189"/>
      <c r="AE93" s="189"/>
      <c r="AJ93" s="189"/>
    </row>
    <row r="94" spans="1:36" s="51" customFormat="1" x14ac:dyDescent="0.2">
      <c r="A94" s="55" t="s">
        <v>70</v>
      </c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46"/>
      <c r="M94" s="46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9"/>
      <c r="Z94" s="189"/>
      <c r="AA94" s="189"/>
      <c r="AB94" s="189"/>
      <c r="AC94" s="189"/>
      <c r="AD94" s="189"/>
      <c r="AE94" s="189"/>
    </row>
    <row r="95" spans="1:36" s="51" customFormat="1" hidden="1" outlineLevel="1" x14ac:dyDescent="0.2">
      <c r="L95" s="46"/>
      <c r="M95" s="46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9"/>
    </row>
    <row r="96" spans="1:36" s="51" customFormat="1" hidden="1" outlineLevel="1" x14ac:dyDescent="0.2">
      <c r="A96" s="561" t="s">
        <v>77</v>
      </c>
      <c r="B96" s="190">
        <f t="shared" ref="B96:C98" si="16">B21/B17-1</f>
        <v>3.6960563717242545E-2</v>
      </c>
      <c r="C96" s="190">
        <f t="shared" si="16"/>
        <v>5.0000000000001155E-3</v>
      </c>
      <c r="D96" s="191" t="s">
        <v>248</v>
      </c>
      <c r="E96" s="190">
        <f t="shared" ref="E96:G98" si="17">E21/E17-1</f>
        <v>0.21049999999999991</v>
      </c>
      <c r="F96" s="190">
        <f t="shared" si="17"/>
        <v>-4.170000000000007E-2</v>
      </c>
      <c r="G96" s="190">
        <f t="shared" si="17"/>
        <v>0.11769999999999992</v>
      </c>
      <c r="H96" s="191" t="s">
        <v>248</v>
      </c>
      <c r="I96" s="191" t="s">
        <v>248</v>
      </c>
      <c r="J96" s="191" t="s">
        <v>248</v>
      </c>
      <c r="K96" s="191" t="s">
        <v>248</v>
      </c>
      <c r="L96" s="46"/>
      <c r="M96" s="46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9"/>
    </row>
    <row r="97" spans="1:35" s="51" customFormat="1" hidden="1" outlineLevel="1" x14ac:dyDescent="0.2">
      <c r="A97" s="561" t="s">
        <v>262</v>
      </c>
      <c r="B97" s="190">
        <f t="shared" si="16"/>
        <v>2.9811530321098623E-2</v>
      </c>
      <c r="C97" s="190">
        <f t="shared" si="16"/>
        <v>2.4560390478909566E-2</v>
      </c>
      <c r="D97" s="191" t="s">
        <v>248</v>
      </c>
      <c r="E97" s="190">
        <f t="shared" si="17"/>
        <v>0.26576906213537521</v>
      </c>
      <c r="F97" s="190">
        <f t="shared" si="17"/>
        <v>-4.1666666666666741E-2</v>
      </c>
      <c r="G97" s="190">
        <f t="shared" si="17"/>
        <v>0.10992837618815821</v>
      </c>
      <c r="H97" s="191" t="s">
        <v>248</v>
      </c>
      <c r="I97" s="191" t="s">
        <v>248</v>
      </c>
      <c r="J97" s="191" t="s">
        <v>248</v>
      </c>
      <c r="K97" s="191" t="s">
        <v>248</v>
      </c>
      <c r="L97" s="46"/>
      <c r="M97" s="46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9"/>
    </row>
    <row r="98" spans="1:35" s="51" customFormat="1" hidden="1" outlineLevel="1" x14ac:dyDescent="0.2">
      <c r="A98" s="561" t="s">
        <v>275</v>
      </c>
      <c r="B98" s="190">
        <f t="shared" si="16"/>
        <v>3.8833442066476653E-2</v>
      </c>
      <c r="C98" s="190">
        <f t="shared" si="16"/>
        <v>8.3638072883262859E-2</v>
      </c>
      <c r="D98" s="191" t="s">
        <v>248</v>
      </c>
      <c r="E98" s="190">
        <f t="shared" si="17"/>
        <v>0.19479079043633885</v>
      </c>
      <c r="F98" s="190">
        <f t="shared" si="17"/>
        <v>-0.12916666666666676</v>
      </c>
      <c r="G98" s="190">
        <f t="shared" si="17"/>
        <v>0.13283807246748069</v>
      </c>
      <c r="H98" s="191" t="s">
        <v>248</v>
      </c>
      <c r="I98" s="191" t="s">
        <v>248</v>
      </c>
      <c r="J98" s="191" t="s">
        <v>248</v>
      </c>
      <c r="K98" s="191" t="s">
        <v>248</v>
      </c>
      <c r="L98" s="46"/>
      <c r="M98" s="46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9"/>
    </row>
    <row r="99" spans="1:35" s="51" customFormat="1" hidden="1" outlineLevel="1" x14ac:dyDescent="0.2">
      <c r="A99" s="562" t="s">
        <v>276</v>
      </c>
      <c r="B99" s="190">
        <f t="shared" ref="B99:C102" si="18">B25/B20-1</f>
        <v>3.3639872602247545E-2</v>
      </c>
      <c r="C99" s="190">
        <f t="shared" si="18"/>
        <v>9.2098908099018217E-2</v>
      </c>
      <c r="D99" s="191" t="s">
        <v>248</v>
      </c>
      <c r="E99" s="190">
        <f t="shared" ref="E99:G102" si="19">E25/E20-1</f>
        <v>0.15403885279074703</v>
      </c>
      <c r="F99" s="190">
        <f t="shared" si="19"/>
        <v>-0.176473627778998</v>
      </c>
      <c r="G99" s="190">
        <f t="shared" si="19"/>
        <v>6.5371175317480601E-2</v>
      </c>
      <c r="H99" s="191" t="s">
        <v>248</v>
      </c>
      <c r="I99" s="191" t="s">
        <v>248</v>
      </c>
      <c r="J99" s="191" t="s">
        <v>248</v>
      </c>
      <c r="K99" s="191" t="s">
        <v>248</v>
      </c>
      <c r="L99" s="46"/>
      <c r="M99" s="46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9"/>
      <c r="AF99" s="4"/>
      <c r="AG99" s="4"/>
      <c r="AH99" s="4"/>
      <c r="AI99" s="4"/>
    </row>
    <row r="100" spans="1:35" s="4" customFormat="1" hidden="1" outlineLevel="1" x14ac:dyDescent="0.2">
      <c r="A100" s="554" t="s">
        <v>274</v>
      </c>
      <c r="B100" s="190">
        <f t="shared" si="18"/>
        <v>5.0399843298746694E-2</v>
      </c>
      <c r="C100" s="190">
        <f t="shared" si="18"/>
        <v>8.3473573536844592E-2</v>
      </c>
      <c r="D100" s="191" t="s">
        <v>248</v>
      </c>
      <c r="E100" s="190">
        <f t="shared" si="19"/>
        <v>0.1787474614899851</v>
      </c>
      <c r="F100" s="190">
        <f t="shared" si="19"/>
        <v>-8.1200242531056843E-2</v>
      </c>
      <c r="G100" s="190">
        <f t="shared" si="19"/>
        <v>0.13965336805102502</v>
      </c>
      <c r="H100" s="191" t="s">
        <v>248</v>
      </c>
      <c r="I100" s="191" t="s">
        <v>248</v>
      </c>
      <c r="J100" s="191" t="s">
        <v>248</v>
      </c>
      <c r="K100" s="191" t="s">
        <v>248</v>
      </c>
      <c r="L100"/>
      <c r="M10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9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</row>
    <row r="101" spans="1:35" s="51" customFormat="1" hidden="1" outlineLevel="1" x14ac:dyDescent="0.2">
      <c r="A101" s="554" t="s">
        <v>288</v>
      </c>
      <c r="B101" s="190">
        <f t="shared" si="18"/>
        <v>3.940681313353922E-2</v>
      </c>
      <c r="C101" s="190">
        <f t="shared" si="18"/>
        <v>5.805044740413412E-2</v>
      </c>
      <c r="D101" s="191" t="s">
        <v>248</v>
      </c>
      <c r="E101" s="190">
        <f t="shared" si="19"/>
        <v>2.3774540368144415E-2</v>
      </c>
      <c r="F101" s="190">
        <f t="shared" si="19"/>
        <v>-8.1825846998174745E-2</v>
      </c>
      <c r="G101" s="190">
        <f t="shared" si="19"/>
        <v>7.6052830665201521E-2</v>
      </c>
      <c r="H101" s="191" t="s">
        <v>248</v>
      </c>
      <c r="I101" s="191" t="s">
        <v>248</v>
      </c>
      <c r="J101" s="191" t="s">
        <v>248</v>
      </c>
      <c r="K101" s="191" t="s">
        <v>248</v>
      </c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9"/>
      <c r="Z101" s="189"/>
      <c r="AA101" s="189"/>
      <c r="AB101" s="189"/>
      <c r="AC101" s="189"/>
      <c r="AD101" s="4"/>
      <c r="AE101" s="4"/>
    </row>
    <row r="102" spans="1:35" s="51" customFormat="1" hidden="1" outlineLevel="1" x14ac:dyDescent="0.2">
      <c r="A102" s="554" t="s">
        <v>310</v>
      </c>
      <c r="B102" s="190">
        <f t="shared" si="18"/>
        <v>4.4572462827359383E-2</v>
      </c>
      <c r="C102" s="190">
        <f t="shared" si="18"/>
        <v>8.3671301966856459E-2</v>
      </c>
      <c r="D102" s="191" t="s">
        <v>248</v>
      </c>
      <c r="E102" s="190">
        <f t="shared" si="19"/>
        <v>-1.3901704954516481E-2</v>
      </c>
      <c r="F102" s="190">
        <f t="shared" si="19"/>
        <v>-3.5648448593086357E-2</v>
      </c>
      <c r="G102" s="190">
        <f t="shared" si="19"/>
        <v>4.1028312293173164E-2</v>
      </c>
      <c r="H102" s="191" t="s">
        <v>248</v>
      </c>
      <c r="I102" s="191" t="s">
        <v>248</v>
      </c>
      <c r="J102" s="191" t="s">
        <v>248</v>
      </c>
      <c r="K102" s="191" t="s">
        <v>248</v>
      </c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9"/>
    </row>
    <row r="103" spans="1:35" s="51" customFormat="1" hidden="1" outlineLevel="1" x14ac:dyDescent="0.2">
      <c r="A103" s="561" t="s">
        <v>309</v>
      </c>
      <c r="B103" s="190">
        <f t="shared" ref="B103:K103" si="20">B29/B25-1</f>
        <v>7.0192610530986688E-2</v>
      </c>
      <c r="C103" s="190">
        <f t="shared" si="20"/>
        <v>8.3297033729364811E-2</v>
      </c>
      <c r="D103" s="190">
        <f t="shared" si="20"/>
        <v>1.3800000000000034E-2</v>
      </c>
      <c r="E103" s="190">
        <f t="shared" si="20"/>
        <v>3.0960775173684896E-2</v>
      </c>
      <c r="F103" s="190">
        <f t="shared" si="20"/>
        <v>1.1662144995016499E-2</v>
      </c>
      <c r="G103" s="190">
        <f t="shared" si="20"/>
        <v>0.20070653397569704</v>
      </c>
      <c r="H103" s="190">
        <f t="shared" si="20"/>
        <v>0</v>
      </c>
      <c r="I103" s="190">
        <f t="shared" si="20"/>
        <v>0</v>
      </c>
      <c r="J103" s="190">
        <f t="shared" si="20"/>
        <v>0</v>
      </c>
      <c r="K103" s="190">
        <f t="shared" si="20"/>
        <v>1.447868036103328E-2</v>
      </c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9"/>
    </row>
    <row r="104" spans="1:35" s="51" customFormat="1" hidden="1" outlineLevel="1" x14ac:dyDescent="0.2">
      <c r="A104" s="36" t="s">
        <v>308</v>
      </c>
      <c r="B104" s="59">
        <f t="shared" ref="B104:K104" si="21">B30/B26-1</f>
        <v>0.11057882682258446</v>
      </c>
      <c r="C104" s="59">
        <f t="shared" si="21"/>
        <v>0.11718253203849582</v>
      </c>
      <c r="D104" s="59">
        <f t="shared" si="21"/>
        <v>-2.280015921967693E-3</v>
      </c>
      <c r="E104" s="59">
        <f t="shared" si="21"/>
        <v>3.4145430232004337E-2</v>
      </c>
      <c r="F104" s="59">
        <f t="shared" si="21"/>
        <v>-5.8667060574316698E-3</v>
      </c>
      <c r="G104" s="59">
        <f t="shared" si="21"/>
        <v>0.3284678904213767</v>
      </c>
      <c r="H104" s="59">
        <f t="shared" si="21"/>
        <v>0</v>
      </c>
      <c r="I104" s="59">
        <f t="shared" si="21"/>
        <v>7.8525554562301814E-2</v>
      </c>
      <c r="J104" s="59">
        <f t="shared" si="21"/>
        <v>0</v>
      </c>
      <c r="K104" s="59">
        <f t="shared" si="21"/>
        <v>8.1830065359477233E-2</v>
      </c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9"/>
    </row>
    <row r="105" spans="1:35" s="51" customFormat="1" hidden="1" outlineLevel="1" x14ac:dyDescent="0.2">
      <c r="A105" s="36" t="s">
        <v>307</v>
      </c>
      <c r="B105" s="59">
        <f t="shared" ref="B105:K105" si="22">B31/B27-1</f>
        <v>0.16392688471878669</v>
      </c>
      <c r="C105" s="59">
        <f t="shared" si="22"/>
        <v>0.13958472555747914</v>
      </c>
      <c r="D105" s="59">
        <f t="shared" si="22"/>
        <v>1.3594611684444313E-2</v>
      </c>
      <c r="E105" s="59">
        <f t="shared" si="22"/>
        <v>0.20638153149468397</v>
      </c>
      <c r="F105" s="59">
        <f t="shared" si="22"/>
        <v>0.13308320590050737</v>
      </c>
      <c r="G105" s="59">
        <f t="shared" si="22"/>
        <v>0.3849907198558471</v>
      </c>
      <c r="H105" s="59">
        <f t="shared" si="22"/>
        <v>0</v>
      </c>
      <c r="I105" s="59">
        <f t="shared" si="22"/>
        <v>7.8525554562301814E-2</v>
      </c>
      <c r="J105" s="59">
        <f t="shared" si="22"/>
        <v>0</v>
      </c>
      <c r="K105" s="59">
        <f t="shared" si="22"/>
        <v>7.7302017464619288E-2</v>
      </c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9"/>
    </row>
    <row r="106" spans="1:35" s="686" customFormat="1" ht="18" hidden="1" customHeight="1" outlineLevel="1" x14ac:dyDescent="0.2">
      <c r="A106" s="36" t="s">
        <v>315</v>
      </c>
      <c r="B106" s="59">
        <f t="shared" ref="B106:K106" si="23">B32/B28-1</f>
        <v>0.23164896710004479</v>
      </c>
      <c r="C106" s="59">
        <f t="shared" si="23"/>
        <v>0.18652812606840241</v>
      </c>
      <c r="D106" s="59">
        <f t="shared" si="23"/>
        <v>-6.6849405115908533E-2</v>
      </c>
      <c r="E106" s="59">
        <f t="shared" si="23"/>
        <v>0.44200925995132212</v>
      </c>
      <c r="F106" s="59">
        <f t="shared" si="23"/>
        <v>0.33798771260118521</v>
      </c>
      <c r="G106" s="59">
        <f t="shared" si="23"/>
        <v>0.35532839679825701</v>
      </c>
      <c r="H106" s="59">
        <f t="shared" si="23"/>
        <v>0</v>
      </c>
      <c r="I106" s="59">
        <f t="shared" si="23"/>
        <v>8.0285278612298727E-2</v>
      </c>
      <c r="J106" s="59">
        <f t="shared" si="23"/>
        <v>0</v>
      </c>
      <c r="K106" s="59">
        <f t="shared" si="23"/>
        <v>9.5559161108106361E-2</v>
      </c>
      <c r="L106" s="51"/>
      <c r="M106" s="51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9"/>
      <c r="Y106" s="51"/>
      <c r="Z106" s="51"/>
      <c r="AA106" s="51"/>
      <c r="AB106" s="51"/>
      <c r="AC106" s="51"/>
      <c r="AD106" s="51"/>
      <c r="AE106" s="51"/>
    </row>
    <row r="107" spans="1:35" s="51" customFormat="1" hidden="1" outlineLevel="1" x14ac:dyDescent="0.2">
      <c r="A107" s="36" t="s">
        <v>316</v>
      </c>
      <c r="B107" s="59">
        <f t="shared" ref="B107:K107" si="24">B33/B29-1</f>
        <v>0.12227808512685612</v>
      </c>
      <c r="C107" s="59">
        <f t="shared" si="24"/>
        <v>0.16552782534653376</v>
      </c>
      <c r="D107" s="59">
        <f t="shared" si="24"/>
        <v>-3.8169364343608847E-2</v>
      </c>
      <c r="E107" s="59">
        <f t="shared" si="24"/>
        <v>0.14597966386381955</v>
      </c>
      <c r="F107" s="59">
        <f t="shared" si="24"/>
        <v>0.16883239904404546</v>
      </c>
      <c r="G107" s="59">
        <f t="shared" si="24"/>
        <v>-1.4301165195660381E-3</v>
      </c>
      <c r="H107" s="59">
        <f t="shared" si="24"/>
        <v>0</v>
      </c>
      <c r="I107" s="59">
        <f t="shared" si="24"/>
        <v>8.0285278612298727E-2</v>
      </c>
      <c r="J107" s="59">
        <f t="shared" si="24"/>
        <v>0</v>
      </c>
      <c r="K107" s="59">
        <f t="shared" si="24"/>
        <v>0.1087522089141959</v>
      </c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9"/>
    </row>
    <row r="108" spans="1:35" s="51" customFormat="1" hidden="1" outlineLevel="1" x14ac:dyDescent="0.2">
      <c r="A108" s="36" t="s">
        <v>314</v>
      </c>
      <c r="B108" s="59">
        <f t="shared" ref="B108:K108" si="25">B34/B30-1</f>
        <v>2.6373192653451616E-2</v>
      </c>
      <c r="C108" s="59">
        <f t="shared" si="25"/>
        <v>0.12716359758892626</v>
      </c>
      <c r="D108" s="59">
        <f t="shared" si="25"/>
        <v>-3.8169364343608847E-2</v>
      </c>
      <c r="E108" s="59">
        <f t="shared" si="25"/>
        <v>-0.11592822578897033</v>
      </c>
      <c r="F108" s="59">
        <f t="shared" si="25"/>
        <v>0.13155544216341486</v>
      </c>
      <c r="G108" s="59">
        <f t="shared" si="25"/>
        <v>-0.19470016888158737</v>
      </c>
      <c r="H108" s="59">
        <f t="shared" si="25"/>
        <v>0</v>
      </c>
      <c r="I108" s="59">
        <f t="shared" si="25"/>
        <v>1.6316016273820733E-3</v>
      </c>
      <c r="J108" s="59">
        <f t="shared" si="25"/>
        <v>0</v>
      </c>
      <c r="K108" s="59">
        <f t="shared" si="25"/>
        <v>6.3890998642085917E-2</v>
      </c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9"/>
      <c r="Z108" s="686"/>
      <c r="AA108" s="686"/>
      <c r="AB108" s="686"/>
      <c r="AC108" s="686"/>
      <c r="AD108" s="686"/>
      <c r="AE108" s="686"/>
    </row>
    <row r="109" spans="1:35" s="51" customFormat="1" hidden="1" outlineLevel="1" x14ac:dyDescent="0.2">
      <c r="A109" s="554" t="s">
        <v>438</v>
      </c>
      <c r="B109" s="59">
        <f t="shared" ref="B109:K109" si="26">B35/B31-1</f>
        <v>-1.7487486049612477E-2</v>
      </c>
      <c r="C109" s="59">
        <f t="shared" si="26"/>
        <v>9.3022629617679042E-2</v>
      </c>
      <c r="D109" s="59">
        <f t="shared" si="26"/>
        <v>-3.7957211870255358E-2</v>
      </c>
      <c r="E109" s="59">
        <f t="shared" si="26"/>
        <v>-0.23553881405416732</v>
      </c>
      <c r="F109" s="59">
        <f t="shared" si="26"/>
        <v>-6.5652292267784906E-3</v>
      </c>
      <c r="G109" s="59">
        <f t="shared" si="26"/>
        <v>-0.17932347753342559</v>
      </c>
      <c r="H109" s="59">
        <f t="shared" si="26"/>
        <v>0</v>
      </c>
      <c r="I109" s="59">
        <f t="shared" si="26"/>
        <v>-8.3436348199283916E-4</v>
      </c>
      <c r="J109" s="59">
        <f t="shared" si="26"/>
        <v>0</v>
      </c>
      <c r="K109" s="59">
        <f t="shared" si="26"/>
        <v>6.1268070167592725E-2</v>
      </c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9"/>
    </row>
    <row r="110" spans="1:35" s="51" customFormat="1" hidden="1" outlineLevel="1" x14ac:dyDescent="0.2">
      <c r="A110" s="554" t="s">
        <v>439</v>
      </c>
      <c r="B110" s="59">
        <f t="shared" ref="B110:K110" si="27">B36/B32-1</f>
        <v>-7.5646188749794341E-2</v>
      </c>
      <c r="C110" s="59">
        <f t="shared" si="27"/>
        <v>3.2707879774439341E-2</v>
      </c>
      <c r="D110" s="59">
        <f t="shared" si="27"/>
        <v>5.7051083833084437E-2</v>
      </c>
      <c r="E110" s="59">
        <f t="shared" si="27"/>
        <v>-0.35183000959088673</v>
      </c>
      <c r="F110" s="59">
        <f t="shared" si="27"/>
        <v>-0.11850416737299052</v>
      </c>
      <c r="G110" s="59">
        <f t="shared" si="27"/>
        <v>-0.18715704619832618</v>
      </c>
      <c r="H110" s="59">
        <f t="shared" si="27"/>
        <v>0</v>
      </c>
      <c r="I110" s="59">
        <f t="shared" si="27"/>
        <v>-2.461948190700447E-3</v>
      </c>
      <c r="J110" s="59">
        <f t="shared" si="27"/>
        <v>0</v>
      </c>
      <c r="K110" s="59">
        <f t="shared" si="27"/>
        <v>5.9974110316380669E-2</v>
      </c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9"/>
      <c r="AG110" s="51">
        <v>-4.6705956562901408E-3</v>
      </c>
      <c r="AH110" s="51">
        <v>4.5137912385073102</v>
      </c>
    </row>
    <row r="111" spans="1:35" s="51" customFormat="1" hidden="1" outlineLevel="1" x14ac:dyDescent="0.2">
      <c r="A111" s="684" t="s">
        <v>440</v>
      </c>
      <c r="B111" s="687">
        <f t="shared" ref="B111:K111" si="28">B37/B33-1</f>
        <v>-4.2329617711177603E-3</v>
      </c>
      <c r="C111" s="687">
        <f t="shared" si="28"/>
        <v>6.3322606725079389E-2</v>
      </c>
      <c r="D111" s="687">
        <f t="shared" si="28"/>
        <v>2.9818181818181966E-2</v>
      </c>
      <c r="E111" s="687">
        <f t="shared" si="28"/>
        <v>-0.20922917327365875</v>
      </c>
      <c r="F111" s="687">
        <f t="shared" si="28"/>
        <v>-3.1578999573647404E-2</v>
      </c>
      <c r="G111" s="687">
        <f t="shared" si="28"/>
        <v>2.7214944156281673E-2</v>
      </c>
      <c r="H111" s="687">
        <f t="shared" si="28"/>
        <v>0</v>
      </c>
      <c r="I111" s="687">
        <f t="shared" si="28"/>
        <v>-0.33439472129994408</v>
      </c>
      <c r="J111" s="687">
        <f t="shared" si="28"/>
        <v>0</v>
      </c>
      <c r="K111" s="687">
        <f t="shared" si="28"/>
        <v>2.3242944106253383E-2</v>
      </c>
      <c r="L111" s="685"/>
      <c r="M111" s="685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9"/>
      <c r="Y111" s="686"/>
      <c r="AG111" s="51">
        <v>0</v>
      </c>
      <c r="AH111" s="51">
        <v>1.0866977841714784</v>
      </c>
    </row>
    <row r="112" spans="1:35" s="51" customFormat="1" hidden="1" outlineLevel="1" x14ac:dyDescent="0.2">
      <c r="A112" s="554" t="s">
        <v>449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9"/>
      <c r="AG112" s="51">
        <v>0</v>
      </c>
      <c r="AH112" s="51">
        <v>0</v>
      </c>
    </row>
    <row r="113" spans="1:35" s="51" customFormat="1" hidden="1" outlineLevel="1" x14ac:dyDescent="0.2">
      <c r="A113" s="554" t="s">
        <v>450</v>
      </c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9"/>
      <c r="AF113" s="4"/>
      <c r="AG113" s="4"/>
    </row>
    <row r="114" spans="1:35" s="4" customFormat="1" hidden="1" outlineLevel="1" x14ac:dyDescent="0.2">
      <c r="A114" s="555" t="s">
        <v>540</v>
      </c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1"/>
      <c r="M114" s="51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9"/>
      <c r="Y114" s="51"/>
      <c r="Z114" s="51"/>
      <c r="AA114" s="51"/>
      <c r="AB114" s="51"/>
      <c r="AC114" s="51"/>
      <c r="AD114" s="51"/>
      <c r="AE114" s="51"/>
      <c r="AF114" s="51"/>
      <c r="AG114" s="51"/>
    </row>
    <row r="115" spans="1:35" s="51" customFormat="1" hidden="1" outlineLevel="1" x14ac:dyDescent="0.2">
      <c r="A115" s="555" t="s">
        <v>588</v>
      </c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9"/>
      <c r="Z115" s="189"/>
      <c r="AA115" s="189"/>
      <c r="AB115" s="4"/>
      <c r="AC115" s="4"/>
      <c r="AD115" s="4"/>
      <c r="AE115" s="4"/>
    </row>
    <row r="116" spans="1:35" s="51" customFormat="1" hidden="1" outlineLevel="1" x14ac:dyDescent="0.2">
      <c r="A116" s="555" t="s">
        <v>587</v>
      </c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9"/>
    </row>
    <row r="117" spans="1:35" s="51" customFormat="1" hidden="1" outlineLevel="1" x14ac:dyDescent="0.2">
      <c r="A117" s="555" t="s">
        <v>586</v>
      </c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9"/>
    </row>
    <row r="118" spans="1:35" s="51" customFormat="1" hidden="1" outlineLevel="1" x14ac:dyDescent="0.2">
      <c r="A118" s="555" t="s">
        <v>590</v>
      </c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</row>
    <row r="119" spans="1:35" s="51" customFormat="1" hidden="1" outlineLevel="1" x14ac:dyDescent="0.2">
      <c r="A119" s="555" t="s">
        <v>591</v>
      </c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</row>
    <row r="120" spans="1:35" s="686" customFormat="1" hidden="1" outlineLevel="1" x14ac:dyDescent="0.2">
      <c r="A120" s="555" t="s">
        <v>589</v>
      </c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1"/>
      <c r="M120" s="51"/>
      <c r="N120" s="51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51"/>
      <c r="Z120" s="51"/>
      <c r="AA120" s="51"/>
      <c r="AB120" s="51"/>
      <c r="AC120" s="51"/>
      <c r="AD120" s="51"/>
      <c r="AE120" s="51"/>
    </row>
    <row r="121" spans="1:35" s="51" customFormat="1" hidden="1" outlineLevel="1" x14ac:dyDescent="0.2">
      <c r="A121" s="555" t="s">
        <v>651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</row>
    <row r="122" spans="1:35" s="51" customFormat="1" hidden="1" outlineLevel="1" x14ac:dyDescent="0.2">
      <c r="A122" s="555" t="s">
        <v>652</v>
      </c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Z122" s="686"/>
      <c r="AA122" s="686"/>
      <c r="AB122" s="686"/>
      <c r="AC122" s="686"/>
      <c r="AD122" s="686"/>
      <c r="AE122" s="686"/>
    </row>
    <row r="123" spans="1:35" s="51" customFormat="1" hidden="1" outlineLevel="1" collapsed="1" x14ac:dyDescent="0.2">
      <c r="A123" s="555" t="s">
        <v>653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AF123" s="32"/>
      <c r="AG123" s="32"/>
      <c r="AH123" s="32"/>
      <c r="AI123" s="32"/>
    </row>
    <row r="124" spans="1:35" s="32" customFormat="1" hidden="1" outlineLevel="1" x14ac:dyDescent="0.2">
      <c r="A124" s="739" t="s">
        <v>650</v>
      </c>
      <c r="B124" s="59">
        <f t="shared" ref="B124:K124" si="29">B50/B46-1</f>
        <v>1.8253770211793086E-2</v>
      </c>
      <c r="C124" s="59">
        <f t="shared" si="29"/>
        <v>1.0951150734757942E-2</v>
      </c>
      <c r="D124" s="59">
        <f t="shared" si="29"/>
        <v>-3.2467532467532201E-2</v>
      </c>
      <c r="E124" s="59">
        <f t="shared" si="29"/>
        <v>2.0870585528388608E-2</v>
      </c>
      <c r="F124" s="59">
        <f t="shared" si="29"/>
        <v>4.5120316623425749E-2</v>
      </c>
      <c r="G124" s="59">
        <f t="shared" si="29"/>
        <v>8.7305487595285225E-2</v>
      </c>
      <c r="H124" s="59">
        <f t="shared" si="29"/>
        <v>0</v>
      </c>
      <c r="I124" s="59">
        <f t="shared" si="29"/>
        <v>0</v>
      </c>
      <c r="J124" s="59">
        <f t="shared" si="29"/>
        <v>0</v>
      </c>
      <c r="K124" s="59">
        <f t="shared" si="29"/>
        <v>-3.4200973702877446E-2</v>
      </c>
      <c r="L124" s="51"/>
      <c r="M124" s="51"/>
      <c r="N124" s="51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</row>
    <row r="125" spans="1:35" s="51" customFormat="1" hidden="1" outlineLevel="1" x14ac:dyDescent="0.2">
      <c r="A125" s="684" t="s">
        <v>714</v>
      </c>
      <c r="B125" s="687">
        <f t="shared" ref="B125:K125" si="30">B51/B47-1</f>
        <v>2.1108284481877737E-2</v>
      </c>
      <c r="C125" s="687">
        <f t="shared" si="30"/>
        <v>1.8380353812903705E-2</v>
      </c>
      <c r="D125" s="687">
        <f t="shared" si="30"/>
        <v>-3.2467532467532201E-2</v>
      </c>
      <c r="E125" s="687">
        <f t="shared" si="30"/>
        <v>2.0870585528388608E-2</v>
      </c>
      <c r="F125" s="687">
        <f t="shared" si="30"/>
        <v>4.5120316623425749E-2</v>
      </c>
      <c r="G125" s="687">
        <f t="shared" si="30"/>
        <v>7.4839146241095111E-2</v>
      </c>
      <c r="H125" s="687">
        <f t="shared" si="30"/>
        <v>0</v>
      </c>
      <c r="I125" s="687">
        <f t="shared" si="30"/>
        <v>0</v>
      </c>
      <c r="J125" s="687">
        <f t="shared" si="30"/>
        <v>0</v>
      </c>
      <c r="K125" s="687">
        <f t="shared" si="30"/>
        <v>-2.9806665625228157E-2</v>
      </c>
      <c r="L125" s="685"/>
      <c r="M125" s="685"/>
      <c r="N125" s="685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686"/>
      <c r="Z125" s="32"/>
      <c r="AA125" s="32"/>
      <c r="AB125" s="32"/>
      <c r="AC125" s="32"/>
      <c r="AD125" s="32"/>
      <c r="AE125" s="32"/>
      <c r="AF125" s="4"/>
      <c r="AG125" s="4"/>
      <c r="AH125" s="4"/>
      <c r="AI125" s="4"/>
    </row>
    <row r="126" spans="1:35" s="686" customFormat="1" hidden="1" outlineLevel="1" x14ac:dyDescent="0.2">
      <c r="A126" s="684" t="s">
        <v>715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1"/>
      <c r="M126" s="51"/>
      <c r="N126" s="51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51"/>
      <c r="Z126" s="51"/>
      <c r="AA126" s="51"/>
      <c r="AB126" s="51"/>
      <c r="AC126" s="51"/>
      <c r="AD126" s="51"/>
      <c r="AE126" s="51"/>
    </row>
    <row r="127" spans="1:35" s="51" customFormat="1" hidden="1" outlineLevel="1" x14ac:dyDescent="0.2">
      <c r="A127" s="684" t="s">
        <v>716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O127" s="189"/>
      <c r="P127" s="189"/>
      <c r="Q127" s="189"/>
      <c r="R127" s="189"/>
      <c r="S127" s="189"/>
      <c r="T127" s="189"/>
      <c r="U127" s="189"/>
      <c r="V127" s="189"/>
      <c r="Z127" s="189"/>
      <c r="AA127" s="189"/>
      <c r="AB127" s="189"/>
      <c r="AC127" s="189"/>
      <c r="AD127" s="4"/>
      <c r="AE127" s="4"/>
    </row>
    <row r="128" spans="1:35" s="51" customFormat="1" hidden="1" outlineLevel="1" x14ac:dyDescent="0.2">
      <c r="A128" s="330" t="s">
        <v>717</v>
      </c>
      <c r="B128" s="59">
        <f t="shared" ref="B128:K128" si="31">B54/B50-1</f>
        <v>2.4453168449896978E-2</v>
      </c>
      <c r="C128" s="59">
        <f t="shared" si="31"/>
        <v>4.9404786730969485E-2</v>
      </c>
      <c r="D128" s="59">
        <f t="shared" si="31"/>
        <v>5.5928411633108244E-3</v>
      </c>
      <c r="E128" s="59">
        <f t="shared" si="31"/>
        <v>0</v>
      </c>
      <c r="F128" s="59">
        <f t="shared" si="31"/>
        <v>2.9598901446028281E-2</v>
      </c>
      <c r="G128" s="59">
        <f t="shared" si="31"/>
        <v>-9.8602501082087901E-3</v>
      </c>
      <c r="H128" s="59">
        <f t="shared" si="31"/>
        <v>0</v>
      </c>
      <c r="I128" s="59">
        <f t="shared" si="31"/>
        <v>0</v>
      </c>
      <c r="J128" s="59">
        <f t="shared" si="31"/>
        <v>0</v>
      </c>
      <c r="K128" s="59">
        <f t="shared" si="31"/>
        <v>-1.6371266732497336E-2</v>
      </c>
      <c r="O128" s="189"/>
      <c r="P128" s="189"/>
      <c r="Q128" s="189"/>
      <c r="R128" s="189"/>
      <c r="S128" s="189"/>
      <c r="T128" s="189"/>
      <c r="U128" s="189"/>
      <c r="V128" s="189"/>
      <c r="Z128" s="686"/>
      <c r="AA128" s="686"/>
      <c r="AB128" s="686"/>
      <c r="AC128" s="686"/>
      <c r="AD128" s="686"/>
      <c r="AE128" s="686"/>
    </row>
    <row r="129" spans="1:36" s="51" customFormat="1" hidden="1" outlineLevel="1" collapsed="1" x14ac:dyDescent="0.2">
      <c r="A129" s="330" t="s">
        <v>748</v>
      </c>
      <c r="B129" s="59">
        <f t="shared" ref="B129:K129" si="32">B55/B51-1</f>
        <v>3.8717008558028621E-2</v>
      </c>
      <c r="C129" s="59">
        <f t="shared" si="32"/>
        <v>7.42936604204536E-2</v>
      </c>
      <c r="D129" s="59">
        <f t="shared" si="32"/>
        <v>3.3557046979865612E-2</v>
      </c>
      <c r="E129" s="59">
        <f t="shared" si="32"/>
        <v>0</v>
      </c>
      <c r="F129" s="59">
        <f t="shared" si="32"/>
        <v>4.5692822744275885E-2</v>
      </c>
      <c r="G129" s="59">
        <f t="shared" si="32"/>
        <v>-9.8602501082087901E-3</v>
      </c>
      <c r="H129" s="59">
        <f t="shared" si="32"/>
        <v>0</v>
      </c>
      <c r="I129" s="59">
        <f t="shared" si="32"/>
        <v>0</v>
      </c>
      <c r="J129" s="59">
        <f t="shared" si="32"/>
        <v>0</v>
      </c>
      <c r="K129" s="59">
        <f t="shared" si="32"/>
        <v>-1.3563525967967838E-2</v>
      </c>
      <c r="O129"/>
      <c r="P129"/>
      <c r="Q129"/>
      <c r="AF129"/>
      <c r="AG129"/>
      <c r="AH129"/>
      <c r="AI129"/>
    </row>
    <row r="130" spans="1:36" s="686" customFormat="1" hidden="1" outlineLevel="1" x14ac:dyDescent="0.2">
      <c r="A130" s="330" t="s">
        <v>749</v>
      </c>
      <c r="B130" s="59">
        <f t="shared" ref="B130:K130" si="33">B56/B52-1</f>
        <v>4.4111267354014716E-2</v>
      </c>
      <c r="C130" s="59">
        <f t="shared" si="33"/>
        <v>7.32107005969862E-2</v>
      </c>
      <c r="D130" s="59">
        <f t="shared" si="33"/>
        <v>3.3548611583467114E-2</v>
      </c>
      <c r="E130" s="59">
        <f t="shared" si="33"/>
        <v>0</v>
      </c>
      <c r="F130" s="59">
        <f t="shared" si="33"/>
        <v>8.087125989822086E-2</v>
      </c>
      <c r="G130" s="59">
        <f t="shared" si="33"/>
        <v>-9.8602501082087901E-3</v>
      </c>
      <c r="H130" s="59">
        <f t="shared" si="33"/>
        <v>0</v>
      </c>
      <c r="I130" s="59">
        <f t="shared" si="33"/>
        <v>0</v>
      </c>
      <c r="J130" s="59">
        <f t="shared" si="33"/>
        <v>9.7299999999999942E-2</v>
      </c>
      <c r="K130" s="59">
        <f t="shared" si="33"/>
        <v>-5.120252296079153E-3</v>
      </c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</row>
    <row r="131" spans="1:36" s="51" customFormat="1" hidden="1" outlineLevel="1" x14ac:dyDescent="0.2">
      <c r="A131" s="684" t="s">
        <v>750</v>
      </c>
      <c r="B131" s="687">
        <f t="shared" ref="B131:K131" si="34">B57/B53-1</f>
        <v>5.2246563913038502E-2</v>
      </c>
      <c r="C131" s="687">
        <f t="shared" si="34"/>
        <v>8.4807199157500124E-2</v>
      </c>
      <c r="D131" s="687">
        <f t="shared" si="34"/>
        <v>3.3557046979865612E-2</v>
      </c>
      <c r="E131" s="687">
        <f t="shared" si="34"/>
        <v>0</v>
      </c>
      <c r="F131" s="687">
        <f t="shared" si="34"/>
        <v>0.11604969705216606</v>
      </c>
      <c r="G131" s="687">
        <f t="shared" si="34"/>
        <v>-1.7087144767669038E-5</v>
      </c>
      <c r="H131" s="687">
        <f t="shared" si="34"/>
        <v>0</v>
      </c>
      <c r="I131" s="687">
        <f t="shared" si="34"/>
        <v>0</v>
      </c>
      <c r="J131" s="687">
        <f t="shared" si="34"/>
        <v>9.7299999999999942E-2</v>
      </c>
      <c r="K131" s="687">
        <f t="shared" si="34"/>
        <v>-1.7315151272883966E-2</v>
      </c>
      <c r="L131" s="685"/>
      <c r="M131" s="685"/>
      <c r="N131" s="685"/>
      <c r="O131"/>
      <c r="P131"/>
      <c r="Q131"/>
      <c r="W131" s="686"/>
      <c r="X131" s="686"/>
      <c r="Y131" s="686"/>
      <c r="Z131"/>
      <c r="AA131"/>
      <c r="AB131"/>
      <c r="AC131"/>
      <c r="AD131"/>
      <c r="AE131"/>
    </row>
    <row r="132" spans="1:36" s="51" customFormat="1" hidden="1" outlineLevel="1" x14ac:dyDescent="0.2">
      <c r="A132" s="684" t="s">
        <v>747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O132" s="686"/>
      <c r="P132" s="686"/>
      <c r="Q132" s="686"/>
      <c r="R132" s="686"/>
      <c r="S132" s="686"/>
      <c r="T132" s="686"/>
      <c r="U132" s="686"/>
      <c r="V132" s="686"/>
      <c r="Z132" s="686"/>
      <c r="AA132" s="686"/>
      <c r="AB132" s="686"/>
      <c r="AC132" s="686"/>
      <c r="AD132" s="686"/>
      <c r="AE132" s="686"/>
    </row>
    <row r="133" spans="1:36" s="686" customFormat="1" hidden="1" outlineLevel="1" collapsed="1" x14ac:dyDescent="0.2">
      <c r="A133" s="684" t="s">
        <v>784</v>
      </c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</row>
    <row r="134" spans="1:36" s="51" customFormat="1" hidden="1" outlineLevel="1" x14ac:dyDescent="0.2">
      <c r="A134" s="330" t="s">
        <v>783</v>
      </c>
      <c r="B134" s="59">
        <f t="shared" ref="B134:K134" si="35">B60/B56-1</f>
        <v>3.4927393328869627E-3</v>
      </c>
      <c r="C134" s="59">
        <f t="shared" si="35"/>
        <v>9.6292480027080352E-3</v>
      </c>
      <c r="D134" s="59">
        <f t="shared" si="35"/>
        <v>0</v>
      </c>
      <c r="E134" s="59">
        <f t="shared" si="35"/>
        <v>0</v>
      </c>
      <c r="F134" s="59">
        <f t="shared" si="35"/>
        <v>-5.6797407047054493E-3</v>
      </c>
      <c r="G134" s="59">
        <f t="shared" si="35"/>
        <v>0</v>
      </c>
      <c r="H134" s="59">
        <f t="shared" si="35"/>
        <v>0</v>
      </c>
      <c r="I134" s="59">
        <f t="shared" si="35"/>
        <v>0</v>
      </c>
      <c r="J134" s="59">
        <f t="shared" si="35"/>
        <v>9.1132780461133933E-4</v>
      </c>
      <c r="K134" s="59">
        <f t="shared" si="35"/>
        <v>-1.5468742284647119E-2</v>
      </c>
    </row>
    <row r="135" spans="1:36" s="51" customFormat="1" hidden="1" outlineLevel="1" collapsed="1" x14ac:dyDescent="0.2">
      <c r="A135" s="684" t="s">
        <v>782</v>
      </c>
      <c r="B135" s="687">
        <f t="shared" ref="B135:K135" si="36">B61/B57-1</f>
        <v>2.8933288013848202E-3</v>
      </c>
      <c r="C135" s="687">
        <f t="shared" si="36"/>
        <v>1.0358373970547952E-2</v>
      </c>
      <c r="D135" s="687">
        <f t="shared" si="36"/>
        <v>0</v>
      </c>
      <c r="E135" s="687">
        <f t="shared" si="36"/>
        <v>0</v>
      </c>
      <c r="F135" s="687">
        <f t="shared" si="36"/>
        <v>-4.4533897639660758E-2</v>
      </c>
      <c r="G135" s="687">
        <f t="shared" si="36"/>
        <v>0</v>
      </c>
      <c r="H135" s="687">
        <f t="shared" si="36"/>
        <v>0</v>
      </c>
      <c r="I135" s="687">
        <f t="shared" si="36"/>
        <v>0</v>
      </c>
      <c r="J135" s="687">
        <f t="shared" si="36"/>
        <v>0</v>
      </c>
      <c r="K135" s="687">
        <f t="shared" si="36"/>
        <v>7.8206420594151282E-4</v>
      </c>
      <c r="L135" s="685"/>
      <c r="M135" s="685"/>
      <c r="N135" s="685"/>
      <c r="O135"/>
      <c r="P135"/>
      <c r="Q135"/>
      <c r="W135" s="686"/>
      <c r="X135" s="686"/>
      <c r="Y135" s="686"/>
      <c r="Z135" s="686"/>
      <c r="AA135" s="686"/>
      <c r="AB135" s="686"/>
      <c r="AC135" s="686"/>
      <c r="AD135" s="686"/>
      <c r="AE135" s="686"/>
      <c r="AF135"/>
      <c r="AG135"/>
      <c r="AH135"/>
      <c r="AI135"/>
    </row>
    <row r="136" spans="1:36" s="51" customFormat="1" hidden="1" outlineLevel="1" collapsed="1" x14ac:dyDescent="0.2">
      <c r="A136" s="684" t="s">
        <v>781</v>
      </c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O136" s="686"/>
      <c r="P136" s="686"/>
      <c r="Q136" s="686"/>
      <c r="R136" s="686"/>
      <c r="S136" s="686"/>
      <c r="T136" s="686"/>
      <c r="U136" s="686"/>
      <c r="V136" s="686"/>
      <c r="AF136"/>
      <c r="AG136"/>
      <c r="AH136"/>
      <c r="AI136"/>
    </row>
    <row r="137" spans="1:36" s="686" customFormat="1" hidden="1" outlineLevel="1" x14ac:dyDescent="0.2">
      <c r="A137" s="684" t="s">
        <v>870</v>
      </c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/>
      <c r="AA137"/>
      <c r="AB137"/>
      <c r="AC137"/>
      <c r="AD137"/>
      <c r="AE137"/>
    </row>
    <row r="138" spans="1:36" s="51" customFormat="1" hidden="1" outlineLevel="1" collapsed="1" x14ac:dyDescent="0.2">
      <c r="A138" s="684" t="s">
        <v>871</v>
      </c>
      <c r="B138" s="687">
        <f t="shared" ref="B138:K138" si="37">B64/B60-1</f>
        <v>-1.9942999168932718E-2</v>
      </c>
      <c r="C138" s="687">
        <f t="shared" si="37"/>
        <v>-3.8832432315507703E-2</v>
      </c>
      <c r="D138" s="687">
        <f t="shared" si="37"/>
        <v>0</v>
      </c>
      <c r="E138" s="687">
        <f t="shared" si="37"/>
        <v>-8.8775217641954285E-3</v>
      </c>
      <c r="F138" s="687">
        <f t="shared" si="37"/>
        <v>0.12097583243213772</v>
      </c>
      <c r="G138" s="687">
        <f t="shared" si="37"/>
        <v>-4.625725573784889E-2</v>
      </c>
      <c r="H138" s="687">
        <f t="shared" si="37"/>
        <v>0</v>
      </c>
      <c r="I138" s="687">
        <f t="shared" si="37"/>
        <v>0</v>
      </c>
      <c r="J138" s="687">
        <f t="shared" si="37"/>
        <v>-9.1049804242915311E-4</v>
      </c>
      <c r="K138" s="687">
        <f t="shared" si="37"/>
        <v>7.2697656378808428E-3</v>
      </c>
      <c r="L138" s="685"/>
      <c r="M138" s="685"/>
      <c r="N138" s="685"/>
      <c r="W138" s="686"/>
      <c r="X138" s="686"/>
      <c r="Y138" s="686"/>
      <c r="Z138"/>
      <c r="AA138"/>
      <c r="AB138"/>
      <c r="AC138"/>
      <c r="AD138"/>
      <c r="AE138"/>
      <c r="AF138"/>
      <c r="AG138"/>
      <c r="AH138"/>
      <c r="AI138"/>
    </row>
    <row r="139" spans="1:36" s="51" customFormat="1" hidden="1" outlineLevel="1" x14ac:dyDescent="0.2">
      <c r="A139" s="684" t="s">
        <v>872</v>
      </c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O139" s="686"/>
      <c r="P139" s="686"/>
      <c r="Q139" s="686"/>
      <c r="R139" s="686"/>
      <c r="S139" s="686"/>
      <c r="T139" s="686"/>
      <c r="U139" s="686"/>
      <c r="V139" s="686"/>
      <c r="Z139" s="686"/>
      <c r="AA139" s="686"/>
      <c r="AB139" s="686"/>
      <c r="AC139" s="686"/>
      <c r="AD139" s="686"/>
      <c r="AE139" s="686"/>
      <c r="AF139"/>
      <c r="AG139"/>
      <c r="AH139"/>
      <c r="AI139"/>
    </row>
    <row r="140" spans="1:36" s="51" customFormat="1" ht="18.75" customHeight="1" collapsed="1" x14ac:dyDescent="0.2">
      <c r="A140" s="330" t="s">
        <v>868</v>
      </c>
      <c r="B140" s="59">
        <f t="shared" ref="B140:K140" si="38">B66/B62-1</f>
        <v>-8.0652603431669023E-3</v>
      </c>
      <c r="C140" s="59">
        <f t="shared" si="38"/>
        <v>-2.3658162858330001E-2</v>
      </c>
      <c r="D140" s="59">
        <f t="shared" si="38"/>
        <v>0</v>
      </c>
      <c r="E140" s="59">
        <f t="shared" si="38"/>
        <v>0</v>
      </c>
      <c r="F140" s="59">
        <f t="shared" si="38"/>
        <v>-7.9135820709941296E-3</v>
      </c>
      <c r="G140" s="59">
        <f t="shared" si="38"/>
        <v>4.3614951480863695E-5</v>
      </c>
      <c r="H140" s="59">
        <f t="shared" si="38"/>
        <v>0</v>
      </c>
      <c r="I140" s="59">
        <f t="shared" si="38"/>
        <v>0</v>
      </c>
      <c r="J140" s="59">
        <f t="shared" si="38"/>
        <v>0</v>
      </c>
      <c r="K140" s="59">
        <f t="shared" si="38"/>
        <v>6.1647450943615567E-2</v>
      </c>
      <c r="Z140"/>
      <c r="AA140"/>
      <c r="AB140"/>
      <c r="AC140"/>
      <c r="AD140"/>
      <c r="AE140"/>
      <c r="AF140"/>
      <c r="AG140"/>
      <c r="AH140"/>
      <c r="AI140"/>
    </row>
    <row r="141" spans="1:36" s="51" customFormat="1" collapsed="1" x14ac:dyDescent="0.2">
      <c r="A141" s="330" t="s">
        <v>869</v>
      </c>
      <c r="B141" s="59">
        <f t="shared" ref="B141:K141" si="39">B67/B63-1</f>
        <v>-1.8015021102975037E-3</v>
      </c>
      <c r="C141" s="59">
        <f t="shared" si="39"/>
        <v>-5.1894096038517246E-3</v>
      </c>
      <c r="D141" s="59">
        <f t="shared" si="39"/>
        <v>0</v>
      </c>
      <c r="E141" s="59">
        <f t="shared" si="39"/>
        <v>0</v>
      </c>
      <c r="F141" s="59">
        <f t="shared" si="39"/>
        <v>-4.0400970764638E-3</v>
      </c>
      <c r="G141" s="59">
        <f t="shared" si="39"/>
        <v>-9.7352623007606054E-3</v>
      </c>
      <c r="H141" s="59">
        <f t="shared" si="39"/>
        <v>0</v>
      </c>
      <c r="I141" s="59">
        <f t="shared" si="39"/>
        <v>-6.0613775409001924E-5</v>
      </c>
      <c r="J141" s="59">
        <f t="shared" si="39"/>
        <v>0</v>
      </c>
      <c r="K141" s="59">
        <f t="shared" si="39"/>
        <v>2.8419658341976461E-2</v>
      </c>
      <c r="O141"/>
      <c r="P141"/>
      <c r="Q141"/>
      <c r="Z141"/>
      <c r="AA141"/>
      <c r="AB141"/>
      <c r="AC141"/>
      <c r="AD141"/>
      <c r="AE141"/>
      <c r="AF141"/>
      <c r="AG141"/>
      <c r="AH141"/>
      <c r="AI141"/>
    </row>
    <row r="142" spans="1:36" s="51" customFormat="1" collapsed="1" x14ac:dyDescent="0.2">
      <c r="A142" s="684" t="s">
        <v>931</v>
      </c>
      <c r="B142" s="687">
        <f t="shared" ref="B142:K142" si="40">B68/B64-1</f>
        <v>-2.0338403653953674E-2</v>
      </c>
      <c r="C142" s="687">
        <f t="shared" si="40"/>
        <v>-3.7865751968134798E-2</v>
      </c>
      <c r="D142" s="687">
        <f t="shared" si="40"/>
        <v>0</v>
      </c>
      <c r="E142" s="687">
        <f t="shared" si="40"/>
        <v>3.8700741731290123E-6</v>
      </c>
      <c r="F142" s="687">
        <f t="shared" si="40"/>
        <v>2.3903863665816649E-2</v>
      </c>
      <c r="G142" s="687">
        <f t="shared" si="40"/>
        <v>-2.8086803749000078E-3</v>
      </c>
      <c r="H142" s="687">
        <f t="shared" si="40"/>
        <v>0</v>
      </c>
      <c r="I142" s="687">
        <f t="shared" si="40"/>
        <v>-6.0613775409001924E-5</v>
      </c>
      <c r="J142" s="687">
        <f t="shared" si="40"/>
        <v>0</v>
      </c>
      <c r="K142" s="687">
        <f t="shared" si="40"/>
        <v>-2.0304663847047322E-2</v>
      </c>
      <c r="L142" s="685"/>
      <c r="M142" s="685"/>
      <c r="N142" s="685"/>
      <c r="O142"/>
      <c r="P142"/>
      <c r="Q142"/>
      <c r="W142" s="686"/>
      <c r="X142" s="686"/>
      <c r="Y142" s="686"/>
      <c r="Z142"/>
      <c r="AA142"/>
      <c r="AB142"/>
      <c r="AC142"/>
      <c r="AD142"/>
      <c r="AE142"/>
      <c r="AF142"/>
      <c r="AG142"/>
      <c r="AH142"/>
      <c r="AI142"/>
    </row>
    <row r="143" spans="1:36" s="51" customFormat="1" collapsed="1" x14ac:dyDescent="0.2">
      <c r="A143" s="330" t="s">
        <v>932</v>
      </c>
      <c r="B143" s="955" t="s">
        <v>248</v>
      </c>
      <c r="C143" s="955" t="s">
        <v>248</v>
      </c>
      <c r="D143" s="955" t="s">
        <v>248</v>
      </c>
      <c r="E143" s="955" t="s">
        <v>248</v>
      </c>
      <c r="F143" s="955" t="s">
        <v>248</v>
      </c>
      <c r="G143" s="955" t="s">
        <v>248</v>
      </c>
      <c r="H143" s="955" t="s">
        <v>248</v>
      </c>
      <c r="I143" s="955" t="s">
        <v>248</v>
      </c>
      <c r="J143" s="955" t="s">
        <v>248</v>
      </c>
      <c r="K143" s="955" t="s">
        <v>248</v>
      </c>
      <c r="O143" s="686"/>
      <c r="P143" s="686"/>
      <c r="Q143" s="686"/>
      <c r="R143" s="686"/>
      <c r="S143" s="686"/>
      <c r="T143" s="686"/>
      <c r="U143" s="686"/>
      <c r="V143" s="686"/>
      <c r="Z143"/>
      <c r="AA143"/>
      <c r="AB143"/>
      <c r="AC143"/>
      <c r="AD143"/>
      <c r="AE143"/>
      <c r="AF143"/>
      <c r="AG143"/>
      <c r="AH143"/>
      <c r="AI143"/>
    </row>
    <row r="144" spans="1:36" s="4" customFormat="1" x14ac:dyDescent="0.2">
      <c r="A144" s="330" t="s">
        <v>940</v>
      </c>
      <c r="B144" s="59">
        <f t="shared" ref="B144:K144" si="41">B70/B66-1</f>
        <v>-1.1798102889303275E-2</v>
      </c>
      <c r="C144" s="59">
        <f t="shared" si="41"/>
        <v>-1.5980758729791322E-2</v>
      </c>
      <c r="D144" s="59">
        <f t="shared" si="41"/>
        <v>1.0101010101010166E-2</v>
      </c>
      <c r="E144" s="59">
        <f t="shared" si="41"/>
        <v>3.8700741731290123E-6</v>
      </c>
      <c r="F144" s="59">
        <f t="shared" si="41"/>
        <v>1.8705045336594006E-2</v>
      </c>
      <c r="G144" s="59">
        <f t="shared" si="41"/>
        <v>-4.9393248467051176E-3</v>
      </c>
      <c r="H144" s="59">
        <f t="shared" si="41"/>
        <v>0</v>
      </c>
      <c r="I144" s="59">
        <f t="shared" si="41"/>
        <v>-6.0613775409001924E-5</v>
      </c>
      <c r="J144" s="59">
        <f t="shared" si="41"/>
        <v>2.1978910408604335E-4</v>
      </c>
      <c r="K144" s="59">
        <f t="shared" si="41"/>
        <v>-4.7655228748393008E-2</v>
      </c>
      <c r="L144" s="51"/>
      <c r="M144" s="51"/>
      <c r="N144" s="51"/>
      <c r="O144"/>
      <c r="P144"/>
      <c r="Q144"/>
      <c r="R144" s="51"/>
      <c r="S144" s="51"/>
      <c r="T144" s="51"/>
      <c r="U144" s="51"/>
      <c r="V144" s="51"/>
      <c r="W144" s="51"/>
      <c r="X144" s="51"/>
      <c r="Y144" s="51"/>
      <c r="Z144"/>
      <c r="AA144"/>
      <c r="AB144"/>
      <c r="AC144"/>
      <c r="AD144"/>
      <c r="AE144"/>
      <c r="AF144" s="189"/>
      <c r="AG144" s="189"/>
      <c r="AH144" s="189"/>
      <c r="AI144" s="189"/>
      <c r="AJ144" s="189"/>
    </row>
    <row r="145" spans="1:35" x14ac:dyDescent="0.2">
      <c r="A145" s="330" t="s">
        <v>941</v>
      </c>
      <c r="B145" s="59">
        <f t="shared" ref="B145:K145" si="42">B71/B67-1</f>
        <v>-5.0892481710410609E-3</v>
      </c>
      <c r="C145" s="59">
        <f t="shared" si="42"/>
        <v>-1.2436885824322119E-2</v>
      </c>
      <c r="D145" s="59">
        <f t="shared" si="42"/>
        <v>1.0101010101010166E-2</v>
      </c>
      <c r="E145" s="59">
        <f t="shared" si="42"/>
        <v>3.8700741731290123E-6</v>
      </c>
      <c r="F145" s="59">
        <f t="shared" si="42"/>
        <v>-1.7600988556564223E-2</v>
      </c>
      <c r="G145" s="59">
        <f t="shared" si="42"/>
        <v>5.6504233692116657E-2</v>
      </c>
      <c r="H145" s="59">
        <f t="shared" si="42"/>
        <v>0</v>
      </c>
      <c r="I145" s="59">
        <f t="shared" si="42"/>
        <v>0</v>
      </c>
      <c r="J145" s="59">
        <f t="shared" si="42"/>
        <v>2.1978910408604335E-4</v>
      </c>
      <c r="K145" s="59">
        <f t="shared" si="42"/>
        <v>-4.7655228748393008E-2</v>
      </c>
      <c r="L145" s="51"/>
      <c r="M145" s="51"/>
      <c r="N145" s="51"/>
      <c r="R145" s="51"/>
      <c r="S145" s="51"/>
      <c r="T145" s="51"/>
      <c r="U145" s="51"/>
      <c r="V145" s="51"/>
      <c r="W145" s="51"/>
      <c r="X145" s="51"/>
      <c r="Y145" s="51"/>
    </row>
    <row r="146" spans="1:35" x14ac:dyDescent="0.2">
      <c r="A146" s="330" t="s">
        <v>975</v>
      </c>
      <c r="B146" s="59">
        <f t="shared" ref="B146:K146" si="43">B72/B68-1</f>
        <v>1.6565836607659756E-2</v>
      </c>
      <c r="C146" s="59">
        <f t="shared" si="43"/>
        <v>2.006198860159647E-2</v>
      </c>
      <c r="D146" s="59">
        <f t="shared" si="43"/>
        <v>-2.7056277056277001E-2</v>
      </c>
      <c r="E146" s="59">
        <f t="shared" si="43"/>
        <v>0</v>
      </c>
      <c r="F146" s="59">
        <f t="shared" si="43"/>
        <v>-4.4412216039138031E-2</v>
      </c>
      <c r="G146" s="59">
        <f t="shared" si="43"/>
        <v>5.9479974303542571E-2</v>
      </c>
      <c r="H146" s="59">
        <f t="shared" si="43"/>
        <v>0</v>
      </c>
      <c r="I146" s="59">
        <f t="shared" si="43"/>
        <v>0</v>
      </c>
      <c r="J146" s="59">
        <f t="shared" si="43"/>
        <v>2.1978910408604335E-4</v>
      </c>
      <c r="K146" s="59">
        <f t="shared" si="43"/>
        <v>3.0428724025803877E-2</v>
      </c>
      <c r="L146" s="51"/>
      <c r="M146" s="51"/>
      <c r="N146" s="51"/>
      <c r="R146" s="51"/>
      <c r="S146" s="51"/>
      <c r="T146" s="51"/>
      <c r="U146" s="51"/>
      <c r="V146" s="51"/>
      <c r="W146" s="51"/>
      <c r="X146" s="51"/>
      <c r="Y146" s="51"/>
      <c r="Z146" s="189"/>
      <c r="AA146" s="189"/>
      <c r="AB146" s="189"/>
      <c r="AC146" s="189"/>
      <c r="AD146" s="189"/>
      <c r="AE146" s="189"/>
    </row>
    <row r="147" spans="1:35" x14ac:dyDescent="0.2">
      <c r="A147" s="330" t="s">
        <v>976</v>
      </c>
      <c r="B147" s="59">
        <f t="shared" ref="B147:K147" si="44">B73/B69-1</f>
        <v>1.0273130139673237E-2</v>
      </c>
      <c r="C147" s="59">
        <f t="shared" si="44"/>
        <v>5.1854918762983537E-3</v>
      </c>
      <c r="D147" s="59">
        <f t="shared" si="44"/>
        <v>5.1557863501483503E-2</v>
      </c>
      <c r="E147" s="59">
        <f t="shared" si="44"/>
        <v>0</v>
      </c>
      <c r="F147" s="59">
        <f t="shared" si="44"/>
        <v>-1.9410190760571377E-2</v>
      </c>
      <c r="G147" s="59">
        <f t="shared" si="44"/>
        <v>5.2972073955760646E-2</v>
      </c>
      <c r="H147" s="59">
        <f t="shared" si="44"/>
        <v>0</v>
      </c>
      <c r="I147" s="59">
        <f t="shared" si="44"/>
        <v>0</v>
      </c>
      <c r="J147" s="59">
        <f t="shared" si="44"/>
        <v>0</v>
      </c>
      <c r="K147" s="59">
        <f t="shared" si="44"/>
        <v>2.6102049613822897E-2</v>
      </c>
      <c r="L147" s="51"/>
      <c r="M147" s="51"/>
      <c r="N147" s="51"/>
      <c r="R147" s="51"/>
      <c r="S147" s="51"/>
      <c r="T147" s="51"/>
      <c r="U147" s="51"/>
      <c r="V147" s="51"/>
      <c r="W147" s="51"/>
      <c r="X147" s="51"/>
      <c r="Y147" s="51"/>
    </row>
    <row r="148" spans="1:35" x14ac:dyDescent="0.2">
      <c r="A148" s="330" t="s">
        <v>1018</v>
      </c>
      <c r="B148" s="59">
        <f t="shared" ref="B148:K148" si="45">B74/B70-1</f>
        <v>-2.4505722090157889E-3</v>
      </c>
      <c r="C148" s="59">
        <f t="shared" si="45"/>
        <v>-3.6716099866398788E-2</v>
      </c>
      <c r="D148" s="59">
        <f t="shared" si="45"/>
        <v>2.8571428571428248E-2</v>
      </c>
      <c r="E148" s="59">
        <f t="shared" si="45"/>
        <v>-3.8700591956652985E-6</v>
      </c>
      <c r="F148" s="59">
        <f t="shared" si="45"/>
        <v>4.0386266362932632E-2</v>
      </c>
      <c r="G148" s="59">
        <f t="shared" si="45"/>
        <v>5.8577124472121378E-2</v>
      </c>
      <c r="H148" s="59">
        <f t="shared" si="45"/>
        <v>0</v>
      </c>
      <c r="I148" s="59">
        <f t="shared" si="45"/>
        <v>0</v>
      </c>
      <c r="J148" s="59">
        <f t="shared" si="45"/>
        <v>0</v>
      </c>
      <c r="K148" s="59">
        <f t="shared" si="45"/>
        <v>8.1197707942207265E-2</v>
      </c>
      <c r="L148" s="51"/>
      <c r="M148" s="51"/>
      <c r="N148" s="51"/>
      <c r="R148" s="51"/>
      <c r="S148" s="51"/>
      <c r="T148" s="51"/>
      <c r="U148" s="51"/>
      <c r="V148" s="51"/>
      <c r="W148" s="51"/>
      <c r="X148" s="51"/>
      <c r="Y148" s="51"/>
    </row>
    <row r="149" spans="1:35" x14ac:dyDescent="0.2">
      <c r="A149" s="684" t="s">
        <v>1019</v>
      </c>
      <c r="B149" s="738">
        <f t="shared" ref="B149:K149" si="46">B75/B71-1</f>
        <v>-3.7484569028212178E-4</v>
      </c>
      <c r="C149" s="738">
        <f t="shared" si="46"/>
        <v>-4.1275246107136732E-2</v>
      </c>
      <c r="D149" s="738">
        <f t="shared" si="46"/>
        <v>2.8571428571428248E-2</v>
      </c>
      <c r="E149" s="738">
        <f t="shared" si="46"/>
        <v>-3.8700591956652985E-6</v>
      </c>
      <c r="F149" s="738">
        <f t="shared" si="46"/>
        <v>4.9853848275064339E-2</v>
      </c>
      <c r="G149" s="738">
        <f t="shared" si="46"/>
        <v>-2.9869880426562911E-3</v>
      </c>
      <c r="H149" s="738">
        <f t="shared" si="46"/>
        <v>0</v>
      </c>
      <c r="I149" s="738">
        <f t="shared" si="46"/>
        <v>0</v>
      </c>
      <c r="J149" s="738">
        <f t="shared" si="46"/>
        <v>0</v>
      </c>
      <c r="K149" s="738">
        <f t="shared" si="46"/>
        <v>0.21605561582651922</v>
      </c>
      <c r="R149" s="51"/>
      <c r="S149" s="51"/>
      <c r="T149" s="51"/>
      <c r="U149" s="51"/>
      <c r="V149" s="51"/>
      <c r="W149" s="189"/>
      <c r="X149" s="189"/>
      <c r="Y149" s="189"/>
      <c r="AF149" s="4"/>
      <c r="AG149" s="4"/>
      <c r="AH149" s="4"/>
      <c r="AI149" s="4"/>
    </row>
    <row r="150" spans="1:35" x14ac:dyDescent="0.2">
      <c r="A150" s="555" t="s">
        <v>1097</v>
      </c>
      <c r="B150" s="955" t="s">
        <v>248</v>
      </c>
      <c r="C150" s="955" t="s">
        <v>248</v>
      </c>
      <c r="D150" s="955" t="s">
        <v>248</v>
      </c>
      <c r="E150" s="955" t="s">
        <v>248</v>
      </c>
      <c r="F150" s="955" t="s">
        <v>248</v>
      </c>
      <c r="G150" s="955" t="s">
        <v>248</v>
      </c>
      <c r="H150" s="955" t="s">
        <v>248</v>
      </c>
      <c r="I150" s="955" t="s">
        <v>248</v>
      </c>
      <c r="J150" s="955" t="s">
        <v>248</v>
      </c>
      <c r="K150" s="955" t="s">
        <v>248</v>
      </c>
      <c r="M150" s="555"/>
      <c r="R150" s="51"/>
      <c r="S150" s="51"/>
      <c r="T150" s="51"/>
      <c r="U150" s="51"/>
      <c r="V150" s="51"/>
      <c r="W150" s="189"/>
      <c r="X150" s="189"/>
      <c r="Y150" s="189"/>
      <c r="AF150" s="4"/>
      <c r="AG150" s="4"/>
      <c r="AH150" s="4"/>
      <c r="AI150" s="4"/>
    </row>
    <row r="151" spans="1:35" x14ac:dyDescent="0.2">
      <c r="A151" s="556" t="s">
        <v>1098</v>
      </c>
      <c r="B151" s="738">
        <f t="shared" ref="B151:K153" si="47">B77/B73-1</f>
        <v>-3.1020900831306597E-2</v>
      </c>
      <c r="C151" s="738">
        <f t="shared" si="47"/>
        <v>-7.173945159220152E-2</v>
      </c>
      <c r="D151" s="738">
        <f t="shared" si="47"/>
        <v>1.5873015873016039E-2</v>
      </c>
      <c r="E151" s="738">
        <f t="shared" si="47"/>
        <v>-3.8700591956652985E-6</v>
      </c>
      <c r="F151" s="738">
        <f t="shared" si="47"/>
        <v>7.0549542586362257E-3</v>
      </c>
      <c r="G151" s="738">
        <f t="shared" si="47"/>
        <v>-2.6083373254819797E-2</v>
      </c>
      <c r="H151" s="738">
        <f t="shared" si="47"/>
        <v>0</v>
      </c>
      <c r="I151" s="738">
        <f t="shared" si="47"/>
        <v>0</v>
      </c>
      <c r="J151" s="738">
        <f t="shared" si="47"/>
        <v>0</v>
      </c>
      <c r="K151" s="738">
        <f t="shared" si="47"/>
        <v>9.722318364999305E-2</v>
      </c>
      <c r="M151" s="556"/>
      <c r="R151" s="51"/>
      <c r="S151" s="51"/>
      <c r="T151" s="51"/>
      <c r="U151" s="51"/>
      <c r="V151" s="51"/>
      <c r="W151" s="189"/>
      <c r="X151" s="189"/>
      <c r="Y151" s="189"/>
      <c r="AF151" s="4"/>
      <c r="AG151" s="4"/>
      <c r="AH151" s="4"/>
      <c r="AI151" s="4"/>
    </row>
    <row r="152" spans="1:35" x14ac:dyDescent="0.2">
      <c r="A152" s="556" t="s">
        <v>1096</v>
      </c>
      <c r="B152" s="738">
        <f t="shared" si="47"/>
        <v>2.0984359195149516E-2</v>
      </c>
      <c r="C152" s="738">
        <f t="shared" si="47"/>
        <v>2.2831602835721831E-2</v>
      </c>
      <c r="D152" s="738">
        <f t="shared" si="47"/>
        <v>1.5625E-2</v>
      </c>
      <c r="E152" s="738">
        <f t="shared" si="47"/>
        <v>0</v>
      </c>
      <c r="F152" s="738">
        <f t="shared" si="47"/>
        <v>0</v>
      </c>
      <c r="G152" s="738">
        <f t="shared" si="47"/>
        <v>1.8788515887528279E-2</v>
      </c>
      <c r="H152" s="738">
        <f t="shared" si="47"/>
        <v>0</v>
      </c>
      <c r="I152" s="738">
        <f t="shared" si="47"/>
        <v>0</v>
      </c>
      <c r="J152" s="738">
        <f t="shared" si="47"/>
        <v>0</v>
      </c>
      <c r="K152" s="738">
        <f t="shared" si="47"/>
        <v>7.7639578083613214E-2</v>
      </c>
      <c r="M152" s="556"/>
      <c r="R152" s="51"/>
      <c r="S152" s="51"/>
      <c r="T152" s="51"/>
      <c r="U152" s="51"/>
      <c r="V152" s="51"/>
      <c r="W152" s="189"/>
      <c r="X152" s="189"/>
      <c r="Y152" s="189"/>
      <c r="AF152" s="4"/>
      <c r="AG152" s="4"/>
      <c r="AH152" s="4"/>
      <c r="AI152" s="4"/>
    </row>
    <row r="153" spans="1:35" x14ac:dyDescent="0.2">
      <c r="A153" s="556" t="s">
        <v>1104</v>
      </c>
      <c r="B153" s="738">
        <f t="shared" si="47"/>
        <v>1.9915836423908706E-2</v>
      </c>
      <c r="C153" s="738">
        <f t="shared" si="47"/>
        <v>2.3099369726396146E-2</v>
      </c>
      <c r="D153" s="738">
        <f t="shared" si="47"/>
        <v>1.5625E-2</v>
      </c>
      <c r="E153" s="738">
        <f t="shared" si="47"/>
        <v>0</v>
      </c>
      <c r="F153" s="738">
        <f t="shared" si="47"/>
        <v>4.0612835778910394E-3</v>
      </c>
      <c r="G153" s="738">
        <f t="shared" si="47"/>
        <v>0.12927562017639027</v>
      </c>
      <c r="H153" s="738">
        <f t="shared" si="47"/>
        <v>0</v>
      </c>
      <c r="I153" s="738">
        <f t="shared" si="47"/>
        <v>0</v>
      </c>
      <c r="J153" s="738">
        <f t="shared" si="47"/>
        <v>0</v>
      </c>
      <c r="K153" s="738">
        <f t="shared" si="47"/>
        <v>-7.8941147369518405E-2</v>
      </c>
      <c r="M153" s="556"/>
      <c r="R153" s="51"/>
      <c r="S153" s="51"/>
      <c r="T153" s="51"/>
      <c r="U153" s="51"/>
      <c r="V153" s="51"/>
      <c r="W153" s="189"/>
      <c r="X153" s="189"/>
      <c r="Y153" s="189"/>
      <c r="AF153" s="4"/>
      <c r="AG153" s="4"/>
      <c r="AH153" s="4"/>
      <c r="AI153" s="4"/>
    </row>
    <row r="154" spans="1:35" s="4" customFormat="1" x14ac:dyDescent="0.2">
      <c r="A154" s="554" t="s">
        <v>1720</v>
      </c>
      <c r="B154" s="955" t="s">
        <v>248</v>
      </c>
      <c r="C154" s="955" t="s">
        <v>248</v>
      </c>
      <c r="D154" s="955" t="s">
        <v>248</v>
      </c>
      <c r="E154" s="955" t="s">
        <v>248</v>
      </c>
      <c r="F154" s="955" t="s">
        <v>248</v>
      </c>
      <c r="G154" s="955" t="s">
        <v>248</v>
      </c>
      <c r="H154" s="955" t="s">
        <v>248</v>
      </c>
      <c r="I154" s="955" t="s">
        <v>248</v>
      </c>
      <c r="J154" s="955" t="s">
        <v>248</v>
      </c>
      <c r="K154" s="955" t="s">
        <v>248</v>
      </c>
      <c r="L154"/>
      <c r="M154" s="554"/>
      <c r="N154"/>
      <c r="O154" s="189"/>
      <c r="P154" s="189"/>
      <c r="Q154" s="189"/>
      <c r="R154" s="189"/>
      <c r="S154" s="189"/>
      <c r="T154" s="189"/>
      <c r="U154" s="189"/>
      <c r="V154" s="189"/>
      <c r="W154" s="51"/>
      <c r="X154" s="51"/>
      <c r="Y154" s="51"/>
      <c r="Z154"/>
      <c r="AA154"/>
      <c r="AB154"/>
      <c r="AC154"/>
      <c r="AD154"/>
      <c r="AE154"/>
      <c r="AF154"/>
      <c r="AG154"/>
      <c r="AH154"/>
      <c r="AI154"/>
    </row>
    <row r="155" spans="1:35" s="4" customFormat="1" ht="18.75" customHeight="1" x14ac:dyDescent="0.2">
      <c r="A155" s="562" t="s">
        <v>296</v>
      </c>
      <c r="B155" s="192">
        <f t="shared" ref="B155:C157" si="48">B82/B81-1</f>
        <v>4.1990409622514102E-2</v>
      </c>
      <c r="C155" s="192">
        <f t="shared" si="48"/>
        <v>7.9120300392467868E-2</v>
      </c>
      <c r="D155" s="193" t="s">
        <v>248</v>
      </c>
      <c r="E155" s="192">
        <f t="shared" ref="E155:G157" si="49">E82/E81-1</f>
        <v>7.9523884841109282E-2</v>
      </c>
      <c r="F155" s="192">
        <f t="shared" si="49"/>
        <v>-9.7094161803355394E-2</v>
      </c>
      <c r="G155" s="192">
        <f t="shared" si="49"/>
        <v>7.8551184642279281E-2</v>
      </c>
      <c r="H155" s="193" t="s">
        <v>248</v>
      </c>
      <c r="I155" s="193" t="s">
        <v>248</v>
      </c>
      <c r="J155" s="193" t="s">
        <v>248</v>
      </c>
      <c r="K155" s="193" t="s">
        <v>248</v>
      </c>
      <c r="L155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AF155"/>
      <c r="AG155"/>
      <c r="AH155"/>
      <c r="AI155"/>
    </row>
    <row r="156" spans="1:35" s="4" customFormat="1" x14ac:dyDescent="0.2">
      <c r="A156" s="554" t="s">
        <v>297</v>
      </c>
      <c r="B156" s="59">
        <f t="shared" si="48"/>
        <v>0.14508850707200027</v>
      </c>
      <c r="C156" s="59">
        <f t="shared" si="48"/>
        <v>0.13252888455913747</v>
      </c>
      <c r="D156" s="59">
        <f>D83/D82-1</f>
        <v>-1.051173325810939E-2</v>
      </c>
      <c r="E156" s="59">
        <f t="shared" si="49"/>
        <v>0.17805973809256548</v>
      </c>
      <c r="F156" s="59">
        <f t="shared" si="49"/>
        <v>0.11712718032236169</v>
      </c>
      <c r="G156" s="59">
        <f t="shared" si="49"/>
        <v>0.31919924065255234</v>
      </c>
      <c r="H156" s="59">
        <f t="shared" ref="H156:K157" si="50">H83/H82-1</f>
        <v>0</v>
      </c>
      <c r="I156" s="59">
        <f t="shared" si="50"/>
        <v>5.9334096934225533E-2</v>
      </c>
      <c r="J156" s="59">
        <f t="shared" si="50"/>
        <v>0</v>
      </c>
      <c r="K156" s="59">
        <f t="shared" si="50"/>
        <v>6.7624204601076876E-2</v>
      </c>
      <c r="L156" s="51"/>
      <c r="M156"/>
      <c r="N156"/>
      <c r="O156"/>
      <c r="P156"/>
      <c r="Q156"/>
      <c r="R156" s="51"/>
      <c r="S156" s="51"/>
      <c r="T156" s="51"/>
      <c r="U156" s="51"/>
      <c r="V156" s="51"/>
      <c r="W156" s="51"/>
      <c r="X156" s="51"/>
      <c r="Y156" s="51"/>
      <c r="Z156"/>
      <c r="AA156"/>
      <c r="AB156"/>
      <c r="AC156"/>
      <c r="AD156"/>
      <c r="AE156"/>
      <c r="AF156"/>
      <c r="AG156"/>
      <c r="AH156"/>
      <c r="AI156"/>
    </row>
    <row r="157" spans="1:35" s="4" customFormat="1" x14ac:dyDescent="0.2">
      <c r="A157" s="554" t="s">
        <v>430</v>
      </c>
      <c r="B157" s="59">
        <f t="shared" si="48"/>
        <v>9.0741537993466181E-3</v>
      </c>
      <c r="C157" s="59">
        <f t="shared" si="48"/>
        <v>0.10181339778541276</v>
      </c>
      <c r="D157" s="59">
        <f>D84/D83-1</f>
        <v>-1.5601387490981278E-2</v>
      </c>
      <c r="E157" s="59">
        <f t="shared" si="49"/>
        <v>-0.16114806198394471</v>
      </c>
      <c r="F157" s="59">
        <f t="shared" si="49"/>
        <v>3.1823128786924171E-2</v>
      </c>
      <c r="G157" s="59">
        <f t="shared" si="49"/>
        <v>-0.14644808838212842</v>
      </c>
      <c r="H157" s="59">
        <f t="shared" si="50"/>
        <v>0</v>
      </c>
      <c r="I157" s="59">
        <f t="shared" si="50"/>
        <v>1.852237036577864E-2</v>
      </c>
      <c r="J157" s="59">
        <f t="shared" si="50"/>
        <v>0</v>
      </c>
      <c r="K157" s="59">
        <f t="shared" si="50"/>
        <v>7.2670745160966721E-2</v>
      </c>
      <c r="L157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/>
      <c r="AA157"/>
      <c r="AB157"/>
      <c r="AC157"/>
      <c r="AD157"/>
      <c r="AE157"/>
      <c r="AF157"/>
      <c r="AG157"/>
      <c r="AH157"/>
      <c r="AI157"/>
    </row>
    <row r="158" spans="1:35" ht="18" customHeight="1" x14ac:dyDescent="0.2">
      <c r="A158" s="554" t="s">
        <v>658</v>
      </c>
      <c r="B158" s="59">
        <f>(B85/B84)^(1/3)-1</f>
        <v>3.9281464845079217E-2</v>
      </c>
      <c r="C158" s="59">
        <f t="shared" ref="C158:K158" si="51">(C85/C84)^(1/3)-1</f>
        <v>4.6577717159505427E-2</v>
      </c>
      <c r="D158" s="59">
        <f t="shared" si="51"/>
        <v>1.7908901172540848E-3</v>
      </c>
      <c r="E158" s="59">
        <f t="shared" si="51"/>
        <v>8.9549059454743896E-2</v>
      </c>
      <c r="F158" s="59">
        <f t="shared" si="51"/>
        <v>1.2565344548337798E-2</v>
      </c>
      <c r="G158" s="59">
        <f t="shared" si="51"/>
        <v>2.5882065828970013E-2</v>
      </c>
      <c r="H158" s="59">
        <f t="shared" si="51"/>
        <v>0</v>
      </c>
      <c r="I158" s="59">
        <f t="shared" si="51"/>
        <v>-0.12652482980961111</v>
      </c>
      <c r="J158" s="59">
        <f t="shared" si="51"/>
        <v>0</v>
      </c>
      <c r="K158" s="59">
        <f t="shared" si="51"/>
        <v>1.3135253128577773E-2</v>
      </c>
      <c r="L158" s="51"/>
      <c r="M158" s="51"/>
      <c r="N158" s="51"/>
      <c r="P158" s="4"/>
      <c r="Q158" s="4"/>
      <c r="V158" s="51"/>
      <c r="W158" s="51"/>
      <c r="X158" s="51"/>
      <c r="Y158" s="51"/>
      <c r="AF158" s="46"/>
      <c r="AG158" s="46"/>
      <c r="AH158" s="46"/>
      <c r="AI158" s="46"/>
    </row>
    <row r="159" spans="1:35" s="46" customFormat="1" ht="15" customHeight="1" x14ac:dyDescent="0.2">
      <c r="A159" s="554" t="s">
        <v>656</v>
      </c>
      <c r="B159" s="59">
        <f>B86/B85-1</f>
        <v>2.9981553091309232E-2</v>
      </c>
      <c r="C159" s="59">
        <f t="shared" ref="C159:K160" si="52">C86/C85-1</f>
        <v>2.7287158199620354E-2</v>
      </c>
      <c r="D159" s="59">
        <f t="shared" si="52"/>
        <v>-3.9395667457616579E-2</v>
      </c>
      <c r="E159" s="59">
        <f t="shared" si="52"/>
        <v>2.8022395303817671E-2</v>
      </c>
      <c r="F159" s="59">
        <f t="shared" si="52"/>
        <v>4.2486953754589329E-2</v>
      </c>
      <c r="G159" s="59">
        <f t="shared" si="52"/>
        <v>0.10301285745353272</v>
      </c>
      <c r="H159" s="59">
        <f t="shared" si="52"/>
        <v>0</v>
      </c>
      <c r="I159" s="59">
        <f t="shared" si="52"/>
        <v>0</v>
      </c>
      <c r="J159" s="59">
        <f t="shared" si="52"/>
        <v>0</v>
      </c>
      <c r="K159" s="59">
        <f t="shared" si="52"/>
        <v>-2.7795470259151078E-2</v>
      </c>
      <c r="L159" s="51"/>
      <c r="M159" s="51"/>
      <c r="N159" s="51"/>
      <c r="O159"/>
      <c r="P159"/>
      <c r="Q159"/>
      <c r="V159" s="51"/>
      <c r="W159" s="51"/>
      <c r="X159" s="51"/>
      <c r="Y159" s="51"/>
      <c r="Z159"/>
      <c r="AA159"/>
      <c r="AB159"/>
      <c r="AC159"/>
      <c r="AD159"/>
      <c r="AE159"/>
      <c r="AF159"/>
      <c r="AG159"/>
      <c r="AH159"/>
      <c r="AI159"/>
    </row>
    <row r="160" spans="1:35" ht="12.75" customHeight="1" x14ac:dyDescent="0.2">
      <c r="A160" s="554" t="s">
        <v>675</v>
      </c>
      <c r="B160" s="59">
        <f>B87/B86-1</f>
        <v>2.6162736428516409E-2</v>
      </c>
      <c r="C160" s="59">
        <f t="shared" si="52"/>
        <v>4.8497488724205562E-2</v>
      </c>
      <c r="D160" s="59">
        <f t="shared" si="52"/>
        <v>1.8173963809133609E-2</v>
      </c>
      <c r="E160" s="59">
        <f t="shared" si="52"/>
        <v>0</v>
      </c>
      <c r="F160" s="59">
        <f t="shared" si="52"/>
        <v>3.9040746022131367E-2</v>
      </c>
      <c r="G160" s="59">
        <f t="shared" si="52"/>
        <v>-9.8560203706229421E-3</v>
      </c>
      <c r="H160" s="59">
        <f t="shared" si="52"/>
        <v>0</v>
      </c>
      <c r="I160" s="59">
        <f t="shared" si="52"/>
        <v>0</v>
      </c>
      <c r="J160" s="59">
        <f t="shared" si="52"/>
        <v>2.4325000000000152E-2</v>
      </c>
      <c r="K160" s="59">
        <f t="shared" si="52"/>
        <v>-8.38450575364591E-3</v>
      </c>
      <c r="L160" s="51"/>
      <c r="M160" s="51"/>
      <c r="N160" s="51"/>
      <c r="P160" s="46"/>
      <c r="Q160" s="46"/>
      <c r="V160" s="51"/>
      <c r="W160" s="51"/>
      <c r="X160" s="51"/>
      <c r="Y160" s="51"/>
      <c r="Z160" s="46"/>
      <c r="AA160" s="46"/>
      <c r="AB160" s="46"/>
      <c r="AC160" s="46"/>
      <c r="AD160" s="46"/>
      <c r="AE160" s="46"/>
    </row>
    <row r="161" spans="1:25" x14ac:dyDescent="0.2">
      <c r="A161" s="554" t="s">
        <v>676</v>
      </c>
      <c r="B161" s="59">
        <f>B88/B87-1</f>
        <v>2.2972075980316919E-2</v>
      </c>
      <c r="C161" s="59">
        <f t="shared" ref="C161:K161" si="53">C88/C87-1</f>
        <v>3.4502865538607042E-2</v>
      </c>
      <c r="D161" s="59">
        <f t="shared" si="53"/>
        <v>1.5105740181268867E-2</v>
      </c>
      <c r="E161" s="59">
        <f t="shared" si="53"/>
        <v>0</v>
      </c>
      <c r="F161" s="59">
        <f t="shared" si="53"/>
        <v>5.4232905132063802E-2</v>
      </c>
      <c r="G161" s="59">
        <f t="shared" si="53"/>
        <v>-4.2718409370978705E-6</v>
      </c>
      <c r="H161" s="59">
        <f t="shared" si="53"/>
        <v>0</v>
      </c>
      <c r="I161" s="59">
        <f t="shared" si="53"/>
        <v>0</v>
      </c>
      <c r="J161" s="59">
        <f t="shared" si="53"/>
        <v>7.1730163766382748E-2</v>
      </c>
      <c r="K161" s="59">
        <f t="shared" si="53"/>
        <v>-9.136942413107807E-3</v>
      </c>
      <c r="L161" s="51"/>
      <c r="M161" s="51"/>
      <c r="N161" s="51"/>
      <c r="P161" s="46"/>
      <c r="Q161" s="46"/>
      <c r="V161" s="51"/>
      <c r="W161" s="51"/>
      <c r="X161" s="51"/>
      <c r="Y161" s="51"/>
    </row>
    <row r="162" spans="1:25" x14ac:dyDescent="0.2">
      <c r="A162" s="554" t="s">
        <v>677</v>
      </c>
      <c r="B162" s="59">
        <f>B89/B88-1</f>
        <v>-1.2186791048942602E-2</v>
      </c>
      <c r="C162" s="59">
        <f t="shared" ref="C162:K163" si="54">C89/C88-1</f>
        <v>-2.0219450824911944E-2</v>
      </c>
      <c r="D162" s="59">
        <f t="shared" si="54"/>
        <v>0</v>
      </c>
      <c r="E162" s="59">
        <f t="shared" si="54"/>
        <v>-6.6581413231466824E-3</v>
      </c>
      <c r="F162" s="59">
        <f t="shared" si="54"/>
        <v>6.1905706199063548E-2</v>
      </c>
      <c r="G162" s="59">
        <f t="shared" si="54"/>
        <v>-3.2359286785196062E-2</v>
      </c>
      <c r="H162" s="59">
        <f t="shared" si="54"/>
        <v>0</v>
      </c>
      <c r="I162" s="59">
        <f t="shared" si="54"/>
        <v>0</v>
      </c>
      <c r="J162" s="59">
        <f t="shared" si="54"/>
        <v>-4.5545636727994943E-4</v>
      </c>
      <c r="K162" s="59">
        <f t="shared" si="54"/>
        <v>-3.0434076124031817E-3</v>
      </c>
      <c r="L162" s="51"/>
      <c r="M162" s="51"/>
      <c r="N162" s="51"/>
      <c r="P162" s="46"/>
      <c r="Q162" s="46"/>
      <c r="V162" s="51"/>
      <c r="W162" s="51"/>
      <c r="X162" s="51"/>
      <c r="Y162" s="51"/>
    </row>
    <row r="163" spans="1:25" x14ac:dyDescent="0.2">
      <c r="A163" s="554" t="s">
        <v>678</v>
      </c>
      <c r="B163" s="59">
        <f>B90/B89-1</f>
        <v>-2.0070543493167614E-2</v>
      </c>
      <c r="C163" s="59">
        <f t="shared" si="54"/>
        <v>-4.0999979951577448E-2</v>
      </c>
      <c r="D163" s="59">
        <f t="shared" si="54"/>
        <v>-9.1390091390091133E-3</v>
      </c>
      <c r="E163" s="59">
        <f t="shared" si="54"/>
        <v>-2.2316821511962903E-3</v>
      </c>
      <c r="F163" s="59">
        <f t="shared" si="54"/>
        <v>5.6455097332656301E-2</v>
      </c>
      <c r="G163" s="59">
        <f t="shared" si="54"/>
        <v>-1.6208296899326013E-2</v>
      </c>
      <c r="H163" s="59">
        <f t="shared" si="54"/>
        <v>0</v>
      </c>
      <c r="I163" s="59">
        <f t="shared" si="54"/>
        <v>-6.0613775409001924E-5</v>
      </c>
      <c r="J163" s="59">
        <f t="shared" si="54"/>
        <v>7.3263034695347784E-5</v>
      </c>
      <c r="K163" s="59">
        <f t="shared" si="54"/>
        <v>4.6011307227917797E-3</v>
      </c>
      <c r="L163" s="51"/>
      <c r="P163" s="46"/>
      <c r="Q163" s="46"/>
      <c r="V163" s="51"/>
      <c r="X163" s="46"/>
      <c r="Y163" s="46"/>
    </row>
    <row r="164" spans="1:25" x14ac:dyDescent="0.2">
      <c r="A164" s="554" t="s">
        <v>679</v>
      </c>
      <c r="B164" s="59">
        <f t="shared" ref="B164:K166" si="55">B91/B90-1</f>
        <v>2.342131327892405E-3</v>
      </c>
      <c r="C164" s="59">
        <f t="shared" ref="C164:K164" si="56">C91/C90-1</f>
        <v>2.6633559543460805E-3</v>
      </c>
      <c r="D164" s="59">
        <f t="shared" si="56"/>
        <v>5.7645631067959613E-4</v>
      </c>
      <c r="E164" s="59">
        <f t="shared" si="56"/>
        <v>1.2900213959277096E-6</v>
      </c>
      <c r="F164" s="59">
        <f t="shared" si="56"/>
        <v>-2.3453446689387536E-2</v>
      </c>
      <c r="G164" s="59">
        <f t="shared" si="56"/>
        <v>2.8240448052071931E-2</v>
      </c>
      <c r="H164" s="59">
        <f t="shared" si="56"/>
        <v>0</v>
      </c>
      <c r="I164" s="59">
        <f t="shared" si="56"/>
        <v>0</v>
      </c>
      <c r="J164" s="59">
        <f t="shared" si="56"/>
        <v>1.4651533523268867E-4</v>
      </c>
      <c r="K164" s="59">
        <f t="shared" si="56"/>
        <v>-8.9677850271207005E-3</v>
      </c>
      <c r="L164" s="51"/>
      <c r="P164" s="46"/>
      <c r="Q164" s="46"/>
      <c r="V164" s="51"/>
      <c r="X164" s="46"/>
      <c r="Y164" s="46"/>
    </row>
    <row r="165" spans="1:25" x14ac:dyDescent="0.2">
      <c r="A165" s="555" t="s">
        <v>680</v>
      </c>
      <c r="B165" s="59">
        <f t="shared" si="55"/>
        <v>3.7976426782870831E-4</v>
      </c>
      <c r="C165" s="59">
        <f t="shared" si="55"/>
        <v>-2.5791568873562376E-2</v>
      </c>
      <c r="D165" s="59">
        <f t="shared" si="55"/>
        <v>4.2481579186755214E-2</v>
      </c>
      <c r="E165" s="59">
        <f t="shared" si="55"/>
        <v>-2.5800394637398583E-6</v>
      </c>
      <c r="F165" s="59">
        <f t="shared" si="55"/>
        <v>2.8823052937902771E-2</v>
      </c>
      <c r="G165" s="59">
        <f t="shared" si="55"/>
        <v>2.5257415425641749E-2</v>
      </c>
      <c r="H165" s="59">
        <f t="shared" si="55"/>
        <v>0</v>
      </c>
      <c r="I165" s="59">
        <f t="shared" si="55"/>
        <v>0</v>
      </c>
      <c r="J165" s="59">
        <f t="shared" si="55"/>
        <v>0</v>
      </c>
      <c r="K165" s="59">
        <f t="shared" si="55"/>
        <v>9.9359187910624369E-2</v>
      </c>
      <c r="O165" s="4"/>
      <c r="V165" s="51"/>
      <c r="W165" s="46"/>
    </row>
    <row r="166" spans="1:25" ht="16.5" customHeight="1" x14ac:dyDescent="0.2">
      <c r="A166" s="558" t="s">
        <v>681</v>
      </c>
      <c r="B166" s="943">
        <f t="shared" si="55"/>
        <v>9.5821146062318174E-3</v>
      </c>
      <c r="C166" s="943">
        <f t="shared" si="55"/>
        <v>-3.0311515387206889E-3</v>
      </c>
      <c r="D166" s="943">
        <f t="shared" si="55"/>
        <v>1.7015706806282616E-2</v>
      </c>
      <c r="E166" s="943">
        <f t="shared" si="55"/>
        <v>-1.2900230601520235E-6</v>
      </c>
      <c r="F166" s="943">
        <f t="shared" si="55"/>
        <v>-1.4827689585516057E-2</v>
      </c>
      <c r="G166" s="943">
        <f t="shared" si="55"/>
        <v>7.4485589193863389E-2</v>
      </c>
      <c r="H166" s="943">
        <f t="shared" si="55"/>
        <v>0</v>
      </c>
      <c r="I166" s="943">
        <f t="shared" si="55"/>
        <v>-6.3832525808604768E-4</v>
      </c>
      <c r="J166" s="943">
        <f t="shared" si="55"/>
        <v>0</v>
      </c>
      <c r="K166" s="943">
        <f t="shared" si="55"/>
        <v>2.9666618636590814E-2</v>
      </c>
      <c r="O166" s="4"/>
      <c r="V166" s="51"/>
      <c r="W166" s="46"/>
    </row>
    <row r="167" spans="1:25" x14ac:dyDescent="0.2">
      <c r="A167" s="253" t="s">
        <v>272</v>
      </c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M167" s="104"/>
      <c r="N167" s="104"/>
      <c r="V167" s="51"/>
    </row>
    <row r="168" spans="1:25" x14ac:dyDescent="0.2">
      <c r="A168" s="104" t="s">
        <v>923</v>
      </c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O168" s="46"/>
      <c r="V168" s="51"/>
    </row>
    <row r="169" spans="1:25" x14ac:dyDescent="0.2">
      <c r="A169" s="104" t="s">
        <v>1732</v>
      </c>
      <c r="V169" s="51"/>
    </row>
    <row r="170" spans="1:25" x14ac:dyDescent="0.2">
      <c r="A170" s="104" t="s">
        <v>719</v>
      </c>
      <c r="M170" s="4"/>
      <c r="N170" s="4"/>
      <c r="V170" s="51"/>
    </row>
    <row r="171" spans="1:25" x14ac:dyDescent="0.2">
      <c r="L171" s="4"/>
      <c r="V171" s="51"/>
    </row>
    <row r="172" spans="1:25" x14ac:dyDescent="0.2">
      <c r="V172" s="51"/>
    </row>
    <row r="173" spans="1:25" x14ac:dyDescent="0.2">
      <c r="V173" s="51"/>
    </row>
    <row r="174" spans="1:25" x14ac:dyDescent="0.2">
      <c r="V174" s="51"/>
    </row>
    <row r="176" spans="1:25" x14ac:dyDescent="0.2">
      <c r="V176" s="46"/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55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>
    <pageSetUpPr fitToPage="1"/>
  </sheetPr>
  <dimension ref="A1:AK256"/>
  <sheetViews>
    <sheetView view="pageBreakPreview" zoomScale="80" zoomScaleNormal="80" zoomScaleSheetLayoutView="80" zoomScalePageLayoutView="80" workbookViewId="0">
      <pane xSplit="2" ySplit="2" topLeftCell="C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8" defaultRowHeight="13.5" customHeight="1" outlineLevelCol="1" x14ac:dyDescent="0.25"/>
  <cols>
    <col min="1" max="1" width="38.7109375" style="304" customWidth="1"/>
    <col min="2" max="2" width="0.7109375" style="304" hidden="1" customWidth="1"/>
    <col min="3" max="11" width="9.28515625" style="304" hidden="1" customWidth="1" outlineLevel="1"/>
    <col min="12" max="12" width="9.28515625" style="304" customWidth="1" collapsed="1"/>
    <col min="13" max="26" width="9.28515625" style="304" customWidth="1"/>
    <col min="27" max="37" width="9.28515625" style="257" customWidth="1"/>
    <col min="38" max="16384" width="8" style="165"/>
  </cols>
  <sheetData>
    <row r="1" spans="1:29" s="304" customFormat="1" ht="22.5" customHeight="1" x14ac:dyDescent="0.2">
      <c r="A1" s="289" t="str">
        <f>Index!B75</f>
        <v>Table 9a    Marshall Islands: Balance of payments (summary), FY2004-FY2020</v>
      </c>
    </row>
    <row r="2" spans="1:29" s="304" customFormat="1" ht="20.100000000000001" customHeight="1" x14ac:dyDescent="0.2">
      <c r="A2" s="263" t="s">
        <v>344</v>
      </c>
      <c r="B2" s="305"/>
      <c r="C2" s="177" t="str">
        <f>IF(PubGrf="P",Sys!C3,Sys!C4)</f>
        <v>FY1995</v>
      </c>
      <c r="D2" s="177" t="str">
        <f>IF(PubGrf="P",Sys!D3,Sys!D4)</f>
        <v>FY1996</v>
      </c>
      <c r="E2" s="177" t="str">
        <f>IF(PubGrf="P",Sys!E3,Sys!E4)</f>
        <v>FY1997</v>
      </c>
      <c r="F2" s="177" t="str">
        <f>IF(PubGrf="P",Sys!F3,Sys!F4)</f>
        <v>FY1998</v>
      </c>
      <c r="G2" s="177" t="str">
        <f>IF(PubGrf="P",Sys!G3,Sys!G4)</f>
        <v>FY1999</v>
      </c>
      <c r="H2" s="177" t="str">
        <f>IF(PubGrf="P",Sys!H3,Sys!H4)</f>
        <v>FY2000</v>
      </c>
      <c r="I2" s="177" t="str">
        <f>IF(PubGrf="P",Sys!I3,Sys!I4)</f>
        <v>FY2001</v>
      </c>
      <c r="J2" s="177" t="str">
        <f>IF(PubGrf="P",Sys!J3,Sys!J4)</f>
        <v>FY2002</v>
      </c>
      <c r="K2" s="177" t="str">
        <f>IF(PubGrf="P",Sys!K3,Sys!K4)</f>
        <v>FY2003</v>
      </c>
      <c r="L2" s="177" t="str">
        <f>IF(PubGrf="P",Sys!L3,Sys!L4)</f>
        <v>FY2004</v>
      </c>
      <c r="M2" s="177" t="str">
        <f>IF(PubGrf="P",Sys!M3,Sys!M4)</f>
        <v>FY2005</v>
      </c>
      <c r="N2" s="177" t="str">
        <f>IF(PubGrf="P",Sys!N3,Sys!N4)</f>
        <v>FY2006</v>
      </c>
      <c r="O2" s="177" t="str">
        <f>IF(PubGrf="P",Sys!O3,Sys!O4)</f>
        <v>FY2007</v>
      </c>
      <c r="P2" s="177" t="str">
        <f>IF(PubGrf="P",Sys!P3,Sys!P4)</f>
        <v>FY2008</v>
      </c>
      <c r="Q2" s="177" t="str">
        <f>IF(PubGrf="P",Sys!Q3,Sys!Q4)</f>
        <v>FY2009</v>
      </c>
      <c r="R2" s="177" t="str">
        <f>IF(PubGrf="P",Sys!R3,Sys!R4)</f>
        <v>FY2010</v>
      </c>
      <c r="S2" s="177" t="str">
        <f>IF(PubGrf="P",Sys!S3,Sys!S4)</f>
        <v>FY2011</v>
      </c>
      <c r="T2" s="177" t="str">
        <f>IF(PubGrf="P",Sys!T3,Sys!T4)</f>
        <v>FY2012</v>
      </c>
      <c r="U2" s="177" t="str">
        <f>IF(PubGrf="P",Sys!U3,Sys!U4)</f>
        <v>FY2013</v>
      </c>
      <c r="V2" s="177" t="str">
        <f>IF(PubGrf="P",Sys!V3,Sys!V4)</f>
        <v>FY2014</v>
      </c>
      <c r="W2" s="177" t="str">
        <f>IF(PubGrf="P",Sys!W3,Sys!W4)</f>
        <v>FY2015</v>
      </c>
      <c r="X2" s="177" t="str">
        <f>IF(PubGrf="P",Sys!X3,Sys!X4)</f>
        <v>FY2016</v>
      </c>
      <c r="Y2" s="177" t="str">
        <f>IF(PubGrf="P",Sys!Y3,Sys!Y4)</f>
        <v>FY2017</v>
      </c>
      <c r="Z2" s="177" t="str">
        <f>IF(PubGrf="P",Sys!Z3,Sys!Z4)</f>
        <v>FY2018</v>
      </c>
      <c r="AA2" s="177" t="str">
        <f>IF(PubGrf="P",Sys!AA3,Sys!AA4)</f>
        <v>FY2019</v>
      </c>
      <c r="AB2" s="177" t="str">
        <f>IF(PubGrf="P",Sys!AB3,Sys!AB4)</f>
        <v>FY2020</v>
      </c>
    </row>
    <row r="3" spans="1:29" s="306" customFormat="1" ht="19.5" customHeight="1" x14ac:dyDescent="0.2">
      <c r="A3" s="306" t="s">
        <v>392</v>
      </c>
      <c r="C3" s="307" t="e">
        <f>#REF!</f>
        <v>#REF!</v>
      </c>
      <c r="D3" s="307">
        <v>-30.558460441866746</v>
      </c>
      <c r="E3" s="307">
        <v>-12.459627832642571</v>
      </c>
      <c r="F3" s="307">
        <v>-11.336278258408907</v>
      </c>
      <c r="G3" s="307">
        <v>-12.74065691457367</v>
      </c>
      <c r="H3" s="307">
        <v>-13.970277533618095</v>
      </c>
      <c r="I3" s="307">
        <v>-4.6141328118185001</v>
      </c>
      <c r="J3" s="307">
        <v>9.1860489104219454</v>
      </c>
      <c r="K3" s="307">
        <v>0.61023638478094711</v>
      </c>
      <c r="L3" s="307">
        <v>6.4309780825069538</v>
      </c>
      <c r="M3" s="307">
        <v>10.212283934225383</v>
      </c>
      <c r="N3" s="307">
        <v>-2.5466707107309361</v>
      </c>
      <c r="O3" s="307">
        <v>5.230697878335306</v>
      </c>
      <c r="P3" s="307">
        <v>-3.7716929463744719</v>
      </c>
      <c r="Q3" s="307">
        <v>-17.894722272220186</v>
      </c>
      <c r="R3" s="307">
        <v>-28.653199950526393</v>
      </c>
      <c r="S3" s="307">
        <v>-0.15947502913892464</v>
      </c>
      <c r="T3" s="307">
        <v>-4.3301401529029206</v>
      </c>
      <c r="U3" s="307">
        <v>-12.728571982013918</v>
      </c>
      <c r="V3" s="307">
        <v>5.3601420787980771</v>
      </c>
      <c r="W3" s="307">
        <v>29.318106027954599</v>
      </c>
      <c r="X3" s="307">
        <v>30.006175416961533</v>
      </c>
      <c r="Y3" s="307">
        <v>13.665010860038471</v>
      </c>
      <c r="Z3" s="307">
        <v>11.117479656425331</v>
      </c>
      <c r="AA3" s="307">
        <v>-58.439363318483117</v>
      </c>
      <c r="AB3" s="307">
        <v>50.212889967640415</v>
      </c>
      <c r="AC3" s="304"/>
    </row>
    <row r="4" spans="1:29" s="308" customFormat="1" ht="19.5" customHeight="1" x14ac:dyDescent="0.2">
      <c r="A4" s="308" t="s">
        <v>393</v>
      </c>
      <c r="C4" s="308">
        <v>-76.633598986285961</v>
      </c>
      <c r="D4" s="308">
        <v>-75.600254312110565</v>
      </c>
      <c r="E4" s="308">
        <v>-62.938920605702528</v>
      </c>
      <c r="F4" s="308">
        <v>-71.858442124345643</v>
      </c>
      <c r="G4" s="308">
        <v>-73.542473533701965</v>
      </c>
      <c r="H4" s="308">
        <v>-84.186220151841113</v>
      </c>
      <c r="I4" s="308">
        <v>-83.984773338990678</v>
      </c>
      <c r="J4" s="308">
        <v>-64.075196290580649</v>
      </c>
      <c r="K4" s="308">
        <v>-75.475326882539463</v>
      </c>
      <c r="L4" s="308">
        <v>-71.095158401320973</v>
      </c>
      <c r="M4" s="308">
        <v>-82.520931989823566</v>
      </c>
      <c r="N4" s="308">
        <v>-89.910393371440151</v>
      </c>
      <c r="O4" s="308">
        <v>-94.92225530227546</v>
      </c>
      <c r="P4" s="308">
        <v>-93.89211066656847</v>
      </c>
      <c r="Q4" s="308">
        <v>-111.48855050072166</v>
      </c>
      <c r="R4" s="308">
        <v>-116.01617272875046</v>
      </c>
      <c r="S4" s="308">
        <v>-88.629034106929183</v>
      </c>
      <c r="T4" s="308">
        <v>-84.781249247009711</v>
      </c>
      <c r="U4" s="308">
        <v>-106.42614334988698</v>
      </c>
      <c r="V4" s="308">
        <v>-90.615179315634151</v>
      </c>
      <c r="W4" s="308">
        <v>-89.720868700383647</v>
      </c>
      <c r="X4" s="308">
        <v>-84.736166427125823</v>
      </c>
      <c r="Y4" s="308">
        <v>-97.481116202697336</v>
      </c>
      <c r="Z4" s="308">
        <v>-104.11518397548531</v>
      </c>
      <c r="AA4" s="308">
        <v>-174.85400292769069</v>
      </c>
      <c r="AB4" s="308">
        <v>-84.306077556290418</v>
      </c>
      <c r="AC4" s="304"/>
    </row>
    <row r="5" spans="1:29" s="308" customFormat="1" ht="20.25" customHeight="1" x14ac:dyDescent="0.2">
      <c r="A5" s="308" t="s">
        <v>394</v>
      </c>
      <c r="C5" s="308">
        <v>-51.792438673695031</v>
      </c>
      <c r="D5" s="308">
        <v>-49.932219504067774</v>
      </c>
      <c r="E5" s="308">
        <v>-39.970611182975873</v>
      </c>
      <c r="F5" s="308">
        <v>-45.045814850049489</v>
      </c>
      <c r="G5" s="308">
        <v>-48.176363977760985</v>
      </c>
      <c r="H5" s="308">
        <v>-60.182409624174852</v>
      </c>
      <c r="I5" s="308">
        <v>-58.791328054485533</v>
      </c>
      <c r="J5" s="308">
        <v>-43.050449726588937</v>
      </c>
      <c r="K5" s="308">
        <v>-51.355951347728109</v>
      </c>
      <c r="L5" s="308">
        <v>-46.019437332833846</v>
      </c>
      <c r="M5" s="308">
        <v>-51.714673928601258</v>
      </c>
      <c r="N5" s="308">
        <v>-57.298227990954842</v>
      </c>
      <c r="O5" s="308">
        <v>-60.259645671766513</v>
      </c>
      <c r="P5" s="308">
        <v>-59.309235875921871</v>
      </c>
      <c r="Q5" s="308">
        <v>-64.230695416471633</v>
      </c>
      <c r="R5" s="308">
        <v>-81.087308900203766</v>
      </c>
      <c r="S5" s="308">
        <v>-51.205141924140477</v>
      </c>
      <c r="T5" s="308">
        <v>-44.447864192344255</v>
      </c>
      <c r="U5" s="308">
        <v>-65.56812601002575</v>
      </c>
      <c r="V5" s="308">
        <v>-55.821381807236065</v>
      </c>
      <c r="W5" s="308">
        <v>-52.005240119424364</v>
      </c>
      <c r="X5" s="308">
        <v>-48.350454208224974</v>
      </c>
      <c r="Y5" s="308">
        <v>-52.54213067174237</v>
      </c>
      <c r="Z5" s="308">
        <v>-62.430622025722158</v>
      </c>
      <c r="AA5" s="308">
        <v>-131.34640509964635</v>
      </c>
      <c r="AB5" s="308">
        <v>-54.297560291971493</v>
      </c>
      <c r="AC5" s="304"/>
    </row>
    <row r="6" spans="1:29" s="304" customFormat="1" ht="12.75" customHeight="1" x14ac:dyDescent="0.2">
      <c r="A6" s="304" t="s">
        <v>395</v>
      </c>
      <c r="C6" s="304">
        <v>17.776471053056898</v>
      </c>
      <c r="D6" s="304">
        <v>17.166976321350457</v>
      </c>
      <c r="E6" s="304">
        <v>18.531359381299726</v>
      </c>
      <c r="F6" s="304">
        <v>17.381648904358059</v>
      </c>
      <c r="G6" s="304">
        <v>14.727754416508734</v>
      </c>
      <c r="H6" s="304">
        <v>19.073893353535386</v>
      </c>
      <c r="I6" s="304">
        <v>17.279423661608288</v>
      </c>
      <c r="J6" s="304">
        <v>20.015886606095517</v>
      </c>
      <c r="K6" s="304">
        <v>22.582812033540986</v>
      </c>
      <c r="L6" s="304">
        <v>24.697348053267138</v>
      </c>
      <c r="M6" s="304">
        <v>31.869031830818802</v>
      </c>
      <c r="N6" s="304">
        <v>22.788445983508094</v>
      </c>
      <c r="O6" s="304">
        <v>25.832156555050553</v>
      </c>
      <c r="P6" s="304">
        <v>28.949848635730248</v>
      </c>
      <c r="Q6" s="304">
        <v>27.650761402033904</v>
      </c>
      <c r="R6" s="304">
        <v>43.64119266032364</v>
      </c>
      <c r="S6" s="304">
        <v>70.105908506572135</v>
      </c>
      <c r="T6" s="304">
        <v>81.650483944128325</v>
      </c>
      <c r="U6" s="304">
        <v>76.183592107922621</v>
      </c>
      <c r="V6" s="304">
        <v>69.506212885764683</v>
      </c>
      <c r="W6" s="304">
        <v>59.825729078452873</v>
      </c>
      <c r="X6" s="304">
        <v>52.500591250237946</v>
      </c>
      <c r="Y6" s="304">
        <v>60.907251811842272</v>
      </c>
      <c r="Z6" s="304">
        <v>63.921864764757785</v>
      </c>
      <c r="AA6" s="304">
        <v>69.076114439397728</v>
      </c>
      <c r="AB6" s="304">
        <v>71.53244884066315</v>
      </c>
    </row>
    <row r="7" spans="1:29" s="304" customFormat="1" ht="12.75" customHeight="1" x14ac:dyDescent="0.2">
      <c r="A7" s="311" t="s">
        <v>1305</v>
      </c>
      <c r="C7" s="304">
        <v>15.488689858668032</v>
      </c>
      <c r="D7" s="304">
        <v>15.065451354395272</v>
      </c>
      <c r="E7" s="304">
        <v>15.343059490781537</v>
      </c>
      <c r="F7" s="304">
        <v>14.885648963485869</v>
      </c>
      <c r="G7" s="304">
        <v>12.980454437298835</v>
      </c>
      <c r="H7" s="304">
        <v>16.845842097126109</v>
      </c>
      <c r="I7" s="304">
        <v>16.07782014677526</v>
      </c>
      <c r="J7" s="304">
        <v>18.086307215206819</v>
      </c>
      <c r="K7" s="304">
        <v>20.090724918111547</v>
      </c>
      <c r="L7" s="304">
        <v>22.660615859950532</v>
      </c>
      <c r="M7" s="304">
        <v>27.924315694827463</v>
      </c>
      <c r="N7" s="304">
        <v>21.223298869708046</v>
      </c>
      <c r="O7" s="304">
        <v>22.372961084240615</v>
      </c>
      <c r="P7" s="304">
        <v>22.806624014911154</v>
      </c>
      <c r="Q7" s="304">
        <v>21.365376747035125</v>
      </c>
      <c r="R7" s="304">
        <v>27.105891499511266</v>
      </c>
      <c r="S7" s="304">
        <v>34.471677392184624</v>
      </c>
      <c r="T7" s="304">
        <v>37.051722886274632</v>
      </c>
      <c r="U7" s="304">
        <v>36.737139371068068</v>
      </c>
      <c r="V7" s="304">
        <v>38.588567097571939</v>
      </c>
      <c r="W7" s="304">
        <v>30.18394457737713</v>
      </c>
      <c r="X7" s="304">
        <v>21.584260435876377</v>
      </c>
      <c r="Y7" s="304">
        <v>18.900743962148976</v>
      </c>
      <c r="Z7" s="304">
        <v>23.184401910372411</v>
      </c>
      <c r="AA7" s="304">
        <v>19.379456233411705</v>
      </c>
      <c r="AB7" s="304">
        <v>13.366400063559722</v>
      </c>
    </row>
    <row r="8" spans="1:29" s="304" customFormat="1" ht="12.75" x14ac:dyDescent="0.2">
      <c r="A8" s="311" t="s">
        <v>493</v>
      </c>
      <c r="C8" s="304">
        <v>0.34899999999999998</v>
      </c>
      <c r="D8" s="304">
        <v>0.3</v>
      </c>
      <c r="E8" s="304">
        <v>4.5999999999999999E-2</v>
      </c>
      <c r="F8" s="304">
        <v>0.95899999999999985</v>
      </c>
      <c r="G8" s="304">
        <v>0.47299999999999998</v>
      </c>
      <c r="H8" s="304">
        <v>0.97555119918881883</v>
      </c>
      <c r="I8" s="304">
        <v>0.99360351054149521</v>
      </c>
      <c r="J8" s="304">
        <v>0.98957939327288302</v>
      </c>
      <c r="K8" s="304">
        <v>0.9801871673093222</v>
      </c>
      <c r="L8" s="304">
        <v>0.99993216642298977</v>
      </c>
      <c r="M8" s="304">
        <v>1.0348161859638725</v>
      </c>
      <c r="N8" s="304">
        <v>1.0892471194267273</v>
      </c>
      <c r="O8" s="304">
        <v>1.0652845859527589</v>
      </c>
      <c r="P8" s="304">
        <v>1.2972926139831542</v>
      </c>
      <c r="Q8" s="304">
        <v>4.0203845500946045</v>
      </c>
      <c r="R8" s="304">
        <v>13.88361210823059</v>
      </c>
      <c r="S8" s="304">
        <v>31.617814087867735</v>
      </c>
      <c r="T8" s="304">
        <v>41.305761075019838</v>
      </c>
      <c r="U8" s="304">
        <v>35.937052845954895</v>
      </c>
      <c r="V8" s="304">
        <v>27.950045680999757</v>
      </c>
      <c r="W8" s="304">
        <v>26.663093400001525</v>
      </c>
      <c r="X8" s="304">
        <v>27.002558708190918</v>
      </c>
      <c r="Y8" s="304">
        <v>37.324021792411806</v>
      </c>
      <c r="Z8" s="304">
        <v>37.624189949035646</v>
      </c>
      <c r="AA8" s="304">
        <v>47.264680218696597</v>
      </c>
      <c r="AB8" s="304">
        <v>55.452503693103793</v>
      </c>
    </row>
    <row r="9" spans="1:29" s="304" customFormat="1" ht="12.75" customHeight="1" x14ac:dyDescent="0.2">
      <c r="A9" s="311" t="s">
        <v>1306</v>
      </c>
      <c r="C9" s="304">
        <v>1.9387811943888666</v>
      </c>
      <c r="D9" s="304">
        <v>1.8015249669551856</v>
      </c>
      <c r="E9" s="304">
        <v>3.1422998905181898</v>
      </c>
      <c r="F9" s="304">
        <v>1.5369999408721904</v>
      </c>
      <c r="G9" s="304">
        <v>1.274299979209899</v>
      </c>
      <c r="H9" s="304">
        <v>1.2525000572204579</v>
      </c>
      <c r="I9" s="304">
        <v>0.20800000429153298</v>
      </c>
      <c r="J9" s="304">
        <v>0.93999999761581476</v>
      </c>
      <c r="K9" s="304">
        <v>1.5118999481201159</v>
      </c>
      <c r="L9" s="304">
        <v>1.0368000268936162</v>
      </c>
      <c r="M9" s="304">
        <v>2.9098999500274663</v>
      </c>
      <c r="N9" s="304">
        <v>0.47589999437332087</v>
      </c>
      <c r="O9" s="304">
        <v>2.3939108848571791</v>
      </c>
      <c r="P9" s="304">
        <v>4.8459320068359393</v>
      </c>
      <c r="Q9" s="304">
        <v>2.2650001049041748</v>
      </c>
      <c r="R9" s="304">
        <v>2.6516890525817836</v>
      </c>
      <c r="S9" s="304">
        <v>4.0164170265197754</v>
      </c>
      <c r="T9" s="304">
        <v>3.2929999828338552</v>
      </c>
      <c r="U9" s="304">
        <v>3.5093998908996582</v>
      </c>
      <c r="V9" s="304">
        <v>2.9676001071929861</v>
      </c>
      <c r="W9" s="304">
        <v>2.9786911010742188</v>
      </c>
      <c r="X9" s="304">
        <v>3.9137721061706507</v>
      </c>
      <c r="Y9" s="304">
        <v>4.682486057281487</v>
      </c>
      <c r="Z9" s="304">
        <v>3.1132729053497243</v>
      </c>
      <c r="AA9" s="304">
        <v>2.4319779872894287</v>
      </c>
      <c r="AB9" s="304">
        <v>2.7135450839996338</v>
      </c>
    </row>
    <row r="10" spans="1:29" s="308" customFormat="1" ht="12.75" x14ac:dyDescent="0.2">
      <c r="A10" s="304" t="s">
        <v>479</v>
      </c>
      <c r="B10" s="304"/>
      <c r="C10" s="304">
        <v>69.568909726751926</v>
      </c>
      <c r="D10" s="304">
        <v>67.099195825418235</v>
      </c>
      <c r="E10" s="304">
        <v>58.501970564275602</v>
      </c>
      <c r="F10" s="304">
        <v>62.427463754407547</v>
      </c>
      <c r="G10" s="304">
        <v>62.904118394269716</v>
      </c>
      <c r="H10" s="304">
        <v>79.256302977710234</v>
      </c>
      <c r="I10" s="304">
        <v>76.070751716093824</v>
      </c>
      <c r="J10" s="304">
        <v>63.066336332684457</v>
      </c>
      <c r="K10" s="304">
        <v>73.938763381269098</v>
      </c>
      <c r="L10" s="304">
        <v>70.71678538610098</v>
      </c>
      <c r="M10" s="304">
        <v>83.583705759420056</v>
      </c>
      <c r="N10" s="304">
        <v>80.08667397446294</v>
      </c>
      <c r="O10" s="304">
        <v>86.091802226817066</v>
      </c>
      <c r="P10" s="304">
        <v>88.259084511652119</v>
      </c>
      <c r="Q10" s="304">
        <v>91.881456818505541</v>
      </c>
      <c r="R10" s="304">
        <v>124.72850156052741</v>
      </c>
      <c r="S10" s="304">
        <v>121.31105043071261</v>
      </c>
      <c r="T10" s="304">
        <v>126.09834813647258</v>
      </c>
      <c r="U10" s="304">
        <v>141.75171811794837</v>
      </c>
      <c r="V10" s="304">
        <v>125.32759469300075</v>
      </c>
      <c r="W10" s="304">
        <v>111.83096919787724</v>
      </c>
      <c r="X10" s="304">
        <v>100.85104545846292</v>
      </c>
      <c r="Y10" s="304">
        <v>113.44938248358464</v>
      </c>
      <c r="Z10" s="304">
        <v>126.35248679047994</v>
      </c>
      <c r="AA10" s="304">
        <v>200.42251953904406</v>
      </c>
      <c r="AB10" s="304">
        <v>125.83000913263464</v>
      </c>
      <c r="AC10" s="304"/>
    </row>
    <row r="11" spans="1:29" s="308" customFormat="1" ht="20.25" customHeight="1" x14ac:dyDescent="0.2">
      <c r="A11" s="308" t="s">
        <v>396</v>
      </c>
      <c r="C11" s="308">
        <v>-24.841160312590937</v>
      </c>
      <c r="D11" s="308">
        <v>-25.668034808042798</v>
      </c>
      <c r="E11" s="308">
        <v>-22.968309422726655</v>
      </c>
      <c r="F11" s="308">
        <v>-26.812627274296155</v>
      </c>
      <c r="G11" s="308">
        <v>-25.366109555940984</v>
      </c>
      <c r="H11" s="308">
        <v>-24.003810527666261</v>
      </c>
      <c r="I11" s="308">
        <v>-25.193445284505145</v>
      </c>
      <c r="J11" s="308">
        <v>-21.024746563991712</v>
      </c>
      <c r="K11" s="308">
        <v>-24.119375534811354</v>
      </c>
      <c r="L11" s="308">
        <v>-25.075721068487127</v>
      </c>
      <c r="M11" s="308">
        <v>-30.806258061222309</v>
      </c>
      <c r="N11" s="308">
        <v>-32.612165380485308</v>
      </c>
      <c r="O11" s="308">
        <v>-34.662609630508946</v>
      </c>
      <c r="P11" s="308">
        <v>-34.582874790646599</v>
      </c>
      <c r="Q11" s="308">
        <v>-47.257855084250025</v>
      </c>
      <c r="R11" s="308">
        <v>-34.928863828546696</v>
      </c>
      <c r="S11" s="308">
        <v>-37.423892182788705</v>
      </c>
      <c r="T11" s="308">
        <v>-40.333385054665456</v>
      </c>
      <c r="U11" s="308">
        <v>-40.858017339861242</v>
      </c>
      <c r="V11" s="308">
        <v>-34.793797508398086</v>
      </c>
      <c r="W11" s="308">
        <v>-37.715628580959283</v>
      </c>
      <c r="X11" s="308">
        <v>-36.385712218900856</v>
      </c>
      <c r="Y11" s="308">
        <v>-44.938985530954973</v>
      </c>
      <c r="Z11" s="308">
        <v>-41.68456194976315</v>
      </c>
      <c r="AA11" s="308">
        <v>-43.507597828044332</v>
      </c>
      <c r="AB11" s="308">
        <v>-30.008517264318925</v>
      </c>
      <c r="AC11" s="304"/>
    </row>
    <row r="12" spans="1:29" s="304" customFormat="1" ht="12.75" x14ac:dyDescent="0.2">
      <c r="A12" s="304" t="s">
        <v>397</v>
      </c>
      <c r="C12" s="310">
        <v>7.1639199136493019</v>
      </c>
      <c r="D12" s="310">
        <v>6.9177097157250964</v>
      </c>
      <c r="E12" s="310">
        <v>8.1745383033321897</v>
      </c>
      <c r="F12" s="310">
        <v>8.3973669296206825</v>
      </c>
      <c r="G12" s="310">
        <v>8.7776369460667745</v>
      </c>
      <c r="H12" s="310">
        <v>12.947669746225863</v>
      </c>
      <c r="I12" s="310">
        <v>12.845063065235012</v>
      </c>
      <c r="J12" s="310">
        <v>14.784120184234631</v>
      </c>
      <c r="K12" s="310">
        <v>15.696441016816934</v>
      </c>
      <c r="L12" s="310">
        <v>15.77394771016241</v>
      </c>
      <c r="M12" s="310">
        <v>12.783302983485244</v>
      </c>
      <c r="N12" s="310">
        <v>12.553722699298657</v>
      </c>
      <c r="O12" s="310">
        <v>12.759371826813245</v>
      </c>
      <c r="P12" s="310">
        <v>13.401726492057358</v>
      </c>
      <c r="Q12" s="310">
        <v>13.964285452989721</v>
      </c>
      <c r="R12" s="310">
        <v>15.47163003949094</v>
      </c>
      <c r="S12" s="310">
        <v>16.643725519934197</v>
      </c>
      <c r="T12" s="310">
        <v>17.308171032807742</v>
      </c>
      <c r="U12" s="310">
        <v>18.593638058752013</v>
      </c>
      <c r="V12" s="310">
        <v>21.202704473924701</v>
      </c>
      <c r="W12" s="310">
        <v>20.642922587900394</v>
      </c>
      <c r="X12" s="310">
        <v>19.824315483180918</v>
      </c>
      <c r="Y12" s="310">
        <v>20.602801299299564</v>
      </c>
      <c r="Z12" s="310">
        <v>22.273742077859666</v>
      </c>
      <c r="AA12" s="310">
        <v>21.614799988699637</v>
      </c>
      <c r="AB12" s="310">
        <v>13.997607655238154</v>
      </c>
    </row>
    <row r="13" spans="1:29" s="304" customFormat="1" ht="12.75" x14ac:dyDescent="0.2">
      <c r="A13" s="311" t="s">
        <v>425</v>
      </c>
      <c r="C13" s="310">
        <v>0</v>
      </c>
      <c r="D13" s="310">
        <v>0</v>
      </c>
      <c r="E13" s="310">
        <v>0.72327882051467896</v>
      </c>
      <c r="F13" s="310">
        <v>0.49540308117866516</v>
      </c>
      <c r="G13" s="310">
        <v>7.9913392663002014E-2</v>
      </c>
      <c r="H13" s="310">
        <v>2.9804533610586077</v>
      </c>
      <c r="I13" s="310">
        <v>2.9453132972121239</v>
      </c>
      <c r="J13" s="310">
        <v>3.7577849738299847</v>
      </c>
      <c r="K13" s="310">
        <v>4.6957539469003677</v>
      </c>
      <c r="L13" s="310">
        <v>5.2762318551540375</v>
      </c>
      <c r="M13" s="310">
        <v>1.9696706235408783</v>
      </c>
      <c r="N13" s="310">
        <v>2.2414386721502524</v>
      </c>
      <c r="O13" s="310">
        <v>2.3339728235732764</v>
      </c>
      <c r="P13" s="310">
        <v>2.9899250473827124</v>
      </c>
      <c r="Q13" s="310">
        <v>3.2759698815643787</v>
      </c>
      <c r="R13" s="310">
        <v>3.7264440134167671</v>
      </c>
      <c r="S13" s="310">
        <v>4.2749065104871988</v>
      </c>
      <c r="T13" s="310">
        <v>4.5419973880052567</v>
      </c>
      <c r="U13" s="310">
        <v>4.9057864025235176</v>
      </c>
      <c r="V13" s="310">
        <v>6.1310663595795631</v>
      </c>
      <c r="W13" s="310">
        <v>5.0757101625204086</v>
      </c>
      <c r="X13" s="310">
        <v>4.8013875409960747</v>
      </c>
      <c r="Y13" s="310">
        <v>4.7805854491889477</v>
      </c>
      <c r="Z13" s="310">
        <v>4.6069025471806526</v>
      </c>
      <c r="AA13" s="310">
        <v>3.6828497909009457</v>
      </c>
      <c r="AB13" s="310">
        <v>2.4194999765604734</v>
      </c>
    </row>
    <row r="14" spans="1:29" s="304" customFormat="1" ht="12.75" x14ac:dyDescent="0.2">
      <c r="A14" s="311" t="s">
        <v>305</v>
      </c>
      <c r="C14" s="310">
        <v>2.8443770004765612</v>
      </c>
      <c r="D14" s="310">
        <v>2.6543170465133992</v>
      </c>
      <c r="E14" s="310">
        <v>2.9337641582515244</v>
      </c>
      <c r="F14" s="310">
        <v>3.1481227218090626</v>
      </c>
      <c r="G14" s="310">
        <v>4.3183716517101134</v>
      </c>
      <c r="H14" s="310">
        <v>4.6541332917547553</v>
      </c>
      <c r="I14" s="310">
        <v>4.7100507437534436</v>
      </c>
      <c r="J14" s="310">
        <v>5.316476461409982</v>
      </c>
      <c r="K14" s="310">
        <v>5.2168100079425335</v>
      </c>
      <c r="L14" s="310">
        <v>5.0584956051498748</v>
      </c>
      <c r="M14" s="310">
        <v>5.4235356062843092</v>
      </c>
      <c r="N14" s="310">
        <v>5.3483240454629488</v>
      </c>
      <c r="O14" s="310">
        <v>5.0612457761312326</v>
      </c>
      <c r="P14" s="310">
        <v>5.0796552682207778</v>
      </c>
      <c r="Q14" s="310">
        <v>5.3337117568234431</v>
      </c>
      <c r="R14" s="310">
        <v>6.0471170771933123</v>
      </c>
      <c r="S14" s="310">
        <v>6.4460178884714034</v>
      </c>
      <c r="T14" s="310">
        <v>6.590841297683582</v>
      </c>
      <c r="U14" s="310">
        <v>7.1220895874273911</v>
      </c>
      <c r="V14" s="310">
        <v>7.8464777595565547</v>
      </c>
      <c r="W14" s="310">
        <v>7.7153512095576566</v>
      </c>
      <c r="X14" s="310">
        <v>7.6548551895684227</v>
      </c>
      <c r="Y14" s="310">
        <v>8.5416593335360744</v>
      </c>
      <c r="Z14" s="310">
        <v>9.9993622740527321</v>
      </c>
      <c r="AA14" s="310">
        <v>10.108639112463184</v>
      </c>
      <c r="AB14" s="310">
        <v>5.1485621263130721</v>
      </c>
    </row>
    <row r="15" spans="1:29" s="304" customFormat="1" ht="12.75" customHeight="1" x14ac:dyDescent="0.2">
      <c r="A15" s="309" t="s">
        <v>4</v>
      </c>
      <c r="C15" s="310">
        <v>4.3195429131727412</v>
      </c>
      <c r="D15" s="310">
        <v>4.2633926692116972</v>
      </c>
      <c r="E15" s="310">
        <v>4.5174953245659868</v>
      </c>
      <c r="F15" s="310">
        <v>4.7538411266329543</v>
      </c>
      <c r="G15" s="310">
        <v>4.3793519016936591</v>
      </c>
      <c r="H15" s="310">
        <v>5.3130830934124997</v>
      </c>
      <c r="I15" s="310">
        <v>5.1896990242694443</v>
      </c>
      <c r="J15" s="310">
        <v>5.7098587489946642</v>
      </c>
      <c r="K15" s="310">
        <v>5.7838770619740325</v>
      </c>
      <c r="L15" s="310">
        <v>5.4392202498584981</v>
      </c>
      <c r="M15" s="310">
        <v>5.3900967536600568</v>
      </c>
      <c r="N15" s="310">
        <v>4.9639599816854556</v>
      </c>
      <c r="O15" s="310">
        <v>5.3641532271087362</v>
      </c>
      <c r="P15" s="310">
        <v>5.3321461764538682</v>
      </c>
      <c r="Q15" s="310">
        <v>5.3546038146018988</v>
      </c>
      <c r="R15" s="310">
        <v>5.6980689488808602</v>
      </c>
      <c r="S15" s="310">
        <v>5.9228011209755946</v>
      </c>
      <c r="T15" s="310">
        <v>6.1753323471189034</v>
      </c>
      <c r="U15" s="310">
        <v>6.5657620688011047</v>
      </c>
      <c r="V15" s="310">
        <v>7.2251603547885832</v>
      </c>
      <c r="W15" s="310">
        <v>7.8518612158223284</v>
      </c>
      <c r="X15" s="310">
        <v>7.3680727526164205</v>
      </c>
      <c r="Y15" s="310">
        <v>7.2805565165745421</v>
      </c>
      <c r="Z15" s="310">
        <v>7.667477256626281</v>
      </c>
      <c r="AA15" s="310">
        <v>7.8233110853355079</v>
      </c>
      <c r="AB15" s="310">
        <v>6.4295455523646083</v>
      </c>
    </row>
    <row r="16" spans="1:29" s="304" customFormat="1" ht="12.75" x14ac:dyDescent="0.2">
      <c r="A16" s="304" t="s">
        <v>399</v>
      </c>
      <c r="C16" s="304">
        <v>32.005080226240239</v>
      </c>
      <c r="D16" s="304">
        <v>32.585744523767893</v>
      </c>
      <c r="E16" s="304">
        <v>31.142847726058847</v>
      </c>
      <c r="F16" s="304">
        <v>35.209994203916835</v>
      </c>
      <c r="G16" s="304">
        <v>34.143746502007758</v>
      </c>
      <c r="H16" s="304">
        <v>36.951480273892123</v>
      </c>
      <c r="I16" s="304">
        <v>38.038508349740155</v>
      </c>
      <c r="J16" s="304">
        <v>35.808866748226343</v>
      </c>
      <c r="K16" s="304">
        <v>39.815816551628288</v>
      </c>
      <c r="L16" s="304">
        <v>40.849668778649537</v>
      </c>
      <c r="M16" s="304">
        <v>43.589561044707551</v>
      </c>
      <c r="N16" s="304">
        <v>45.165888079783969</v>
      </c>
      <c r="O16" s="304">
        <v>47.42198145732219</v>
      </c>
      <c r="P16" s="304">
        <v>47.984601282703956</v>
      </c>
      <c r="Q16" s="304">
        <v>61.222140537239746</v>
      </c>
      <c r="R16" s="304">
        <v>50.400493868037636</v>
      </c>
      <c r="S16" s="304">
        <v>54.067617702722899</v>
      </c>
      <c r="T16" s="304">
        <v>57.641556087473198</v>
      </c>
      <c r="U16" s="304">
        <v>59.451655398613255</v>
      </c>
      <c r="V16" s="304">
        <v>55.996501982322791</v>
      </c>
      <c r="W16" s="304">
        <v>58.358551168859677</v>
      </c>
      <c r="X16" s="304">
        <v>56.210027702081774</v>
      </c>
      <c r="Y16" s="304">
        <v>65.541786830254537</v>
      </c>
      <c r="Z16" s="304">
        <v>63.958304027622816</v>
      </c>
      <c r="AA16" s="304">
        <v>65.12239781674397</v>
      </c>
      <c r="AB16" s="304">
        <v>44.006124919557081</v>
      </c>
    </row>
    <row r="17" spans="1:29" s="304" customFormat="1" ht="12.75" x14ac:dyDescent="0.2">
      <c r="A17" s="309" t="s">
        <v>281</v>
      </c>
      <c r="C17" s="304">
        <v>18.248960511582457</v>
      </c>
      <c r="D17" s="304">
        <v>17.561406667252758</v>
      </c>
      <c r="E17" s="304">
        <v>15.503506900924075</v>
      </c>
      <c r="F17" s="304">
        <v>17.946373864704928</v>
      </c>
      <c r="G17" s="304">
        <v>17.935226245195341</v>
      </c>
      <c r="H17" s="304">
        <v>21.30581164749794</v>
      </c>
      <c r="I17" s="304">
        <v>21.160647296456212</v>
      </c>
      <c r="J17" s="304">
        <v>19.654833055325746</v>
      </c>
      <c r="K17" s="304">
        <v>22.393547830839736</v>
      </c>
      <c r="L17" s="304">
        <v>22.416739938130419</v>
      </c>
      <c r="M17" s="304">
        <v>25.097833985074637</v>
      </c>
      <c r="N17" s="304">
        <v>25.671727573278762</v>
      </c>
      <c r="O17" s="304">
        <v>26.942482700434766</v>
      </c>
      <c r="P17" s="304">
        <v>27.724389661866613</v>
      </c>
      <c r="Q17" s="304">
        <v>25.545626373753308</v>
      </c>
      <c r="R17" s="304">
        <v>25.640831309841921</v>
      </c>
      <c r="S17" s="304">
        <v>29.491486624986578</v>
      </c>
      <c r="T17" s="304">
        <v>32.135462855095717</v>
      </c>
      <c r="U17" s="304">
        <v>34.116402479652336</v>
      </c>
      <c r="V17" s="304">
        <v>32.218876391617627</v>
      </c>
      <c r="W17" s="304">
        <v>30.960490874347755</v>
      </c>
      <c r="X17" s="304">
        <v>29.065355526633031</v>
      </c>
      <c r="Y17" s="304">
        <v>31.71831040753332</v>
      </c>
      <c r="Z17" s="304">
        <v>33.190911072875878</v>
      </c>
      <c r="AA17" s="304">
        <v>35.335073770758278</v>
      </c>
      <c r="AB17" s="304">
        <v>24.274179236286251</v>
      </c>
    </row>
    <row r="18" spans="1:29" s="304" customFormat="1" ht="12.75" x14ac:dyDescent="0.2">
      <c r="A18" s="312" t="s">
        <v>429</v>
      </c>
      <c r="C18" s="310">
        <v>11.893609223220299</v>
      </c>
      <c r="D18" s="310">
        <v>11.637821601176045</v>
      </c>
      <c r="E18" s="310">
        <v>9.8796607470779207</v>
      </c>
      <c r="F18" s="310">
        <v>10.881802426406926</v>
      </c>
      <c r="G18" s="310">
        <v>10.74081979004329</v>
      </c>
      <c r="H18" s="310">
        <v>13.437518671438527</v>
      </c>
      <c r="I18" s="310">
        <v>12.889674704215581</v>
      </c>
      <c r="J18" s="310">
        <v>10.660140680862773</v>
      </c>
      <c r="K18" s="310">
        <v>12.504102169415697</v>
      </c>
      <c r="L18" s="310">
        <v>11.945903835167925</v>
      </c>
      <c r="M18" s="310">
        <v>14.112350547298073</v>
      </c>
      <c r="N18" s="310">
        <v>13.47657082021556</v>
      </c>
      <c r="O18" s="310">
        <v>14.068151196328246</v>
      </c>
      <c r="P18" s="310">
        <v>14.804106731730887</v>
      </c>
      <c r="Q18" s="310">
        <v>13.325940163597819</v>
      </c>
      <c r="R18" s="310">
        <v>14.703761655377201</v>
      </c>
      <c r="S18" s="310">
        <v>18.473270104438711</v>
      </c>
      <c r="T18" s="310">
        <v>19.527098302836272</v>
      </c>
      <c r="U18" s="310">
        <v>21.706138453067709</v>
      </c>
      <c r="V18" s="310">
        <v>20.009204209585992</v>
      </c>
      <c r="W18" s="310">
        <v>16.918713199140615</v>
      </c>
      <c r="X18" s="310">
        <v>15.68356580572582</v>
      </c>
      <c r="Y18" s="310">
        <v>17.443531862630518</v>
      </c>
      <c r="Z18" s="310">
        <v>19.40336095133009</v>
      </c>
      <c r="AA18" s="310">
        <v>21.479494215723641</v>
      </c>
      <c r="AB18" s="310">
        <v>19.292516247623531</v>
      </c>
    </row>
    <row r="19" spans="1:29" s="313" customFormat="1" ht="12.75" x14ac:dyDescent="0.2">
      <c r="A19" s="312" t="s">
        <v>480</v>
      </c>
      <c r="B19" s="304"/>
      <c r="C19" s="310">
        <v>6.3553512883621579</v>
      </c>
      <c r="D19" s="310">
        <v>5.9235850660767131</v>
      </c>
      <c r="E19" s="310">
        <v>5.6238461538461539</v>
      </c>
      <c r="F19" s="310">
        <v>7.064571438298004</v>
      </c>
      <c r="G19" s="310">
        <v>7.194406455152051</v>
      </c>
      <c r="H19" s="310">
        <v>7.8682929760594122</v>
      </c>
      <c r="I19" s="310">
        <v>8.2709725922406321</v>
      </c>
      <c r="J19" s="310">
        <v>8.9946923744629714</v>
      </c>
      <c r="K19" s="310">
        <v>9.8894456614240394</v>
      </c>
      <c r="L19" s="310">
        <v>10.470836102962494</v>
      </c>
      <c r="M19" s="310">
        <v>10.985483437776566</v>
      </c>
      <c r="N19" s="310">
        <v>12.195156753063202</v>
      </c>
      <c r="O19" s="310">
        <v>12.874331504106522</v>
      </c>
      <c r="P19" s="310">
        <v>12.920282930135727</v>
      </c>
      <c r="Q19" s="310">
        <v>12.219686210155487</v>
      </c>
      <c r="R19" s="310">
        <v>10.937069654464722</v>
      </c>
      <c r="S19" s="310">
        <v>11.018216520547867</v>
      </c>
      <c r="T19" s="310">
        <v>12.608364552259445</v>
      </c>
      <c r="U19" s="310">
        <v>12.410264026584626</v>
      </c>
      <c r="V19" s="310">
        <v>12.209672182031632</v>
      </c>
      <c r="W19" s="310">
        <v>14.041777675207138</v>
      </c>
      <c r="X19" s="310">
        <v>13.381789720907211</v>
      </c>
      <c r="Y19" s="310">
        <v>14.274778544902802</v>
      </c>
      <c r="Z19" s="310">
        <v>13.787550121545792</v>
      </c>
      <c r="AA19" s="310">
        <v>13.855579555034637</v>
      </c>
      <c r="AB19" s="310">
        <v>4.9816629886627197</v>
      </c>
      <c r="AC19" s="304"/>
    </row>
    <row r="20" spans="1:29" s="304" customFormat="1" ht="12.75" x14ac:dyDescent="0.2">
      <c r="A20" s="311" t="s">
        <v>481</v>
      </c>
      <c r="B20" s="313"/>
      <c r="C20" s="314">
        <v>0</v>
      </c>
      <c r="D20" s="314">
        <v>0</v>
      </c>
      <c r="E20" s="314">
        <v>0</v>
      </c>
      <c r="F20" s="314">
        <v>0</v>
      </c>
      <c r="G20" s="314">
        <v>0</v>
      </c>
      <c r="H20" s="314">
        <v>0</v>
      </c>
      <c r="I20" s="314">
        <v>0</v>
      </c>
      <c r="J20" s="314">
        <v>0</v>
      </c>
      <c r="K20" s="314">
        <v>0</v>
      </c>
      <c r="L20" s="314">
        <v>0</v>
      </c>
      <c r="M20" s="314">
        <v>0</v>
      </c>
      <c r="N20" s="314">
        <v>0</v>
      </c>
      <c r="O20" s="314">
        <v>0</v>
      </c>
      <c r="P20" s="314">
        <v>0</v>
      </c>
      <c r="Q20" s="314">
        <v>13.4585744</v>
      </c>
      <c r="R20" s="314">
        <v>2.9073991999999991</v>
      </c>
      <c r="S20" s="314">
        <v>1.2974552000000004</v>
      </c>
      <c r="T20" s="314">
        <v>0</v>
      </c>
      <c r="U20" s="314">
        <v>0</v>
      </c>
      <c r="V20" s="314">
        <v>0</v>
      </c>
      <c r="W20" s="314">
        <v>0</v>
      </c>
      <c r="X20" s="314">
        <v>0</v>
      </c>
      <c r="Y20" s="314">
        <v>0</v>
      </c>
      <c r="Z20" s="314">
        <v>0</v>
      </c>
      <c r="AA20" s="314">
        <v>0</v>
      </c>
      <c r="AB20" s="314">
        <v>0</v>
      </c>
    </row>
    <row r="21" spans="1:29" s="308" customFormat="1" ht="12.75" x14ac:dyDescent="0.2">
      <c r="A21" s="309" t="s">
        <v>4</v>
      </c>
      <c r="B21" s="304"/>
      <c r="C21" s="304">
        <v>13.756119714657782</v>
      </c>
      <c r="D21" s="304">
        <v>15.024337856515135</v>
      </c>
      <c r="E21" s="304">
        <v>15.639340825134772</v>
      </c>
      <c r="F21" s="304">
        <v>17.263620339211908</v>
      </c>
      <c r="G21" s="304">
        <v>16.208520256812417</v>
      </c>
      <c r="H21" s="304">
        <v>15.645668626394183</v>
      </c>
      <c r="I21" s="304">
        <v>16.877861053283944</v>
      </c>
      <c r="J21" s="304">
        <v>16.154033692900597</v>
      </c>
      <c r="K21" s="304">
        <v>17.422268720788551</v>
      </c>
      <c r="L21" s="304">
        <v>18.432928840519118</v>
      </c>
      <c r="M21" s="304">
        <v>18.491727059632915</v>
      </c>
      <c r="N21" s="304">
        <v>19.494160506505207</v>
      </c>
      <c r="O21" s="304">
        <v>20.479498756887423</v>
      </c>
      <c r="P21" s="304">
        <v>20.260211620837342</v>
      </c>
      <c r="Q21" s="304">
        <v>22.217939763486438</v>
      </c>
      <c r="R21" s="304">
        <v>21.852263358195714</v>
      </c>
      <c r="S21" s="304">
        <v>23.278675877736319</v>
      </c>
      <c r="T21" s="304">
        <v>25.506093232377481</v>
      </c>
      <c r="U21" s="304">
        <v>25.335252918960919</v>
      </c>
      <c r="V21" s="304">
        <v>23.777625590705163</v>
      </c>
      <c r="W21" s="304">
        <v>27.398060294511922</v>
      </c>
      <c r="X21" s="304">
        <v>27.144672175448743</v>
      </c>
      <c r="Y21" s="304">
        <v>33.823476422721214</v>
      </c>
      <c r="Z21" s="304">
        <v>30.767392954746938</v>
      </c>
      <c r="AA21" s="304">
        <v>29.787324045985692</v>
      </c>
      <c r="AB21" s="304">
        <v>19.73194568327083</v>
      </c>
      <c r="AC21" s="304"/>
    </row>
    <row r="22" spans="1:29" s="308" customFormat="1" ht="20.25" customHeight="1" x14ac:dyDescent="0.2">
      <c r="A22" s="308" t="s">
        <v>401</v>
      </c>
      <c r="C22" s="308">
        <v>30.521709460164718</v>
      </c>
      <c r="D22" s="308">
        <v>24.18226657190834</v>
      </c>
      <c r="E22" s="308">
        <v>25.371483248621551</v>
      </c>
      <c r="F22" s="308">
        <v>30.412618943780686</v>
      </c>
      <c r="G22" s="308">
        <v>34.422602488672787</v>
      </c>
      <c r="H22" s="308">
        <v>35.703057379131536</v>
      </c>
      <c r="I22" s="308">
        <v>36.58612320832232</v>
      </c>
      <c r="J22" s="308">
        <v>34.133709250823308</v>
      </c>
      <c r="K22" s="308">
        <v>35.09709400348811</v>
      </c>
      <c r="L22" s="308">
        <v>36.903148072246481</v>
      </c>
      <c r="M22" s="308">
        <v>42.566175595804445</v>
      </c>
      <c r="N22" s="308">
        <v>39.824393644410961</v>
      </c>
      <c r="O22" s="308">
        <v>43.073034938767634</v>
      </c>
      <c r="P22" s="308">
        <v>37.550770332908897</v>
      </c>
      <c r="Q22" s="308">
        <v>39.759428537216309</v>
      </c>
      <c r="R22" s="308">
        <v>34.780866142409003</v>
      </c>
      <c r="S22" s="308">
        <v>37.283859039606966</v>
      </c>
      <c r="T22" s="308">
        <v>28.394954485826347</v>
      </c>
      <c r="U22" s="308">
        <v>36.878127864206817</v>
      </c>
      <c r="V22" s="308">
        <v>46.04512033176696</v>
      </c>
      <c r="W22" s="308">
        <v>64.656002389816791</v>
      </c>
      <c r="X22" s="308">
        <v>61.827977715268766</v>
      </c>
      <c r="Y22" s="308">
        <v>60.876559390615107</v>
      </c>
      <c r="Z22" s="308">
        <v>60.74057407760916</v>
      </c>
      <c r="AA22" s="308">
        <v>55.339519331918133</v>
      </c>
      <c r="AB22" s="308">
        <v>53.732999697254321</v>
      </c>
      <c r="AC22" s="304"/>
    </row>
    <row r="23" spans="1:29" s="304" customFormat="1" ht="12.75" x14ac:dyDescent="0.2">
      <c r="A23" s="304" t="s">
        <v>402</v>
      </c>
      <c r="C23" s="304">
        <v>41.759633630735522</v>
      </c>
      <c r="D23" s="304">
        <v>37.421641400170799</v>
      </c>
      <c r="E23" s="304">
        <v>37.793066503467784</v>
      </c>
      <c r="F23" s="304">
        <v>42.379360715261271</v>
      </c>
      <c r="G23" s="304">
        <v>45.388896513937951</v>
      </c>
      <c r="H23" s="304">
        <v>45.036736747525808</v>
      </c>
      <c r="I23" s="304">
        <v>45.27934456062809</v>
      </c>
      <c r="J23" s="304">
        <v>43.48593968514465</v>
      </c>
      <c r="K23" s="304">
        <v>44.31288648371816</v>
      </c>
      <c r="L23" s="304">
        <v>47.910640628013184</v>
      </c>
      <c r="M23" s="304">
        <v>52.7091872519904</v>
      </c>
      <c r="N23" s="304">
        <v>54.178115500159294</v>
      </c>
      <c r="O23" s="304">
        <v>55.703772175042857</v>
      </c>
      <c r="P23" s="304">
        <v>53.960294130095107</v>
      </c>
      <c r="Q23" s="304">
        <v>52.097787781330986</v>
      </c>
      <c r="R23" s="304">
        <v>50.992639764944919</v>
      </c>
      <c r="S23" s="304">
        <v>58.426791407089738</v>
      </c>
      <c r="T23" s="304">
        <v>57.751721018641284</v>
      </c>
      <c r="U23" s="304">
        <v>63.436132852063544</v>
      </c>
      <c r="V23" s="304">
        <v>68.287300634856862</v>
      </c>
      <c r="W23" s="304">
        <v>86.419174406993633</v>
      </c>
      <c r="X23" s="304">
        <v>88.791015545876604</v>
      </c>
      <c r="Y23" s="304">
        <v>95.036613792461878</v>
      </c>
      <c r="Z23" s="304">
        <v>97.064800202807874</v>
      </c>
      <c r="AA23" s="304">
        <v>99.831464568916374</v>
      </c>
      <c r="AB23" s="304">
        <v>101.96077647818444</v>
      </c>
    </row>
    <row r="24" spans="1:29" s="304" customFormat="1" ht="12.75" x14ac:dyDescent="0.2">
      <c r="A24" s="309" t="s">
        <v>95</v>
      </c>
      <c r="C24" s="304">
        <v>14.1</v>
      </c>
      <c r="D24" s="304">
        <v>14.1</v>
      </c>
      <c r="E24" s="304">
        <v>14.571633450686932</v>
      </c>
      <c r="F24" s="304">
        <v>14.729503460228443</v>
      </c>
      <c r="G24" s="304">
        <v>16.122254595160484</v>
      </c>
      <c r="H24" s="304">
        <v>18.607050761580467</v>
      </c>
      <c r="I24" s="304">
        <v>19.502948388457298</v>
      </c>
      <c r="J24" s="304">
        <v>17.73281218111515</v>
      </c>
      <c r="K24" s="304">
        <v>20.445628941059113</v>
      </c>
      <c r="L24" s="304">
        <v>19.780048713088036</v>
      </c>
      <c r="M24" s="304">
        <v>20.340806692838669</v>
      </c>
      <c r="N24" s="304">
        <v>21.619680479168892</v>
      </c>
      <c r="O24" s="304">
        <v>21.303713646016121</v>
      </c>
      <c r="P24" s="304">
        <v>19.062536285664148</v>
      </c>
      <c r="Q24" s="304">
        <v>19.245195386154688</v>
      </c>
      <c r="R24" s="304">
        <v>18.351879818187065</v>
      </c>
      <c r="S24" s="304">
        <v>18.194800861294588</v>
      </c>
      <c r="T24" s="304">
        <v>17.826866289920655</v>
      </c>
      <c r="U24" s="304">
        <v>18.44536129109996</v>
      </c>
      <c r="V24" s="304">
        <v>18.467713569021903</v>
      </c>
      <c r="W24" s="304">
        <v>19.509271843991598</v>
      </c>
      <c r="X24" s="304">
        <v>21.167370911387525</v>
      </c>
      <c r="Y24" s="304">
        <v>22.54797913861178</v>
      </c>
      <c r="Z24" s="304">
        <v>23.257445836821553</v>
      </c>
      <c r="AA24" s="304">
        <v>24.957259744031717</v>
      </c>
      <c r="AB24" s="304">
        <v>26.34777395664339</v>
      </c>
    </row>
    <row r="25" spans="1:29" s="304" customFormat="1" ht="12.75" x14ac:dyDescent="0.2">
      <c r="A25" s="311" t="s">
        <v>403</v>
      </c>
      <c r="C25" s="304">
        <v>10.792</v>
      </c>
      <c r="D25" s="304">
        <v>10.886666666666665</v>
      </c>
      <c r="E25" s="304">
        <v>10.65</v>
      </c>
      <c r="F25" s="304">
        <v>10.863</v>
      </c>
      <c r="G25" s="304">
        <v>10.863</v>
      </c>
      <c r="H25" s="304">
        <v>10.933999999999999</v>
      </c>
      <c r="I25" s="304">
        <v>11.076000000000001</v>
      </c>
      <c r="J25" s="304">
        <v>11.218</v>
      </c>
      <c r="K25" s="304">
        <v>11.218</v>
      </c>
      <c r="L25" s="304">
        <v>15.005701</v>
      </c>
      <c r="M25" s="304">
        <v>15.207549999999999</v>
      </c>
      <c r="N25" s="304">
        <v>15.448964</v>
      </c>
      <c r="O25" s="304">
        <v>15.862380999999999</v>
      </c>
      <c r="P25" s="304">
        <v>16.257960000000001</v>
      </c>
      <c r="Q25" s="304">
        <v>17.167047</v>
      </c>
      <c r="R25" s="304">
        <v>16.765784</v>
      </c>
      <c r="S25" s="304">
        <v>16.915949999999999</v>
      </c>
      <c r="T25" s="304">
        <v>17.035799999999998</v>
      </c>
      <c r="U25" s="304">
        <v>17.547578000000001</v>
      </c>
      <c r="V25" s="304">
        <v>18</v>
      </c>
      <c r="W25" s="304">
        <v>20.929784999999999</v>
      </c>
      <c r="X25" s="304">
        <v>21.2166</v>
      </c>
      <c r="Y25" s="304">
        <v>21.4038</v>
      </c>
      <c r="Z25" s="304">
        <v>21.670200000000001</v>
      </c>
      <c r="AA25" s="304">
        <v>21.9834</v>
      </c>
      <c r="AB25" s="304">
        <v>22.343920000000001</v>
      </c>
    </row>
    <row r="26" spans="1:29" s="304" customFormat="1" ht="12.75" x14ac:dyDescent="0.2">
      <c r="A26" s="311" t="s">
        <v>482</v>
      </c>
      <c r="B26" s="313"/>
      <c r="C26" s="304">
        <v>0.77864299999999997</v>
      </c>
      <c r="D26" s="304">
        <v>0.77864299999999997</v>
      </c>
      <c r="E26" s="304">
        <v>0.77864299999999997</v>
      </c>
      <c r="F26" s="304">
        <v>0.76634100000000005</v>
      </c>
      <c r="G26" s="304">
        <v>0.94005000000000005</v>
      </c>
      <c r="H26" s="304">
        <v>1.064921</v>
      </c>
      <c r="I26" s="304">
        <v>0.97660599999999997</v>
      </c>
      <c r="J26" s="304">
        <v>1.0944739999999999</v>
      </c>
      <c r="K26" s="304">
        <v>1</v>
      </c>
      <c r="L26" s="304">
        <v>1</v>
      </c>
      <c r="M26" s="304">
        <v>1</v>
      </c>
      <c r="N26" s="304">
        <v>1</v>
      </c>
      <c r="O26" s="304">
        <v>1.75</v>
      </c>
      <c r="P26" s="304">
        <v>2</v>
      </c>
      <c r="Q26" s="304">
        <v>3.25</v>
      </c>
      <c r="R26" s="304">
        <v>3</v>
      </c>
      <c r="S26" s="304">
        <v>3.75</v>
      </c>
      <c r="T26" s="304">
        <v>4</v>
      </c>
      <c r="U26" s="304">
        <v>4</v>
      </c>
      <c r="V26" s="304">
        <v>4.75</v>
      </c>
      <c r="W26" s="304">
        <v>6</v>
      </c>
      <c r="X26" s="304">
        <v>6.125</v>
      </c>
      <c r="Y26" s="304">
        <v>7.2941532135009766</v>
      </c>
      <c r="Z26" s="304">
        <v>7.2793850898742676</v>
      </c>
      <c r="AA26" s="304">
        <v>8.4264621734619141</v>
      </c>
      <c r="AB26" s="304">
        <v>7.3860001564025879</v>
      </c>
    </row>
    <row r="27" spans="1:29" s="304" customFormat="1" ht="12.75" x14ac:dyDescent="0.2">
      <c r="A27" s="309" t="s">
        <v>690</v>
      </c>
      <c r="C27" s="304">
        <v>2.150271</v>
      </c>
      <c r="D27" s="304">
        <v>2.0334984999999999</v>
      </c>
      <c r="E27" s="304">
        <v>1.9167259999999999</v>
      </c>
      <c r="F27" s="304">
        <v>3.843</v>
      </c>
      <c r="G27" s="304">
        <v>4.7893999999999997</v>
      </c>
      <c r="H27" s="304">
        <v>2.7506999999999997</v>
      </c>
      <c r="I27" s="304">
        <v>0.89839999999999998</v>
      </c>
      <c r="J27" s="304">
        <v>1.0860179999999999</v>
      </c>
      <c r="K27" s="304">
        <v>1.1788019999999999</v>
      </c>
      <c r="L27" s="304">
        <v>1.7942999999999998</v>
      </c>
      <c r="M27" s="304">
        <v>2.71</v>
      </c>
      <c r="N27" s="304">
        <v>3.1252219999999999</v>
      </c>
      <c r="O27" s="304">
        <v>1.8601610000000002</v>
      </c>
      <c r="P27" s="304">
        <v>2.5686280000000004</v>
      </c>
      <c r="Q27" s="304">
        <v>2.9604299999999997</v>
      </c>
      <c r="R27" s="304">
        <v>3.5415529999999995</v>
      </c>
      <c r="S27" s="304">
        <v>7.8557648489837648</v>
      </c>
      <c r="T27" s="304">
        <v>7.3472139542617798</v>
      </c>
      <c r="U27" s="304">
        <v>10.852110121089936</v>
      </c>
      <c r="V27" s="304">
        <v>17.314075263977053</v>
      </c>
      <c r="W27" s="304">
        <v>25.699945850952453</v>
      </c>
      <c r="X27" s="304">
        <v>28.253062105178834</v>
      </c>
      <c r="Y27" s="304">
        <v>29.585797786712646</v>
      </c>
      <c r="Z27" s="304">
        <v>29.645396327972414</v>
      </c>
      <c r="AA27" s="304">
        <v>27.361253023147583</v>
      </c>
      <c r="AB27" s="304">
        <v>27.798805952072144</v>
      </c>
    </row>
    <row r="28" spans="1:29" s="304" customFormat="1" ht="12.75" x14ac:dyDescent="0.2">
      <c r="A28" s="309" t="s">
        <v>404</v>
      </c>
      <c r="C28" s="304">
        <v>12.809205293646155</v>
      </c>
      <c r="D28" s="304">
        <v>8.5509457393717803</v>
      </c>
      <c r="E28" s="304">
        <v>9.0035018824050397</v>
      </c>
      <c r="F28" s="304">
        <v>10.566576312630602</v>
      </c>
      <c r="G28" s="304">
        <v>10.714343870669868</v>
      </c>
      <c r="H28" s="304">
        <v>10.438509326380393</v>
      </c>
      <c r="I28" s="304">
        <v>12.100993423975009</v>
      </c>
      <c r="J28" s="304">
        <v>11.508182238671528</v>
      </c>
      <c r="K28" s="304">
        <v>9.8937481380007313</v>
      </c>
      <c r="L28" s="304">
        <v>9.635462277509637</v>
      </c>
      <c r="M28" s="304">
        <v>12.684427116732286</v>
      </c>
      <c r="N28" s="304">
        <v>12.142225175073239</v>
      </c>
      <c r="O28" s="304">
        <v>14.106763221272573</v>
      </c>
      <c r="P28" s="304">
        <v>13.199383674625912</v>
      </c>
      <c r="Q28" s="304">
        <v>8.4703234807812056</v>
      </c>
      <c r="R28" s="304">
        <v>7.9964240656867602</v>
      </c>
      <c r="S28" s="304">
        <v>10.517809377231551</v>
      </c>
      <c r="T28" s="304">
        <v>10.162425869596211</v>
      </c>
      <c r="U28" s="304">
        <v>10.521646466912816</v>
      </c>
      <c r="V28" s="304">
        <v>7.7824941232618308</v>
      </c>
      <c r="W28" s="304">
        <v>9.6862191540462099</v>
      </c>
      <c r="X28" s="304">
        <v>10.17047279177765</v>
      </c>
      <c r="Y28" s="304">
        <v>11.92929501083065</v>
      </c>
      <c r="Z28" s="304">
        <v>13.296789210945091</v>
      </c>
      <c r="AA28" s="304">
        <v>15.359851068351098</v>
      </c>
      <c r="AB28" s="304">
        <v>17.216721438033048</v>
      </c>
    </row>
    <row r="29" spans="1:29" s="304" customFormat="1" ht="12.75" customHeight="1" x14ac:dyDescent="0.2">
      <c r="A29" s="309" t="s">
        <v>4</v>
      </c>
      <c r="C29" s="304">
        <v>1.1295143370893694</v>
      </c>
      <c r="D29" s="304">
        <v>1.0718874941323528</v>
      </c>
      <c r="E29" s="304">
        <v>0.87256217037581307</v>
      </c>
      <c r="F29" s="304">
        <v>1.6109399424022297</v>
      </c>
      <c r="G29" s="304">
        <v>1.9598480481075955</v>
      </c>
      <c r="H29" s="304">
        <v>1.2415556595649506</v>
      </c>
      <c r="I29" s="304">
        <v>0.72439674819578126</v>
      </c>
      <c r="J29" s="304">
        <v>0.84645326535797127</v>
      </c>
      <c r="K29" s="304">
        <v>0.5767074046583176</v>
      </c>
      <c r="L29" s="304">
        <v>0.6951286374155059</v>
      </c>
      <c r="M29" s="304">
        <v>0.76640344241945457</v>
      </c>
      <c r="N29" s="304">
        <v>0.84202384591716517</v>
      </c>
      <c r="O29" s="304">
        <v>0.82075330775415889</v>
      </c>
      <c r="P29" s="304">
        <v>0.87178616980505019</v>
      </c>
      <c r="Q29" s="304">
        <v>1.0047919143950939</v>
      </c>
      <c r="R29" s="304">
        <v>1.3369988810710911</v>
      </c>
      <c r="S29" s="304">
        <v>1.1924663195798404</v>
      </c>
      <c r="T29" s="304">
        <v>1.3794149048626423</v>
      </c>
      <c r="U29" s="304">
        <v>2.0694369729608297</v>
      </c>
      <c r="V29" s="304">
        <v>1.9730176785960793</v>
      </c>
      <c r="W29" s="304">
        <v>4.593952558003366</v>
      </c>
      <c r="X29" s="304">
        <v>1.8585097375325859</v>
      </c>
      <c r="Y29" s="304">
        <v>2.2755886428058147</v>
      </c>
      <c r="Z29" s="304">
        <v>1.9155837371945381</v>
      </c>
      <c r="AA29" s="304">
        <v>1.7432385599240661</v>
      </c>
      <c r="AB29" s="304">
        <v>0.86755497503327206</v>
      </c>
    </row>
    <row r="30" spans="1:29" s="308" customFormat="1" ht="12.75" x14ac:dyDescent="0.2">
      <c r="A30" s="304" t="s">
        <v>406</v>
      </c>
      <c r="B30" s="304"/>
      <c r="C30" s="304">
        <v>11.237924170570803</v>
      </c>
      <c r="D30" s="304">
        <v>13.239374828262459</v>
      </c>
      <c r="E30" s="304">
        <v>12.421583254846235</v>
      </c>
      <c r="F30" s="304">
        <v>11.966741771480587</v>
      </c>
      <c r="G30" s="304">
        <v>10.966294025265162</v>
      </c>
      <c r="H30" s="304">
        <v>9.3336793683942751</v>
      </c>
      <c r="I30" s="304">
        <v>8.693221352305768</v>
      </c>
      <c r="J30" s="304">
        <v>9.3522304343213438</v>
      </c>
      <c r="K30" s="304">
        <v>9.2157924802300464</v>
      </c>
      <c r="L30" s="304">
        <v>11.007492555766703</v>
      </c>
      <c r="M30" s="304">
        <v>10.143011656185957</v>
      </c>
      <c r="N30" s="304">
        <v>14.353721855748329</v>
      </c>
      <c r="O30" s="304">
        <v>12.630737236275227</v>
      </c>
      <c r="P30" s="304">
        <v>16.409523797186214</v>
      </c>
      <c r="Q30" s="304">
        <v>12.338359244114677</v>
      </c>
      <c r="R30" s="304">
        <v>16.211773622535915</v>
      </c>
      <c r="S30" s="304">
        <v>21.142932367482768</v>
      </c>
      <c r="T30" s="304">
        <v>29.356766532814937</v>
      </c>
      <c r="U30" s="304">
        <v>26.55800498785673</v>
      </c>
      <c r="V30" s="304">
        <v>22.242180303089903</v>
      </c>
      <c r="W30" s="304">
        <v>21.763172017176835</v>
      </c>
      <c r="X30" s="304">
        <v>26.963037830607838</v>
      </c>
      <c r="Y30" s="304">
        <v>34.160054401846772</v>
      </c>
      <c r="Z30" s="304">
        <v>36.324226125198713</v>
      </c>
      <c r="AA30" s="304">
        <v>44.491945236998241</v>
      </c>
      <c r="AB30" s="304">
        <v>48.227776780930121</v>
      </c>
      <c r="AC30" s="304"/>
    </row>
    <row r="31" spans="1:29" s="308" customFormat="1" ht="20.25" customHeight="1" x14ac:dyDescent="0.2">
      <c r="A31" s="308" t="s">
        <v>411</v>
      </c>
      <c r="C31" s="308">
        <v>25.879462471135135</v>
      </c>
      <c r="D31" s="308">
        <v>20.859527298335475</v>
      </c>
      <c r="E31" s="308">
        <v>25.107809524438405</v>
      </c>
      <c r="F31" s="308">
        <v>30.109544922156051</v>
      </c>
      <c r="G31" s="308">
        <v>26.379214130455509</v>
      </c>
      <c r="H31" s="308">
        <v>34.512885239091482</v>
      </c>
      <c r="I31" s="308">
        <v>42.784517318849858</v>
      </c>
      <c r="J31" s="308">
        <v>39.127535950179286</v>
      </c>
      <c r="K31" s="308">
        <v>40.9884692638323</v>
      </c>
      <c r="L31" s="308">
        <v>40.622988411581446</v>
      </c>
      <c r="M31" s="308">
        <v>50.167040328244504</v>
      </c>
      <c r="N31" s="308">
        <v>47.539329016298254</v>
      </c>
      <c r="O31" s="308">
        <v>57.079918241843131</v>
      </c>
      <c r="P31" s="308">
        <v>52.569647387285102</v>
      </c>
      <c r="Q31" s="308">
        <v>53.834399691285164</v>
      </c>
      <c r="R31" s="308">
        <v>52.582106635815073</v>
      </c>
      <c r="S31" s="308">
        <v>51.185700038183292</v>
      </c>
      <c r="T31" s="308">
        <v>52.056154608280444</v>
      </c>
      <c r="U31" s="308">
        <v>56.81944350366625</v>
      </c>
      <c r="V31" s="308">
        <v>49.930201062665269</v>
      </c>
      <c r="W31" s="308">
        <v>54.382972338521455</v>
      </c>
      <c r="X31" s="308">
        <v>52.91436412881859</v>
      </c>
      <c r="Y31" s="308">
        <v>50.269567672120701</v>
      </c>
      <c r="Z31" s="308">
        <v>54.492089554301479</v>
      </c>
      <c r="AA31" s="308">
        <v>61.075120277289443</v>
      </c>
      <c r="AB31" s="308">
        <v>80.785967826676512</v>
      </c>
      <c r="AC31" s="304"/>
    </row>
    <row r="32" spans="1:29" s="304" customFormat="1" ht="12.75" x14ac:dyDescent="0.2">
      <c r="A32" s="304" t="s">
        <v>412</v>
      </c>
      <c r="C32" s="304">
        <v>29.122870364863608</v>
      </c>
      <c r="D32" s="304">
        <v>23.850119697274536</v>
      </c>
      <c r="E32" s="304">
        <v>27.959387609658087</v>
      </c>
      <c r="F32" s="304">
        <v>32.972663567385183</v>
      </c>
      <c r="G32" s="304">
        <v>29.269302226985449</v>
      </c>
      <c r="H32" s="304">
        <v>37.553724415231905</v>
      </c>
      <c r="I32" s="304">
        <v>46.010064782168989</v>
      </c>
      <c r="J32" s="304">
        <v>42.611072730429221</v>
      </c>
      <c r="K32" s="304">
        <v>44.491537018256352</v>
      </c>
      <c r="L32" s="304">
        <v>44.187139605479125</v>
      </c>
      <c r="M32" s="304">
        <v>53.877025280173605</v>
      </c>
      <c r="N32" s="304">
        <v>51.354187956839517</v>
      </c>
      <c r="O32" s="304">
        <v>61.060236632799253</v>
      </c>
      <c r="P32" s="304">
        <v>56.817360780680431</v>
      </c>
      <c r="Q32" s="304">
        <v>58.384845101589029</v>
      </c>
      <c r="R32" s="304">
        <v>57.853892029749787</v>
      </c>
      <c r="S32" s="304">
        <v>57.261616256644857</v>
      </c>
      <c r="T32" s="304">
        <v>59.013445497885826</v>
      </c>
      <c r="U32" s="304">
        <v>64.523366318314146</v>
      </c>
      <c r="V32" s="304">
        <v>58.54344937888041</v>
      </c>
      <c r="W32" s="304">
        <v>63.541476195861719</v>
      </c>
      <c r="X32" s="304">
        <v>63.104809944135226</v>
      </c>
      <c r="Y32" s="304">
        <v>60.96471933238336</v>
      </c>
      <c r="Z32" s="304">
        <v>66.546589473863179</v>
      </c>
      <c r="AA32" s="304">
        <v>74.055975828644989</v>
      </c>
      <c r="AB32" s="304">
        <v>94.10047542959272</v>
      </c>
    </row>
    <row r="33" spans="1:29" s="304" customFormat="1" ht="12.75" x14ac:dyDescent="0.2">
      <c r="A33" s="309" t="s">
        <v>483</v>
      </c>
      <c r="C33" s="304">
        <v>22.194368999999998</v>
      </c>
      <c r="D33" s="304">
        <v>16.867531</v>
      </c>
      <c r="E33" s="304">
        <v>20.784552999999999</v>
      </c>
      <c r="F33" s="304">
        <v>25.711071</v>
      </c>
      <c r="G33" s="304">
        <v>21.638183999999999</v>
      </c>
      <c r="H33" s="304">
        <v>29.528748</v>
      </c>
      <c r="I33" s="304">
        <v>37.635221999999999</v>
      </c>
      <c r="J33" s="304">
        <v>33.956423999999998</v>
      </c>
      <c r="K33" s="304">
        <v>35.87283</v>
      </c>
      <c r="L33" s="304">
        <v>36.456271642986295</v>
      </c>
      <c r="M33" s="304">
        <v>46.317333882720945</v>
      </c>
      <c r="N33" s="304">
        <v>42.27787965145874</v>
      </c>
      <c r="O33" s="304">
        <v>44.903406200408938</v>
      </c>
      <c r="P33" s="304">
        <v>44.762034611701964</v>
      </c>
      <c r="Q33" s="304">
        <v>48.167040646404757</v>
      </c>
      <c r="R33" s="304">
        <v>47.580839349389862</v>
      </c>
      <c r="S33" s="304">
        <v>46.581162492323259</v>
      </c>
      <c r="T33" s="304">
        <v>46.792504174173722</v>
      </c>
      <c r="U33" s="304">
        <v>52.440122956770729</v>
      </c>
      <c r="V33" s="304">
        <v>45.717165921182961</v>
      </c>
      <c r="W33" s="304">
        <v>49.054339591133065</v>
      </c>
      <c r="X33" s="304">
        <v>50.039747570759474</v>
      </c>
      <c r="Y33" s="304">
        <v>47.311048992197875</v>
      </c>
      <c r="Z33" s="304">
        <v>52.727827998705109</v>
      </c>
      <c r="AA33" s="304">
        <v>60.174589259970659</v>
      </c>
      <c r="AB33" s="304">
        <v>80.413864382242778</v>
      </c>
    </row>
    <row r="34" spans="1:29" s="304" customFormat="1" ht="12.75" x14ac:dyDescent="0.2">
      <c r="A34" s="312" t="s">
        <v>413</v>
      </c>
      <c r="C34" s="304">
        <v>14.155899999999999</v>
      </c>
      <c r="D34" s="304">
        <v>6.9589599999999994</v>
      </c>
      <c r="E34" s="304">
        <v>7.5611179999999996</v>
      </c>
      <c r="F34" s="304">
        <v>7.4234639999999992</v>
      </c>
      <c r="G34" s="304">
        <v>7.973082999999999</v>
      </c>
      <c r="H34" s="304">
        <v>8.0718999999999994</v>
      </c>
      <c r="I34" s="304">
        <v>8.059099999999999</v>
      </c>
      <c r="J34" s="304">
        <v>13.409667000000001</v>
      </c>
      <c r="K34" s="304">
        <v>13.470667000000001</v>
      </c>
      <c r="L34" s="304">
        <v>18.092523574829102</v>
      </c>
      <c r="M34" s="304">
        <v>22.859695434570313</v>
      </c>
      <c r="N34" s="304">
        <v>26.013246536254883</v>
      </c>
      <c r="O34" s="304">
        <v>27.964244842529297</v>
      </c>
      <c r="P34" s="304">
        <v>30.328390121459961</v>
      </c>
      <c r="Q34" s="304">
        <v>34.305484771728516</v>
      </c>
      <c r="R34" s="304">
        <v>32.255413055419922</v>
      </c>
      <c r="S34" s="304">
        <v>30.922735214233398</v>
      </c>
      <c r="T34" s="304">
        <v>31.659523010253906</v>
      </c>
      <c r="U34" s="304">
        <v>29.478694915771484</v>
      </c>
      <c r="V34" s="304">
        <v>29.114114761352539</v>
      </c>
      <c r="W34" s="304">
        <v>33.124225616455078</v>
      </c>
      <c r="X34" s="304">
        <v>32.234962463378906</v>
      </c>
      <c r="Y34" s="304">
        <v>31.179960250854492</v>
      </c>
      <c r="Z34" s="304">
        <v>31.77577018737793</v>
      </c>
      <c r="AA34" s="304">
        <v>36.970287322998047</v>
      </c>
      <c r="AB34" s="304">
        <v>37.847999572753906</v>
      </c>
    </row>
    <row r="35" spans="1:29" s="304" customFormat="1" ht="12.75" x14ac:dyDescent="0.2">
      <c r="A35" s="312" t="s">
        <v>484</v>
      </c>
      <c r="C35" s="304">
        <v>8.0384689999999992</v>
      </c>
      <c r="D35" s="304">
        <v>9.9085709999999985</v>
      </c>
      <c r="E35" s="304">
        <v>13.223435</v>
      </c>
      <c r="F35" s="304">
        <v>18.287607000000001</v>
      </c>
      <c r="G35" s="304">
        <v>13.665101</v>
      </c>
      <c r="H35" s="304">
        <v>21.456848000000001</v>
      </c>
      <c r="I35" s="304">
        <v>29.576121999999998</v>
      </c>
      <c r="J35" s="304">
        <v>20.546756999999999</v>
      </c>
      <c r="K35" s="304">
        <v>22.402163000000002</v>
      </c>
      <c r="L35" s="304">
        <v>18.363748068157197</v>
      </c>
      <c r="M35" s="304">
        <v>23.457638448150636</v>
      </c>
      <c r="N35" s="304">
        <v>16.264633115203857</v>
      </c>
      <c r="O35" s="304">
        <v>16.939161357879637</v>
      </c>
      <c r="P35" s="304">
        <v>14.433644490242004</v>
      </c>
      <c r="Q35" s="304">
        <v>13.861555874676242</v>
      </c>
      <c r="R35" s="304">
        <v>15.325426293969942</v>
      </c>
      <c r="S35" s="304">
        <v>15.65842727808986</v>
      </c>
      <c r="T35" s="304">
        <v>15.132981163919814</v>
      </c>
      <c r="U35" s="304">
        <v>22.961428040999245</v>
      </c>
      <c r="V35" s="304">
        <v>16.603051159830422</v>
      </c>
      <c r="W35" s="304">
        <v>15.930113974677989</v>
      </c>
      <c r="X35" s="304">
        <v>17.804785107380571</v>
      </c>
      <c r="Y35" s="304">
        <v>16.131088741343383</v>
      </c>
      <c r="Z35" s="304">
        <v>20.952057811327176</v>
      </c>
      <c r="AA35" s="304">
        <v>23.204301936972612</v>
      </c>
      <c r="AB35" s="304">
        <v>42.565864809488872</v>
      </c>
    </row>
    <row r="36" spans="1:29" s="304" customFormat="1" ht="12.75" x14ac:dyDescent="0.2">
      <c r="A36" s="309" t="s">
        <v>485</v>
      </c>
      <c r="C36" s="304">
        <v>2.7120625</v>
      </c>
      <c r="D36" s="304">
        <v>2.7058750000000003</v>
      </c>
      <c r="E36" s="304">
        <v>2.7182500000000003</v>
      </c>
      <c r="F36" s="304">
        <v>2.6935000000000002</v>
      </c>
      <c r="G36" s="304">
        <v>2.7430000000000003</v>
      </c>
      <c r="H36" s="304">
        <v>2.6440000000000001</v>
      </c>
      <c r="I36" s="304">
        <v>2.8420000000000001</v>
      </c>
      <c r="J36" s="304">
        <v>3.4179999999999997</v>
      </c>
      <c r="K36" s="304">
        <v>2.8879999999999999</v>
      </c>
      <c r="L36" s="304">
        <v>2.0349999999999997</v>
      </c>
      <c r="M36" s="304">
        <v>2.0550000000000002</v>
      </c>
      <c r="N36" s="304">
        <v>2.9219999999999997</v>
      </c>
      <c r="O36" s="304">
        <v>6.8360000000000003</v>
      </c>
      <c r="P36" s="304">
        <v>6.1789999999999994</v>
      </c>
      <c r="Q36" s="304">
        <v>3.8819999999999997</v>
      </c>
      <c r="R36" s="304">
        <v>4.3070000000000004</v>
      </c>
      <c r="S36" s="304">
        <v>4.5699999999999994</v>
      </c>
      <c r="T36" s="304">
        <v>5.952</v>
      </c>
      <c r="U36" s="304">
        <v>5.1360000000000001</v>
      </c>
      <c r="V36" s="304">
        <v>5.9085429999999999</v>
      </c>
      <c r="W36" s="304">
        <v>5.0757580000000004</v>
      </c>
      <c r="X36" s="304">
        <v>4.3605830000000001</v>
      </c>
      <c r="Y36" s="304">
        <v>5.2395779999999998</v>
      </c>
      <c r="Z36" s="304">
        <v>5.4399369999999996</v>
      </c>
      <c r="AA36" s="304">
        <v>6.0289145</v>
      </c>
      <c r="AB36" s="304">
        <v>6.0289145</v>
      </c>
    </row>
    <row r="37" spans="1:29" s="304" customFormat="1" ht="12.75" customHeight="1" x14ac:dyDescent="0.2">
      <c r="A37" s="309" t="s">
        <v>515</v>
      </c>
      <c r="C37" s="304">
        <v>4.2164388648636102</v>
      </c>
      <c r="D37" s="304">
        <v>4.2767136972745359</v>
      </c>
      <c r="E37" s="304">
        <v>4.4565846096580879</v>
      </c>
      <c r="F37" s="304">
        <v>4.5680925673851824</v>
      </c>
      <c r="G37" s="304">
        <v>4.8881182269854495</v>
      </c>
      <c r="H37" s="304">
        <v>5.3809764152319044</v>
      </c>
      <c r="I37" s="304">
        <v>5.5328427821689896</v>
      </c>
      <c r="J37" s="304">
        <v>5.2366487304292235</v>
      </c>
      <c r="K37" s="304">
        <v>5.7307070182563518</v>
      </c>
      <c r="L37" s="304">
        <v>5.6958679624928301</v>
      </c>
      <c r="M37" s="304">
        <v>5.5046913974526603</v>
      </c>
      <c r="N37" s="304">
        <v>6.1543083053807779</v>
      </c>
      <c r="O37" s="304">
        <v>9.3208304323903146</v>
      </c>
      <c r="P37" s="304">
        <v>5.8763261689784683</v>
      </c>
      <c r="Q37" s="304">
        <v>6.335804455184272</v>
      </c>
      <c r="R37" s="304">
        <v>5.9660526803599243</v>
      </c>
      <c r="S37" s="304">
        <v>6.1104537643215986</v>
      </c>
      <c r="T37" s="304">
        <v>6.2689413237121041</v>
      </c>
      <c r="U37" s="304">
        <v>6.9472433615434168</v>
      </c>
      <c r="V37" s="304">
        <v>6.9177404576974499</v>
      </c>
      <c r="W37" s="304">
        <v>9.4113786047286538</v>
      </c>
      <c r="X37" s="304">
        <v>8.7044793733757526</v>
      </c>
      <c r="Y37" s="304">
        <v>8.4140923401854852</v>
      </c>
      <c r="Z37" s="304">
        <v>8.3788244751580692</v>
      </c>
      <c r="AA37" s="304">
        <v>7.8524720686743299</v>
      </c>
      <c r="AB37" s="304">
        <v>7.6576965473499419</v>
      </c>
    </row>
    <row r="38" spans="1:29" s="306" customFormat="1" ht="12.75" x14ac:dyDescent="0.2">
      <c r="A38" s="304" t="s">
        <v>516</v>
      </c>
      <c r="B38" s="304"/>
      <c r="C38" s="304">
        <v>3.2434078937284734</v>
      </c>
      <c r="D38" s="304">
        <v>2.9905923989390604</v>
      </c>
      <c r="E38" s="304">
        <v>2.8515780852196819</v>
      </c>
      <c r="F38" s="304">
        <v>2.8631186452291324</v>
      </c>
      <c r="G38" s="304">
        <v>2.8900880965299418</v>
      </c>
      <c r="H38" s="304">
        <v>3.0408391761404214</v>
      </c>
      <c r="I38" s="304">
        <v>3.2255474633191299</v>
      </c>
      <c r="J38" s="304">
        <v>3.4835367802499326</v>
      </c>
      <c r="K38" s="304">
        <v>3.5030677544240496</v>
      </c>
      <c r="L38" s="304">
        <v>3.5641511938976773</v>
      </c>
      <c r="M38" s="304">
        <v>3.709984951929103</v>
      </c>
      <c r="N38" s="304">
        <v>3.8148589405412623</v>
      </c>
      <c r="O38" s="304">
        <v>3.9803183909561222</v>
      </c>
      <c r="P38" s="304">
        <v>4.2477133933953262</v>
      </c>
      <c r="Q38" s="304">
        <v>4.5504454103038672</v>
      </c>
      <c r="R38" s="304">
        <v>5.271785393934711</v>
      </c>
      <c r="S38" s="304">
        <v>6.0759162184615629</v>
      </c>
      <c r="T38" s="304">
        <v>6.95729088960538</v>
      </c>
      <c r="U38" s="304">
        <v>7.7039228146478962</v>
      </c>
      <c r="V38" s="304">
        <v>8.6132483162151399</v>
      </c>
      <c r="W38" s="304">
        <v>9.1585038573402642</v>
      </c>
      <c r="X38" s="304">
        <v>10.190445815316636</v>
      </c>
      <c r="Y38" s="304">
        <v>10.69515166026266</v>
      </c>
      <c r="Z38" s="304">
        <v>12.0544999195617</v>
      </c>
      <c r="AA38" s="304">
        <v>12.98085555135555</v>
      </c>
      <c r="AB38" s="304">
        <v>13.314507602916201</v>
      </c>
      <c r="AC38" s="304"/>
    </row>
    <row r="39" spans="1:29" s="306" customFormat="1" ht="19.5" customHeight="1" x14ac:dyDescent="0.2">
      <c r="A39" s="306" t="s">
        <v>417</v>
      </c>
      <c r="C39" s="307">
        <v>28.544537000000002</v>
      </c>
      <c r="D39" s="307">
        <v>72.871282999999991</v>
      </c>
      <c r="E39" s="307">
        <v>28.219876000000003</v>
      </c>
      <c r="F39" s="307">
        <v>29.096918000000002</v>
      </c>
      <c r="G39" s="307">
        <v>28.194851000000003</v>
      </c>
      <c r="H39" s="307">
        <v>28.224100000000004</v>
      </c>
      <c r="I39" s="307">
        <v>28.579710000000002</v>
      </c>
      <c r="J39" s="307">
        <v>20.600518999999998</v>
      </c>
      <c r="K39" s="307">
        <v>19.239332999999998</v>
      </c>
      <c r="L39" s="307">
        <v>-17.641452092910768</v>
      </c>
      <c r="M39" s="307">
        <v>12.252640635131836</v>
      </c>
      <c r="N39" s="307">
        <v>29.28047673904419</v>
      </c>
      <c r="O39" s="307">
        <v>31.901918473999025</v>
      </c>
      <c r="P39" s="307">
        <v>32.005437772583008</v>
      </c>
      <c r="Q39" s="307">
        <v>29.923857131958009</v>
      </c>
      <c r="R39" s="307">
        <v>26.572830036987305</v>
      </c>
      <c r="S39" s="307">
        <v>21.94159181375122</v>
      </c>
      <c r="T39" s="307">
        <v>15.98287927819824</v>
      </c>
      <c r="U39" s="307">
        <v>23.310195385620119</v>
      </c>
      <c r="V39" s="307">
        <v>16.993138133483889</v>
      </c>
      <c r="W39" s="307">
        <v>16.065942868164061</v>
      </c>
      <c r="X39" s="307">
        <v>18.331990161331177</v>
      </c>
      <c r="Y39" s="307">
        <v>20.06536837008667</v>
      </c>
      <c r="Z39" s="307">
        <v>16.459487676177979</v>
      </c>
      <c r="AA39" s="307">
        <v>14.689534425292969</v>
      </c>
      <c r="AB39" s="307">
        <v>16.468000292778015</v>
      </c>
      <c r="AC39" s="304"/>
    </row>
    <row r="40" spans="1:29" s="304" customFormat="1" ht="12.75" x14ac:dyDescent="0.2">
      <c r="A40" s="304" t="s">
        <v>418</v>
      </c>
      <c r="C40" s="304">
        <v>28.544537000000002</v>
      </c>
      <c r="D40" s="304">
        <v>72.871282999999991</v>
      </c>
      <c r="E40" s="304">
        <v>28.219876000000003</v>
      </c>
      <c r="F40" s="304">
        <v>29.096918000000002</v>
      </c>
      <c r="G40" s="304">
        <v>28.194851000000003</v>
      </c>
      <c r="H40" s="304">
        <v>28.224100000000004</v>
      </c>
      <c r="I40" s="304">
        <v>28.579710000000002</v>
      </c>
      <c r="J40" s="304">
        <v>20.600518999999998</v>
      </c>
      <c r="K40" s="304">
        <v>19.239332999999998</v>
      </c>
      <c r="L40" s="304">
        <v>7.3585479070892337</v>
      </c>
      <c r="M40" s="304">
        <v>14.752640635131836</v>
      </c>
      <c r="N40" s="304">
        <v>31.78047673904419</v>
      </c>
      <c r="O40" s="304">
        <v>31.901918473999025</v>
      </c>
      <c r="P40" s="304">
        <v>32.005437772583008</v>
      </c>
      <c r="Q40" s="304">
        <v>29.923857131958009</v>
      </c>
      <c r="R40" s="304">
        <v>26.572830036987305</v>
      </c>
      <c r="S40" s="304">
        <v>23.160788813751221</v>
      </c>
      <c r="T40" s="304">
        <v>16.98287927819824</v>
      </c>
      <c r="U40" s="304">
        <v>23.310195385620119</v>
      </c>
      <c r="V40" s="304">
        <v>16.993138133483889</v>
      </c>
      <c r="W40" s="304">
        <v>16.065942868164061</v>
      </c>
      <c r="X40" s="304">
        <v>18.331990161331177</v>
      </c>
      <c r="Y40" s="304">
        <v>20.06536837008667</v>
      </c>
      <c r="Z40" s="304">
        <v>16.459487676177979</v>
      </c>
      <c r="AA40" s="304">
        <v>14.689534425292969</v>
      </c>
      <c r="AB40" s="304">
        <v>16.468000292778015</v>
      </c>
    </row>
    <row r="41" spans="1:29" s="304" customFormat="1" ht="12.75" x14ac:dyDescent="0.2">
      <c r="A41" s="311" t="s">
        <v>538</v>
      </c>
      <c r="C41" s="314">
        <v>22.220839999999999</v>
      </c>
      <c r="D41" s="314">
        <v>27.60324</v>
      </c>
      <c r="E41" s="314">
        <v>22.848690000000001</v>
      </c>
      <c r="F41" s="314">
        <v>23.501135999999999</v>
      </c>
      <c r="G41" s="314">
        <v>22.951516999999999</v>
      </c>
      <c r="H41" s="314">
        <v>23.024100000000001</v>
      </c>
      <c r="I41" s="314">
        <v>23.379709999999999</v>
      </c>
      <c r="J41" s="314">
        <v>19.300519000000001</v>
      </c>
      <c r="K41" s="314">
        <v>19.239332999999998</v>
      </c>
      <c r="L41" s="314">
        <v>2.4513471126556396</v>
      </c>
      <c r="M41" s="314">
        <v>4.716519832611084</v>
      </c>
      <c r="N41" s="314">
        <v>9.4965887069702148</v>
      </c>
      <c r="O41" s="314">
        <v>16.582664489746094</v>
      </c>
      <c r="P41" s="314">
        <v>11.28952693939209</v>
      </c>
      <c r="Q41" s="314">
        <v>13.218273162841797</v>
      </c>
      <c r="R41" s="314">
        <v>13.307974815368652</v>
      </c>
      <c r="S41" s="314">
        <v>11.950845718383789</v>
      </c>
      <c r="T41" s="314">
        <v>5.3730630874633789</v>
      </c>
      <c r="U41" s="314">
        <v>4.2465481758117676</v>
      </c>
      <c r="V41" s="314">
        <v>1.9012570381164551</v>
      </c>
      <c r="W41" s="314">
        <v>2.6458649635314941</v>
      </c>
      <c r="X41" s="314">
        <v>3.8073570728302002</v>
      </c>
      <c r="Y41" s="314">
        <v>11.241986274719238</v>
      </c>
      <c r="Z41" s="314">
        <v>8.2467765808105469</v>
      </c>
      <c r="AA41" s="314">
        <v>4.6168231964111328</v>
      </c>
      <c r="AB41" s="314">
        <v>6.1719999313354492</v>
      </c>
    </row>
    <row r="42" spans="1:29" s="304" customFormat="1" ht="12.75" customHeight="1" x14ac:dyDescent="0.2">
      <c r="A42" s="309" t="s">
        <v>486</v>
      </c>
      <c r="C42" s="314">
        <v>6.3236970000000028</v>
      </c>
      <c r="D42" s="314">
        <v>45.268042999999992</v>
      </c>
      <c r="E42" s="314">
        <v>5.3711860000000016</v>
      </c>
      <c r="F42" s="314">
        <v>5.5957820000000034</v>
      </c>
      <c r="G42" s="314">
        <v>5.2433340000000044</v>
      </c>
      <c r="H42" s="314">
        <v>5.2000000000000028</v>
      </c>
      <c r="I42" s="314">
        <v>5.2000000000000028</v>
      </c>
      <c r="J42" s="314">
        <v>1.2999999999999972</v>
      </c>
      <c r="K42" s="314">
        <v>0</v>
      </c>
      <c r="L42" s="314">
        <v>4.907200794433594</v>
      </c>
      <c r="M42" s="314">
        <v>10.036120802520752</v>
      </c>
      <c r="N42" s="314">
        <v>22.283888032073975</v>
      </c>
      <c r="O42" s="314">
        <v>15.319253984252931</v>
      </c>
      <c r="P42" s="314">
        <v>20.715910833190918</v>
      </c>
      <c r="Q42" s="314">
        <v>16.705583969116212</v>
      </c>
      <c r="R42" s="314">
        <v>13.264855221618653</v>
      </c>
      <c r="S42" s="314">
        <v>11.209943095367432</v>
      </c>
      <c r="T42" s="314">
        <v>11.609816190734861</v>
      </c>
      <c r="U42" s="314">
        <v>19.063647209808352</v>
      </c>
      <c r="V42" s="314">
        <v>15.091881095367434</v>
      </c>
      <c r="W42" s="314">
        <v>13.420077904632567</v>
      </c>
      <c r="X42" s="314">
        <v>14.524633088500977</v>
      </c>
      <c r="Y42" s="314">
        <v>8.8233820953674318</v>
      </c>
      <c r="Z42" s="314">
        <v>8.2127110953674318</v>
      </c>
      <c r="AA42" s="314">
        <v>10.072711228881836</v>
      </c>
      <c r="AB42" s="314">
        <v>10.296000361442566</v>
      </c>
    </row>
    <row r="43" spans="1:29" s="306" customFormat="1" ht="19.5" customHeight="1" x14ac:dyDescent="0.2">
      <c r="A43" s="304" t="s">
        <v>419</v>
      </c>
      <c r="B43" s="304"/>
      <c r="C43" s="304">
        <v>0</v>
      </c>
      <c r="D43" s="304">
        <v>0</v>
      </c>
      <c r="E43" s="304">
        <v>0</v>
      </c>
      <c r="F43" s="304">
        <v>0</v>
      </c>
      <c r="G43" s="304">
        <v>0</v>
      </c>
      <c r="H43" s="304">
        <v>0</v>
      </c>
      <c r="I43" s="304">
        <v>0</v>
      </c>
      <c r="J43" s="304">
        <v>0</v>
      </c>
      <c r="K43" s="304">
        <v>0</v>
      </c>
      <c r="L43" s="304">
        <v>25</v>
      </c>
      <c r="M43" s="304">
        <v>2.5</v>
      </c>
      <c r="N43" s="304">
        <v>2.5</v>
      </c>
      <c r="O43" s="304">
        <v>0</v>
      </c>
      <c r="P43" s="304">
        <v>0</v>
      </c>
      <c r="Q43" s="304">
        <v>0</v>
      </c>
      <c r="R43" s="304">
        <v>0</v>
      </c>
      <c r="S43" s="304">
        <v>1.2191970000000001</v>
      </c>
      <c r="T43" s="304">
        <v>1</v>
      </c>
      <c r="U43" s="304">
        <v>0</v>
      </c>
      <c r="V43" s="304">
        <v>0</v>
      </c>
      <c r="W43" s="304">
        <v>0</v>
      </c>
      <c r="X43" s="304">
        <v>0</v>
      </c>
      <c r="Y43" s="304">
        <v>0</v>
      </c>
      <c r="Z43" s="304">
        <v>0</v>
      </c>
      <c r="AA43" s="304">
        <v>0</v>
      </c>
      <c r="AB43" s="304">
        <v>0</v>
      </c>
      <c r="AC43" s="304"/>
    </row>
    <row r="44" spans="1:29" s="306" customFormat="1" ht="19.5" customHeight="1" x14ac:dyDescent="0.2">
      <c r="A44" s="306" t="s">
        <v>487</v>
      </c>
      <c r="C44" s="307">
        <v>8.3121099450138907</v>
      </c>
      <c r="D44" s="307">
        <v>42.312822558133249</v>
      </c>
      <c r="E44" s="307">
        <v>15.760248167357432</v>
      </c>
      <c r="F44" s="307">
        <v>17.760639741591095</v>
      </c>
      <c r="G44" s="307">
        <v>15.454194085426334</v>
      </c>
      <c r="H44" s="307">
        <v>14.253822466381909</v>
      </c>
      <c r="I44" s="307">
        <v>23.965577188181502</v>
      </c>
      <c r="J44" s="307">
        <v>29.786567910421944</v>
      </c>
      <c r="K44" s="307">
        <v>19.849569384780946</v>
      </c>
      <c r="L44" s="307">
        <v>-11.210474010403814</v>
      </c>
      <c r="M44" s="307">
        <v>22.464924569357219</v>
      </c>
      <c r="N44" s="307">
        <v>26.733806028313253</v>
      </c>
      <c r="O44" s="307">
        <v>37.132616352334331</v>
      </c>
      <c r="P44" s="307">
        <v>28.233744826208536</v>
      </c>
      <c r="Q44" s="307">
        <v>12.029134859737823</v>
      </c>
      <c r="R44" s="307">
        <v>-2.0803699135390872</v>
      </c>
      <c r="S44" s="307">
        <v>21.782116784612295</v>
      </c>
      <c r="T44" s="307">
        <v>11.652739125295319</v>
      </c>
      <c r="U44" s="307">
        <v>10.581623403606201</v>
      </c>
      <c r="V44" s="307">
        <v>22.353280212281966</v>
      </c>
      <c r="W44" s="307">
        <v>45.384048896118657</v>
      </c>
      <c r="X44" s="307">
        <v>48.33816557829271</v>
      </c>
      <c r="Y44" s="307">
        <v>33.730379230125138</v>
      </c>
      <c r="Z44" s="307">
        <v>27.57696733260331</v>
      </c>
      <c r="AA44" s="307">
        <v>-43.749828893190148</v>
      </c>
      <c r="AB44" s="307">
        <v>66.680890260418437</v>
      </c>
      <c r="AC44" s="304"/>
    </row>
    <row r="45" spans="1:29" s="306" customFormat="1" ht="19.5" customHeight="1" x14ac:dyDescent="0.2">
      <c r="A45" s="306" t="s">
        <v>420</v>
      </c>
      <c r="C45" s="307">
        <v>29.385754134248891</v>
      </c>
      <c r="D45" s="307">
        <v>-44.340094805008853</v>
      </c>
      <c r="E45" s="307">
        <v>5.722515592123063</v>
      </c>
      <c r="F45" s="307">
        <v>10.405304236615216</v>
      </c>
      <c r="G45" s="307">
        <v>-11.553634610301351</v>
      </c>
      <c r="H45" s="307">
        <v>-4.2395108241933839</v>
      </c>
      <c r="I45" s="307">
        <v>-2.7907236646799873</v>
      </c>
      <c r="J45" s="307">
        <v>4.2472466961855719</v>
      </c>
      <c r="K45" s="307">
        <v>-12.383039402409924</v>
      </c>
      <c r="L45" s="307">
        <v>48.610425563472134</v>
      </c>
      <c r="M45" s="307">
        <v>0.86844639728999162</v>
      </c>
      <c r="N45" s="307">
        <v>26.778776163725773</v>
      </c>
      <c r="O45" s="307">
        <v>-0.71794639835219698</v>
      </c>
      <c r="P45" s="307">
        <v>22.843922205463628</v>
      </c>
      <c r="Q45" s="307">
        <v>31.138152558120744</v>
      </c>
      <c r="R45" s="307">
        <v>35.508563008077971</v>
      </c>
      <c r="S45" s="307">
        <v>21.139292374724711</v>
      </c>
      <c r="T45" s="307">
        <v>17.288850253738872</v>
      </c>
      <c r="U45" s="307">
        <v>28.806638821755939</v>
      </c>
      <c r="V45" s="307">
        <v>6.0970613947935206</v>
      </c>
      <c r="W45" s="307">
        <v>-3.5117700625215029</v>
      </c>
      <c r="X45" s="307">
        <v>-8.8854905269504272</v>
      </c>
      <c r="Y45" s="307">
        <v>-11.093610115321454</v>
      </c>
      <c r="Z45" s="307">
        <v>20.845403049713752</v>
      </c>
      <c r="AA45" s="307">
        <v>91.089350696913698</v>
      </c>
      <c r="AB45" s="307">
        <v>-23.251050059520121</v>
      </c>
      <c r="AC45" s="304"/>
    </row>
    <row r="46" spans="1:29" s="304" customFormat="1" ht="12.75" customHeight="1" x14ac:dyDescent="0.2">
      <c r="A46" s="304" t="s">
        <v>421</v>
      </c>
      <c r="C46" s="304">
        <v>0.774711033374062</v>
      </c>
      <c r="D46" s="304">
        <v>0.80911177478812712</v>
      </c>
      <c r="E46" s="304">
        <v>0.83371321190499836</v>
      </c>
      <c r="F46" s="304">
        <v>0.83003174378901667</v>
      </c>
      <c r="G46" s="304">
        <v>3.842634885197616</v>
      </c>
      <c r="H46" s="304">
        <v>0.87596897535768181</v>
      </c>
      <c r="I46" s="304">
        <v>0.89822740181832716</v>
      </c>
      <c r="J46" s="304">
        <v>1.1943487178305976</v>
      </c>
      <c r="K46" s="304">
        <v>-0.85239133697250491</v>
      </c>
      <c r="L46" s="304">
        <v>1.3890475875007993</v>
      </c>
      <c r="M46" s="304">
        <v>3.2255963972899968</v>
      </c>
      <c r="N46" s="304">
        <v>-1.062037268774229</v>
      </c>
      <c r="O46" s="304">
        <v>6.7757062683144511</v>
      </c>
      <c r="P46" s="304">
        <v>6.4000278721303108</v>
      </c>
      <c r="Q46" s="304">
        <v>14.811425068120743</v>
      </c>
      <c r="R46" s="304">
        <v>41.05727169551546</v>
      </c>
      <c r="S46" s="304">
        <v>8.3046922434090895</v>
      </c>
      <c r="T46" s="304">
        <v>4.7576394622324667</v>
      </c>
      <c r="U46" s="304">
        <v>6.7981168930492117</v>
      </c>
      <c r="V46" s="304">
        <v>4.6281237505264556</v>
      </c>
      <c r="W46" s="304">
        <v>4.3590073132236675</v>
      </c>
      <c r="X46" s="304">
        <v>6.0119167381814194</v>
      </c>
      <c r="Y46" s="304">
        <v>7.2032067440389067</v>
      </c>
      <c r="Z46" s="304">
        <v>8.1015981308306912</v>
      </c>
      <c r="AA46" s="304">
        <v>70.675052546122672</v>
      </c>
      <c r="AB46" s="304">
        <v>8.7670519529701156</v>
      </c>
    </row>
    <row r="47" spans="1:29" s="304" customFormat="1" ht="12.75" x14ac:dyDescent="0.2">
      <c r="A47" s="304" t="s">
        <v>488</v>
      </c>
      <c r="C47" s="304">
        <v>24.447516046533167</v>
      </c>
      <c r="D47" s="304">
        <v>-44.67752774979698</v>
      </c>
      <c r="E47" s="304">
        <v>-5.2919289522069324</v>
      </c>
      <c r="F47" s="304">
        <v>-5.7036322447487997</v>
      </c>
      <c r="G47" s="304">
        <v>-18.434284495498964</v>
      </c>
      <c r="H47" s="304">
        <v>-4.1622107253086433</v>
      </c>
      <c r="I47" s="304">
        <v>-13.644554157407406</v>
      </c>
      <c r="J47" s="304">
        <v>2.7430684646464654</v>
      </c>
      <c r="K47" s="304">
        <v>-4.9420849891892153</v>
      </c>
      <c r="L47" s="304">
        <v>49.711591746764974</v>
      </c>
      <c r="M47" s="304">
        <v>3.0564873333333358</v>
      </c>
      <c r="N47" s="304">
        <v>21.739709333333334</v>
      </c>
      <c r="O47" s="304">
        <v>-2.3702319999999979</v>
      </c>
      <c r="P47" s="304">
        <v>17.305806333333333</v>
      </c>
      <c r="Q47" s="304">
        <v>12.199229769999999</v>
      </c>
      <c r="R47" s="304">
        <v>7.3256362100000043</v>
      </c>
      <c r="S47" s="304">
        <v>15.269483000000006</v>
      </c>
      <c r="T47" s="304">
        <v>6.9141879999999958</v>
      </c>
      <c r="U47" s="304">
        <v>10.637732239999997</v>
      </c>
      <c r="V47" s="304">
        <v>16.863100759999998</v>
      </c>
      <c r="W47" s="304">
        <v>20.255781395141604</v>
      </c>
      <c r="X47" s="304">
        <v>17.578917670532221</v>
      </c>
      <c r="Y47" s="304">
        <v>7.91089170544433</v>
      </c>
      <c r="Z47" s="304">
        <v>11.503546579742435</v>
      </c>
      <c r="AA47" s="304">
        <v>10.650850699951173</v>
      </c>
      <c r="AB47" s="304">
        <v>14.884448210693359</v>
      </c>
    </row>
    <row r="48" spans="1:29" s="304" customFormat="1" ht="12.75" x14ac:dyDescent="0.2">
      <c r="A48" s="331" t="s">
        <v>422</v>
      </c>
      <c r="C48" s="314">
        <v>9.1154230465331576</v>
      </c>
      <c r="D48" s="314">
        <v>-30.724373749796978</v>
      </c>
      <c r="E48" s="314">
        <v>8.6511720477930663</v>
      </c>
      <c r="F48" s="314">
        <v>9.9382537552511998</v>
      </c>
      <c r="G48" s="314">
        <v>8.9546345045010316</v>
      </c>
      <c r="H48" s="314">
        <v>11.711192941358025</v>
      </c>
      <c r="I48" s="314">
        <v>8.8664658425925928</v>
      </c>
      <c r="J48" s="314">
        <v>2.7459392222222232</v>
      </c>
      <c r="K48" s="314">
        <v>-5.6971244134316406</v>
      </c>
      <c r="L48" s="314">
        <v>49.094665746764974</v>
      </c>
      <c r="M48" s="314">
        <v>3.3327540000000022</v>
      </c>
      <c r="N48" s="314">
        <v>21.859776</v>
      </c>
      <c r="O48" s="314">
        <v>-0.89523199999999803</v>
      </c>
      <c r="P48" s="314">
        <v>17.914473000000001</v>
      </c>
      <c r="Q48" s="314">
        <v>11.399229769999998</v>
      </c>
      <c r="R48" s="314">
        <v>6.9256362100000048</v>
      </c>
      <c r="S48" s="314">
        <v>15.169483000000007</v>
      </c>
      <c r="T48" s="314">
        <v>6.6141879999999951</v>
      </c>
      <c r="U48" s="314">
        <v>10.761495999999998</v>
      </c>
      <c r="V48" s="314">
        <v>15.550336999999999</v>
      </c>
      <c r="W48" s="314">
        <v>19.587292000000001</v>
      </c>
      <c r="X48" s="314">
        <v>17.205845999999994</v>
      </c>
      <c r="Y48" s="314">
        <v>9.226452999999994</v>
      </c>
      <c r="Z48" s="314">
        <v>11.250275000000004</v>
      </c>
      <c r="AA48" s="314">
        <v>10.712027000000001</v>
      </c>
      <c r="AB48" s="314">
        <v>13.541525999999999</v>
      </c>
    </row>
    <row r="49" spans="1:29" s="304" customFormat="1" ht="12.75" x14ac:dyDescent="0.2">
      <c r="A49" s="334" t="s">
        <v>648</v>
      </c>
      <c r="C49" s="314">
        <v>9.1154230465331576</v>
      </c>
      <c r="D49" s="314">
        <v>-30.724373749796978</v>
      </c>
      <c r="E49" s="314">
        <v>8.6511720477930663</v>
      </c>
      <c r="F49" s="314">
        <v>9.9382537552511998</v>
      </c>
      <c r="G49" s="314">
        <v>8.9546345045010316</v>
      </c>
      <c r="H49" s="314">
        <v>11.711192941358025</v>
      </c>
      <c r="I49" s="314">
        <v>14.025608842592593</v>
      </c>
      <c r="J49" s="314">
        <v>20.011374222222223</v>
      </c>
      <c r="K49" s="314">
        <v>16.011227333333334</v>
      </c>
      <c r="L49" s="314">
        <v>32.749552999999999</v>
      </c>
      <c r="M49" s="314">
        <v>9.1548630000000024</v>
      </c>
      <c r="N49" s="314">
        <v>20.372212000000001</v>
      </c>
      <c r="O49" s="314">
        <v>5.8908410000000035</v>
      </c>
      <c r="P49" s="314">
        <v>10.279150000000001</v>
      </c>
      <c r="Q49" s="314">
        <v>13.909894770000001</v>
      </c>
      <c r="R49" s="314">
        <v>10.13645021</v>
      </c>
      <c r="S49" s="314">
        <v>14.014485000000001</v>
      </c>
      <c r="T49" s="314">
        <v>13.149367999999999</v>
      </c>
      <c r="U49" s="314">
        <v>13.162690999999999</v>
      </c>
      <c r="V49" s="314">
        <v>14.439318</v>
      </c>
      <c r="W49" s="314">
        <v>13.659521999999999</v>
      </c>
      <c r="X49" s="314">
        <v>13.541525999999999</v>
      </c>
      <c r="Y49" s="314">
        <v>13.541525999999999</v>
      </c>
      <c r="Z49" s="314">
        <v>13.541525999999999</v>
      </c>
      <c r="AA49" s="314">
        <v>13.541525999999999</v>
      </c>
      <c r="AB49" s="314">
        <v>13.541525999999999</v>
      </c>
    </row>
    <row r="50" spans="1:29" s="304" customFormat="1" ht="12.75" x14ac:dyDescent="0.2">
      <c r="A50" s="315" t="s">
        <v>507</v>
      </c>
      <c r="C50" s="314">
        <v>0</v>
      </c>
      <c r="D50" s="314">
        <v>0</v>
      </c>
      <c r="E50" s="314">
        <v>0</v>
      </c>
      <c r="F50" s="314">
        <v>0</v>
      </c>
      <c r="G50" s="314">
        <v>0</v>
      </c>
      <c r="H50" s="314">
        <v>0</v>
      </c>
      <c r="I50" s="314">
        <v>-5.1591430000000003</v>
      </c>
      <c r="J50" s="314">
        <v>0.23456499999999991</v>
      </c>
      <c r="K50" s="314">
        <v>-6.1719407467649745</v>
      </c>
      <c r="L50" s="314">
        <v>-3.5771352532350242</v>
      </c>
      <c r="M50" s="314">
        <v>-7.8105609999999999</v>
      </c>
      <c r="N50" s="314">
        <v>-4.7164440000000027</v>
      </c>
      <c r="O50" s="314">
        <v>-6.7491410000000016</v>
      </c>
      <c r="P50" s="314">
        <v>7.6369550000000004</v>
      </c>
      <c r="Q50" s="314">
        <v>-2.6086790000000022</v>
      </c>
      <c r="R50" s="314">
        <v>-3.2668879999999945</v>
      </c>
      <c r="S50" s="314">
        <v>1.1549980000000062</v>
      </c>
      <c r="T50" s="314">
        <v>-6.535180000000004</v>
      </c>
      <c r="U50" s="314">
        <v>-2.4011950000000013</v>
      </c>
      <c r="V50" s="314">
        <v>1.1110189999999989</v>
      </c>
      <c r="W50" s="314">
        <v>5.9277700000000024</v>
      </c>
      <c r="X50" s="314">
        <v>3.6643199999999965</v>
      </c>
      <c r="Y50" s="314">
        <v>-4.3150730000000053</v>
      </c>
      <c r="Z50" s="314">
        <v>-2.2912509999999955</v>
      </c>
      <c r="AA50" s="314">
        <v>-1.8294989999999984</v>
      </c>
      <c r="AB50" s="314">
        <v>0</v>
      </c>
    </row>
    <row r="51" spans="1:29" s="304" customFormat="1" ht="12.75" x14ac:dyDescent="0.2">
      <c r="A51" s="315" t="s">
        <v>649</v>
      </c>
      <c r="C51" s="314">
        <v>0</v>
      </c>
      <c r="D51" s="314">
        <v>0</v>
      </c>
      <c r="E51" s="314">
        <v>0</v>
      </c>
      <c r="F51" s="314">
        <v>0</v>
      </c>
      <c r="G51" s="314">
        <v>0</v>
      </c>
      <c r="H51" s="314">
        <v>0</v>
      </c>
      <c r="I51" s="314">
        <v>0</v>
      </c>
      <c r="J51" s="314">
        <v>-17.5</v>
      </c>
      <c r="K51" s="314">
        <v>-15.536411000000001</v>
      </c>
      <c r="L51" s="314">
        <v>19.922248</v>
      </c>
      <c r="M51" s="314">
        <v>1.9884519999999997</v>
      </c>
      <c r="N51" s="314">
        <v>6.2040080000000017</v>
      </c>
      <c r="O51" s="314">
        <v>-3.6931999999999965E-2</v>
      </c>
      <c r="P51" s="314">
        <v>-1.632000000000744E-3</v>
      </c>
      <c r="Q51" s="314">
        <v>9.8013999999999157E-2</v>
      </c>
      <c r="R51" s="314">
        <v>5.6073999999999735E-2</v>
      </c>
      <c r="S51" s="314">
        <v>0</v>
      </c>
      <c r="T51" s="314">
        <v>0</v>
      </c>
      <c r="U51" s="314">
        <v>0</v>
      </c>
      <c r="V51" s="314">
        <v>0</v>
      </c>
      <c r="W51" s="314">
        <v>0</v>
      </c>
      <c r="X51" s="314">
        <v>0</v>
      </c>
      <c r="Y51" s="314">
        <v>0</v>
      </c>
      <c r="Z51" s="314">
        <v>0</v>
      </c>
      <c r="AA51" s="314">
        <v>-1</v>
      </c>
      <c r="AB51" s="314">
        <v>0</v>
      </c>
    </row>
    <row r="52" spans="1:29" s="304" customFormat="1" ht="12.75" customHeight="1" x14ac:dyDescent="0.2">
      <c r="A52" s="311" t="s">
        <v>423</v>
      </c>
      <c r="C52" s="314">
        <v>15.332093000000009</v>
      </c>
      <c r="D52" s="314">
        <v>-13.953154</v>
      </c>
      <c r="E52" s="314">
        <v>-13.943100999999999</v>
      </c>
      <c r="F52" s="314">
        <v>-15.641886</v>
      </c>
      <c r="G52" s="314">
        <v>-27.388918999999998</v>
      </c>
      <c r="H52" s="314">
        <v>-15.873403666666668</v>
      </c>
      <c r="I52" s="314">
        <v>-22.511019999999998</v>
      </c>
      <c r="J52" s="314">
        <v>-2.8707575757578319E-3</v>
      </c>
      <c r="K52" s="314">
        <v>0.75503942424242521</v>
      </c>
      <c r="L52" s="314">
        <v>0.61692599999999942</v>
      </c>
      <c r="M52" s="314">
        <v>-0.27626666666666644</v>
      </c>
      <c r="N52" s="314">
        <v>-0.12006666666666677</v>
      </c>
      <c r="O52" s="314">
        <v>-1.4750000000000001</v>
      </c>
      <c r="P52" s="314">
        <v>-0.60866666666666669</v>
      </c>
      <c r="Q52" s="314">
        <v>0.79999999999999982</v>
      </c>
      <c r="R52" s="314">
        <v>0.39999999999999991</v>
      </c>
      <c r="S52" s="314">
        <v>0.10000000000000009</v>
      </c>
      <c r="T52" s="314">
        <v>0.30000000000000027</v>
      </c>
      <c r="U52" s="314">
        <v>-0.12376376000000056</v>
      </c>
      <c r="V52" s="314">
        <v>1.3127637600000006</v>
      </c>
      <c r="W52" s="314">
        <v>0.66848939514160133</v>
      </c>
      <c r="X52" s="314">
        <v>0.37307167053222656</v>
      </c>
      <c r="Y52" s="314">
        <v>-1.3155612945556641</v>
      </c>
      <c r="Z52" s="314">
        <v>0.25327157974243164</v>
      </c>
      <c r="AA52" s="314">
        <v>-6.1176300048828125E-2</v>
      </c>
      <c r="AB52" s="314">
        <v>1.3429222106933594</v>
      </c>
    </row>
    <row r="53" spans="1:29" s="304" customFormat="1" ht="12.75" x14ac:dyDescent="0.2">
      <c r="A53" s="304" t="s">
        <v>489</v>
      </c>
      <c r="C53" s="304">
        <v>4.1635270543416656</v>
      </c>
      <c r="D53" s="304">
        <v>-0.47167882999999944</v>
      </c>
      <c r="E53" s="304">
        <v>10.180731332424998</v>
      </c>
      <c r="F53" s="304">
        <v>15.278904737574999</v>
      </c>
      <c r="G53" s="304">
        <v>3.0380149999999979</v>
      </c>
      <c r="H53" s="304">
        <v>-0.95326907424242258</v>
      </c>
      <c r="I53" s="304">
        <v>9.9556030909090918</v>
      </c>
      <c r="J53" s="304">
        <v>0.3098295137085092</v>
      </c>
      <c r="K53" s="304">
        <v>-6.588563076248203</v>
      </c>
      <c r="L53" s="304">
        <v>-2.4902137707936385</v>
      </c>
      <c r="M53" s="304">
        <v>-5.413637333333341</v>
      </c>
      <c r="N53" s="304">
        <v>6.101104099166669</v>
      </c>
      <c r="O53" s="304">
        <v>-5.1234206666666502</v>
      </c>
      <c r="P53" s="304">
        <v>-0.861912000000018</v>
      </c>
      <c r="Q53" s="304">
        <v>4.1274977199999991</v>
      </c>
      <c r="R53" s="304">
        <v>-12.874344897437496</v>
      </c>
      <c r="S53" s="304">
        <v>-2.4348828686843822</v>
      </c>
      <c r="T53" s="304">
        <v>5.617022791506411</v>
      </c>
      <c r="U53" s="304">
        <v>11.370789688706729</v>
      </c>
      <c r="V53" s="304">
        <v>-15.394163115732933</v>
      </c>
      <c r="W53" s="304">
        <v>-28.126558770886774</v>
      </c>
      <c r="X53" s="304">
        <v>-32.476324935664067</v>
      </c>
      <c r="Y53" s="304">
        <v>-26.20770856480469</v>
      </c>
      <c r="Z53" s="304">
        <v>1.2402583391406248</v>
      </c>
      <c r="AA53" s="304">
        <v>9.763447450839843</v>
      </c>
      <c r="AB53" s="304">
        <v>-46.902550223183596</v>
      </c>
    </row>
    <row r="54" spans="1:29" s="304" customFormat="1" ht="12.75" x14ac:dyDescent="0.2">
      <c r="A54" s="311" t="s">
        <v>490</v>
      </c>
      <c r="C54" s="314">
        <v>0.69999999999999896</v>
      </c>
      <c r="D54" s="314">
        <v>-2.3780000000000001</v>
      </c>
      <c r="E54" s="314">
        <v>1.2779999999999987</v>
      </c>
      <c r="F54" s="314">
        <v>0.67249999999999943</v>
      </c>
      <c r="G54" s="314">
        <v>-5.322499999999998</v>
      </c>
      <c r="H54" s="314">
        <v>-9.5562424242424235</v>
      </c>
      <c r="I54" s="314">
        <v>1.939109090909092</v>
      </c>
      <c r="J54" s="314">
        <v>-7.2406914862914888</v>
      </c>
      <c r="K54" s="314">
        <v>-9.9902481962482028</v>
      </c>
      <c r="L54" s="314">
        <v>-2.6771936507936402</v>
      </c>
      <c r="M54" s="314">
        <v>-2.6175333333333413</v>
      </c>
      <c r="N54" s="314">
        <v>-3.982533333333329</v>
      </c>
      <c r="O54" s="314">
        <v>-3.1690666666666516</v>
      </c>
      <c r="P54" s="314">
        <v>3.6443999999999832</v>
      </c>
      <c r="Q54" s="314">
        <v>-6.5</v>
      </c>
      <c r="R54" s="314">
        <v>-8.1999999999999957</v>
      </c>
      <c r="S54" s="314">
        <v>-0.10000000000000853</v>
      </c>
      <c r="T54" s="314">
        <v>9.8000000000000043</v>
      </c>
      <c r="U54" s="314">
        <v>9.6465430300000037</v>
      </c>
      <c r="V54" s="314">
        <v>-12.221638009999999</v>
      </c>
      <c r="W54" s="314">
        <v>-22.89160118699219</v>
      </c>
      <c r="X54" s="314">
        <v>-27.792739868164063</v>
      </c>
      <c r="Y54" s="314">
        <v>-20.327560424804688</v>
      </c>
      <c r="Z54" s="314">
        <v>6.474273681640625</v>
      </c>
      <c r="AA54" s="314">
        <v>15.655357360839844</v>
      </c>
      <c r="AB54" s="314">
        <v>-41.739280700683594</v>
      </c>
    </row>
    <row r="55" spans="1:29" s="306" customFormat="1" ht="12.75" x14ac:dyDescent="0.2">
      <c r="A55" s="311" t="s">
        <v>491</v>
      </c>
      <c r="B55" s="304"/>
      <c r="C55" s="314">
        <v>3.4635270543416663</v>
      </c>
      <c r="D55" s="314">
        <v>1.9063211700000007</v>
      </c>
      <c r="E55" s="314">
        <v>8.9027313324249988</v>
      </c>
      <c r="F55" s="314">
        <v>14.606404737575</v>
      </c>
      <c r="G55" s="314">
        <v>8.3605149999999959</v>
      </c>
      <c r="H55" s="314">
        <v>8.602973350000001</v>
      </c>
      <c r="I55" s="314">
        <v>8.0164939999999998</v>
      </c>
      <c r="J55" s="314">
        <v>7.550520999999998</v>
      </c>
      <c r="K55" s="314">
        <v>3.4016851200000002</v>
      </c>
      <c r="L55" s="314">
        <v>0.18697988000000199</v>
      </c>
      <c r="M55" s="314">
        <v>-2.7961040000000001</v>
      </c>
      <c r="N55" s="314">
        <v>10.083637432499998</v>
      </c>
      <c r="O55" s="314">
        <v>-1.9543539999999988</v>
      </c>
      <c r="P55" s="314">
        <v>-4.5063120000000012</v>
      </c>
      <c r="Q55" s="314">
        <v>10.627497719999999</v>
      </c>
      <c r="R55" s="314">
        <v>-4.6743448974375008</v>
      </c>
      <c r="S55" s="314">
        <v>-2.3348828686843737</v>
      </c>
      <c r="T55" s="314">
        <v>-4.1829772084935932</v>
      </c>
      <c r="U55" s="314">
        <v>1.7242466587067249</v>
      </c>
      <c r="V55" s="314">
        <v>-3.1725251057329347</v>
      </c>
      <c r="W55" s="314">
        <v>-5.2349575838945839</v>
      </c>
      <c r="X55" s="314">
        <v>-4.6835850675000028</v>
      </c>
      <c r="Y55" s="314">
        <v>-5.8801481400000011</v>
      </c>
      <c r="Z55" s="314">
        <v>-5.2340153425000002</v>
      </c>
      <c r="AA55" s="314">
        <v>-5.8919099100000007</v>
      </c>
      <c r="AB55" s="314">
        <v>-5.1632695225000012</v>
      </c>
      <c r="AC55" s="304"/>
    </row>
    <row r="56" spans="1:29" s="306" customFormat="1" ht="19.5" customHeight="1" x14ac:dyDescent="0.2">
      <c r="A56" s="319" t="s">
        <v>273</v>
      </c>
      <c r="B56" s="319"/>
      <c r="C56" s="571">
        <v>-37.697864079262786</v>
      </c>
      <c r="D56" s="571">
        <v>2.0272722468756044</v>
      </c>
      <c r="E56" s="571">
        <v>-21.482763759480495</v>
      </c>
      <c r="F56" s="571">
        <v>-28.165943978206311</v>
      </c>
      <c r="G56" s="571">
        <v>-3.9005594751249824</v>
      </c>
      <c r="H56" s="571">
        <v>-10.014311642188524</v>
      </c>
      <c r="I56" s="571">
        <v>-21.174853523501515</v>
      </c>
      <c r="J56" s="571">
        <v>-34.033814606607514</v>
      </c>
      <c r="K56" s="571">
        <v>-7.4665299823710214</v>
      </c>
      <c r="L56" s="571">
        <v>-37.39995155306832</v>
      </c>
      <c r="M56" s="571">
        <v>-23.333370966647209</v>
      </c>
      <c r="N56" s="571">
        <v>-53.512582192039027</v>
      </c>
      <c r="O56" s="571">
        <v>-36.414669953982134</v>
      </c>
      <c r="P56" s="571">
        <v>-51.077667031672163</v>
      </c>
      <c r="Q56" s="571">
        <v>-43.167287417858567</v>
      </c>
      <c r="R56" s="571">
        <v>-33.428193094538884</v>
      </c>
      <c r="S56" s="571">
        <v>-42.921409159337003</v>
      </c>
      <c r="T56" s="571">
        <v>-28.941589379034191</v>
      </c>
      <c r="U56" s="571">
        <v>-39.388262225362141</v>
      </c>
      <c r="V56" s="571">
        <v>-28.450341607075487</v>
      </c>
      <c r="W56" s="571">
        <v>-41.87227883359715</v>
      </c>
      <c r="X56" s="571">
        <v>-39.452675051342283</v>
      </c>
      <c r="Y56" s="571">
        <v>-22.636769114803684</v>
      </c>
      <c r="Z56" s="571">
        <v>-48.422370382317062</v>
      </c>
      <c r="AA56" s="571">
        <v>-47.339521803723549</v>
      </c>
      <c r="AB56" s="571">
        <v>-43.429840200898312</v>
      </c>
      <c r="AC56" s="304"/>
    </row>
    <row r="57" spans="1:29" s="304" customFormat="1" ht="20.25" customHeight="1" x14ac:dyDescent="0.2">
      <c r="A57" s="323" t="s">
        <v>492</v>
      </c>
    </row>
    <row r="58" spans="1:29" s="304" customFormat="1" ht="12.75" x14ac:dyDescent="0.2">
      <c r="A58" s="304" t="s">
        <v>531</v>
      </c>
      <c r="C58" s="314" t="s">
        <v>248</v>
      </c>
      <c r="D58" s="314" t="s">
        <v>248</v>
      </c>
      <c r="E58" s="314" t="s">
        <v>248</v>
      </c>
      <c r="F58" s="314" t="s">
        <v>248</v>
      </c>
      <c r="G58" s="314" t="s">
        <v>248</v>
      </c>
      <c r="H58" s="314" t="s">
        <v>248</v>
      </c>
      <c r="I58" s="314">
        <v>28.198948442935944</v>
      </c>
      <c r="J58" s="314">
        <v>34.470929622650146</v>
      </c>
      <c r="K58" s="314">
        <v>32.795687437057495</v>
      </c>
      <c r="L58" s="314">
        <v>42.896219730377197</v>
      </c>
      <c r="M58" s="314">
        <v>54.044251441955566</v>
      </c>
      <c r="N58" s="314">
        <v>44.879862785339355</v>
      </c>
      <c r="O58" s="314">
        <v>78.880190849304199</v>
      </c>
      <c r="P58" s="314">
        <v>67.203884124755859</v>
      </c>
      <c r="Q58" s="314">
        <v>72.623003005981445</v>
      </c>
      <c r="R58" s="314">
        <v>72.995824813842773</v>
      </c>
      <c r="S58" s="314">
        <v>86.973657608032227</v>
      </c>
      <c r="T58" s="314">
        <v>94.855194091796875</v>
      </c>
      <c r="U58" s="314">
        <v>95.189975738525391</v>
      </c>
      <c r="V58" s="314">
        <v>73.644168853759766</v>
      </c>
      <c r="W58" s="314">
        <v>44.70814323425293</v>
      </c>
      <c r="X58" s="314">
        <v>29.632326126098633</v>
      </c>
      <c r="Y58" s="314">
        <v>36.090000152587891</v>
      </c>
      <c r="Z58" s="314">
        <v>34.889013290405273</v>
      </c>
      <c r="AA58" s="314">
        <v>41.084433555603027</v>
      </c>
      <c r="AB58" s="314">
        <v>43.441181182861328</v>
      </c>
    </row>
    <row r="59" spans="1:29" s="304" customFormat="1" ht="12.75" x14ac:dyDescent="0.2">
      <c r="A59" s="994" t="s">
        <v>535</v>
      </c>
      <c r="B59" s="994"/>
      <c r="C59" s="994"/>
      <c r="D59" s="994"/>
      <c r="E59" s="994"/>
      <c r="F59" s="994"/>
      <c r="G59" s="994"/>
      <c r="H59" s="994"/>
      <c r="I59" s="994"/>
      <c r="J59" s="994"/>
      <c r="K59" s="994"/>
      <c r="L59" s="994"/>
      <c r="M59" s="994"/>
      <c r="N59" s="994"/>
      <c r="O59" s="994"/>
      <c r="P59" s="994"/>
      <c r="Q59" s="994"/>
      <c r="R59" s="994"/>
      <c r="S59" s="994"/>
      <c r="T59" s="994"/>
      <c r="U59" s="994"/>
      <c r="V59" s="994"/>
      <c r="W59" s="994"/>
      <c r="X59" s="994"/>
      <c r="Y59" s="994"/>
    </row>
    <row r="60" spans="1:29" s="304" customFormat="1" ht="12.75" x14ac:dyDescent="0.2">
      <c r="A60" s="264" t="s">
        <v>513</v>
      </c>
    </row>
    <row r="61" spans="1:29" ht="15" customHeight="1" x14ac:dyDescent="0.25">
      <c r="A61" s="264" t="s">
        <v>514</v>
      </c>
      <c r="AA61" s="304"/>
    </row>
    <row r="62" spans="1:29" ht="15" customHeight="1" x14ac:dyDescent="0.25">
      <c r="A62" s="264" t="s">
        <v>693</v>
      </c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1"/>
      <c r="N62" s="321"/>
      <c r="O62" s="321"/>
      <c r="P62" s="321"/>
      <c r="Q62" s="321"/>
      <c r="R62" s="321"/>
      <c r="S62" s="321"/>
      <c r="T62" s="321"/>
      <c r="U62" s="321"/>
      <c r="V62" s="321"/>
      <c r="W62" s="321"/>
      <c r="X62" s="321"/>
      <c r="Y62" s="321"/>
      <c r="Z62" s="321"/>
      <c r="AA62" s="321"/>
    </row>
    <row r="63" spans="1:29" ht="15" customHeight="1" x14ac:dyDescent="0.25">
      <c r="C63" s="321"/>
      <c r="D63" s="321"/>
      <c r="E63" s="321"/>
      <c r="F63" s="321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321"/>
      <c r="S63" s="321"/>
      <c r="T63" s="321"/>
      <c r="U63" s="321"/>
      <c r="V63" s="321"/>
      <c r="W63" s="321"/>
      <c r="X63" s="321"/>
      <c r="Y63" s="321"/>
      <c r="Z63" s="321"/>
    </row>
    <row r="64" spans="1:29" ht="15" customHeight="1" x14ac:dyDescent="0.25">
      <c r="A64" s="257"/>
      <c r="B64" s="257"/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</row>
    <row r="65" spans="1:13" ht="15" customHeight="1" x14ac:dyDescent="0.25">
      <c r="A65" s="257"/>
      <c r="B65" s="257"/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</row>
    <row r="66" spans="1:13" ht="15" customHeight="1" x14ac:dyDescent="0.25">
      <c r="A66" s="257"/>
      <c r="B66" s="257"/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</row>
    <row r="67" spans="1:13" ht="15" customHeight="1" x14ac:dyDescent="0.25">
      <c r="A67" s="257"/>
      <c r="B67" s="257"/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</row>
    <row r="68" spans="1:13" ht="15" customHeight="1" x14ac:dyDescent="0.25">
      <c r="A68" s="257"/>
      <c r="B68" s="257"/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</row>
    <row r="69" spans="1:13" ht="15" customHeight="1" x14ac:dyDescent="0.25">
      <c r="A69" s="257"/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</row>
    <row r="70" spans="1:13" ht="15" customHeight="1" x14ac:dyDescent="0.25">
      <c r="A70" s="257"/>
      <c r="B70" s="257"/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</row>
    <row r="71" spans="1:13" ht="15" customHeight="1" x14ac:dyDescent="0.25">
      <c r="A71" s="257"/>
      <c r="B71" s="257"/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</row>
    <row r="72" spans="1:13" ht="15" customHeight="1" x14ac:dyDescent="0.25">
      <c r="A72" s="257"/>
      <c r="B72" s="257"/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</row>
    <row r="73" spans="1:13" ht="15" customHeight="1" x14ac:dyDescent="0.25">
      <c r="A73" s="257"/>
      <c r="B73" s="257"/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</row>
    <row r="74" spans="1:13" ht="15" customHeight="1" x14ac:dyDescent="0.25">
      <c r="A74" s="257"/>
      <c r="B74" s="257"/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</row>
    <row r="75" spans="1:13" ht="15" customHeight="1" x14ac:dyDescent="0.25">
      <c r="A75" s="257"/>
      <c r="B75" s="257"/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</row>
    <row r="76" spans="1:13" ht="15" customHeight="1" x14ac:dyDescent="0.25">
      <c r="A76" s="257"/>
      <c r="B76" s="257"/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</row>
    <row r="77" spans="1:13" ht="15" customHeight="1" x14ac:dyDescent="0.25">
      <c r="A77" s="257"/>
      <c r="B77" s="257"/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</row>
    <row r="78" spans="1:13" ht="15" customHeight="1" x14ac:dyDescent="0.25">
      <c r="A78" s="257"/>
      <c r="B78" s="257"/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</row>
    <row r="79" spans="1:13" ht="15" customHeight="1" x14ac:dyDescent="0.25"/>
    <row r="80" spans="1:13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</sheetData>
  <mergeCells count="1">
    <mergeCell ref="A59:Y59"/>
  </mergeCells>
  <phoneticPr fontId="6" type="noConversion"/>
  <pageMargins left="0.74803149606299213" right="0.74803149606299213" top="0.98425196850393704" bottom="0.98425196850393704" header="0.51181102362204722" footer="0.51181102362204722"/>
  <pageSetup scale="53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/>
  <dimension ref="A1:AJ321"/>
  <sheetViews>
    <sheetView view="pageBreakPreview" zoomScale="80" zoomScaleNormal="80" zoomScaleSheetLayoutView="80" zoomScalePageLayoutView="80" workbookViewId="0">
      <pane xSplit="1" ySplit="2" topLeftCell="B3" activePane="bottomRight" state="frozen"/>
      <selection pane="topRight"/>
      <selection pane="bottomLeft"/>
      <selection pane="bottomRight" activeCell="A2" sqref="A2"/>
    </sheetView>
  </sheetViews>
  <sheetFormatPr defaultColWidth="8" defaultRowHeight="13.5" customHeight="1" outlineLevelCol="1" x14ac:dyDescent="0.25"/>
  <cols>
    <col min="1" max="1" width="39.28515625" style="165" customWidth="1"/>
    <col min="2" max="10" width="9.28515625" style="165" hidden="1" customWidth="1" outlineLevel="1"/>
    <col min="11" max="11" width="9.28515625" style="165" customWidth="1" collapsed="1"/>
    <col min="12" max="16" width="9.28515625" style="165" customWidth="1"/>
    <col min="17" max="36" width="9.28515625" style="257" customWidth="1"/>
    <col min="37" max="16384" width="8" style="165"/>
  </cols>
  <sheetData>
    <row r="1" spans="1:29" s="304" customFormat="1" ht="25.15" customHeight="1" x14ac:dyDescent="0.2">
      <c r="A1" s="289" t="str">
        <f>Index!B76</f>
        <v>Table 9b    Marshall Islands: Balance of payments (detail), FY2004-FY2020</v>
      </c>
    </row>
    <row r="2" spans="1:29" s="328" customFormat="1" ht="18.75" customHeight="1" x14ac:dyDescent="0.25">
      <c r="A2" s="263" t="s">
        <v>344</v>
      </c>
      <c r="B2" s="177" t="str">
        <f>IF(PubGrf="P",Sys!C3,Sys!C4)</f>
        <v>FY1995</v>
      </c>
      <c r="C2" s="177" t="str">
        <f>IF(PubGrf="P",Sys!D3,Sys!D4)</f>
        <v>FY1996</v>
      </c>
      <c r="D2" s="177" t="str">
        <f>IF(PubGrf="P",Sys!E3,Sys!E4)</f>
        <v>FY1997</v>
      </c>
      <c r="E2" s="177" t="str">
        <f>IF(PubGrf="P",Sys!F3,Sys!F4)</f>
        <v>FY1998</v>
      </c>
      <c r="F2" s="177" t="str">
        <f>IF(PubGrf="P",Sys!G3,Sys!G4)</f>
        <v>FY1999</v>
      </c>
      <c r="G2" s="177" t="str">
        <f>IF(PubGrf="P",Sys!H3,Sys!H4)</f>
        <v>FY2000</v>
      </c>
      <c r="H2" s="177" t="str">
        <f>IF(PubGrf="P",Sys!I3,Sys!I4)</f>
        <v>FY2001</v>
      </c>
      <c r="I2" s="177" t="str">
        <f>IF(PubGrf="P",Sys!J3,Sys!J4)</f>
        <v>FY2002</v>
      </c>
      <c r="J2" s="177" t="str">
        <f>IF(PubGrf="P",Sys!K3,Sys!K4)</f>
        <v>FY2003</v>
      </c>
      <c r="K2" s="177" t="str">
        <f>IF(PubGrf="P",Sys!L3,Sys!L4)</f>
        <v>FY2004</v>
      </c>
      <c r="L2" s="177" t="str">
        <f>IF(PubGrf="P",Sys!M3,Sys!M4)</f>
        <v>FY2005</v>
      </c>
      <c r="M2" s="177" t="str">
        <f>IF(PubGrf="P",Sys!N3,Sys!N4)</f>
        <v>FY2006</v>
      </c>
      <c r="N2" s="177" t="str">
        <f>IF(PubGrf="P",Sys!O3,Sys!O4)</f>
        <v>FY2007</v>
      </c>
      <c r="O2" s="177" t="str">
        <f>IF(PubGrf="P",Sys!P3,Sys!P4)</f>
        <v>FY2008</v>
      </c>
      <c r="P2" s="177" t="str">
        <f>IF(PubGrf="P",Sys!Q3,Sys!Q4)</f>
        <v>FY2009</v>
      </c>
      <c r="Q2" s="177" t="str">
        <f>IF(PubGrf="P",Sys!R3,Sys!R4)</f>
        <v>FY2010</v>
      </c>
      <c r="R2" s="177" t="str">
        <f>IF(PubGrf="P",Sys!S3,Sys!S4)</f>
        <v>FY2011</v>
      </c>
      <c r="S2" s="177" t="str">
        <f>IF(PubGrf="P",Sys!T3,Sys!T4)</f>
        <v>FY2012</v>
      </c>
      <c r="T2" s="177" t="str">
        <f>IF(PubGrf="P",Sys!U3,Sys!U4)</f>
        <v>FY2013</v>
      </c>
      <c r="U2" s="177" t="str">
        <f>IF(PubGrf="P",Sys!V3,Sys!V4)</f>
        <v>FY2014</v>
      </c>
      <c r="V2" s="177" t="str">
        <f>IF(PubGrf="P",Sys!W3,Sys!W4)</f>
        <v>FY2015</v>
      </c>
      <c r="W2" s="177" t="str">
        <f>IF(PubGrf="P",Sys!X3,Sys!X4)</f>
        <v>FY2016</v>
      </c>
      <c r="X2" s="177" t="str">
        <f>IF(PubGrf="P",Sys!Y3,Sys!Y4)</f>
        <v>FY2017</v>
      </c>
      <c r="Y2" s="177" t="str">
        <f>IF(PubGrf="P",Sys!Z3,Sys!Z4)</f>
        <v>FY2018</v>
      </c>
      <c r="Z2" s="177" t="str">
        <f>IF(PubGrf="P",Sys!AA3,Sys!AA4)</f>
        <v>FY2019</v>
      </c>
      <c r="AA2" s="177" t="str">
        <f>IF(PubGrf="P",Sys!AB3,Sys!AB4)</f>
        <v>FY2020</v>
      </c>
      <c r="AB2" s="304"/>
      <c r="AC2" s="257"/>
    </row>
    <row r="3" spans="1:29" s="306" customFormat="1" ht="18" customHeight="1" x14ac:dyDescent="0.2">
      <c r="A3" s="306" t="s">
        <v>392</v>
      </c>
      <c r="B3" s="335" t="e">
        <f>#REF!</f>
        <v>#REF!</v>
      </c>
      <c r="C3" s="335">
        <v>-30.558460441866746</v>
      </c>
      <c r="D3" s="335">
        <v>-12.459627832642571</v>
      </c>
      <c r="E3" s="335">
        <v>-11.336278258408907</v>
      </c>
      <c r="F3" s="335">
        <v>-12.74065691457367</v>
      </c>
      <c r="G3" s="335">
        <v>-13.970277533618095</v>
      </c>
      <c r="H3" s="335">
        <v>-4.6141328118185001</v>
      </c>
      <c r="I3" s="335">
        <v>9.1860489104219454</v>
      </c>
      <c r="J3" s="335">
        <v>0.61023638478094711</v>
      </c>
      <c r="K3" s="335">
        <v>6.4309780825069538</v>
      </c>
      <c r="L3" s="335">
        <v>10.212283934225383</v>
      </c>
      <c r="M3" s="335">
        <v>-2.5466707107309361</v>
      </c>
      <c r="N3" s="335">
        <v>5.230697878335306</v>
      </c>
      <c r="O3" s="335">
        <v>-3.7716929463744719</v>
      </c>
      <c r="P3" s="335">
        <v>-17.894722272220186</v>
      </c>
      <c r="Q3" s="335">
        <v>-28.653199950526393</v>
      </c>
      <c r="R3" s="335">
        <v>-0.15947502913892464</v>
      </c>
      <c r="S3" s="335">
        <v>-4.3301401529029206</v>
      </c>
      <c r="T3" s="335">
        <v>-12.728571982013918</v>
      </c>
      <c r="U3" s="335">
        <v>5.3601420787980771</v>
      </c>
      <c r="V3" s="335">
        <v>29.318106027954599</v>
      </c>
      <c r="W3" s="335">
        <v>30.006175416961533</v>
      </c>
      <c r="X3" s="335">
        <v>13.665010860038471</v>
      </c>
      <c r="Y3" s="335">
        <v>11.117479656425331</v>
      </c>
      <c r="Z3" s="335">
        <v>-58.439363318483117</v>
      </c>
      <c r="AA3" s="335">
        <v>50.212889967640415</v>
      </c>
      <c r="AB3" s="304"/>
      <c r="AC3" s="336"/>
    </row>
    <row r="4" spans="1:29" s="308" customFormat="1" ht="19.5" customHeight="1" x14ac:dyDescent="0.2">
      <c r="A4" s="308" t="s">
        <v>393</v>
      </c>
      <c r="B4" s="336">
        <v>-76.633598986285961</v>
      </c>
      <c r="C4" s="336">
        <v>-75.600254312110565</v>
      </c>
      <c r="D4" s="336">
        <v>-62.938920605702528</v>
      </c>
      <c r="E4" s="336">
        <v>-71.858442124345643</v>
      </c>
      <c r="F4" s="336">
        <v>-73.542473533701965</v>
      </c>
      <c r="G4" s="336">
        <v>-84.186220151841113</v>
      </c>
      <c r="H4" s="336">
        <v>-83.984773338990678</v>
      </c>
      <c r="I4" s="336">
        <v>-64.075196290580649</v>
      </c>
      <c r="J4" s="336">
        <v>-75.475326882539463</v>
      </c>
      <c r="K4" s="336">
        <v>-71.095158401320973</v>
      </c>
      <c r="L4" s="336">
        <v>-82.520931989823566</v>
      </c>
      <c r="M4" s="336">
        <v>-89.910393371440151</v>
      </c>
      <c r="N4" s="336">
        <v>-94.92225530227546</v>
      </c>
      <c r="O4" s="336">
        <v>-93.89211066656847</v>
      </c>
      <c r="P4" s="336">
        <v>-111.48855050072166</v>
      </c>
      <c r="Q4" s="336">
        <v>-116.01617272875046</v>
      </c>
      <c r="R4" s="336">
        <v>-88.629034106929183</v>
      </c>
      <c r="S4" s="336">
        <v>-84.781249247009711</v>
      </c>
      <c r="T4" s="336">
        <v>-106.42614334988698</v>
      </c>
      <c r="U4" s="336">
        <v>-90.615179315634151</v>
      </c>
      <c r="V4" s="336">
        <v>-89.720868700383647</v>
      </c>
      <c r="W4" s="336">
        <v>-84.736166427125823</v>
      </c>
      <c r="X4" s="336">
        <v>-97.481116202697336</v>
      </c>
      <c r="Y4" s="336">
        <v>-104.11518397548531</v>
      </c>
      <c r="Z4" s="336">
        <v>-174.85400292769069</v>
      </c>
      <c r="AA4" s="336">
        <v>-84.306077556290418</v>
      </c>
      <c r="AB4" s="304"/>
      <c r="AC4" s="336"/>
    </row>
    <row r="5" spans="1:29" s="308" customFormat="1" ht="19.5" customHeight="1" x14ac:dyDescent="0.2">
      <c r="A5" s="308" t="s">
        <v>394</v>
      </c>
      <c r="B5" s="336">
        <v>-51.792438673695031</v>
      </c>
      <c r="C5" s="336">
        <v>-49.932219504067774</v>
      </c>
      <c r="D5" s="336">
        <v>-39.970611182975873</v>
      </c>
      <c r="E5" s="336">
        <v>-45.045814850049489</v>
      </c>
      <c r="F5" s="336">
        <v>-48.176363977760985</v>
      </c>
      <c r="G5" s="336">
        <v>-60.182409624174852</v>
      </c>
      <c r="H5" s="336">
        <v>-58.791328054485533</v>
      </c>
      <c r="I5" s="336">
        <v>-43.050449726588937</v>
      </c>
      <c r="J5" s="336">
        <v>-51.355951347728109</v>
      </c>
      <c r="K5" s="336">
        <v>-46.019437332833846</v>
      </c>
      <c r="L5" s="336">
        <v>-51.714673928601258</v>
      </c>
      <c r="M5" s="336">
        <v>-57.298227990954842</v>
      </c>
      <c r="N5" s="336">
        <v>-60.259645671766513</v>
      </c>
      <c r="O5" s="336">
        <v>-59.309235875921871</v>
      </c>
      <c r="P5" s="336">
        <v>-64.230695416471633</v>
      </c>
      <c r="Q5" s="336">
        <v>-81.087308900203766</v>
      </c>
      <c r="R5" s="336">
        <v>-51.205141924140477</v>
      </c>
      <c r="S5" s="336">
        <v>-44.447864192344255</v>
      </c>
      <c r="T5" s="336">
        <v>-65.56812601002575</v>
      </c>
      <c r="U5" s="336">
        <v>-55.821381807236065</v>
      </c>
      <c r="V5" s="336">
        <v>-52.005240119424364</v>
      </c>
      <c r="W5" s="336">
        <v>-48.350454208224974</v>
      </c>
      <c r="X5" s="336">
        <v>-52.54213067174237</v>
      </c>
      <c r="Y5" s="336">
        <v>-62.430622025722158</v>
      </c>
      <c r="Z5" s="336">
        <v>-131.34640509964635</v>
      </c>
      <c r="AA5" s="336">
        <v>-54.297560291971493</v>
      </c>
      <c r="AB5" s="304"/>
      <c r="AC5" s="336"/>
    </row>
    <row r="6" spans="1:29" s="304" customFormat="1" ht="19.5" customHeight="1" x14ac:dyDescent="0.2">
      <c r="A6" s="304" t="s">
        <v>395</v>
      </c>
      <c r="B6" s="337">
        <v>17.776471053056898</v>
      </c>
      <c r="C6" s="337">
        <v>17.166976321350457</v>
      </c>
      <c r="D6" s="337">
        <v>18.531359381299726</v>
      </c>
      <c r="E6" s="337">
        <v>17.381648904358059</v>
      </c>
      <c r="F6" s="337">
        <v>14.727754416508734</v>
      </c>
      <c r="G6" s="337">
        <v>19.073893353535386</v>
      </c>
      <c r="H6" s="337">
        <v>17.279423661608288</v>
      </c>
      <c r="I6" s="337">
        <v>20.015886606095517</v>
      </c>
      <c r="J6" s="337">
        <v>22.582812033540986</v>
      </c>
      <c r="K6" s="337">
        <v>24.697348053267138</v>
      </c>
      <c r="L6" s="337">
        <v>31.869031830818802</v>
      </c>
      <c r="M6" s="337">
        <v>22.788445983508094</v>
      </c>
      <c r="N6" s="337">
        <v>25.832156555050553</v>
      </c>
      <c r="O6" s="337">
        <v>28.949848635730248</v>
      </c>
      <c r="P6" s="337">
        <v>27.650761402033904</v>
      </c>
      <c r="Q6" s="337">
        <v>43.64119266032364</v>
      </c>
      <c r="R6" s="337">
        <v>70.105908506572135</v>
      </c>
      <c r="S6" s="337">
        <v>81.650483944128325</v>
      </c>
      <c r="T6" s="337">
        <v>76.183592107922621</v>
      </c>
      <c r="U6" s="337">
        <v>69.506212885764683</v>
      </c>
      <c r="V6" s="337">
        <v>59.825729078452873</v>
      </c>
      <c r="W6" s="337">
        <v>52.500591250237946</v>
      </c>
      <c r="X6" s="337">
        <v>60.907251811842272</v>
      </c>
      <c r="Y6" s="337">
        <v>63.921864764757785</v>
      </c>
      <c r="Z6" s="337">
        <v>69.076114439397728</v>
      </c>
      <c r="AA6" s="337">
        <v>71.53244884066315</v>
      </c>
      <c r="AC6" s="336"/>
    </row>
    <row r="7" spans="1:29" s="304" customFormat="1" ht="12.75" customHeight="1" x14ac:dyDescent="0.2">
      <c r="A7" s="309" t="s">
        <v>494</v>
      </c>
      <c r="B7" s="337">
        <v>15.488689858668032</v>
      </c>
      <c r="C7" s="337">
        <v>15.065451354395272</v>
      </c>
      <c r="D7" s="337">
        <v>15.343059490781537</v>
      </c>
      <c r="E7" s="337">
        <v>14.885648963485869</v>
      </c>
      <c r="F7" s="337">
        <v>12.980454437298835</v>
      </c>
      <c r="G7" s="337">
        <v>16.845842097126109</v>
      </c>
      <c r="H7" s="337">
        <v>16.07782014677526</v>
      </c>
      <c r="I7" s="337">
        <v>18.086307215206819</v>
      </c>
      <c r="J7" s="337">
        <v>20.090724918111547</v>
      </c>
      <c r="K7" s="337">
        <v>22.660615859950532</v>
      </c>
      <c r="L7" s="337">
        <v>27.924315694827463</v>
      </c>
      <c r="M7" s="337">
        <v>21.223298869708046</v>
      </c>
      <c r="N7" s="337">
        <v>22.372961084240615</v>
      </c>
      <c r="O7" s="337">
        <v>22.806624014911154</v>
      </c>
      <c r="P7" s="337">
        <v>21.365376747035125</v>
      </c>
      <c r="Q7" s="337">
        <v>27.105891499511266</v>
      </c>
      <c r="R7" s="337">
        <v>34.471677392184624</v>
      </c>
      <c r="S7" s="337">
        <v>37.051722886274632</v>
      </c>
      <c r="T7" s="337">
        <v>36.737139371068068</v>
      </c>
      <c r="U7" s="337">
        <v>38.588567097571939</v>
      </c>
      <c r="V7" s="337">
        <v>30.18394457737713</v>
      </c>
      <c r="W7" s="337">
        <v>21.584260435876377</v>
      </c>
      <c r="X7" s="337">
        <v>18.900743962148976</v>
      </c>
      <c r="Y7" s="337">
        <v>23.184401910372411</v>
      </c>
      <c r="Z7" s="337">
        <v>19.379456233411705</v>
      </c>
      <c r="AA7" s="337">
        <v>13.366400063559722</v>
      </c>
      <c r="AC7" s="336"/>
    </row>
    <row r="8" spans="1:29" s="304" customFormat="1" ht="12.75" customHeight="1" x14ac:dyDescent="0.2">
      <c r="A8" s="309" t="s">
        <v>495</v>
      </c>
      <c r="B8" s="337">
        <v>1.9387811943888664</v>
      </c>
      <c r="C8" s="337">
        <v>1.8015249669551849</v>
      </c>
      <c r="D8" s="337">
        <v>3.1422998905181885</v>
      </c>
      <c r="E8" s="337">
        <v>1.5369999408721924</v>
      </c>
      <c r="F8" s="337">
        <v>1.2742999792098999</v>
      </c>
      <c r="G8" s="337">
        <v>1.252500057220459</v>
      </c>
      <c r="H8" s="337">
        <v>0.20800000429153442</v>
      </c>
      <c r="I8" s="337">
        <v>0.93999999761581421</v>
      </c>
      <c r="J8" s="337">
        <v>1.5118999481201172</v>
      </c>
      <c r="K8" s="337">
        <v>1.0368000268936157</v>
      </c>
      <c r="L8" s="337">
        <v>2.9098999500274658</v>
      </c>
      <c r="M8" s="337">
        <v>0.47589999437332153</v>
      </c>
      <c r="N8" s="337">
        <v>2.3939108848571777</v>
      </c>
      <c r="O8" s="337">
        <v>4.8459320068359375</v>
      </c>
      <c r="P8" s="337">
        <v>2.2650001049041748</v>
      </c>
      <c r="Q8" s="337">
        <v>2.6516890525817871</v>
      </c>
      <c r="R8" s="337">
        <v>4.0164170265197754</v>
      </c>
      <c r="S8" s="337">
        <v>3.2929999828338623</v>
      </c>
      <c r="T8" s="337">
        <v>3.5093998908996582</v>
      </c>
      <c r="U8" s="337">
        <v>2.9676001071929932</v>
      </c>
      <c r="V8" s="337">
        <v>2.9786911010742188</v>
      </c>
      <c r="W8" s="337">
        <v>3.9137721061706543</v>
      </c>
      <c r="X8" s="337">
        <v>4.6824860572814941</v>
      </c>
      <c r="Y8" s="337">
        <v>3.1132729053497314</v>
      </c>
      <c r="Z8" s="337">
        <v>2.4319779872894287</v>
      </c>
      <c r="AA8" s="337">
        <v>2.7135450839996338</v>
      </c>
      <c r="AC8" s="336"/>
    </row>
    <row r="9" spans="1:29" s="304" customFormat="1" ht="12.75" customHeight="1" x14ac:dyDescent="0.2">
      <c r="A9" s="309" t="s">
        <v>478</v>
      </c>
      <c r="B9" s="337">
        <v>0.34899999999999998</v>
      </c>
      <c r="C9" s="337">
        <v>0.3</v>
      </c>
      <c r="D9" s="337">
        <v>4.5999999999999999E-2</v>
      </c>
      <c r="E9" s="337">
        <v>0.95899999999999985</v>
      </c>
      <c r="F9" s="337">
        <v>0.47299999999999998</v>
      </c>
      <c r="G9" s="337">
        <v>0.97555119918881883</v>
      </c>
      <c r="H9" s="337">
        <v>0.99360351054149521</v>
      </c>
      <c r="I9" s="337">
        <v>0.98957939327288302</v>
      </c>
      <c r="J9" s="337">
        <v>0.9801871673093222</v>
      </c>
      <c r="K9" s="337">
        <v>0.99993216642298977</v>
      </c>
      <c r="L9" s="337">
        <v>1.0348161859638725</v>
      </c>
      <c r="M9" s="337">
        <v>1.0892471194267273</v>
      </c>
      <c r="N9" s="337">
        <v>1.0652845859527589</v>
      </c>
      <c r="O9" s="337">
        <v>1.2972926139831542</v>
      </c>
      <c r="P9" s="337">
        <v>4.0203845500946045</v>
      </c>
      <c r="Q9" s="337">
        <v>13.88361210823059</v>
      </c>
      <c r="R9" s="337">
        <v>31.617814087867735</v>
      </c>
      <c r="S9" s="337">
        <v>41.305761075019838</v>
      </c>
      <c r="T9" s="337">
        <v>35.937052845954895</v>
      </c>
      <c r="U9" s="337">
        <v>27.950045680999757</v>
      </c>
      <c r="V9" s="337">
        <v>26.663093400001525</v>
      </c>
      <c r="W9" s="337">
        <v>27.002558708190918</v>
      </c>
      <c r="X9" s="337">
        <v>37.324021792411806</v>
      </c>
      <c r="Y9" s="337">
        <v>37.624189949035646</v>
      </c>
      <c r="Z9" s="337">
        <v>47.264680218696597</v>
      </c>
      <c r="AA9" s="337">
        <v>55.452503693103793</v>
      </c>
      <c r="AC9" s="336"/>
    </row>
    <row r="10" spans="1:29" s="304" customFormat="1" ht="19.5" customHeight="1" x14ac:dyDescent="0.2">
      <c r="A10" s="304" t="s">
        <v>479</v>
      </c>
      <c r="B10" s="337">
        <v>69.568909726751926</v>
      </c>
      <c r="C10" s="337">
        <v>67.099195825418235</v>
      </c>
      <c r="D10" s="337">
        <v>58.501970564275602</v>
      </c>
      <c r="E10" s="337">
        <v>62.427463754407547</v>
      </c>
      <c r="F10" s="337">
        <v>62.904118394269716</v>
      </c>
      <c r="G10" s="337">
        <v>79.256302977710234</v>
      </c>
      <c r="H10" s="337">
        <v>76.070751716093824</v>
      </c>
      <c r="I10" s="337">
        <v>63.066336332684457</v>
      </c>
      <c r="J10" s="337">
        <v>73.938763381269098</v>
      </c>
      <c r="K10" s="337">
        <v>70.71678538610098</v>
      </c>
      <c r="L10" s="337">
        <v>83.583705759420056</v>
      </c>
      <c r="M10" s="337">
        <v>80.08667397446294</v>
      </c>
      <c r="N10" s="337">
        <v>86.091802226817066</v>
      </c>
      <c r="O10" s="337">
        <v>88.259084511652119</v>
      </c>
      <c r="P10" s="337">
        <v>91.881456818505541</v>
      </c>
      <c r="Q10" s="337">
        <v>124.72850156052741</v>
      </c>
      <c r="R10" s="337">
        <v>121.31105043071261</v>
      </c>
      <c r="S10" s="337">
        <v>126.09834813647258</v>
      </c>
      <c r="T10" s="337">
        <v>141.75171811794837</v>
      </c>
      <c r="U10" s="337">
        <v>125.32759469300075</v>
      </c>
      <c r="V10" s="337">
        <v>111.83096919787724</v>
      </c>
      <c r="W10" s="337">
        <v>100.85104545846292</v>
      </c>
      <c r="X10" s="337">
        <v>113.44938248358464</v>
      </c>
      <c r="Y10" s="337">
        <v>126.35248679047994</v>
      </c>
      <c r="Z10" s="337">
        <v>200.42251953904406</v>
      </c>
      <c r="AA10" s="337">
        <v>125.83000913263464</v>
      </c>
      <c r="AC10" s="336"/>
    </row>
    <row r="11" spans="1:29" s="308" customFormat="1" ht="19.5" customHeight="1" x14ac:dyDescent="0.2">
      <c r="A11" s="308" t="s">
        <v>396</v>
      </c>
      <c r="B11" s="336">
        <v>-24.841160312590937</v>
      </c>
      <c r="C11" s="336">
        <v>-25.668034808042798</v>
      </c>
      <c r="D11" s="336">
        <v>-22.968309422726655</v>
      </c>
      <c r="E11" s="336">
        <v>-26.812627274296155</v>
      </c>
      <c r="F11" s="336">
        <v>-25.366109555940984</v>
      </c>
      <c r="G11" s="336">
        <v>-24.003810527666261</v>
      </c>
      <c r="H11" s="336">
        <v>-25.193445284505145</v>
      </c>
      <c r="I11" s="336">
        <v>-21.024746563991712</v>
      </c>
      <c r="J11" s="336">
        <v>-24.119375534811354</v>
      </c>
      <c r="K11" s="336">
        <v>-25.075721068487127</v>
      </c>
      <c r="L11" s="336">
        <v>-30.806258061222309</v>
      </c>
      <c r="M11" s="336">
        <v>-32.612165380485308</v>
      </c>
      <c r="N11" s="336">
        <v>-34.662609630508946</v>
      </c>
      <c r="O11" s="336">
        <v>-34.582874790646599</v>
      </c>
      <c r="P11" s="336">
        <v>-47.257855084250025</v>
      </c>
      <c r="Q11" s="336">
        <v>-34.928863828546696</v>
      </c>
      <c r="R11" s="336">
        <v>-37.423892182788705</v>
      </c>
      <c r="S11" s="336">
        <v>-40.333385054665456</v>
      </c>
      <c r="T11" s="336">
        <v>-40.858017339861242</v>
      </c>
      <c r="U11" s="336">
        <v>-34.793797508398086</v>
      </c>
      <c r="V11" s="336">
        <v>-37.715628580959283</v>
      </c>
      <c r="W11" s="336">
        <v>-36.385712218900856</v>
      </c>
      <c r="X11" s="336">
        <v>-44.938985530954973</v>
      </c>
      <c r="Y11" s="336">
        <v>-41.68456194976315</v>
      </c>
      <c r="Z11" s="336">
        <v>-43.507597828044332</v>
      </c>
      <c r="AA11" s="336">
        <v>-30.008517264318925</v>
      </c>
      <c r="AB11" s="304"/>
      <c r="AC11" s="336"/>
    </row>
    <row r="12" spans="1:29" s="304" customFormat="1" ht="19.5" customHeight="1" x14ac:dyDescent="0.2">
      <c r="A12" s="304" t="s">
        <v>397</v>
      </c>
      <c r="B12" s="337">
        <v>7.1639199136493019</v>
      </c>
      <c r="C12" s="337">
        <v>6.9177097157250964</v>
      </c>
      <c r="D12" s="337">
        <v>8.1745383033321897</v>
      </c>
      <c r="E12" s="337">
        <v>8.3973669296206825</v>
      </c>
      <c r="F12" s="337">
        <v>8.7776369460667745</v>
      </c>
      <c r="G12" s="337">
        <v>12.947669746225863</v>
      </c>
      <c r="H12" s="337">
        <v>12.845063065235012</v>
      </c>
      <c r="I12" s="337">
        <v>14.784120184234631</v>
      </c>
      <c r="J12" s="337">
        <v>15.696441016816934</v>
      </c>
      <c r="K12" s="337">
        <v>15.77394771016241</v>
      </c>
      <c r="L12" s="337">
        <v>12.783302983485244</v>
      </c>
      <c r="M12" s="337">
        <v>12.553722699298657</v>
      </c>
      <c r="N12" s="337">
        <v>12.759371826813245</v>
      </c>
      <c r="O12" s="337">
        <v>13.401726492057358</v>
      </c>
      <c r="P12" s="337">
        <v>13.964285452989721</v>
      </c>
      <c r="Q12" s="337">
        <v>15.47163003949094</v>
      </c>
      <c r="R12" s="337">
        <v>16.643725519934197</v>
      </c>
      <c r="S12" s="337">
        <v>17.308171032807742</v>
      </c>
      <c r="T12" s="337">
        <v>18.593638058752013</v>
      </c>
      <c r="U12" s="337">
        <v>21.202704473924701</v>
      </c>
      <c r="V12" s="337">
        <v>20.642922587900394</v>
      </c>
      <c r="W12" s="337">
        <v>19.824315483180918</v>
      </c>
      <c r="X12" s="337">
        <v>20.602801299299564</v>
      </c>
      <c r="Y12" s="337">
        <v>22.273742077859666</v>
      </c>
      <c r="Z12" s="337">
        <v>21.614799988699637</v>
      </c>
      <c r="AA12" s="337">
        <v>13.997607655238154</v>
      </c>
      <c r="AC12" s="336"/>
    </row>
    <row r="13" spans="1:29" s="304" customFormat="1" ht="12.75" customHeight="1" x14ac:dyDescent="0.2">
      <c r="A13" s="311" t="s">
        <v>425</v>
      </c>
      <c r="B13" s="337">
        <v>0</v>
      </c>
      <c r="C13" s="337">
        <v>0</v>
      </c>
      <c r="D13" s="337">
        <v>0.72327882051467896</v>
      </c>
      <c r="E13" s="337">
        <v>0.49540308117866516</v>
      </c>
      <c r="F13" s="337">
        <v>7.9913392663002014E-2</v>
      </c>
      <c r="G13" s="337">
        <v>2.9804533610586077</v>
      </c>
      <c r="H13" s="337">
        <v>2.9453132972121239</v>
      </c>
      <c r="I13" s="337">
        <v>3.7577849738299847</v>
      </c>
      <c r="J13" s="337">
        <v>4.6957539469003677</v>
      </c>
      <c r="K13" s="337">
        <v>5.2762318551540375</v>
      </c>
      <c r="L13" s="337">
        <v>1.9696706235408783</v>
      </c>
      <c r="M13" s="337">
        <v>2.2414386721502524</v>
      </c>
      <c r="N13" s="337">
        <v>2.3339728235732764</v>
      </c>
      <c r="O13" s="337">
        <v>2.9899250473827124</v>
      </c>
      <c r="P13" s="337">
        <v>3.2759698815643787</v>
      </c>
      <c r="Q13" s="337">
        <v>3.7264440134167671</v>
      </c>
      <c r="R13" s="337">
        <v>4.2749065104871988</v>
      </c>
      <c r="S13" s="337">
        <v>4.5419973880052567</v>
      </c>
      <c r="T13" s="337">
        <v>4.9057864025235176</v>
      </c>
      <c r="U13" s="337">
        <v>6.1310663595795631</v>
      </c>
      <c r="V13" s="337">
        <v>5.0757101625204086</v>
      </c>
      <c r="W13" s="337">
        <v>4.8013875409960747</v>
      </c>
      <c r="X13" s="337">
        <v>4.7805854491889477</v>
      </c>
      <c r="Y13" s="337">
        <v>4.6069025471806526</v>
      </c>
      <c r="Z13" s="337">
        <v>3.6828497909009457</v>
      </c>
      <c r="AA13" s="337">
        <v>2.4194999765604734</v>
      </c>
      <c r="AC13" s="336"/>
    </row>
    <row r="14" spans="1:29" s="304" customFormat="1" ht="12.75" customHeight="1" x14ac:dyDescent="0.2">
      <c r="A14" s="309" t="s">
        <v>281</v>
      </c>
      <c r="B14" s="337">
        <v>2.1829619252019459</v>
      </c>
      <c r="C14" s="337">
        <v>2.1173278139034908</v>
      </c>
      <c r="D14" s="337">
        <v>2.2517304879426954</v>
      </c>
      <c r="E14" s="337">
        <v>2.5638012540340425</v>
      </c>
      <c r="F14" s="337">
        <v>2.1198718333244324</v>
      </c>
      <c r="G14" s="337">
        <v>3.0044657695293422</v>
      </c>
      <c r="H14" s="337">
        <v>2.8864645016193387</v>
      </c>
      <c r="I14" s="337">
        <v>3.3428871715068817</v>
      </c>
      <c r="J14" s="337">
        <v>3.5538976502418516</v>
      </c>
      <c r="K14" s="337">
        <v>3.3282143592834474</v>
      </c>
      <c r="L14" s="337">
        <v>3.2932140719890595</v>
      </c>
      <c r="M14" s="337">
        <v>2.7239977049827577</v>
      </c>
      <c r="N14" s="337">
        <v>3.0836288273334507</v>
      </c>
      <c r="O14" s="337">
        <v>2.853731936216354</v>
      </c>
      <c r="P14" s="337">
        <v>2.9185406208038329</v>
      </c>
      <c r="Q14" s="337">
        <v>3.2610995650291446</v>
      </c>
      <c r="R14" s="337">
        <v>3.403000032901764</v>
      </c>
      <c r="S14" s="337">
        <v>3.5901149272918702</v>
      </c>
      <c r="T14" s="337">
        <v>3.986246907711029</v>
      </c>
      <c r="U14" s="337">
        <v>4.5462064504623418</v>
      </c>
      <c r="V14" s="337">
        <v>5.2033062338829046</v>
      </c>
      <c r="W14" s="337">
        <v>4.7933639764785774</v>
      </c>
      <c r="X14" s="337">
        <v>4.6688528776168825</v>
      </c>
      <c r="Y14" s="337">
        <v>4.9380568027496343</v>
      </c>
      <c r="Z14" s="337">
        <v>4.9708886504173275</v>
      </c>
      <c r="AA14" s="337">
        <v>3.492212212085724</v>
      </c>
      <c r="AC14" s="336"/>
    </row>
    <row r="15" spans="1:29" s="304" customFormat="1" ht="12.75" customHeight="1" x14ac:dyDescent="0.2">
      <c r="A15" s="311" t="s">
        <v>496</v>
      </c>
      <c r="B15" s="337">
        <v>0.89589934920654835</v>
      </c>
      <c r="C15" s="337">
        <v>0.92095119427711192</v>
      </c>
      <c r="D15" s="337">
        <v>0.96803887720308746</v>
      </c>
      <c r="E15" s="337">
        <v>0.99621114380386078</v>
      </c>
      <c r="F15" s="337">
        <v>1.0148575594857498</v>
      </c>
      <c r="G15" s="337">
        <v>1.0240281316119262</v>
      </c>
      <c r="H15" s="337">
        <v>1.0429774955009044</v>
      </c>
      <c r="I15" s="337">
        <v>1.038753412447764</v>
      </c>
      <c r="J15" s="337">
        <v>1.0288944695105406</v>
      </c>
      <c r="K15" s="337">
        <v>1.0496206339269865</v>
      </c>
      <c r="L15" s="337">
        <v>1.0862381045254208</v>
      </c>
      <c r="M15" s="337">
        <v>1.1433738111312941</v>
      </c>
      <c r="N15" s="337">
        <v>1.1734138904988964</v>
      </c>
      <c r="O15" s="337">
        <v>1.345537027474683</v>
      </c>
      <c r="P15" s="337">
        <v>1.3519999999999999</v>
      </c>
      <c r="Q15" s="337">
        <v>1.375924428598112</v>
      </c>
      <c r="R15" s="337">
        <v>1.4002722139149713</v>
      </c>
      <c r="S15" s="337">
        <v>1.4250508474946526</v>
      </c>
      <c r="T15" s="337">
        <v>1.4502679534484733</v>
      </c>
      <c r="U15" s="337">
        <v>1.475931290800846</v>
      </c>
      <c r="V15" s="337">
        <v>1.5020487558766478</v>
      </c>
      <c r="W15" s="337">
        <v>1.52862838473083</v>
      </c>
      <c r="X15" s="337">
        <v>1.5556783556210223</v>
      </c>
      <c r="Y15" s="337">
        <v>1.5832069915238947</v>
      </c>
      <c r="Z15" s="337">
        <v>1.611222762696044</v>
      </c>
      <c r="AA15" s="337">
        <v>1.6397342892801967</v>
      </c>
      <c r="AC15" s="336"/>
    </row>
    <row r="16" spans="1:29" s="304" customFormat="1" ht="12.75" customHeight="1" x14ac:dyDescent="0.2">
      <c r="A16" s="311" t="s">
        <v>305</v>
      </c>
      <c r="B16" s="337">
        <v>2.8443770004765612</v>
      </c>
      <c r="C16" s="337">
        <v>2.6543170465133992</v>
      </c>
      <c r="D16" s="337">
        <v>2.9337641582515244</v>
      </c>
      <c r="E16" s="337">
        <v>3.1481227218090626</v>
      </c>
      <c r="F16" s="337">
        <v>4.3183716517101134</v>
      </c>
      <c r="G16" s="337">
        <v>4.6541332917547553</v>
      </c>
      <c r="H16" s="337">
        <v>4.7100507437534436</v>
      </c>
      <c r="I16" s="337">
        <v>5.316476461409982</v>
      </c>
      <c r="J16" s="337">
        <v>5.2168100079425335</v>
      </c>
      <c r="K16" s="337">
        <v>5.0584956051498748</v>
      </c>
      <c r="L16" s="337">
        <v>5.4235356062843092</v>
      </c>
      <c r="M16" s="337">
        <v>5.3483240454629488</v>
      </c>
      <c r="N16" s="337">
        <v>5.0612457761312326</v>
      </c>
      <c r="O16" s="337">
        <v>5.0796552682207778</v>
      </c>
      <c r="P16" s="337">
        <v>5.3337117568234431</v>
      </c>
      <c r="Q16" s="337">
        <v>6.0471170771933123</v>
      </c>
      <c r="R16" s="337">
        <v>6.4460178884714034</v>
      </c>
      <c r="S16" s="337">
        <v>6.590841297683582</v>
      </c>
      <c r="T16" s="337">
        <v>7.1220895874273911</v>
      </c>
      <c r="U16" s="337">
        <v>7.8464777595565547</v>
      </c>
      <c r="V16" s="337">
        <v>7.7153512095576566</v>
      </c>
      <c r="W16" s="337">
        <v>7.6548551895684227</v>
      </c>
      <c r="X16" s="337">
        <v>8.5416593335360744</v>
      </c>
      <c r="Y16" s="337">
        <v>9.9993622740527321</v>
      </c>
      <c r="Z16" s="337">
        <v>10.108639112463184</v>
      </c>
      <c r="AA16" s="337">
        <v>5.1485621263130721</v>
      </c>
      <c r="AC16" s="336"/>
    </row>
    <row r="17" spans="1:29" s="304" customFormat="1" ht="12.75" customHeight="1" x14ac:dyDescent="0.2">
      <c r="A17" s="309" t="s">
        <v>398</v>
      </c>
      <c r="B17" s="337">
        <v>1.1774600124359131</v>
      </c>
      <c r="C17" s="337">
        <v>1.1668200016021728</v>
      </c>
      <c r="D17" s="337">
        <v>1.2393000411987303</v>
      </c>
      <c r="E17" s="337">
        <v>1.1262599945068359</v>
      </c>
      <c r="F17" s="337">
        <v>1.1348999691009523</v>
      </c>
      <c r="G17" s="337">
        <v>1.1509200096130372</v>
      </c>
      <c r="H17" s="337">
        <v>1.0843200302124023</v>
      </c>
      <c r="I17" s="337">
        <v>1.1316600322723387</v>
      </c>
      <c r="J17" s="337">
        <v>1.0117800092697142</v>
      </c>
      <c r="K17" s="337">
        <v>0.8667179918289184</v>
      </c>
      <c r="L17" s="337">
        <v>0.80560202121734625</v>
      </c>
      <c r="M17" s="337">
        <v>0.87292199134826665</v>
      </c>
      <c r="N17" s="337">
        <v>0.88445999622344962</v>
      </c>
      <c r="O17" s="337">
        <v>0.91164000034332271</v>
      </c>
      <c r="P17" s="337">
        <v>0.82541998386383053</v>
      </c>
      <c r="Q17" s="337">
        <v>0.79436566829681388</v>
      </c>
      <c r="R17" s="337">
        <v>0.72498001098632803</v>
      </c>
      <c r="S17" s="337">
        <v>0.69066391468048094</v>
      </c>
      <c r="T17" s="337">
        <v>0.71027996063232424</v>
      </c>
      <c r="U17" s="337">
        <v>0.65968860626220693</v>
      </c>
      <c r="V17" s="337">
        <v>0.59985605478286741</v>
      </c>
      <c r="W17" s="337">
        <v>0.521547954082489</v>
      </c>
      <c r="X17" s="337">
        <v>0.48855485200881954</v>
      </c>
      <c r="Y17" s="337">
        <v>0.42433356285095214</v>
      </c>
      <c r="Z17" s="337">
        <v>0.41746026277542114</v>
      </c>
      <c r="AA17" s="337">
        <v>0.40775969982147214</v>
      </c>
      <c r="AC17" s="336"/>
    </row>
    <row r="18" spans="1:29" s="304" customFormat="1" ht="12.75" customHeight="1" x14ac:dyDescent="0.2">
      <c r="A18" s="309" t="s">
        <v>1058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>
        <v>0.1946672648191452</v>
      </c>
      <c r="L18" s="337">
        <v>0.20504255592823029</v>
      </c>
      <c r="M18" s="337">
        <v>0.2236664742231369</v>
      </c>
      <c r="N18" s="337">
        <v>0.22265051305294037</v>
      </c>
      <c r="O18" s="337">
        <v>0.22123721241950989</v>
      </c>
      <c r="P18" s="337">
        <v>0.25864320993423462</v>
      </c>
      <c r="Q18" s="337">
        <v>0.26667928695678711</v>
      </c>
      <c r="R18" s="337">
        <v>0.39454886317253113</v>
      </c>
      <c r="S18" s="337">
        <v>0.46950265765190125</v>
      </c>
      <c r="T18" s="337">
        <v>0.41896724700927734</v>
      </c>
      <c r="U18" s="337">
        <v>0.54333400726318359</v>
      </c>
      <c r="V18" s="337">
        <v>0.54665017127990723</v>
      </c>
      <c r="W18" s="337">
        <v>0.52453243732452393</v>
      </c>
      <c r="X18" s="337">
        <v>0.56747043132781982</v>
      </c>
      <c r="Y18" s="337">
        <v>0.72187989950180054</v>
      </c>
      <c r="Z18" s="337">
        <v>0.82373940944671631</v>
      </c>
      <c r="AA18" s="337">
        <v>0.88983935117721558</v>
      </c>
      <c r="AC18" s="336"/>
    </row>
    <row r="19" spans="1:29" s="304" customFormat="1" ht="19.5" customHeight="1" x14ac:dyDescent="0.2">
      <c r="A19" s="304" t="s">
        <v>399</v>
      </c>
      <c r="B19" s="337">
        <v>6.3221626328333891E-2</v>
      </c>
      <c r="C19" s="337">
        <v>5.8293659428920779E-2</v>
      </c>
      <c r="D19" s="337">
        <v>5.8425918221473694E-2</v>
      </c>
      <c r="E19" s="337">
        <v>6.7568734288215637E-2</v>
      </c>
      <c r="F19" s="337">
        <v>0.10972253978252411</v>
      </c>
      <c r="G19" s="337">
        <v>0.1336691826581955</v>
      </c>
      <c r="H19" s="337">
        <v>0.1759369969367981</v>
      </c>
      <c r="I19" s="337">
        <v>0.19655813276767731</v>
      </c>
      <c r="J19" s="337">
        <v>0.18930493295192719</v>
      </c>
      <c r="K19" s="337">
        <v>40.849668778649537</v>
      </c>
      <c r="L19" s="337">
        <v>43.589561044707551</v>
      </c>
      <c r="M19" s="337">
        <v>45.165888079783969</v>
      </c>
      <c r="N19" s="337">
        <v>47.42198145732219</v>
      </c>
      <c r="O19" s="337">
        <v>47.984601282703956</v>
      </c>
      <c r="P19" s="337">
        <v>61.222140537239746</v>
      </c>
      <c r="Q19" s="337">
        <v>50.400493868037636</v>
      </c>
      <c r="R19" s="337">
        <v>54.067617702722899</v>
      </c>
      <c r="S19" s="337">
        <v>57.641556087473198</v>
      </c>
      <c r="T19" s="337">
        <v>59.451655398613255</v>
      </c>
      <c r="U19" s="337">
        <v>55.996501982322791</v>
      </c>
      <c r="V19" s="337">
        <v>58.358551168859677</v>
      </c>
      <c r="W19" s="337">
        <v>56.210027702081774</v>
      </c>
      <c r="X19" s="337">
        <v>65.541786830254537</v>
      </c>
      <c r="Y19" s="337">
        <v>63.958304027622816</v>
      </c>
      <c r="Z19" s="337">
        <v>65.12239781674397</v>
      </c>
      <c r="AA19" s="337">
        <v>44.006124919557081</v>
      </c>
      <c r="AC19" s="336"/>
    </row>
    <row r="20" spans="1:29" s="304" customFormat="1" ht="12.75" customHeight="1" x14ac:dyDescent="0.2">
      <c r="A20" s="309" t="s">
        <v>281</v>
      </c>
      <c r="B20" s="337">
        <v>32.005080226240239</v>
      </c>
      <c r="C20" s="337">
        <v>32.585744523767893</v>
      </c>
      <c r="D20" s="337">
        <v>31.142847726058847</v>
      </c>
      <c r="E20" s="337">
        <v>35.209994203916835</v>
      </c>
      <c r="F20" s="337">
        <v>34.143746502007758</v>
      </c>
      <c r="G20" s="337">
        <v>36.951480273892123</v>
      </c>
      <c r="H20" s="337">
        <v>38.038508349740155</v>
      </c>
      <c r="I20" s="337">
        <v>35.808866748226343</v>
      </c>
      <c r="J20" s="337">
        <v>39.815816551628288</v>
      </c>
      <c r="K20" s="337">
        <v>22.416739938130419</v>
      </c>
      <c r="L20" s="337">
        <v>25.097833985074637</v>
      </c>
      <c r="M20" s="337">
        <v>25.671727573278762</v>
      </c>
      <c r="N20" s="337">
        <v>26.942482700434766</v>
      </c>
      <c r="O20" s="337">
        <v>27.724389661866613</v>
      </c>
      <c r="P20" s="337">
        <v>25.545626373753308</v>
      </c>
      <c r="Q20" s="337">
        <v>25.640831309841921</v>
      </c>
      <c r="R20" s="337">
        <v>29.491486624986578</v>
      </c>
      <c r="S20" s="337">
        <v>32.135462855095717</v>
      </c>
      <c r="T20" s="337">
        <v>34.116402479652336</v>
      </c>
      <c r="U20" s="337">
        <v>32.218876391617627</v>
      </c>
      <c r="V20" s="337">
        <v>30.960490874347755</v>
      </c>
      <c r="W20" s="337">
        <v>29.065355526633031</v>
      </c>
      <c r="X20" s="337">
        <v>31.71831040753332</v>
      </c>
      <c r="Y20" s="337">
        <v>33.190911072875878</v>
      </c>
      <c r="Z20" s="337">
        <v>35.335073770758278</v>
      </c>
      <c r="AA20" s="337">
        <v>24.274179236286251</v>
      </c>
      <c r="AC20" s="336"/>
    </row>
    <row r="21" spans="1:29" s="304" customFormat="1" ht="12.75" customHeight="1" x14ac:dyDescent="0.2">
      <c r="A21" s="312" t="s">
        <v>429</v>
      </c>
      <c r="B21" s="337">
        <v>18.248960511582457</v>
      </c>
      <c r="C21" s="337">
        <v>17.561406667252758</v>
      </c>
      <c r="D21" s="337">
        <v>15.503506900924075</v>
      </c>
      <c r="E21" s="337">
        <v>17.946373864704928</v>
      </c>
      <c r="F21" s="337">
        <v>17.935226245195341</v>
      </c>
      <c r="G21" s="337">
        <v>21.30581164749794</v>
      </c>
      <c r="H21" s="337">
        <v>21.160647296456212</v>
      </c>
      <c r="I21" s="337">
        <v>19.654833055325746</v>
      </c>
      <c r="J21" s="337">
        <v>22.393547830839736</v>
      </c>
      <c r="K21" s="337">
        <v>11.945903835167925</v>
      </c>
      <c r="L21" s="337">
        <v>14.112350547298073</v>
      </c>
      <c r="M21" s="337">
        <v>13.47657082021556</v>
      </c>
      <c r="N21" s="337">
        <v>14.068151196328246</v>
      </c>
      <c r="O21" s="337">
        <v>14.804106731730887</v>
      </c>
      <c r="P21" s="337">
        <v>13.325940163597819</v>
      </c>
      <c r="Q21" s="337">
        <v>14.703761655377201</v>
      </c>
      <c r="R21" s="337">
        <v>18.473270104438711</v>
      </c>
      <c r="S21" s="337">
        <v>19.527098302836272</v>
      </c>
      <c r="T21" s="337">
        <v>21.706138453067709</v>
      </c>
      <c r="U21" s="337">
        <v>20.009204209585992</v>
      </c>
      <c r="V21" s="337">
        <v>16.918713199140615</v>
      </c>
      <c r="W21" s="337">
        <v>15.68356580572582</v>
      </c>
      <c r="X21" s="337">
        <v>17.443531862630518</v>
      </c>
      <c r="Y21" s="337">
        <v>19.40336095133009</v>
      </c>
      <c r="Z21" s="337">
        <v>21.479494215723641</v>
      </c>
      <c r="AA21" s="337">
        <v>19.292516247623531</v>
      </c>
      <c r="AC21" s="336"/>
    </row>
    <row r="22" spans="1:29" s="304" customFormat="1" ht="12.75" customHeight="1" x14ac:dyDescent="0.2">
      <c r="A22" s="312" t="s">
        <v>480</v>
      </c>
      <c r="B22" s="337">
        <v>11.893609223220299</v>
      </c>
      <c r="C22" s="337">
        <v>11.637821601176045</v>
      </c>
      <c r="D22" s="337">
        <v>9.8796607470779207</v>
      </c>
      <c r="E22" s="337">
        <v>10.881802426406926</v>
      </c>
      <c r="F22" s="337">
        <v>10.74081979004329</v>
      </c>
      <c r="G22" s="337">
        <v>13.437518671438527</v>
      </c>
      <c r="H22" s="337">
        <v>12.889674704215581</v>
      </c>
      <c r="I22" s="337">
        <v>10.660140680862773</v>
      </c>
      <c r="J22" s="337">
        <v>12.504102169415697</v>
      </c>
      <c r="K22" s="337">
        <v>10.470836102962494</v>
      </c>
      <c r="L22" s="337">
        <v>10.985483437776566</v>
      </c>
      <c r="M22" s="337">
        <v>12.195156753063202</v>
      </c>
      <c r="N22" s="337">
        <v>12.874331504106522</v>
      </c>
      <c r="O22" s="337">
        <v>12.920282930135727</v>
      </c>
      <c r="P22" s="337">
        <v>12.219686210155487</v>
      </c>
      <c r="Q22" s="337">
        <v>10.937069654464722</v>
      </c>
      <c r="R22" s="337">
        <v>11.018216520547867</v>
      </c>
      <c r="S22" s="337">
        <v>12.608364552259445</v>
      </c>
      <c r="T22" s="337">
        <v>12.410264026584626</v>
      </c>
      <c r="U22" s="337">
        <v>12.209672182031632</v>
      </c>
      <c r="V22" s="337">
        <v>14.041777675207138</v>
      </c>
      <c r="W22" s="337">
        <v>13.381789720907211</v>
      </c>
      <c r="X22" s="337">
        <v>14.274778544902802</v>
      </c>
      <c r="Y22" s="337">
        <v>13.787550121545792</v>
      </c>
      <c r="Z22" s="337">
        <v>13.855579555034637</v>
      </c>
      <c r="AA22" s="337">
        <v>4.9816629886627197</v>
      </c>
      <c r="AC22" s="336"/>
    </row>
    <row r="23" spans="1:29" s="313" customFormat="1" ht="12.75" customHeight="1" x14ac:dyDescent="0.2">
      <c r="A23" s="311" t="s">
        <v>481</v>
      </c>
      <c r="B23" s="337">
        <v>6.3553512883621579</v>
      </c>
      <c r="C23" s="337">
        <v>5.9235850660767131</v>
      </c>
      <c r="D23" s="337">
        <v>5.6238461538461539</v>
      </c>
      <c r="E23" s="337">
        <v>7.064571438298004</v>
      </c>
      <c r="F23" s="337">
        <v>7.194406455152051</v>
      </c>
      <c r="G23" s="337">
        <v>7.8682929760594122</v>
      </c>
      <c r="H23" s="337">
        <v>8.2709725922406321</v>
      </c>
      <c r="I23" s="337">
        <v>8.9946923744629714</v>
      </c>
      <c r="J23" s="337">
        <v>9.8894456614240394</v>
      </c>
      <c r="K23" s="337">
        <v>0</v>
      </c>
      <c r="L23" s="337">
        <v>0</v>
      </c>
      <c r="M23" s="337">
        <v>0</v>
      </c>
      <c r="N23" s="337">
        <v>0</v>
      </c>
      <c r="O23" s="337">
        <v>0</v>
      </c>
      <c r="P23" s="337">
        <v>13.4585744</v>
      </c>
      <c r="Q23" s="337">
        <v>2.9073991999999991</v>
      </c>
      <c r="R23" s="337">
        <v>1.2974552000000004</v>
      </c>
      <c r="S23" s="337">
        <v>0</v>
      </c>
      <c r="T23" s="337">
        <v>0</v>
      </c>
      <c r="U23" s="337">
        <v>0</v>
      </c>
      <c r="V23" s="337">
        <v>0</v>
      </c>
      <c r="W23" s="337">
        <v>0</v>
      </c>
      <c r="X23" s="337">
        <v>0</v>
      </c>
      <c r="Y23" s="337">
        <v>0</v>
      </c>
      <c r="Z23" s="337">
        <v>0</v>
      </c>
      <c r="AA23" s="337">
        <v>0</v>
      </c>
      <c r="AB23" s="304"/>
      <c r="AC23" s="336"/>
    </row>
    <row r="24" spans="1:29" s="304" customFormat="1" ht="12.75" customHeight="1" x14ac:dyDescent="0.2">
      <c r="A24" s="309" t="s">
        <v>426</v>
      </c>
      <c r="B24" s="337">
        <v>0</v>
      </c>
      <c r="C24" s="337">
        <v>0</v>
      </c>
      <c r="D24" s="337">
        <v>0</v>
      </c>
      <c r="E24" s="337">
        <v>0</v>
      </c>
      <c r="F24" s="337">
        <v>0</v>
      </c>
      <c r="G24" s="337">
        <v>0</v>
      </c>
      <c r="H24" s="337">
        <v>0</v>
      </c>
      <c r="I24" s="337">
        <v>0</v>
      </c>
      <c r="J24" s="337">
        <v>0</v>
      </c>
      <c r="K24" s="337">
        <v>4.6119112762811749</v>
      </c>
      <c r="L24" s="337">
        <v>3.8174173550099897</v>
      </c>
      <c r="M24" s="337">
        <v>4.5846292055689881</v>
      </c>
      <c r="N24" s="337">
        <v>4.2527914830131532</v>
      </c>
      <c r="O24" s="337">
        <v>4.1982239318718912</v>
      </c>
      <c r="P24" s="337">
        <v>5.2859458279192451</v>
      </c>
      <c r="Q24" s="337">
        <v>6.2271082463097569</v>
      </c>
      <c r="R24" s="337">
        <v>7.5352515162169933</v>
      </c>
      <c r="S24" s="337">
        <v>9.23847475612998</v>
      </c>
      <c r="T24" s="337">
        <v>8.0013045645722158</v>
      </c>
      <c r="U24" s="337">
        <v>5.9555307874088879</v>
      </c>
      <c r="V24" s="337">
        <v>8.7439480333008177</v>
      </c>
      <c r="W24" s="337">
        <v>6.7481914525046038</v>
      </c>
      <c r="X24" s="337">
        <v>11.596692923347234</v>
      </c>
      <c r="Y24" s="337">
        <v>6.9839079479594224</v>
      </c>
      <c r="Z24" s="337">
        <v>6.1285256396495686</v>
      </c>
      <c r="AA24" s="337">
        <v>5.4652709774838568</v>
      </c>
      <c r="AC24" s="336"/>
    </row>
    <row r="25" spans="1:29" s="304" customFormat="1" ht="12.75" customHeight="1" x14ac:dyDescent="0.2">
      <c r="A25" s="311" t="s">
        <v>497</v>
      </c>
      <c r="B25" s="337">
        <v>3.279338803195377</v>
      </c>
      <c r="C25" s="337">
        <v>4.6796781500937614</v>
      </c>
      <c r="D25" s="337">
        <v>5.2543321395104341</v>
      </c>
      <c r="E25" s="337">
        <v>6.5246477451597622</v>
      </c>
      <c r="F25" s="337">
        <v>4.8545241875745084</v>
      </c>
      <c r="G25" s="337">
        <v>3.8164739796933738</v>
      </c>
      <c r="H25" s="337">
        <v>4.020492641269616</v>
      </c>
      <c r="I25" s="337">
        <v>4.127805177726259</v>
      </c>
      <c r="J25" s="337">
        <v>4.4085648264395161</v>
      </c>
      <c r="K25" s="337">
        <v>1.8651069999999998</v>
      </c>
      <c r="L25" s="337">
        <v>2.1309589999999998</v>
      </c>
      <c r="M25" s="337">
        <v>2.229206</v>
      </c>
      <c r="N25" s="337">
        <v>2.627891</v>
      </c>
      <c r="O25" s="337">
        <v>2.700599</v>
      </c>
      <c r="P25" s="337">
        <v>2.9276080000000002</v>
      </c>
      <c r="Q25" s="337">
        <v>1.9725539999999999</v>
      </c>
      <c r="R25" s="337">
        <v>2.6549999999999998</v>
      </c>
      <c r="S25" s="337">
        <v>2.5129999999999999</v>
      </c>
      <c r="T25" s="337">
        <v>3.5615000000000001</v>
      </c>
      <c r="U25" s="337">
        <v>3.1719999999999997</v>
      </c>
      <c r="V25" s="337">
        <v>4.0990000000000002</v>
      </c>
      <c r="W25" s="337">
        <v>4.8896850000000001</v>
      </c>
      <c r="X25" s="337">
        <v>4.9051620000000007</v>
      </c>
      <c r="Y25" s="337">
        <v>6.3963750000000008</v>
      </c>
      <c r="Z25" s="337">
        <v>5.7517069999999997</v>
      </c>
      <c r="AA25" s="337">
        <v>2.8329999999999997</v>
      </c>
      <c r="AC25" s="336"/>
    </row>
    <row r="26" spans="1:29" s="304" customFormat="1" ht="12.75" customHeight="1" x14ac:dyDescent="0.2">
      <c r="A26" s="311" t="s">
        <v>498</v>
      </c>
      <c r="B26" s="337">
        <v>1.7704624896357717</v>
      </c>
      <c r="C26" s="337">
        <v>1.8235763643248448</v>
      </c>
      <c r="D26" s="337">
        <v>1.8655186207043162</v>
      </c>
      <c r="E26" s="337">
        <v>1.9214842755130892</v>
      </c>
      <c r="F26" s="337">
        <v>1.9656784046404348</v>
      </c>
      <c r="G26" s="337">
        <v>1.9348103572381909</v>
      </c>
      <c r="H26" s="337">
        <v>1.9971291035772156</v>
      </c>
      <c r="I26" s="337">
        <v>2.0270610610184581</v>
      </c>
      <c r="J26" s="337">
        <v>2.0746500000000001</v>
      </c>
      <c r="K26" s="337">
        <v>7.3549009226479445</v>
      </c>
      <c r="L26" s="337">
        <v>7.960863217326442</v>
      </c>
      <c r="M26" s="337">
        <v>7.6844682053647269</v>
      </c>
      <c r="N26" s="337">
        <v>8.1199530438352454</v>
      </c>
      <c r="O26" s="337">
        <v>7.7912250286668332</v>
      </c>
      <c r="P26" s="337">
        <v>6.924318110254144</v>
      </c>
      <c r="Q26" s="337">
        <v>7.7102374003077836</v>
      </c>
      <c r="R26" s="337">
        <v>7.6341629762472625</v>
      </c>
      <c r="S26" s="337">
        <v>8.0234826656654423</v>
      </c>
      <c r="T26" s="337">
        <v>7.9581649918857327</v>
      </c>
      <c r="U26" s="337">
        <v>8.7982747575677713</v>
      </c>
      <c r="V26" s="337">
        <v>8.1856324378625764</v>
      </c>
      <c r="W26" s="337">
        <v>9.2438931328868659</v>
      </c>
      <c r="X26" s="337">
        <v>10.097974484473205</v>
      </c>
      <c r="Y26" s="337">
        <v>9.9764643162045434</v>
      </c>
      <c r="Z26" s="337">
        <v>10.8939613818618</v>
      </c>
      <c r="AA26" s="337">
        <v>4.7966805277184061</v>
      </c>
      <c r="AC26" s="336"/>
    </row>
    <row r="27" spans="1:29" s="304" customFormat="1" ht="12.75" customHeight="1" x14ac:dyDescent="0.2">
      <c r="A27" s="309" t="s">
        <v>400</v>
      </c>
      <c r="B27" s="337">
        <v>4.7374322881430828</v>
      </c>
      <c r="C27" s="337">
        <v>4.4732283408021347</v>
      </c>
      <c r="D27" s="337">
        <v>4.4879751317833101</v>
      </c>
      <c r="E27" s="337">
        <v>4.4647279890144418</v>
      </c>
      <c r="F27" s="337">
        <v>4.7797503629828846</v>
      </c>
      <c r="G27" s="337">
        <v>5.0327193676832751</v>
      </c>
      <c r="H27" s="337">
        <v>5.8462511143052982</v>
      </c>
      <c r="I27" s="337">
        <v>5.6348113639888382</v>
      </c>
      <c r="J27" s="337">
        <v>6.2755988687046287</v>
      </c>
      <c r="K27" s="337">
        <v>0.52</v>
      </c>
      <c r="L27" s="337">
        <v>0.53</v>
      </c>
      <c r="M27" s="337">
        <v>0.54</v>
      </c>
      <c r="N27" s="337">
        <v>0.56000000000000005</v>
      </c>
      <c r="O27" s="337">
        <v>0.57999999999999996</v>
      </c>
      <c r="P27" s="337">
        <v>0.578120646900669</v>
      </c>
      <c r="Q27" s="337">
        <v>0.58785997889120545</v>
      </c>
      <c r="R27" s="337">
        <v>0.60345801367793284</v>
      </c>
      <c r="S27" s="337">
        <v>0.61803289178694054</v>
      </c>
      <c r="T27" s="337">
        <v>0.62809539787180479</v>
      </c>
      <c r="U27" s="337">
        <v>0.63826903168710991</v>
      </c>
      <c r="V27" s="337">
        <v>0.64025203887171345</v>
      </c>
      <c r="W27" s="337">
        <v>0.64619505220097728</v>
      </c>
      <c r="X27" s="337">
        <v>0.65945168676651045</v>
      </c>
      <c r="Y27" s="337">
        <v>0.67542789776821477</v>
      </c>
      <c r="Z27" s="337">
        <v>0.68794381105708691</v>
      </c>
      <c r="AA27" s="337">
        <v>0.69778205893955414</v>
      </c>
      <c r="AC27" s="336"/>
    </row>
    <row r="28" spans="1:29" s="304" customFormat="1" ht="12.75" customHeight="1" x14ac:dyDescent="0.2">
      <c r="A28" s="309" t="s">
        <v>4</v>
      </c>
      <c r="B28" s="337">
        <v>3.6188861336835494</v>
      </c>
      <c r="C28" s="337">
        <v>3.6778550012943976</v>
      </c>
      <c r="D28" s="337">
        <v>3.6315149331367116</v>
      </c>
      <c r="E28" s="337">
        <v>3.9327603295246107</v>
      </c>
      <c r="F28" s="337">
        <v>4.1685673016145843</v>
      </c>
      <c r="G28" s="337">
        <v>4.4016649217793473</v>
      </c>
      <c r="H28" s="337">
        <v>4.5439881941318223</v>
      </c>
      <c r="I28" s="337">
        <v>3.8743560901670389</v>
      </c>
      <c r="J28" s="337">
        <v>4.1634550256444065</v>
      </c>
      <c r="K28" s="337">
        <v>4.0810096415899926</v>
      </c>
      <c r="L28" s="337">
        <v>4.0524874872964824</v>
      </c>
      <c r="M28" s="337">
        <v>4.4558570955714885</v>
      </c>
      <c r="N28" s="337">
        <v>4.9188632300390216</v>
      </c>
      <c r="O28" s="337">
        <v>4.9901636602986148</v>
      </c>
      <c r="P28" s="337">
        <v>6.5019471784123715</v>
      </c>
      <c r="Q28" s="337">
        <v>5.35450373268697</v>
      </c>
      <c r="R28" s="337">
        <v>4.8508033715941261</v>
      </c>
      <c r="S28" s="337">
        <v>5.1131029187951222</v>
      </c>
      <c r="T28" s="337">
        <v>5.1861879646311664</v>
      </c>
      <c r="U28" s="337">
        <v>5.2135510140413954</v>
      </c>
      <c r="V28" s="337">
        <v>5.7292277844768211</v>
      </c>
      <c r="W28" s="337">
        <v>5.6167075378562972</v>
      </c>
      <c r="X28" s="337">
        <v>6.5641953281342591</v>
      </c>
      <c r="Y28" s="337">
        <v>6.7352177928147547</v>
      </c>
      <c r="Z28" s="337">
        <v>6.3251862134172274</v>
      </c>
      <c r="AA28" s="337">
        <v>5.9392121191290084</v>
      </c>
      <c r="AC28" s="336"/>
    </row>
    <row r="29" spans="1:29" s="308" customFormat="1" ht="19.5" customHeight="1" x14ac:dyDescent="0.2">
      <c r="A29" s="308" t="s">
        <v>401</v>
      </c>
      <c r="B29" s="336">
        <v>30.521709460164718</v>
      </c>
      <c r="C29" s="336">
        <v>24.18226657190834</v>
      </c>
      <c r="D29" s="336">
        <v>25.371483248621551</v>
      </c>
      <c r="E29" s="336">
        <v>30.412618943780686</v>
      </c>
      <c r="F29" s="336">
        <v>34.422602488672787</v>
      </c>
      <c r="G29" s="336">
        <v>35.703057379131536</v>
      </c>
      <c r="H29" s="336">
        <v>36.58612320832232</v>
      </c>
      <c r="I29" s="336">
        <v>34.133709250823308</v>
      </c>
      <c r="J29" s="336">
        <v>35.09709400348811</v>
      </c>
      <c r="K29" s="336">
        <v>36.903148072246481</v>
      </c>
      <c r="L29" s="336">
        <v>42.566175595804445</v>
      </c>
      <c r="M29" s="336">
        <v>39.824393644410961</v>
      </c>
      <c r="N29" s="336">
        <v>43.073034938767634</v>
      </c>
      <c r="O29" s="336">
        <v>37.550770332908897</v>
      </c>
      <c r="P29" s="336">
        <v>39.759428537216309</v>
      </c>
      <c r="Q29" s="336">
        <v>34.780866142409003</v>
      </c>
      <c r="R29" s="336">
        <v>37.283859039606966</v>
      </c>
      <c r="S29" s="336">
        <v>28.394954485826347</v>
      </c>
      <c r="T29" s="336">
        <v>36.878127864206817</v>
      </c>
      <c r="U29" s="336">
        <v>46.04512033176696</v>
      </c>
      <c r="V29" s="336">
        <v>64.656002389816791</v>
      </c>
      <c r="W29" s="336">
        <v>61.827977715268766</v>
      </c>
      <c r="X29" s="336">
        <v>60.876559390615107</v>
      </c>
      <c r="Y29" s="336">
        <v>60.74057407760916</v>
      </c>
      <c r="Z29" s="336">
        <v>55.339519331918133</v>
      </c>
      <c r="AA29" s="336">
        <v>53.732999697254321</v>
      </c>
      <c r="AB29" s="304"/>
      <c r="AC29" s="336"/>
    </row>
    <row r="30" spans="1:29" s="304" customFormat="1" ht="19.5" customHeight="1" x14ac:dyDescent="0.2">
      <c r="A30" s="304" t="s">
        <v>402</v>
      </c>
      <c r="B30" s="337">
        <v>41.759633630735522</v>
      </c>
      <c r="C30" s="337">
        <v>37.421641400170799</v>
      </c>
      <c r="D30" s="337">
        <v>37.793066503467784</v>
      </c>
      <c r="E30" s="337">
        <v>42.379360715261271</v>
      </c>
      <c r="F30" s="337">
        <v>45.388896513937951</v>
      </c>
      <c r="G30" s="337">
        <v>45.036736747525808</v>
      </c>
      <c r="H30" s="337">
        <v>45.27934456062809</v>
      </c>
      <c r="I30" s="337">
        <v>43.48593968514465</v>
      </c>
      <c r="J30" s="337">
        <v>44.31288648371816</v>
      </c>
      <c r="K30" s="337">
        <v>47.910640628013184</v>
      </c>
      <c r="L30" s="337">
        <v>52.7091872519904</v>
      </c>
      <c r="M30" s="337">
        <v>54.178115500159294</v>
      </c>
      <c r="N30" s="337">
        <v>55.703772175042857</v>
      </c>
      <c r="O30" s="337">
        <v>53.960294130095107</v>
      </c>
      <c r="P30" s="337">
        <v>52.097787781330986</v>
      </c>
      <c r="Q30" s="337">
        <v>50.992639764944919</v>
      </c>
      <c r="R30" s="337">
        <v>58.426791407089738</v>
      </c>
      <c r="S30" s="337">
        <v>57.751721018641284</v>
      </c>
      <c r="T30" s="337">
        <v>63.436132852063544</v>
      </c>
      <c r="U30" s="337">
        <v>68.287300634856862</v>
      </c>
      <c r="V30" s="337">
        <v>86.419174406993633</v>
      </c>
      <c r="W30" s="337">
        <v>88.791015545876604</v>
      </c>
      <c r="X30" s="337">
        <v>95.036613792461878</v>
      </c>
      <c r="Y30" s="337">
        <v>97.064800202807874</v>
      </c>
      <c r="Z30" s="337">
        <v>99.831464568916374</v>
      </c>
      <c r="AA30" s="337">
        <v>101.96077647818444</v>
      </c>
      <c r="AC30" s="336"/>
    </row>
    <row r="31" spans="1:29" s="304" customFormat="1" ht="12.75" customHeight="1" x14ac:dyDescent="0.2">
      <c r="A31" s="309" t="s">
        <v>95</v>
      </c>
      <c r="B31" s="337">
        <v>14.1</v>
      </c>
      <c r="C31" s="337">
        <v>14.1</v>
      </c>
      <c r="D31" s="337">
        <v>14.571633450686932</v>
      </c>
      <c r="E31" s="337">
        <v>14.729503460228443</v>
      </c>
      <c r="F31" s="337">
        <v>16.122254595160484</v>
      </c>
      <c r="G31" s="337">
        <v>18.607050761580467</v>
      </c>
      <c r="H31" s="337">
        <v>19.502948388457298</v>
      </c>
      <c r="I31" s="337">
        <v>17.73281218111515</v>
      </c>
      <c r="J31" s="337">
        <v>20.445628941059113</v>
      </c>
      <c r="K31" s="337">
        <v>19.780048713088036</v>
      </c>
      <c r="L31" s="337">
        <v>20.340806692838669</v>
      </c>
      <c r="M31" s="337">
        <v>21.619680479168892</v>
      </c>
      <c r="N31" s="337">
        <v>21.303713646016121</v>
      </c>
      <c r="O31" s="337">
        <v>19.062536285664148</v>
      </c>
      <c r="P31" s="337">
        <v>19.245195386154688</v>
      </c>
      <c r="Q31" s="337">
        <v>18.351879818187065</v>
      </c>
      <c r="R31" s="337">
        <v>18.194800861294588</v>
      </c>
      <c r="S31" s="337">
        <v>17.826866289920655</v>
      </c>
      <c r="T31" s="337">
        <v>18.44536129109996</v>
      </c>
      <c r="U31" s="337">
        <v>18.467713569021903</v>
      </c>
      <c r="V31" s="337">
        <v>19.509271843991598</v>
      </c>
      <c r="W31" s="337">
        <v>21.167370911387525</v>
      </c>
      <c r="X31" s="337">
        <v>22.54797913861178</v>
      </c>
      <c r="Y31" s="337">
        <v>23.257445836821553</v>
      </c>
      <c r="Z31" s="337">
        <v>24.957259744031717</v>
      </c>
      <c r="AA31" s="337">
        <v>26.34777395664339</v>
      </c>
      <c r="AC31" s="336"/>
    </row>
    <row r="32" spans="1:29" s="304" customFormat="1" ht="12.75" customHeight="1" x14ac:dyDescent="0.2">
      <c r="A32" s="312" t="s">
        <v>499</v>
      </c>
      <c r="B32" s="337">
        <v>14</v>
      </c>
      <c r="C32" s="337">
        <v>14</v>
      </c>
      <c r="D32" s="337">
        <v>14.457221984863281</v>
      </c>
      <c r="E32" s="337">
        <v>14.607792854309082</v>
      </c>
      <c r="F32" s="337">
        <v>15.971368789672852</v>
      </c>
      <c r="G32" s="337">
        <v>18.445549011230469</v>
      </c>
      <c r="H32" s="337">
        <v>19.324089050292969</v>
      </c>
      <c r="I32" s="337">
        <v>17.57533073425293</v>
      </c>
      <c r="J32" s="337">
        <v>20.283073425292969</v>
      </c>
      <c r="K32" s="337">
        <v>19.587131500244141</v>
      </c>
      <c r="L32" s="337">
        <v>20.140872955322266</v>
      </c>
      <c r="M32" s="337">
        <v>21.400388717651367</v>
      </c>
      <c r="N32" s="337">
        <v>20.919155120849609</v>
      </c>
      <c r="O32" s="337">
        <v>18.670951843261719</v>
      </c>
      <c r="P32" s="337">
        <v>18.862356185913086</v>
      </c>
      <c r="Q32" s="337">
        <v>17.84259033203125</v>
      </c>
      <c r="R32" s="337">
        <v>17.568080902099609</v>
      </c>
      <c r="S32" s="337">
        <v>17.122583389282227</v>
      </c>
      <c r="T32" s="337">
        <v>17.584362030029297</v>
      </c>
      <c r="U32" s="337">
        <v>17.614753723144531</v>
      </c>
      <c r="V32" s="337">
        <v>18.612781524658203</v>
      </c>
      <c r="W32" s="337">
        <v>20.353866577148438</v>
      </c>
      <c r="X32" s="337">
        <v>21.671037673950195</v>
      </c>
      <c r="Y32" s="337">
        <v>22.309616088867188</v>
      </c>
      <c r="Z32" s="337">
        <v>23.967704772949219</v>
      </c>
      <c r="AA32" s="337">
        <v>25.240520477294922</v>
      </c>
      <c r="AC32" s="336"/>
    </row>
    <row r="33" spans="1:29" s="304" customFormat="1" ht="12.75" customHeight="1" x14ac:dyDescent="0.2">
      <c r="A33" s="309" t="s">
        <v>403</v>
      </c>
      <c r="B33" s="337">
        <v>10.792</v>
      </c>
      <c r="C33" s="337">
        <v>10.886666666666665</v>
      </c>
      <c r="D33" s="337">
        <v>10.65</v>
      </c>
      <c r="E33" s="337">
        <v>10.863</v>
      </c>
      <c r="F33" s="337">
        <v>10.863</v>
      </c>
      <c r="G33" s="337">
        <v>10.933999999999999</v>
      </c>
      <c r="H33" s="337">
        <v>11.076000000000001</v>
      </c>
      <c r="I33" s="337">
        <v>11.218</v>
      </c>
      <c r="J33" s="337">
        <v>11.218</v>
      </c>
      <c r="K33" s="337">
        <v>15.005701</v>
      </c>
      <c r="L33" s="337">
        <v>15.207549999999999</v>
      </c>
      <c r="M33" s="337">
        <v>15.448964</v>
      </c>
      <c r="N33" s="337">
        <v>15.862380999999999</v>
      </c>
      <c r="O33" s="337">
        <v>16.257960000000001</v>
      </c>
      <c r="P33" s="337">
        <v>17.167047</v>
      </c>
      <c r="Q33" s="337">
        <v>16.765784</v>
      </c>
      <c r="R33" s="337">
        <v>16.915949999999999</v>
      </c>
      <c r="S33" s="337">
        <v>17.035799999999998</v>
      </c>
      <c r="T33" s="337">
        <v>17.547578000000001</v>
      </c>
      <c r="U33" s="337">
        <v>18</v>
      </c>
      <c r="V33" s="337">
        <v>20.929784999999999</v>
      </c>
      <c r="W33" s="337">
        <v>21.2166</v>
      </c>
      <c r="X33" s="337">
        <v>21.4038</v>
      </c>
      <c r="Y33" s="337">
        <v>21.670200000000001</v>
      </c>
      <c r="Z33" s="337">
        <v>21.9834</v>
      </c>
      <c r="AA33" s="337">
        <v>22.343920000000001</v>
      </c>
      <c r="AC33" s="336"/>
    </row>
    <row r="34" spans="1:29" s="304" customFormat="1" ht="12.75" customHeight="1" x14ac:dyDescent="0.2">
      <c r="A34" s="311" t="s">
        <v>482</v>
      </c>
      <c r="B34" s="337">
        <v>0.77864299999999997</v>
      </c>
      <c r="C34" s="337">
        <v>0.77864299999999997</v>
      </c>
      <c r="D34" s="337">
        <v>0.77864299999999997</v>
      </c>
      <c r="E34" s="337">
        <v>0.76634100000000005</v>
      </c>
      <c r="F34" s="337">
        <v>0.94005000000000005</v>
      </c>
      <c r="G34" s="337">
        <v>1.064921</v>
      </c>
      <c r="H34" s="337">
        <v>0.97660599999999997</v>
      </c>
      <c r="I34" s="337">
        <v>1.0944739999999999</v>
      </c>
      <c r="J34" s="337">
        <v>1</v>
      </c>
      <c r="K34" s="337">
        <v>1</v>
      </c>
      <c r="L34" s="337">
        <v>1</v>
      </c>
      <c r="M34" s="337">
        <v>1</v>
      </c>
      <c r="N34" s="337">
        <v>1.75</v>
      </c>
      <c r="O34" s="337">
        <v>2</v>
      </c>
      <c r="P34" s="337">
        <v>3.25</v>
      </c>
      <c r="Q34" s="337">
        <v>3</v>
      </c>
      <c r="R34" s="337">
        <v>3.75</v>
      </c>
      <c r="S34" s="337">
        <v>4</v>
      </c>
      <c r="T34" s="337">
        <v>4</v>
      </c>
      <c r="U34" s="337">
        <v>4.75</v>
      </c>
      <c r="V34" s="337">
        <v>6</v>
      </c>
      <c r="W34" s="337">
        <v>6.125</v>
      </c>
      <c r="X34" s="337">
        <v>7.2941532135009766</v>
      </c>
      <c r="Y34" s="337">
        <v>7.2793850898742676</v>
      </c>
      <c r="Z34" s="337">
        <v>8.4264621734619141</v>
      </c>
      <c r="AA34" s="337">
        <v>7.3860001564025879</v>
      </c>
      <c r="AC34" s="336"/>
    </row>
    <row r="35" spans="1:29" s="304" customFormat="1" ht="12.75" customHeight="1" x14ac:dyDescent="0.2">
      <c r="A35" s="309" t="s">
        <v>691</v>
      </c>
      <c r="B35" s="337">
        <v>2.150271</v>
      </c>
      <c r="C35" s="337">
        <v>2.0334984999999999</v>
      </c>
      <c r="D35" s="337">
        <v>1.9167259999999999</v>
      </c>
      <c r="E35" s="337">
        <v>3.843</v>
      </c>
      <c r="F35" s="337">
        <v>4.7893999999999997</v>
      </c>
      <c r="G35" s="337">
        <v>2.7506999999999997</v>
      </c>
      <c r="H35" s="337">
        <v>0.89839999999999998</v>
      </c>
      <c r="I35" s="337">
        <v>1.0860179999999999</v>
      </c>
      <c r="J35" s="337">
        <v>1.1788019999999999</v>
      </c>
      <c r="K35" s="337">
        <v>1.7942999999999998</v>
      </c>
      <c r="L35" s="337">
        <v>2.71</v>
      </c>
      <c r="M35" s="337">
        <v>3.1252219999999999</v>
      </c>
      <c r="N35" s="337">
        <v>1.8601610000000002</v>
      </c>
      <c r="O35" s="337">
        <v>2.5686280000000004</v>
      </c>
      <c r="P35" s="337">
        <v>2.9604299999999997</v>
      </c>
      <c r="Q35" s="337">
        <v>3.5415529999999995</v>
      </c>
      <c r="R35" s="337">
        <v>7.8557648489837648</v>
      </c>
      <c r="S35" s="337">
        <v>7.3472139542617798</v>
      </c>
      <c r="T35" s="337">
        <v>10.852110121089936</v>
      </c>
      <c r="U35" s="337">
        <v>17.314075263977053</v>
      </c>
      <c r="V35" s="337">
        <v>25.699945850952453</v>
      </c>
      <c r="W35" s="337">
        <v>28.253062105178834</v>
      </c>
      <c r="X35" s="337">
        <v>29.585797786712646</v>
      </c>
      <c r="Y35" s="337">
        <v>29.645396327972414</v>
      </c>
      <c r="Z35" s="337">
        <v>27.361253023147583</v>
      </c>
      <c r="AA35" s="337">
        <v>27.798805952072144</v>
      </c>
      <c r="AC35" s="336"/>
    </row>
    <row r="36" spans="1:29" s="304" customFormat="1" ht="12.75" customHeight="1" x14ac:dyDescent="0.2">
      <c r="A36" s="311" t="s">
        <v>500</v>
      </c>
      <c r="B36" s="337">
        <v>1.1295143370893694</v>
      </c>
      <c r="C36" s="337">
        <v>1.0718874941323528</v>
      </c>
      <c r="D36" s="337">
        <v>0.87256217037581307</v>
      </c>
      <c r="E36" s="337">
        <v>1.6109399424022297</v>
      </c>
      <c r="F36" s="337">
        <v>1.9598480481075955</v>
      </c>
      <c r="G36" s="337">
        <v>1.2415556595649506</v>
      </c>
      <c r="H36" s="337">
        <v>0.72439674819578126</v>
      </c>
      <c r="I36" s="337">
        <v>0.84645326535797127</v>
      </c>
      <c r="J36" s="337">
        <v>0.5767074046583176</v>
      </c>
      <c r="K36" s="337">
        <v>0.6951286374155059</v>
      </c>
      <c r="L36" s="337">
        <v>0.76640344241945457</v>
      </c>
      <c r="M36" s="337">
        <v>0.84202384591716517</v>
      </c>
      <c r="N36" s="337">
        <v>0.82075330775415889</v>
      </c>
      <c r="O36" s="337">
        <v>0.87178616980505019</v>
      </c>
      <c r="P36" s="337">
        <v>1.0047919143950939</v>
      </c>
      <c r="Q36" s="337">
        <v>1.3369988810710911</v>
      </c>
      <c r="R36" s="337">
        <v>1.1924663195798404</v>
      </c>
      <c r="S36" s="337">
        <v>1.3794149048626423</v>
      </c>
      <c r="T36" s="337">
        <v>2.0694369729608297</v>
      </c>
      <c r="U36" s="337">
        <v>1.9730176785960793</v>
      </c>
      <c r="V36" s="337">
        <v>4.593952558003366</v>
      </c>
      <c r="W36" s="337">
        <v>1.8585097375325859</v>
      </c>
      <c r="X36" s="337">
        <v>2.2755886428058147</v>
      </c>
      <c r="Y36" s="337">
        <v>1.9155837371945381</v>
      </c>
      <c r="Z36" s="337">
        <v>1.7432385599240661</v>
      </c>
      <c r="AA36" s="337">
        <v>0.86755497503327206</v>
      </c>
      <c r="AC36" s="336"/>
    </row>
    <row r="37" spans="1:29" s="304" customFormat="1" ht="12.75" customHeight="1" x14ac:dyDescent="0.2">
      <c r="A37" s="309" t="s">
        <v>404</v>
      </c>
      <c r="B37" s="337">
        <v>12.809205293646155</v>
      </c>
      <c r="C37" s="337">
        <v>8.5509457393717803</v>
      </c>
      <c r="D37" s="337">
        <v>9.0035018824050397</v>
      </c>
      <c r="E37" s="337">
        <v>10.566576312630602</v>
      </c>
      <c r="F37" s="337">
        <v>10.714343870669868</v>
      </c>
      <c r="G37" s="337">
        <v>10.438509326380393</v>
      </c>
      <c r="H37" s="337">
        <v>12.100993423975009</v>
      </c>
      <c r="I37" s="337">
        <v>11.508182238671528</v>
      </c>
      <c r="J37" s="337">
        <v>9.8937481380007313</v>
      </c>
      <c r="K37" s="337">
        <v>9.635462277509637</v>
      </c>
      <c r="L37" s="337">
        <v>12.684427116732286</v>
      </c>
      <c r="M37" s="337">
        <v>12.142225175073239</v>
      </c>
      <c r="N37" s="337">
        <v>14.106763221272573</v>
      </c>
      <c r="O37" s="337">
        <v>13.199383674625912</v>
      </c>
      <c r="P37" s="337">
        <v>8.4703234807812056</v>
      </c>
      <c r="Q37" s="337">
        <v>7.9964240656867602</v>
      </c>
      <c r="R37" s="337">
        <v>10.517809377231551</v>
      </c>
      <c r="S37" s="337">
        <v>10.162425869596211</v>
      </c>
      <c r="T37" s="337">
        <v>10.521646466912816</v>
      </c>
      <c r="U37" s="337">
        <v>7.7824941232618308</v>
      </c>
      <c r="V37" s="337">
        <v>9.6862191540462099</v>
      </c>
      <c r="W37" s="337">
        <v>10.17047279177765</v>
      </c>
      <c r="X37" s="337">
        <v>11.92929501083065</v>
      </c>
      <c r="Y37" s="337">
        <v>13.296789210945091</v>
      </c>
      <c r="Z37" s="337">
        <v>15.359851068351098</v>
      </c>
      <c r="AA37" s="337">
        <v>17.216721438033048</v>
      </c>
      <c r="AC37" s="336"/>
    </row>
    <row r="38" spans="1:29" s="304" customFormat="1" ht="12.75" customHeight="1" x14ac:dyDescent="0.2">
      <c r="A38" s="312" t="s">
        <v>501</v>
      </c>
      <c r="B38" s="337">
        <v>7.2640698750416792</v>
      </c>
      <c r="C38" s="337">
        <v>1.934512908894876</v>
      </c>
      <c r="D38" s="337">
        <v>1.6532822649267676</v>
      </c>
      <c r="E38" s="337">
        <v>2.5998538704547642</v>
      </c>
      <c r="F38" s="337">
        <v>1.4927800949917158</v>
      </c>
      <c r="G38" s="337">
        <v>1.42561932248087</v>
      </c>
      <c r="H38" s="337">
        <v>1.3435399358626205</v>
      </c>
      <c r="I38" s="337">
        <v>1.3398915867584085</v>
      </c>
      <c r="J38" s="337">
        <v>1.0967433450236361</v>
      </c>
      <c r="K38" s="337">
        <v>1.9007280217361449</v>
      </c>
      <c r="L38" s="337">
        <v>2.8129359913940428</v>
      </c>
      <c r="M38" s="337">
        <v>1.7216909939155578</v>
      </c>
      <c r="N38" s="337">
        <v>2.0326398327618409</v>
      </c>
      <c r="O38" s="337">
        <v>2.1492949881248471</v>
      </c>
      <c r="P38" s="337">
        <v>1.1466589987812041</v>
      </c>
      <c r="Q38" s="337">
        <v>1.5381389930467604</v>
      </c>
      <c r="R38" s="337">
        <v>1.7639390007915499</v>
      </c>
      <c r="S38" s="337">
        <v>1.2996369943962096</v>
      </c>
      <c r="T38" s="337">
        <v>1.3592260038328172</v>
      </c>
      <c r="U38" s="337">
        <v>0.72997899854183201</v>
      </c>
      <c r="V38" s="337">
        <v>2.781767994046211</v>
      </c>
      <c r="W38" s="337">
        <v>3.735686001777649</v>
      </c>
      <c r="X38" s="337">
        <v>4.6957410008306502</v>
      </c>
      <c r="Y38" s="337">
        <v>5.8735840009450913</v>
      </c>
      <c r="Z38" s="337">
        <v>7.4706789983510973</v>
      </c>
      <c r="AA38" s="337">
        <v>8.4299999980330469</v>
      </c>
      <c r="AC38" s="336"/>
    </row>
    <row r="39" spans="1:29" s="304" customFormat="1" ht="12.75" customHeight="1" x14ac:dyDescent="0.2">
      <c r="A39" s="312" t="s">
        <v>502</v>
      </c>
      <c r="B39" s="337">
        <v>4.424812833864892</v>
      </c>
      <c r="C39" s="337">
        <v>5.4921872005289885</v>
      </c>
      <c r="D39" s="337">
        <v>6.132219617478273</v>
      </c>
      <c r="E39" s="337">
        <v>6.8337224421758389</v>
      </c>
      <c r="F39" s="337">
        <v>8.1835637756781523</v>
      </c>
      <c r="G39" s="337">
        <v>7.5088900038995225</v>
      </c>
      <c r="H39" s="337">
        <v>9.3264534881123868</v>
      </c>
      <c r="I39" s="337">
        <v>8.1462906519131195</v>
      </c>
      <c r="J39" s="337">
        <v>8.4280047929770951</v>
      </c>
      <c r="K39" s="337">
        <v>7.2247342557734928</v>
      </c>
      <c r="L39" s="337">
        <v>8.4424911253382415</v>
      </c>
      <c r="M39" s="337">
        <v>8.0105341811576807</v>
      </c>
      <c r="N39" s="337">
        <v>8.7531233885107298</v>
      </c>
      <c r="O39" s="337">
        <v>9.0940886865010633</v>
      </c>
      <c r="P39" s="337">
        <v>5.8495858700000003</v>
      </c>
      <c r="Q39" s="337">
        <v>4.7483931899999998</v>
      </c>
      <c r="R39" s="337">
        <v>5.5002261900000002</v>
      </c>
      <c r="S39" s="337">
        <v>5.5132411900000005</v>
      </c>
      <c r="T39" s="337">
        <v>5.8030394899999997</v>
      </c>
      <c r="U39" s="337">
        <v>5.6846401899999996</v>
      </c>
      <c r="V39" s="337">
        <v>6.4874261899999999</v>
      </c>
      <c r="W39" s="337">
        <v>5.28119519</v>
      </c>
      <c r="X39" s="337">
        <v>5.28119519</v>
      </c>
      <c r="Y39" s="337">
        <v>5.28119519</v>
      </c>
      <c r="Z39" s="337">
        <v>5.28119519</v>
      </c>
      <c r="AA39" s="337">
        <v>5.28119519</v>
      </c>
      <c r="AC39" s="336"/>
    </row>
    <row r="40" spans="1:29" s="304" customFormat="1" ht="12.75" customHeight="1" x14ac:dyDescent="0.2">
      <c r="A40" s="312" t="s">
        <v>421</v>
      </c>
      <c r="B40" s="337">
        <v>0</v>
      </c>
      <c r="C40" s="337">
        <v>0</v>
      </c>
      <c r="D40" s="337">
        <v>0</v>
      </c>
      <c r="E40" s="337">
        <v>0</v>
      </c>
      <c r="F40" s="337">
        <v>0</v>
      </c>
      <c r="G40" s="337">
        <v>0</v>
      </c>
      <c r="H40" s="337">
        <v>0</v>
      </c>
      <c r="I40" s="337">
        <v>0</v>
      </c>
      <c r="J40" s="337">
        <v>0</v>
      </c>
      <c r="K40" s="337">
        <v>0</v>
      </c>
      <c r="L40" s="337">
        <v>0</v>
      </c>
      <c r="M40" s="337">
        <v>0</v>
      </c>
      <c r="N40" s="337">
        <v>0.8</v>
      </c>
      <c r="O40" s="337">
        <v>1.123</v>
      </c>
      <c r="P40" s="337">
        <v>1.363078612</v>
      </c>
      <c r="Q40" s="337">
        <v>1.5898918826399999</v>
      </c>
      <c r="R40" s="337">
        <v>3.1266441864400001</v>
      </c>
      <c r="S40" s="337">
        <v>3.2545476851999999</v>
      </c>
      <c r="T40" s="337">
        <v>3.25038097308</v>
      </c>
      <c r="U40" s="337">
        <v>1.2388749347199999</v>
      </c>
      <c r="V40" s="337">
        <v>0.26495000000000002</v>
      </c>
      <c r="W40" s="337">
        <v>0.79400000000000004</v>
      </c>
      <c r="X40" s="337">
        <v>0.91023399999999999</v>
      </c>
      <c r="Y40" s="337">
        <v>0.14876300000000001</v>
      </c>
      <c r="Z40" s="337">
        <v>0.30465399999999998</v>
      </c>
      <c r="AA40" s="337">
        <v>0.30465399999999998</v>
      </c>
      <c r="AC40" s="336"/>
    </row>
    <row r="41" spans="1:29" s="304" customFormat="1" ht="12.75" customHeight="1" x14ac:dyDescent="0.2">
      <c r="A41" s="312" t="s">
        <v>405</v>
      </c>
      <c r="B41" s="337">
        <v>1.120322584739583</v>
      </c>
      <c r="C41" s="337">
        <v>1.1242456299479171</v>
      </c>
      <c r="D41" s="337">
        <v>1.218</v>
      </c>
      <c r="E41" s="337">
        <v>1.133</v>
      </c>
      <c r="F41" s="337">
        <v>1.038</v>
      </c>
      <c r="G41" s="337">
        <v>1.504</v>
      </c>
      <c r="H41" s="337">
        <v>1.431</v>
      </c>
      <c r="I41" s="337">
        <v>2.0219999999999998</v>
      </c>
      <c r="J41" s="337">
        <v>0.36899999999999999</v>
      </c>
      <c r="K41" s="337">
        <v>0.51</v>
      </c>
      <c r="L41" s="337">
        <v>1.429</v>
      </c>
      <c r="M41" s="337">
        <v>2.41</v>
      </c>
      <c r="N41" s="337">
        <v>2.5209999999999999</v>
      </c>
      <c r="O41" s="337">
        <v>0.83299999999999996</v>
      </c>
      <c r="P41" s="337">
        <v>0.111</v>
      </c>
      <c r="Q41" s="337">
        <v>0.12</v>
      </c>
      <c r="R41" s="337">
        <v>0.127</v>
      </c>
      <c r="S41" s="337">
        <v>9.5000000000000001E-2</v>
      </c>
      <c r="T41" s="337">
        <v>0.109</v>
      </c>
      <c r="U41" s="337">
        <v>0.129</v>
      </c>
      <c r="V41" s="337">
        <v>0.15207497</v>
      </c>
      <c r="W41" s="337">
        <v>0.35959160000000001</v>
      </c>
      <c r="X41" s="337">
        <v>1.04212482</v>
      </c>
      <c r="Y41" s="337">
        <v>1.9932470199999999</v>
      </c>
      <c r="Z41" s="337">
        <v>2.3033228800000001</v>
      </c>
      <c r="AA41" s="337">
        <v>3.2008722500000002</v>
      </c>
      <c r="AC41" s="336"/>
    </row>
    <row r="42" spans="1:29" s="304" customFormat="1" ht="19.5" customHeight="1" x14ac:dyDescent="0.2">
      <c r="A42" s="304" t="s">
        <v>406</v>
      </c>
      <c r="B42" s="337">
        <v>11.237924170570803</v>
      </c>
      <c r="C42" s="337">
        <v>13.239374828262459</v>
      </c>
      <c r="D42" s="337">
        <v>12.421583254846235</v>
      </c>
      <c r="E42" s="337">
        <v>11.966741771480587</v>
      </c>
      <c r="F42" s="337">
        <v>10.966294025265162</v>
      </c>
      <c r="G42" s="337">
        <v>9.3336793683942751</v>
      </c>
      <c r="H42" s="337">
        <v>8.693221352305768</v>
      </c>
      <c r="I42" s="337">
        <v>9.3522304343213438</v>
      </c>
      <c r="J42" s="337">
        <v>9.2157924802300464</v>
      </c>
      <c r="K42" s="337">
        <v>11.007492555766703</v>
      </c>
      <c r="L42" s="337">
        <v>10.143011656185957</v>
      </c>
      <c r="M42" s="337">
        <v>14.353721855748329</v>
      </c>
      <c r="N42" s="337">
        <v>12.630737236275227</v>
      </c>
      <c r="O42" s="337">
        <v>16.409523797186214</v>
      </c>
      <c r="P42" s="337">
        <v>12.338359244114677</v>
      </c>
      <c r="Q42" s="337">
        <v>16.211773622535915</v>
      </c>
      <c r="R42" s="337">
        <v>21.142932367482768</v>
      </c>
      <c r="S42" s="337">
        <v>29.356766532814937</v>
      </c>
      <c r="T42" s="337">
        <v>26.55800498785673</v>
      </c>
      <c r="U42" s="337">
        <v>22.242180303089903</v>
      </c>
      <c r="V42" s="337">
        <v>21.763172017176835</v>
      </c>
      <c r="W42" s="337">
        <v>26.963037830607838</v>
      </c>
      <c r="X42" s="337">
        <v>34.160054401846772</v>
      </c>
      <c r="Y42" s="337">
        <v>36.324226125198713</v>
      </c>
      <c r="Z42" s="337">
        <v>44.491945236998241</v>
      </c>
      <c r="AA42" s="337">
        <v>48.227776780930121</v>
      </c>
      <c r="AC42" s="336"/>
    </row>
    <row r="43" spans="1:29" s="304" customFormat="1" ht="12.75" customHeight="1" x14ac:dyDescent="0.2">
      <c r="A43" s="309" t="s">
        <v>407</v>
      </c>
      <c r="B43" s="337">
        <v>1.4246864686468645</v>
      </c>
      <c r="C43" s="337">
        <v>1.4371837183718368</v>
      </c>
      <c r="D43" s="337">
        <v>1.4059405940594059</v>
      </c>
      <c r="E43" s="337">
        <v>1.4340594059405938</v>
      </c>
      <c r="F43" s="337">
        <v>1.4340594059405938</v>
      </c>
      <c r="G43" s="337">
        <v>1.4434323432343232</v>
      </c>
      <c r="H43" s="337">
        <v>1.4621782178217821</v>
      </c>
      <c r="I43" s="337">
        <v>1.4809240924092408</v>
      </c>
      <c r="J43" s="337">
        <v>1.4809240924092408</v>
      </c>
      <c r="K43" s="337">
        <v>1.9809506270627062</v>
      </c>
      <c r="L43" s="337">
        <v>2.0075973597359735</v>
      </c>
      <c r="M43" s="337">
        <v>2.0394671947194718</v>
      </c>
      <c r="N43" s="337">
        <v>2.0940436963696367</v>
      </c>
      <c r="O43" s="337">
        <v>2.1462653465346535</v>
      </c>
      <c r="P43" s="337">
        <v>2.2662768316831681</v>
      </c>
      <c r="Q43" s="337">
        <v>2.213304818481848</v>
      </c>
      <c r="R43" s="337">
        <v>2.2331287128712867</v>
      </c>
      <c r="S43" s="337">
        <v>2.2489504950495047</v>
      </c>
      <c r="T43" s="337">
        <v>2.3165119471947193</v>
      </c>
      <c r="U43" s="337">
        <v>2.3762376237623761</v>
      </c>
      <c r="V43" s="337">
        <v>2.763007920792079</v>
      </c>
      <c r="W43" s="337">
        <v>2.8008712871287127</v>
      </c>
      <c r="X43" s="337">
        <v>2.8255841584158414</v>
      </c>
      <c r="Y43" s="337">
        <v>2.8607524752475246</v>
      </c>
      <c r="Z43" s="337">
        <v>2.9020990099009896</v>
      </c>
      <c r="AA43" s="337">
        <v>2.949692409240924</v>
      </c>
      <c r="AC43" s="336"/>
    </row>
    <row r="44" spans="1:29" s="304" customFormat="1" ht="12.75" customHeight="1" x14ac:dyDescent="0.2">
      <c r="A44" s="309" t="s">
        <v>408</v>
      </c>
      <c r="B44" s="337">
        <v>3.6735551668703108</v>
      </c>
      <c r="C44" s="337">
        <v>3.8455588739406363</v>
      </c>
      <c r="D44" s="337">
        <v>3.9185660595249927</v>
      </c>
      <c r="E44" s="337">
        <v>3.9001587189450841</v>
      </c>
      <c r="F44" s="337">
        <v>3.9131744259880792</v>
      </c>
      <c r="G44" s="337">
        <v>4.0798448767884095</v>
      </c>
      <c r="H44" s="337">
        <v>4.1411370090916364</v>
      </c>
      <c r="I44" s="337">
        <v>5.621743589152989</v>
      </c>
      <c r="J44" s="337">
        <v>5.3880433151374767</v>
      </c>
      <c r="K44" s="337">
        <v>6.4452379375039968</v>
      </c>
      <c r="L44" s="337">
        <v>5.627981986449984</v>
      </c>
      <c r="M44" s="337">
        <v>8.8898136561288563</v>
      </c>
      <c r="N44" s="337">
        <v>6.6597813415722573</v>
      </c>
      <c r="O44" s="337">
        <v>10.718889360651559</v>
      </c>
      <c r="P44" s="337">
        <v>6.7972753406037167</v>
      </c>
      <c r="Q44" s="337">
        <v>9.9867639031925979</v>
      </c>
      <c r="R44" s="337">
        <v>15.255641299545029</v>
      </c>
      <c r="S44" s="337">
        <v>23.288197311162342</v>
      </c>
      <c r="T44" s="337">
        <v>20.705639692525722</v>
      </c>
      <c r="U44" s="337">
        <v>16.357133459243911</v>
      </c>
      <c r="V44" s="337">
        <v>15.486613404611687</v>
      </c>
      <c r="W44" s="337">
        <v>21.095951822544677</v>
      </c>
      <c r="X44" s="337">
        <v>28.109203528582295</v>
      </c>
      <c r="Y44" s="337">
        <v>30.480295475167864</v>
      </c>
      <c r="Z44" s="337">
        <v>39.217521183982477</v>
      </c>
      <c r="AA44" s="337">
        <v>43.335259764850591</v>
      </c>
      <c r="AC44" s="336"/>
    </row>
    <row r="45" spans="1:29" s="304" customFormat="1" ht="12.75" customHeight="1" x14ac:dyDescent="0.2">
      <c r="A45" s="309" t="s">
        <v>409</v>
      </c>
      <c r="B45" s="337">
        <v>1.5077350143416655</v>
      </c>
      <c r="C45" s="337">
        <v>1.5891606466666661</v>
      </c>
      <c r="D45" s="337">
        <v>1.5880224524249991</v>
      </c>
      <c r="E45" s="337">
        <v>2.0336483015258131</v>
      </c>
      <c r="F45" s="337">
        <v>2.0170289175000007</v>
      </c>
      <c r="G45" s="337">
        <v>2.0976179776666668</v>
      </c>
      <c r="H45" s="337">
        <v>2.1511740399999999</v>
      </c>
      <c r="I45" s="337">
        <v>2.21232176</v>
      </c>
      <c r="J45" s="337">
        <v>2.30870978</v>
      </c>
      <c r="K45" s="337">
        <v>2.5423039912000003</v>
      </c>
      <c r="L45" s="337">
        <v>2.4744323100000001</v>
      </c>
      <c r="M45" s="337">
        <v>3.3134410049</v>
      </c>
      <c r="N45" s="337">
        <v>3.6584121983333326</v>
      </c>
      <c r="O45" s="337">
        <v>3.3678690900000001</v>
      </c>
      <c r="P45" s="337">
        <v>3.0325188999999999</v>
      </c>
      <c r="Q45" s="337">
        <v>3.5855280946499999</v>
      </c>
      <c r="R45" s="337">
        <v>2.8362303467999999</v>
      </c>
      <c r="S45" s="337">
        <v>2.6429426850000004</v>
      </c>
      <c r="T45" s="337">
        <v>2.37978836</v>
      </c>
      <c r="U45" s="337">
        <v>2.3395213687500003</v>
      </c>
      <c r="V45" s="337">
        <v>2.3594870775000003</v>
      </c>
      <c r="W45" s="337">
        <v>2.1705990150000005</v>
      </c>
      <c r="X45" s="337">
        <v>1.9956253875000001</v>
      </c>
      <c r="Y45" s="337">
        <v>1.8194421799999998</v>
      </c>
      <c r="Z45" s="337">
        <v>1.7115735125</v>
      </c>
      <c r="AA45" s="337">
        <v>1.5050819174999999</v>
      </c>
      <c r="AC45" s="336"/>
    </row>
    <row r="46" spans="1:29" s="304" customFormat="1" ht="12.75" customHeight="1" x14ac:dyDescent="0.2">
      <c r="A46" s="309" t="s">
        <v>410</v>
      </c>
      <c r="B46" s="337">
        <v>4.5994207349999998</v>
      </c>
      <c r="C46" s="337">
        <v>6.3339689999999997</v>
      </c>
      <c r="D46" s="337">
        <v>5.4747810000000001</v>
      </c>
      <c r="E46" s="337">
        <v>4.563574</v>
      </c>
      <c r="F46" s="337">
        <v>3.5659179999999999</v>
      </c>
      <c r="G46" s="337">
        <v>1.677238</v>
      </c>
      <c r="H46" s="337">
        <v>0.90204099999999998</v>
      </c>
      <c r="I46" s="337">
        <v>0</v>
      </c>
      <c r="J46" s="337">
        <v>0</v>
      </c>
      <c r="K46" s="337">
        <v>0</v>
      </c>
      <c r="L46" s="337">
        <v>0</v>
      </c>
      <c r="M46" s="337">
        <v>0</v>
      </c>
      <c r="N46" s="337">
        <v>0</v>
      </c>
      <c r="O46" s="337">
        <v>0</v>
      </c>
      <c r="P46" s="337">
        <v>0</v>
      </c>
      <c r="Q46" s="337">
        <v>0</v>
      </c>
      <c r="R46" s="337">
        <v>0</v>
      </c>
      <c r="S46" s="337">
        <v>0</v>
      </c>
      <c r="T46" s="337">
        <v>0</v>
      </c>
      <c r="U46" s="337">
        <v>0</v>
      </c>
      <c r="V46" s="337">
        <v>0</v>
      </c>
      <c r="W46" s="337">
        <v>0</v>
      </c>
      <c r="X46" s="337">
        <v>0</v>
      </c>
      <c r="Y46" s="337">
        <v>0</v>
      </c>
      <c r="Z46" s="337">
        <v>0</v>
      </c>
      <c r="AA46" s="337">
        <v>0</v>
      </c>
      <c r="AC46" s="336"/>
    </row>
    <row r="47" spans="1:29" s="565" customFormat="1" ht="12.75" x14ac:dyDescent="0.2">
      <c r="A47" s="563" t="s">
        <v>95</v>
      </c>
      <c r="B47" s="564">
        <v>3.2526785711962325E-2</v>
      </c>
      <c r="C47" s="564">
        <v>3.3502589283321192E-2</v>
      </c>
      <c r="D47" s="564">
        <v>3.4273148836837575E-2</v>
      </c>
      <c r="E47" s="564">
        <v>3.5301345069093874E-2</v>
      </c>
      <c r="F47" s="564">
        <v>3.6113275836487706E-2</v>
      </c>
      <c r="G47" s="564">
        <v>3.5546170704875438E-2</v>
      </c>
      <c r="H47" s="564">
        <v>3.6691085392350456E-2</v>
      </c>
      <c r="I47" s="564">
        <v>3.7240992759114924E-2</v>
      </c>
      <c r="J47" s="564">
        <v>3.8115292683328916E-2</v>
      </c>
      <c r="K47" s="337">
        <v>3.9E-2</v>
      </c>
      <c r="L47" s="337">
        <v>3.3000000000000002E-2</v>
      </c>
      <c r="M47" s="337">
        <v>0.111</v>
      </c>
      <c r="N47" s="337">
        <v>0.2185</v>
      </c>
      <c r="O47" s="337">
        <v>0.17649999999999999</v>
      </c>
      <c r="P47" s="337">
        <v>0.24228817182779311</v>
      </c>
      <c r="Q47" s="337">
        <v>0.42617680621147158</v>
      </c>
      <c r="R47" s="337">
        <v>0.81793200826644896</v>
      </c>
      <c r="S47" s="337">
        <v>1.1766760416030884</v>
      </c>
      <c r="T47" s="337">
        <v>1.1560649881362914</v>
      </c>
      <c r="U47" s="337">
        <v>1.1692878513336182</v>
      </c>
      <c r="V47" s="337">
        <v>1.1540636142730714</v>
      </c>
      <c r="W47" s="337">
        <v>0.89561570593444828</v>
      </c>
      <c r="X47" s="337">
        <v>1.2296413273486329</v>
      </c>
      <c r="Y47" s="337">
        <v>1.1637359947833252</v>
      </c>
      <c r="Z47" s="337">
        <v>0.66075153061477665</v>
      </c>
      <c r="AA47" s="337">
        <v>0.43774268933860777</v>
      </c>
      <c r="AB47" s="304"/>
      <c r="AC47" s="336"/>
    </row>
    <row r="48" spans="1:29" s="308" customFormat="1" ht="19.5" customHeight="1" x14ac:dyDescent="0.2">
      <c r="A48" s="308" t="s">
        <v>411</v>
      </c>
      <c r="B48" s="336">
        <v>25.879462471135135</v>
      </c>
      <c r="C48" s="336">
        <v>20.859527298335475</v>
      </c>
      <c r="D48" s="336">
        <v>25.107809524438405</v>
      </c>
      <c r="E48" s="336">
        <v>30.109544922156051</v>
      </c>
      <c r="F48" s="336">
        <v>26.379214130455509</v>
      </c>
      <c r="G48" s="336">
        <v>34.512885239091482</v>
      </c>
      <c r="H48" s="336">
        <v>42.784517318849858</v>
      </c>
      <c r="I48" s="336">
        <v>39.127535950179286</v>
      </c>
      <c r="J48" s="336">
        <v>40.9884692638323</v>
      </c>
      <c r="K48" s="336">
        <v>40.622988411581446</v>
      </c>
      <c r="L48" s="336">
        <v>50.167040328244504</v>
      </c>
      <c r="M48" s="336">
        <v>47.539329016298254</v>
      </c>
      <c r="N48" s="336">
        <v>57.079918241843131</v>
      </c>
      <c r="O48" s="336">
        <v>52.569647387285102</v>
      </c>
      <c r="P48" s="336">
        <v>53.834399691285164</v>
      </c>
      <c r="Q48" s="336">
        <v>52.582106635815073</v>
      </c>
      <c r="R48" s="336">
        <v>51.185700038183292</v>
      </c>
      <c r="S48" s="336">
        <v>52.056154608280444</v>
      </c>
      <c r="T48" s="336">
        <v>56.81944350366625</v>
      </c>
      <c r="U48" s="336">
        <v>49.930201062665269</v>
      </c>
      <c r="V48" s="336">
        <v>54.382972338521455</v>
      </c>
      <c r="W48" s="336">
        <v>52.91436412881859</v>
      </c>
      <c r="X48" s="336">
        <v>50.269567672120701</v>
      </c>
      <c r="Y48" s="336">
        <v>54.492089554301479</v>
      </c>
      <c r="Z48" s="336">
        <v>61.075120277289443</v>
      </c>
      <c r="AA48" s="336">
        <v>80.785967826676512</v>
      </c>
      <c r="AB48" s="304"/>
      <c r="AC48" s="336"/>
    </row>
    <row r="49" spans="1:29" s="304" customFormat="1" ht="19.5" customHeight="1" x14ac:dyDescent="0.2">
      <c r="A49" s="304" t="s">
        <v>412</v>
      </c>
      <c r="B49" s="337">
        <v>29.122870364863608</v>
      </c>
      <c r="C49" s="337">
        <v>23.850119697274536</v>
      </c>
      <c r="D49" s="337">
        <v>27.959387609658087</v>
      </c>
      <c r="E49" s="337">
        <v>32.972663567385183</v>
      </c>
      <c r="F49" s="337">
        <v>29.269302226985449</v>
      </c>
      <c r="G49" s="337">
        <v>37.553724415231905</v>
      </c>
      <c r="H49" s="337">
        <v>46.010064782168989</v>
      </c>
      <c r="I49" s="337">
        <v>42.611072730429221</v>
      </c>
      <c r="J49" s="337">
        <v>44.491537018256352</v>
      </c>
      <c r="K49" s="337">
        <v>44.187139605479125</v>
      </c>
      <c r="L49" s="337">
        <v>53.877025280173605</v>
      </c>
      <c r="M49" s="337">
        <v>51.354187956839517</v>
      </c>
      <c r="N49" s="337">
        <v>61.060236632799253</v>
      </c>
      <c r="O49" s="337">
        <v>56.817360780680431</v>
      </c>
      <c r="P49" s="337">
        <v>58.384845101589029</v>
      </c>
      <c r="Q49" s="337">
        <v>57.853892029749787</v>
      </c>
      <c r="R49" s="337">
        <v>57.261616256644857</v>
      </c>
      <c r="S49" s="337">
        <v>59.013445497885826</v>
      </c>
      <c r="T49" s="337">
        <v>64.523366318314146</v>
      </c>
      <c r="U49" s="337">
        <v>58.54344937888041</v>
      </c>
      <c r="V49" s="337">
        <v>63.541476195861719</v>
      </c>
      <c r="W49" s="337">
        <v>63.104809944135226</v>
      </c>
      <c r="X49" s="337">
        <v>60.96471933238336</v>
      </c>
      <c r="Y49" s="337">
        <v>66.546589473863179</v>
      </c>
      <c r="Z49" s="337">
        <v>74.055975828644989</v>
      </c>
      <c r="AA49" s="337">
        <v>94.10047542959272</v>
      </c>
      <c r="AC49" s="336"/>
    </row>
    <row r="50" spans="1:29" s="304" customFormat="1" ht="12.75" customHeight="1" x14ac:dyDescent="0.2">
      <c r="A50" s="309" t="s">
        <v>483</v>
      </c>
      <c r="B50" s="337">
        <v>22.194368999999998</v>
      </c>
      <c r="C50" s="337">
        <v>16.867531</v>
      </c>
      <c r="D50" s="337">
        <v>20.784552999999999</v>
      </c>
      <c r="E50" s="337">
        <v>25.711071</v>
      </c>
      <c r="F50" s="337">
        <v>21.638183999999999</v>
      </c>
      <c r="G50" s="337">
        <v>29.528748</v>
      </c>
      <c r="H50" s="337">
        <v>37.635221999999999</v>
      </c>
      <c r="I50" s="337">
        <v>33.956423999999998</v>
      </c>
      <c r="J50" s="337">
        <v>35.87283</v>
      </c>
      <c r="K50" s="337">
        <v>36.456271642986295</v>
      </c>
      <c r="L50" s="337">
        <v>46.484797882720947</v>
      </c>
      <c r="M50" s="337">
        <v>42.547358651458737</v>
      </c>
      <c r="N50" s="337">
        <v>45.031762200408934</v>
      </c>
      <c r="O50" s="337">
        <v>44.762034611701964</v>
      </c>
      <c r="P50" s="337">
        <v>48.167040646404757</v>
      </c>
      <c r="Q50" s="337">
        <v>47.580839349389862</v>
      </c>
      <c r="R50" s="337">
        <v>46.581162492323259</v>
      </c>
      <c r="S50" s="337">
        <v>46.792504174173722</v>
      </c>
      <c r="T50" s="337">
        <v>52.440122956770729</v>
      </c>
      <c r="U50" s="337">
        <v>45.717165921182961</v>
      </c>
      <c r="V50" s="337">
        <v>49.054339591133065</v>
      </c>
      <c r="W50" s="337">
        <v>50.905215570759481</v>
      </c>
      <c r="X50" s="337">
        <v>47.953987992197874</v>
      </c>
      <c r="Y50" s="337">
        <v>53.195733998705109</v>
      </c>
      <c r="Z50" s="337">
        <v>60.642495259970659</v>
      </c>
      <c r="AA50" s="337">
        <v>80.881770382242777</v>
      </c>
      <c r="AC50" s="336"/>
    </row>
    <row r="51" spans="1:29" s="304" customFormat="1" ht="12.75" customHeight="1" x14ac:dyDescent="0.2">
      <c r="A51" s="312" t="s">
        <v>413</v>
      </c>
      <c r="B51" s="337">
        <v>14.155899999999999</v>
      </c>
      <c r="C51" s="337">
        <v>6.9589599999999994</v>
      </c>
      <c r="D51" s="337">
        <v>7.5611179999999996</v>
      </c>
      <c r="E51" s="337">
        <v>7.4234639999999992</v>
      </c>
      <c r="F51" s="337">
        <v>7.973082999999999</v>
      </c>
      <c r="G51" s="337">
        <v>8.0718999999999994</v>
      </c>
      <c r="H51" s="337">
        <v>8.059099999999999</v>
      </c>
      <c r="I51" s="337">
        <v>13.409667000000001</v>
      </c>
      <c r="J51" s="337">
        <v>13.470667000000001</v>
      </c>
      <c r="K51" s="337">
        <v>18.092523574829102</v>
      </c>
      <c r="L51" s="337">
        <v>22.859695434570313</v>
      </c>
      <c r="M51" s="337">
        <v>26.013246536254883</v>
      </c>
      <c r="N51" s="337">
        <v>27.964244842529297</v>
      </c>
      <c r="O51" s="337">
        <v>30.328390121459961</v>
      </c>
      <c r="P51" s="337">
        <v>34.305484771728516</v>
      </c>
      <c r="Q51" s="337">
        <v>32.255413055419922</v>
      </c>
      <c r="R51" s="337">
        <v>30.922735214233398</v>
      </c>
      <c r="S51" s="337">
        <v>31.659523010253906</v>
      </c>
      <c r="T51" s="337">
        <v>29.478694915771484</v>
      </c>
      <c r="U51" s="337">
        <v>29.114114761352539</v>
      </c>
      <c r="V51" s="337">
        <v>33.124225616455078</v>
      </c>
      <c r="W51" s="337">
        <v>32.234962463378906</v>
      </c>
      <c r="X51" s="337">
        <v>31.179960250854492</v>
      </c>
      <c r="Y51" s="337">
        <v>31.77577018737793</v>
      </c>
      <c r="Z51" s="337">
        <v>36.970287322998047</v>
      </c>
      <c r="AA51" s="337">
        <v>37.847999572753906</v>
      </c>
      <c r="AC51" s="336"/>
    </row>
    <row r="52" spans="1:29" s="304" customFormat="1" ht="12.75" customHeight="1" x14ac:dyDescent="0.2">
      <c r="A52" s="312" t="s">
        <v>484</v>
      </c>
      <c r="B52" s="337">
        <v>8.0384689999999992</v>
      </c>
      <c r="C52" s="337">
        <v>9.9085709999999985</v>
      </c>
      <c r="D52" s="337">
        <v>13.223435</v>
      </c>
      <c r="E52" s="337">
        <v>18.287607000000001</v>
      </c>
      <c r="F52" s="337">
        <v>13.665101</v>
      </c>
      <c r="G52" s="337">
        <v>21.456848000000001</v>
      </c>
      <c r="H52" s="337">
        <v>29.576121999999998</v>
      </c>
      <c r="I52" s="337">
        <v>20.546756999999999</v>
      </c>
      <c r="J52" s="337">
        <v>22.402163000000002</v>
      </c>
      <c r="K52" s="337">
        <v>18.363748068157197</v>
      </c>
      <c r="L52" s="337">
        <v>23.625102448150635</v>
      </c>
      <c r="M52" s="337">
        <v>16.534112115203857</v>
      </c>
      <c r="N52" s="337">
        <v>17.067517357879638</v>
      </c>
      <c r="O52" s="337">
        <v>14.433644490242004</v>
      </c>
      <c r="P52" s="337">
        <v>13.861555874676242</v>
      </c>
      <c r="Q52" s="337">
        <v>15.325426293969942</v>
      </c>
      <c r="R52" s="337">
        <v>15.65842727808986</v>
      </c>
      <c r="S52" s="337">
        <v>15.132981163919814</v>
      </c>
      <c r="T52" s="337">
        <v>22.961428040999245</v>
      </c>
      <c r="U52" s="337">
        <v>16.603051159830422</v>
      </c>
      <c r="V52" s="337">
        <v>15.930113974677989</v>
      </c>
      <c r="W52" s="337">
        <v>18.670253107380571</v>
      </c>
      <c r="X52" s="337">
        <v>16.774027741343382</v>
      </c>
      <c r="Y52" s="337">
        <v>21.419963811327175</v>
      </c>
      <c r="Z52" s="337">
        <v>23.672207936972612</v>
      </c>
      <c r="AA52" s="337">
        <v>43.033770809488871</v>
      </c>
      <c r="AC52" s="336"/>
    </row>
    <row r="53" spans="1:29" s="304" customFormat="1" ht="12.75" customHeight="1" x14ac:dyDescent="0.2">
      <c r="A53" s="311" t="s">
        <v>414</v>
      </c>
      <c r="B53" s="337">
        <v>2.3901406900452193</v>
      </c>
      <c r="C53" s="337">
        <v>2.3901406900452193</v>
      </c>
      <c r="D53" s="337">
        <v>2.4681996093598602</v>
      </c>
      <c r="E53" s="337">
        <v>2.4939057209168527</v>
      </c>
      <c r="F53" s="337">
        <v>2.7267013157082398</v>
      </c>
      <c r="G53" s="337">
        <v>3.1491040887118085</v>
      </c>
      <c r="H53" s="337">
        <v>3.2990922526544653</v>
      </c>
      <c r="I53" s="337">
        <v>3.0005366520671615</v>
      </c>
      <c r="J53" s="337">
        <v>3.4628142223548286</v>
      </c>
      <c r="K53" s="337">
        <v>3.3439999999999999</v>
      </c>
      <c r="L53" s="337">
        <v>2.7069999999999999</v>
      </c>
      <c r="M53" s="337">
        <v>3.0990000000000002</v>
      </c>
      <c r="N53" s="337">
        <v>2.83</v>
      </c>
      <c r="O53" s="337">
        <v>2.5779999999999998</v>
      </c>
      <c r="P53" s="337">
        <v>2.694</v>
      </c>
      <c r="Q53" s="337">
        <v>2.2149999999999999</v>
      </c>
      <c r="R53" s="337">
        <v>2.5830000000000002</v>
      </c>
      <c r="S53" s="337">
        <v>2.31</v>
      </c>
      <c r="T53" s="337">
        <v>2.371</v>
      </c>
      <c r="U53" s="337">
        <v>2.3279999999999998</v>
      </c>
      <c r="V53" s="337">
        <v>2.383</v>
      </c>
      <c r="W53" s="337">
        <v>3.6619999999999999</v>
      </c>
      <c r="X53" s="337">
        <v>3.2256879899999999</v>
      </c>
      <c r="Y53" s="337">
        <v>3.4609999999999999</v>
      </c>
      <c r="Z53" s="337">
        <v>3.2120000000000002</v>
      </c>
      <c r="AA53" s="337">
        <v>2.9630000000000001</v>
      </c>
      <c r="AC53" s="336"/>
    </row>
    <row r="54" spans="1:29" s="304" customFormat="1" ht="12.75" customHeight="1" x14ac:dyDescent="0.2">
      <c r="A54" s="309" t="s">
        <v>485</v>
      </c>
      <c r="B54" s="337">
        <v>2.7120625</v>
      </c>
      <c r="C54" s="337">
        <v>2.7058750000000003</v>
      </c>
      <c r="D54" s="337">
        <v>2.7182500000000003</v>
      </c>
      <c r="E54" s="337">
        <v>2.6935000000000002</v>
      </c>
      <c r="F54" s="337">
        <v>2.7430000000000003</v>
      </c>
      <c r="G54" s="337">
        <v>2.6440000000000001</v>
      </c>
      <c r="H54" s="337">
        <v>2.8420000000000001</v>
      </c>
      <c r="I54" s="337">
        <v>3.4179999999999997</v>
      </c>
      <c r="J54" s="337">
        <v>2.8879999999999999</v>
      </c>
      <c r="K54" s="337">
        <v>2.0349999999999997</v>
      </c>
      <c r="L54" s="337">
        <v>2.0550000000000002</v>
      </c>
      <c r="M54" s="337">
        <v>2.9219999999999997</v>
      </c>
      <c r="N54" s="337">
        <v>6.8360000000000003</v>
      </c>
      <c r="O54" s="337">
        <v>6.1789999999999994</v>
      </c>
      <c r="P54" s="337">
        <v>3.8819999999999997</v>
      </c>
      <c r="Q54" s="337">
        <v>4.3070000000000004</v>
      </c>
      <c r="R54" s="337">
        <v>4.5699999999999994</v>
      </c>
      <c r="S54" s="337">
        <v>5.952</v>
      </c>
      <c r="T54" s="337">
        <v>5.1360000000000001</v>
      </c>
      <c r="U54" s="337">
        <v>5.9085429999999999</v>
      </c>
      <c r="V54" s="337">
        <v>5.0757580000000004</v>
      </c>
      <c r="W54" s="337">
        <v>4.3605830000000001</v>
      </c>
      <c r="X54" s="337">
        <v>5.2395779999999998</v>
      </c>
      <c r="Y54" s="337">
        <v>5.4399369999999996</v>
      </c>
      <c r="Z54" s="337">
        <v>6.0289145</v>
      </c>
      <c r="AA54" s="337">
        <v>6.0289145</v>
      </c>
      <c r="AC54" s="336"/>
    </row>
    <row r="55" spans="1:29" s="304" customFormat="1" ht="12.75" customHeight="1" x14ac:dyDescent="0.2">
      <c r="A55" s="309" t="s">
        <v>503</v>
      </c>
      <c r="B55" s="337">
        <v>9.897270355080777E-2</v>
      </c>
      <c r="C55" s="337">
        <v>0.101740256443625</v>
      </c>
      <c r="D55" s="337">
        <v>0.10694217481453852</v>
      </c>
      <c r="E55" s="337">
        <v>0.11005445008642269</v>
      </c>
      <c r="F55" s="337">
        <v>0.11211437587295572</v>
      </c>
      <c r="G55" s="337">
        <v>0.11312747663839239</v>
      </c>
      <c r="H55" s="337">
        <v>0.1152208700271935</v>
      </c>
      <c r="I55" s="337">
        <v>0.11475422283053829</v>
      </c>
      <c r="J55" s="337">
        <v>0.11366507566516272</v>
      </c>
      <c r="K55" s="337">
        <v>0.11595475756787973</v>
      </c>
      <c r="L55" s="337">
        <v>0.12</v>
      </c>
      <c r="M55" s="337">
        <v>0.12</v>
      </c>
      <c r="N55" s="337">
        <v>0.12</v>
      </c>
      <c r="O55" s="337">
        <v>0.12</v>
      </c>
      <c r="P55" s="337">
        <v>0.12</v>
      </c>
      <c r="Q55" s="337">
        <v>0.12</v>
      </c>
      <c r="R55" s="337">
        <v>0.12</v>
      </c>
      <c r="S55" s="337">
        <v>0.12</v>
      </c>
      <c r="T55" s="337">
        <v>0.12</v>
      </c>
      <c r="U55" s="337">
        <v>0.12</v>
      </c>
      <c r="V55" s="337">
        <v>0.12</v>
      </c>
      <c r="W55" s="337">
        <v>0.12</v>
      </c>
      <c r="X55" s="337">
        <v>0.12</v>
      </c>
      <c r="Y55" s="337">
        <v>0.12</v>
      </c>
      <c r="Z55" s="337">
        <v>0.12</v>
      </c>
      <c r="AA55" s="337">
        <v>0.12</v>
      </c>
      <c r="AC55" s="336"/>
    </row>
    <row r="56" spans="1:29" s="304" customFormat="1" ht="12.75" customHeight="1" x14ac:dyDescent="0.2">
      <c r="A56" s="309" t="s">
        <v>37</v>
      </c>
      <c r="B56" s="337">
        <v>1.727325471267585</v>
      </c>
      <c r="C56" s="337">
        <v>1.7848327507856943</v>
      </c>
      <c r="D56" s="337">
        <v>1.8814428254836935</v>
      </c>
      <c r="E56" s="337">
        <v>1.9641323963819111</v>
      </c>
      <c r="F56" s="337">
        <v>2.0493025354042538</v>
      </c>
      <c r="G56" s="337">
        <v>2.1187448498817045</v>
      </c>
      <c r="H56" s="337">
        <v>2.1185296594873306</v>
      </c>
      <c r="I56" s="337">
        <v>2.1213578555315165</v>
      </c>
      <c r="J56" s="337">
        <v>2.1542277202363609</v>
      </c>
      <c r="K56" s="337">
        <v>2.2359132049249406</v>
      </c>
      <c r="L56" s="337">
        <v>2.5102273974526588</v>
      </c>
      <c r="M56" s="337">
        <v>2.6658293053807771</v>
      </c>
      <c r="N56" s="337">
        <v>2.8321384323903183</v>
      </c>
      <c r="O56" s="337">
        <v>3.1783261689784688</v>
      </c>
      <c r="P56" s="337">
        <v>3.521804455184264</v>
      </c>
      <c r="Q56" s="337">
        <v>3.3060526803599224</v>
      </c>
      <c r="R56" s="337">
        <v>3.397453764321603</v>
      </c>
      <c r="S56" s="337">
        <v>3.5039413237121035</v>
      </c>
      <c r="T56" s="337">
        <v>3.5862433615434082</v>
      </c>
      <c r="U56" s="337">
        <v>3.6447404576974476</v>
      </c>
      <c r="V56" s="337">
        <v>3.6733786047286481</v>
      </c>
      <c r="W56" s="337">
        <v>3.677011373375743</v>
      </c>
      <c r="X56" s="337">
        <v>3.7104653501854887</v>
      </c>
      <c r="Y56" s="337">
        <v>3.7799184751580781</v>
      </c>
      <c r="Z56" s="337">
        <v>3.8525660686743253</v>
      </c>
      <c r="AA56" s="337">
        <v>3.906790547349948</v>
      </c>
      <c r="AC56" s="336"/>
    </row>
    <row r="57" spans="1:29" s="304" customFormat="1" ht="12.75" customHeight="1" x14ac:dyDescent="0.2">
      <c r="A57" s="309" t="s">
        <v>943</v>
      </c>
      <c r="B57" s="337">
        <v>0</v>
      </c>
      <c r="C57" s="337">
        <v>0</v>
      </c>
      <c r="D57" s="337">
        <v>0</v>
      </c>
      <c r="E57" s="337">
        <v>0</v>
      </c>
      <c r="F57" s="337">
        <v>0</v>
      </c>
      <c r="G57" s="337">
        <v>0</v>
      </c>
      <c r="H57" s="337">
        <v>0</v>
      </c>
      <c r="I57" s="337">
        <v>0</v>
      </c>
      <c r="J57" s="337">
        <v>0</v>
      </c>
      <c r="K57" s="337">
        <v>0</v>
      </c>
      <c r="L57" s="337">
        <v>0</v>
      </c>
      <c r="M57" s="337">
        <v>0</v>
      </c>
      <c r="N57" s="337">
        <v>3.410336</v>
      </c>
      <c r="O57" s="337">
        <v>0</v>
      </c>
      <c r="P57" s="337">
        <v>0</v>
      </c>
      <c r="Q57" s="337">
        <v>0.32500000000000001</v>
      </c>
      <c r="R57" s="337">
        <v>0.01</v>
      </c>
      <c r="S57" s="337">
        <v>0.33500000000000002</v>
      </c>
      <c r="T57" s="337">
        <v>0.87</v>
      </c>
      <c r="U57" s="337">
        <v>0.82499999999999996</v>
      </c>
      <c r="V57" s="337">
        <v>3.2349999999999999</v>
      </c>
      <c r="W57" s="337">
        <v>0.38</v>
      </c>
      <c r="X57" s="337">
        <v>0.71499999999999997</v>
      </c>
      <c r="Y57" s="337">
        <v>0.55000000000000004</v>
      </c>
      <c r="Z57" s="337">
        <v>0.2</v>
      </c>
      <c r="AA57" s="337">
        <v>0.2</v>
      </c>
      <c r="AC57" s="336"/>
    </row>
    <row r="58" spans="1:29" s="304" customFormat="1" ht="19.5" customHeight="1" x14ac:dyDescent="0.2">
      <c r="A58" s="304" t="s">
        <v>416</v>
      </c>
      <c r="B58" s="337">
        <v>3.2434078937284734</v>
      </c>
      <c r="C58" s="337">
        <v>2.9905923989390604</v>
      </c>
      <c r="D58" s="337">
        <v>2.8515780852196819</v>
      </c>
      <c r="E58" s="337">
        <v>2.8631186452291324</v>
      </c>
      <c r="F58" s="337">
        <v>2.8900880965299418</v>
      </c>
      <c r="G58" s="337">
        <v>3.0408391761404214</v>
      </c>
      <c r="H58" s="337">
        <v>3.2255474633191299</v>
      </c>
      <c r="I58" s="337">
        <v>3.4835367802499326</v>
      </c>
      <c r="J58" s="337">
        <v>3.5030677544240496</v>
      </c>
      <c r="K58" s="337">
        <v>3.5641511938976773</v>
      </c>
      <c r="L58" s="337">
        <v>3.709984951929103</v>
      </c>
      <c r="M58" s="337">
        <v>3.8148589405412623</v>
      </c>
      <c r="N58" s="337">
        <v>3.9803183909561222</v>
      </c>
      <c r="O58" s="337">
        <v>4.2477133933953262</v>
      </c>
      <c r="P58" s="337">
        <v>4.5504454103038672</v>
      </c>
      <c r="Q58" s="337">
        <v>5.271785393934711</v>
      </c>
      <c r="R58" s="337">
        <v>6.0759162184615629</v>
      </c>
      <c r="S58" s="337">
        <v>6.95729088960538</v>
      </c>
      <c r="T58" s="337">
        <v>7.7039228146478962</v>
      </c>
      <c r="U58" s="337">
        <v>8.6132483162151399</v>
      </c>
      <c r="V58" s="337">
        <v>9.1585038573402642</v>
      </c>
      <c r="W58" s="337">
        <v>10.190445815316636</v>
      </c>
      <c r="X58" s="337">
        <v>10.69515166026266</v>
      </c>
      <c r="Y58" s="337">
        <v>12.0544999195617</v>
      </c>
      <c r="Z58" s="337">
        <v>12.98085555135555</v>
      </c>
      <c r="AA58" s="337">
        <v>13.314507602916201</v>
      </c>
      <c r="AC58" s="336"/>
    </row>
    <row r="59" spans="1:29" s="304" customFormat="1" ht="12.75" customHeight="1" x14ac:dyDescent="0.2">
      <c r="A59" s="309" t="s">
        <v>794</v>
      </c>
      <c r="B59" s="337">
        <v>0.36137640089305473</v>
      </c>
      <c r="C59" s="337">
        <v>0.33320801856480869</v>
      </c>
      <c r="D59" s="337">
        <v>0.31771921974253742</v>
      </c>
      <c r="E59" s="337">
        <v>0.26900444094665232</v>
      </c>
      <c r="F59" s="337">
        <v>0.26235313958063966</v>
      </c>
      <c r="G59" s="337">
        <v>0.43049075271235027</v>
      </c>
      <c r="H59" s="337">
        <v>0.44510652650514354</v>
      </c>
      <c r="I59" s="337">
        <v>0.4814211029287761</v>
      </c>
      <c r="J59" s="337">
        <v>0.52183933891730838</v>
      </c>
      <c r="K59" s="337">
        <v>0.54797908820057328</v>
      </c>
      <c r="L59" s="337">
        <v>0.6</v>
      </c>
      <c r="M59" s="337">
        <v>0.59199999999999997</v>
      </c>
      <c r="N59" s="337">
        <v>0.6</v>
      </c>
      <c r="O59" s="337">
        <v>0.62</v>
      </c>
      <c r="P59" s="337">
        <v>0.64</v>
      </c>
      <c r="Q59" s="337">
        <v>0.66700000000000004</v>
      </c>
      <c r="R59" s="337">
        <v>0.73424091999999996</v>
      </c>
      <c r="S59" s="337">
        <v>1.1194819999999999</v>
      </c>
      <c r="T59" s="337">
        <v>1.1242669799999998</v>
      </c>
      <c r="U59" s="337">
        <v>1.2740440000000002</v>
      </c>
      <c r="V59" s="337">
        <v>1.4530000000000001</v>
      </c>
      <c r="W59" s="337">
        <v>1.4670000000000001</v>
      </c>
      <c r="X59" s="337">
        <v>1.522</v>
      </c>
      <c r="Y59" s="337">
        <v>2.1429999999999998</v>
      </c>
      <c r="Z59" s="337">
        <v>2.2501500000000001</v>
      </c>
      <c r="AA59" s="337">
        <v>2.3626575000000001</v>
      </c>
      <c r="AC59" s="336"/>
    </row>
    <row r="60" spans="1:29" s="304" customFormat="1" ht="12.75" customHeight="1" x14ac:dyDescent="0.2">
      <c r="A60" s="309" t="s">
        <v>415</v>
      </c>
      <c r="B60" s="337">
        <v>2.8820314928354187</v>
      </c>
      <c r="C60" s="337">
        <v>2.6573843803742516</v>
      </c>
      <c r="D60" s="337">
        <v>2.5338588654771446</v>
      </c>
      <c r="E60" s="337">
        <v>2.5941142042824801</v>
      </c>
      <c r="F60" s="337">
        <v>2.6277349569493023</v>
      </c>
      <c r="G60" s="337">
        <v>2.6103484234280709</v>
      </c>
      <c r="H60" s="337">
        <v>2.7804409368139864</v>
      </c>
      <c r="I60" s="337">
        <v>3.0021156773211564</v>
      </c>
      <c r="J60" s="337">
        <v>2.9812284155067412</v>
      </c>
      <c r="K60" s="337">
        <v>3.016172105697104</v>
      </c>
      <c r="L60" s="337">
        <v>3.109984951929103</v>
      </c>
      <c r="M60" s="337">
        <v>3.2228589405412622</v>
      </c>
      <c r="N60" s="337">
        <v>3.3803183909561221</v>
      </c>
      <c r="O60" s="337">
        <v>3.6277133933953261</v>
      </c>
      <c r="P60" s="337">
        <v>3.9104454103038671</v>
      </c>
      <c r="Q60" s="337">
        <v>4.6047853939347112</v>
      </c>
      <c r="R60" s="337">
        <v>5.3416752984615634</v>
      </c>
      <c r="S60" s="337">
        <v>5.8378088896053804</v>
      </c>
      <c r="T60" s="337">
        <v>6.5796558346478964</v>
      </c>
      <c r="U60" s="337">
        <v>7.3392043162151399</v>
      </c>
      <c r="V60" s="337">
        <v>7.7055038573402648</v>
      </c>
      <c r="W60" s="337">
        <v>8.7234458153166354</v>
      </c>
      <c r="X60" s="337">
        <v>9.1731516602626595</v>
      </c>
      <c r="Y60" s="337">
        <v>9.9114999195617006</v>
      </c>
      <c r="Z60" s="337">
        <v>10.73070555135555</v>
      </c>
      <c r="AA60" s="337">
        <v>10.9518501029162</v>
      </c>
      <c r="AC60" s="336"/>
    </row>
    <row r="61" spans="1:29" s="304" customFormat="1" ht="12.75" customHeight="1" x14ac:dyDescent="0.2">
      <c r="A61" s="311" t="s">
        <v>943</v>
      </c>
      <c r="B61" s="337">
        <v>0</v>
      </c>
      <c r="C61" s="337">
        <v>0</v>
      </c>
      <c r="D61" s="337">
        <v>0</v>
      </c>
      <c r="E61" s="337">
        <v>0</v>
      </c>
      <c r="F61" s="337">
        <v>0</v>
      </c>
      <c r="G61" s="337">
        <v>0</v>
      </c>
      <c r="H61" s="337">
        <v>0</v>
      </c>
      <c r="I61" s="337">
        <v>0</v>
      </c>
      <c r="J61" s="337">
        <v>0</v>
      </c>
      <c r="K61" s="337">
        <v>0</v>
      </c>
      <c r="L61" s="337">
        <v>0</v>
      </c>
      <c r="M61" s="337">
        <v>0</v>
      </c>
      <c r="N61" s="337">
        <v>0</v>
      </c>
      <c r="O61" s="337">
        <v>0</v>
      </c>
      <c r="P61" s="337">
        <v>0</v>
      </c>
      <c r="Q61" s="337">
        <v>0</v>
      </c>
      <c r="R61" s="337">
        <v>0</v>
      </c>
      <c r="S61" s="337">
        <v>0</v>
      </c>
      <c r="T61" s="337">
        <v>0</v>
      </c>
      <c r="U61" s="337">
        <v>0</v>
      </c>
      <c r="V61" s="337">
        <v>0</v>
      </c>
      <c r="W61" s="337">
        <v>0</v>
      </c>
      <c r="X61" s="337">
        <v>0</v>
      </c>
      <c r="Y61" s="337">
        <v>0</v>
      </c>
      <c r="Z61" s="337">
        <v>0</v>
      </c>
      <c r="AA61" s="337">
        <v>0</v>
      </c>
      <c r="AC61" s="336"/>
    </row>
    <row r="62" spans="1:29" s="304" customFormat="1" ht="10.5" customHeight="1" x14ac:dyDescent="0.2">
      <c r="A62" s="309"/>
      <c r="B62" s="317"/>
      <c r="C62" s="317"/>
      <c r="D62" s="317"/>
      <c r="E62" s="317"/>
      <c r="F62" s="317"/>
      <c r="G62" s="317"/>
      <c r="H62" s="317"/>
      <c r="I62" s="317"/>
      <c r="J62" s="317"/>
      <c r="K62" s="317"/>
      <c r="L62" s="317"/>
      <c r="M62" s="317"/>
      <c r="N62" s="317"/>
      <c r="O62" s="317"/>
      <c r="P62" s="329"/>
      <c r="Q62" s="329"/>
      <c r="R62" s="329"/>
      <c r="S62" s="329"/>
      <c r="T62" s="329"/>
      <c r="U62" s="329"/>
      <c r="V62" s="329"/>
      <c r="W62" s="329"/>
      <c r="X62" s="329"/>
      <c r="Y62" s="329"/>
      <c r="Z62" s="329"/>
      <c r="AA62" s="329" t="s">
        <v>530</v>
      </c>
      <c r="AC62" s="336"/>
    </row>
    <row r="63" spans="1:29" s="304" customFormat="1" ht="25.15" customHeight="1" x14ac:dyDescent="0.25">
      <c r="A63" s="289" t="str">
        <f>CONCATENATE(A1, ", continued")</f>
        <v>Table 9b    Marshall Islands: Balance of payments (detail), FY2004-FY2020, continued</v>
      </c>
      <c r="B63" s="317"/>
      <c r="C63" s="317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257"/>
      <c r="AC63" s="257"/>
    </row>
    <row r="64" spans="1:29" s="328" customFormat="1" ht="18.75" customHeight="1" x14ac:dyDescent="0.25">
      <c r="A64" s="263" t="s">
        <v>344</v>
      </c>
      <c r="B64" s="338" t="str">
        <f t="shared" ref="B64:V64" si="0">B2</f>
        <v>FY1995</v>
      </c>
      <c r="C64" s="338" t="str">
        <f t="shared" si="0"/>
        <v>FY1996</v>
      </c>
      <c r="D64" s="338" t="str">
        <f t="shared" si="0"/>
        <v>FY1997</v>
      </c>
      <c r="E64" s="338" t="str">
        <f t="shared" si="0"/>
        <v>FY1998</v>
      </c>
      <c r="F64" s="338" t="str">
        <f t="shared" si="0"/>
        <v>FY1999</v>
      </c>
      <c r="G64" s="338" t="str">
        <f t="shared" si="0"/>
        <v>FY2000</v>
      </c>
      <c r="H64" s="338" t="str">
        <f t="shared" si="0"/>
        <v>FY2001</v>
      </c>
      <c r="I64" s="338" t="str">
        <f t="shared" si="0"/>
        <v>FY2002</v>
      </c>
      <c r="J64" s="338" t="str">
        <f t="shared" si="0"/>
        <v>FY2003</v>
      </c>
      <c r="K64" s="338" t="str">
        <f t="shared" si="0"/>
        <v>FY2004</v>
      </c>
      <c r="L64" s="338" t="str">
        <f t="shared" si="0"/>
        <v>FY2005</v>
      </c>
      <c r="M64" s="338" t="str">
        <f t="shared" si="0"/>
        <v>FY2006</v>
      </c>
      <c r="N64" s="338" t="str">
        <f t="shared" si="0"/>
        <v>FY2007</v>
      </c>
      <c r="O64" s="338" t="str">
        <f t="shared" si="0"/>
        <v>FY2008</v>
      </c>
      <c r="P64" s="338" t="str">
        <f t="shared" si="0"/>
        <v>FY2009</v>
      </c>
      <c r="Q64" s="338" t="str">
        <f t="shared" si="0"/>
        <v>FY2010</v>
      </c>
      <c r="R64" s="338" t="str">
        <f t="shared" si="0"/>
        <v>FY2011</v>
      </c>
      <c r="S64" s="338" t="str">
        <f t="shared" si="0"/>
        <v>FY2012</v>
      </c>
      <c r="T64" s="338" t="str">
        <f t="shared" si="0"/>
        <v>FY2013</v>
      </c>
      <c r="U64" s="338" t="str">
        <f t="shared" si="0"/>
        <v>FY2014</v>
      </c>
      <c r="V64" s="338" t="str">
        <f t="shared" si="0"/>
        <v>FY2015</v>
      </c>
      <c r="W64" s="338" t="str">
        <f t="shared" ref="W64:X64" si="1">W2</f>
        <v>FY2016</v>
      </c>
      <c r="X64" s="338" t="str">
        <f t="shared" si="1"/>
        <v>FY2017</v>
      </c>
      <c r="Y64" s="338" t="str">
        <f t="shared" ref="Y64:Z64" si="2">Y2</f>
        <v>FY2018</v>
      </c>
      <c r="Z64" s="338" t="str">
        <f t="shared" si="2"/>
        <v>FY2019</v>
      </c>
      <c r="AA64" s="338" t="str">
        <f t="shared" ref="AA64" si="3">AA2</f>
        <v>FY2020</v>
      </c>
      <c r="AB64" s="304"/>
      <c r="AC64" s="257"/>
    </row>
    <row r="65" spans="1:29" s="306" customFormat="1" ht="18" customHeight="1" x14ac:dyDescent="0.25">
      <c r="A65" s="306" t="s">
        <v>417</v>
      </c>
      <c r="B65" s="335">
        <v>28.544537000000002</v>
      </c>
      <c r="C65" s="335">
        <v>72.871282999999991</v>
      </c>
      <c r="D65" s="335">
        <v>28.219876000000003</v>
      </c>
      <c r="E65" s="335">
        <v>29.096918000000002</v>
      </c>
      <c r="F65" s="335">
        <v>28.194851000000003</v>
      </c>
      <c r="G65" s="335">
        <v>28.224100000000004</v>
      </c>
      <c r="H65" s="335">
        <v>28.579710000000002</v>
      </c>
      <c r="I65" s="335">
        <v>20.600518999999998</v>
      </c>
      <c r="J65" s="335">
        <v>19.239332999999998</v>
      </c>
      <c r="K65" s="335">
        <v>-17.641452092910768</v>
      </c>
      <c r="L65" s="335">
        <v>12.252640635131836</v>
      </c>
      <c r="M65" s="335">
        <v>29.28047673904419</v>
      </c>
      <c r="N65" s="335">
        <v>31.901918473999025</v>
      </c>
      <c r="O65" s="335">
        <v>32.005437772583008</v>
      </c>
      <c r="P65" s="335">
        <v>29.923857131958009</v>
      </c>
      <c r="Q65" s="335">
        <v>26.572830036987305</v>
      </c>
      <c r="R65" s="335">
        <v>21.94159181375122</v>
      </c>
      <c r="S65" s="335">
        <v>15.98287927819824</v>
      </c>
      <c r="T65" s="335">
        <v>23.310195385620119</v>
      </c>
      <c r="U65" s="335">
        <v>16.993138133483889</v>
      </c>
      <c r="V65" s="335">
        <v>16.065942868164061</v>
      </c>
      <c r="W65" s="335">
        <v>18.331990161331177</v>
      </c>
      <c r="X65" s="335">
        <v>20.06536837008667</v>
      </c>
      <c r="Y65" s="335">
        <v>16.459487676177979</v>
      </c>
      <c r="Z65" s="335">
        <v>14.689534425292969</v>
      </c>
      <c r="AA65" s="335">
        <v>16.468000292778015</v>
      </c>
      <c r="AB65" s="304"/>
      <c r="AC65" s="257"/>
    </row>
    <row r="66" spans="1:29" s="304" customFormat="1" ht="19.5" customHeight="1" x14ac:dyDescent="0.25">
      <c r="A66" s="304" t="s">
        <v>418</v>
      </c>
      <c r="B66" s="337">
        <v>28.544537000000002</v>
      </c>
      <c r="C66" s="337">
        <v>72.871282999999991</v>
      </c>
      <c r="D66" s="337">
        <v>28.219876000000003</v>
      </c>
      <c r="E66" s="337">
        <v>29.096918000000002</v>
      </c>
      <c r="F66" s="337">
        <v>28.194851000000003</v>
      </c>
      <c r="G66" s="337">
        <v>28.224100000000004</v>
      </c>
      <c r="H66" s="337">
        <v>28.579710000000002</v>
      </c>
      <c r="I66" s="337">
        <v>20.600518999999998</v>
      </c>
      <c r="J66" s="337">
        <v>19.239332999999998</v>
      </c>
      <c r="K66" s="337">
        <v>7.3585479070892337</v>
      </c>
      <c r="L66" s="337">
        <v>14.752640635131836</v>
      </c>
      <c r="M66" s="337">
        <v>31.78047673904419</v>
      </c>
      <c r="N66" s="337">
        <v>31.901918473999025</v>
      </c>
      <c r="O66" s="337">
        <v>32.005437772583008</v>
      </c>
      <c r="P66" s="337">
        <v>29.923857131958009</v>
      </c>
      <c r="Q66" s="337">
        <v>26.572830036987305</v>
      </c>
      <c r="R66" s="337">
        <v>23.160788813751221</v>
      </c>
      <c r="S66" s="337">
        <v>16.98287927819824</v>
      </c>
      <c r="T66" s="337">
        <v>23.310195385620119</v>
      </c>
      <c r="U66" s="337">
        <v>16.993138133483889</v>
      </c>
      <c r="V66" s="337">
        <v>16.065942868164061</v>
      </c>
      <c r="W66" s="337">
        <v>18.331990161331177</v>
      </c>
      <c r="X66" s="337">
        <v>20.06536837008667</v>
      </c>
      <c r="Y66" s="337">
        <v>16.459487676177979</v>
      </c>
      <c r="Z66" s="337">
        <v>14.689534425292969</v>
      </c>
      <c r="AA66" s="337">
        <v>16.468000292778015</v>
      </c>
      <c r="AC66" s="257"/>
    </row>
    <row r="67" spans="1:29" s="304" customFormat="1" ht="12.75" customHeight="1" x14ac:dyDescent="0.25">
      <c r="A67" s="309" t="s">
        <v>538</v>
      </c>
      <c r="B67" s="337">
        <v>22.220839999999999</v>
      </c>
      <c r="C67" s="337">
        <v>27.60324</v>
      </c>
      <c r="D67" s="337">
        <v>22.848690000000001</v>
      </c>
      <c r="E67" s="337">
        <v>23.501135999999999</v>
      </c>
      <c r="F67" s="337">
        <v>22.951516999999999</v>
      </c>
      <c r="G67" s="337">
        <v>23.024100000000001</v>
      </c>
      <c r="H67" s="337">
        <v>23.379709999999999</v>
      </c>
      <c r="I67" s="337">
        <v>19.300519000000001</v>
      </c>
      <c r="J67" s="337">
        <v>19.239332999999998</v>
      </c>
      <c r="K67" s="337">
        <v>2.4513471126556396</v>
      </c>
      <c r="L67" s="337">
        <v>4.716519832611084</v>
      </c>
      <c r="M67" s="337">
        <v>9.4965887069702148</v>
      </c>
      <c r="N67" s="337">
        <v>16.582664489746094</v>
      </c>
      <c r="O67" s="337">
        <v>11.28952693939209</v>
      </c>
      <c r="P67" s="337">
        <v>13.218273162841797</v>
      </c>
      <c r="Q67" s="337">
        <v>13.307974815368652</v>
      </c>
      <c r="R67" s="337">
        <v>11.950845718383789</v>
      </c>
      <c r="S67" s="337">
        <v>5.3730630874633789</v>
      </c>
      <c r="T67" s="337">
        <v>4.2465481758117676</v>
      </c>
      <c r="U67" s="337">
        <v>1.9012570381164551</v>
      </c>
      <c r="V67" s="337">
        <v>2.6458649635314941</v>
      </c>
      <c r="W67" s="337">
        <v>3.8073570728302002</v>
      </c>
      <c r="X67" s="337">
        <v>11.241986274719238</v>
      </c>
      <c r="Y67" s="337">
        <v>8.2467765808105469</v>
      </c>
      <c r="Z67" s="337">
        <v>4.6168231964111328</v>
      </c>
      <c r="AA67" s="337">
        <v>6.1719999313354492</v>
      </c>
      <c r="AC67" s="257"/>
    </row>
    <row r="68" spans="1:29" s="304" customFormat="1" ht="12.75" customHeight="1" x14ac:dyDescent="0.25">
      <c r="A68" s="311" t="s">
        <v>539</v>
      </c>
      <c r="B68" s="337">
        <v>5.2000000000000011</v>
      </c>
      <c r="C68" s="337">
        <v>44.900000000000006</v>
      </c>
      <c r="D68" s="337">
        <v>5.2000000000000011</v>
      </c>
      <c r="E68" s="337">
        <v>5.2000000000000011</v>
      </c>
      <c r="F68" s="337">
        <v>5.2000000000000011</v>
      </c>
      <c r="G68" s="337">
        <v>5.2000000000000011</v>
      </c>
      <c r="H68" s="337">
        <v>5.2000000000000011</v>
      </c>
      <c r="I68" s="337">
        <v>1.3000000000000003</v>
      </c>
      <c r="J68" s="337">
        <v>0</v>
      </c>
      <c r="K68" s="337">
        <v>0</v>
      </c>
      <c r="L68" s="337">
        <v>1.78</v>
      </c>
      <c r="M68" s="337">
        <v>1.76</v>
      </c>
      <c r="N68" s="337">
        <v>1.76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7">
        <v>0</v>
      </c>
      <c r="Y68" s="337">
        <v>0</v>
      </c>
      <c r="Z68" s="337">
        <v>0</v>
      </c>
      <c r="AA68" s="337">
        <v>0</v>
      </c>
      <c r="AC68" s="257"/>
    </row>
    <row r="69" spans="1:29" s="304" customFormat="1" ht="12.75" customHeight="1" x14ac:dyDescent="0.25">
      <c r="A69" s="309" t="s">
        <v>486</v>
      </c>
      <c r="B69" s="337">
        <v>1.1236969999999999</v>
      </c>
      <c r="C69" s="337">
        <v>0.36804300000000001</v>
      </c>
      <c r="D69" s="337">
        <v>0.171186</v>
      </c>
      <c r="E69" s="337">
        <v>0.39578200000000002</v>
      </c>
      <c r="F69" s="337">
        <v>4.3333999999999998E-2</v>
      </c>
      <c r="G69" s="337">
        <v>0</v>
      </c>
      <c r="H69" s="337">
        <v>0</v>
      </c>
      <c r="I69" s="337">
        <v>0</v>
      </c>
      <c r="J69" s="337">
        <v>0</v>
      </c>
      <c r="K69" s="337">
        <v>4.907200794433594</v>
      </c>
      <c r="L69" s="337">
        <v>8.2561208025207531</v>
      </c>
      <c r="M69" s="337">
        <v>20.523888032073973</v>
      </c>
      <c r="N69" s="337">
        <v>13.55925398425293</v>
      </c>
      <c r="O69" s="337">
        <v>20.715910833190918</v>
      </c>
      <c r="P69" s="337">
        <v>16.705583969116212</v>
      </c>
      <c r="Q69" s="337">
        <v>13.264855221618653</v>
      </c>
      <c r="R69" s="337">
        <v>11.209943095367432</v>
      </c>
      <c r="S69" s="337">
        <v>11.609816190734863</v>
      </c>
      <c r="T69" s="337">
        <v>19.063647209808352</v>
      </c>
      <c r="U69" s="337">
        <v>15.091881095367432</v>
      </c>
      <c r="V69" s="337">
        <v>13.420077904632569</v>
      </c>
      <c r="W69" s="337">
        <v>14.524633088500977</v>
      </c>
      <c r="X69" s="337">
        <v>8.8233820953674318</v>
      </c>
      <c r="Y69" s="337">
        <v>8.2127110953674318</v>
      </c>
      <c r="Z69" s="337">
        <v>10.072711228881836</v>
      </c>
      <c r="AA69" s="337">
        <v>10.296000361442566</v>
      </c>
      <c r="AC69" s="257"/>
    </row>
    <row r="70" spans="1:29" s="304" customFormat="1" ht="19.5" customHeight="1" x14ac:dyDescent="0.25">
      <c r="A70" s="304" t="s">
        <v>419</v>
      </c>
      <c r="B70" s="337">
        <v>0</v>
      </c>
      <c r="C70" s="337">
        <v>0</v>
      </c>
      <c r="D70" s="337">
        <v>0</v>
      </c>
      <c r="E70" s="337">
        <v>0</v>
      </c>
      <c r="F70" s="337">
        <v>0</v>
      </c>
      <c r="G70" s="337">
        <v>0</v>
      </c>
      <c r="H70" s="337">
        <v>0</v>
      </c>
      <c r="I70" s="337">
        <v>0</v>
      </c>
      <c r="J70" s="337">
        <v>0</v>
      </c>
      <c r="K70" s="337">
        <v>25</v>
      </c>
      <c r="L70" s="337">
        <v>2.5</v>
      </c>
      <c r="M70" s="337">
        <v>2.5</v>
      </c>
      <c r="N70" s="337">
        <v>0</v>
      </c>
      <c r="O70" s="337">
        <v>0</v>
      </c>
      <c r="P70" s="337">
        <v>0</v>
      </c>
      <c r="Q70" s="337">
        <v>0</v>
      </c>
      <c r="R70" s="337">
        <v>1.2191970000000001</v>
      </c>
      <c r="S70" s="337">
        <v>1</v>
      </c>
      <c r="T70" s="337">
        <v>0</v>
      </c>
      <c r="U70" s="337">
        <v>0</v>
      </c>
      <c r="V70" s="337">
        <v>0</v>
      </c>
      <c r="W70" s="337">
        <v>0</v>
      </c>
      <c r="X70" s="337">
        <v>0</v>
      </c>
      <c r="Y70" s="337">
        <v>0</v>
      </c>
      <c r="Z70" s="337">
        <v>0</v>
      </c>
      <c r="AA70" s="337">
        <v>0</v>
      </c>
      <c r="AC70" s="257"/>
    </row>
    <row r="71" spans="1:29" s="306" customFormat="1" ht="18" customHeight="1" x14ac:dyDescent="0.25">
      <c r="A71" s="306" t="s">
        <v>487</v>
      </c>
      <c r="B71" s="335">
        <v>8.3121099450138907</v>
      </c>
      <c r="C71" s="335">
        <v>42.312822558133249</v>
      </c>
      <c r="D71" s="335">
        <v>15.760248167357432</v>
      </c>
      <c r="E71" s="335">
        <v>17.760639741591095</v>
      </c>
      <c r="F71" s="335">
        <v>15.454194085426334</v>
      </c>
      <c r="G71" s="335">
        <v>14.253822466381909</v>
      </c>
      <c r="H71" s="335">
        <v>23.965577188181502</v>
      </c>
      <c r="I71" s="335">
        <v>29.786567910421944</v>
      </c>
      <c r="J71" s="335">
        <v>19.849569384780946</v>
      </c>
      <c r="K71" s="335">
        <v>-11.210474010403814</v>
      </c>
      <c r="L71" s="335">
        <v>22.464924569357219</v>
      </c>
      <c r="M71" s="335">
        <v>26.733806028313253</v>
      </c>
      <c r="N71" s="335">
        <v>37.132616352334331</v>
      </c>
      <c r="O71" s="335">
        <v>28.233744826208536</v>
      </c>
      <c r="P71" s="335">
        <v>12.029134859737823</v>
      </c>
      <c r="Q71" s="335">
        <v>-2.0803699135390872</v>
      </c>
      <c r="R71" s="335">
        <v>21.782116784612295</v>
      </c>
      <c r="S71" s="335">
        <v>11.652739125295319</v>
      </c>
      <c r="T71" s="335">
        <v>10.581623403606201</v>
      </c>
      <c r="U71" s="335">
        <v>22.353280212281966</v>
      </c>
      <c r="V71" s="335">
        <v>45.384048896118657</v>
      </c>
      <c r="W71" s="335">
        <v>48.33816557829271</v>
      </c>
      <c r="X71" s="335">
        <v>33.730379230125138</v>
      </c>
      <c r="Y71" s="335">
        <v>27.57696733260331</v>
      </c>
      <c r="Z71" s="335">
        <v>-43.749828893190148</v>
      </c>
      <c r="AA71" s="335">
        <v>66.680890260418437</v>
      </c>
      <c r="AB71" s="304"/>
      <c r="AC71" s="257"/>
    </row>
    <row r="72" spans="1:29" s="306" customFormat="1" ht="18" customHeight="1" x14ac:dyDescent="0.25">
      <c r="A72" s="306" t="s">
        <v>420</v>
      </c>
      <c r="B72" s="335">
        <v>29.385754134248891</v>
      </c>
      <c r="C72" s="335">
        <v>-44.340094805008853</v>
      </c>
      <c r="D72" s="335">
        <v>5.722515592123063</v>
      </c>
      <c r="E72" s="335">
        <v>10.405304236615216</v>
      </c>
      <c r="F72" s="335">
        <v>-11.553634610301351</v>
      </c>
      <c r="G72" s="335">
        <v>-4.2395108241933839</v>
      </c>
      <c r="H72" s="335">
        <v>-2.7907236646799873</v>
      </c>
      <c r="I72" s="335">
        <v>4.2472466961855719</v>
      </c>
      <c r="J72" s="335">
        <v>-12.383039402409924</v>
      </c>
      <c r="K72" s="335">
        <v>48.610425563472134</v>
      </c>
      <c r="L72" s="335">
        <v>0.86844639728999162</v>
      </c>
      <c r="M72" s="335">
        <v>26.778776163725773</v>
      </c>
      <c r="N72" s="335">
        <v>-0.71794639835219698</v>
      </c>
      <c r="O72" s="335">
        <v>22.843922205463628</v>
      </c>
      <c r="P72" s="335">
        <v>31.138152558120744</v>
      </c>
      <c r="Q72" s="335">
        <v>35.508563008077971</v>
      </c>
      <c r="R72" s="335">
        <v>21.139292374724711</v>
      </c>
      <c r="S72" s="335">
        <v>17.288850253738872</v>
      </c>
      <c r="T72" s="335">
        <v>28.806638821755939</v>
      </c>
      <c r="U72" s="335">
        <v>6.0970613947935206</v>
      </c>
      <c r="V72" s="335">
        <v>-3.5117700625215029</v>
      </c>
      <c r="W72" s="335">
        <v>-8.8854905269504272</v>
      </c>
      <c r="X72" s="335">
        <v>-11.093610115321454</v>
      </c>
      <c r="Y72" s="335">
        <v>20.845403049713752</v>
      </c>
      <c r="Z72" s="335">
        <v>91.089350696913698</v>
      </c>
      <c r="AA72" s="335">
        <v>-23.251050059520121</v>
      </c>
      <c r="AB72" s="304"/>
      <c r="AC72" s="257"/>
    </row>
    <row r="73" spans="1:29" s="308" customFormat="1" ht="19.5" customHeight="1" x14ac:dyDescent="0.25">
      <c r="A73" s="308" t="s">
        <v>421</v>
      </c>
      <c r="B73" s="336">
        <v>0.774711033374062</v>
      </c>
      <c r="C73" s="336">
        <v>0.80911177478812712</v>
      </c>
      <c r="D73" s="336">
        <v>0.83371321190499836</v>
      </c>
      <c r="E73" s="336">
        <v>0.83003174378901667</v>
      </c>
      <c r="F73" s="336">
        <v>3.842634885197616</v>
      </c>
      <c r="G73" s="336">
        <v>0.87596897535768181</v>
      </c>
      <c r="H73" s="336">
        <v>0.89822740181832716</v>
      </c>
      <c r="I73" s="336">
        <v>1.1943487178305976</v>
      </c>
      <c r="J73" s="336">
        <v>-0.85239133697250491</v>
      </c>
      <c r="K73" s="336">
        <v>1.3890475875007993</v>
      </c>
      <c r="L73" s="336">
        <v>3.2255963972899968</v>
      </c>
      <c r="M73" s="336">
        <v>-1.062037268774229</v>
      </c>
      <c r="N73" s="336">
        <v>6.7757062683144511</v>
      </c>
      <c r="O73" s="336">
        <v>6.4000278721303108</v>
      </c>
      <c r="P73" s="336">
        <v>14.811425068120743</v>
      </c>
      <c r="Q73" s="336">
        <v>41.05727169551546</v>
      </c>
      <c r="R73" s="336">
        <v>8.3046922434090895</v>
      </c>
      <c r="S73" s="336">
        <v>4.7576394622324667</v>
      </c>
      <c r="T73" s="336">
        <v>6.7981168930492117</v>
      </c>
      <c r="U73" s="336">
        <v>4.6281237505264556</v>
      </c>
      <c r="V73" s="336">
        <v>4.3590073132236675</v>
      </c>
      <c r="W73" s="336">
        <v>6.0119167381814194</v>
      </c>
      <c r="X73" s="336">
        <v>7.2032067440389067</v>
      </c>
      <c r="Y73" s="336">
        <v>8.1015981308306912</v>
      </c>
      <c r="Z73" s="336">
        <v>70.675052546122672</v>
      </c>
      <c r="AA73" s="336">
        <v>8.7670519529701156</v>
      </c>
      <c r="AB73" s="304"/>
      <c r="AC73" s="257"/>
    </row>
    <row r="74" spans="1:29" s="304" customFormat="1" ht="12.75" customHeight="1" x14ac:dyDescent="0.25">
      <c r="A74" s="309" t="s">
        <v>504</v>
      </c>
      <c r="B74" s="337">
        <v>0</v>
      </c>
      <c r="C74" s="337">
        <v>0</v>
      </c>
      <c r="D74" s="337">
        <v>0</v>
      </c>
      <c r="E74" s="337">
        <v>0</v>
      </c>
      <c r="F74" s="337">
        <v>0</v>
      </c>
      <c r="G74" s="337">
        <v>0</v>
      </c>
      <c r="H74" s="337">
        <v>0</v>
      </c>
      <c r="I74" s="337">
        <v>0</v>
      </c>
      <c r="J74" s="337">
        <v>0</v>
      </c>
      <c r="K74" s="337">
        <v>0</v>
      </c>
      <c r="L74" s="337">
        <v>0</v>
      </c>
      <c r="M74" s="337">
        <v>-2.94</v>
      </c>
      <c r="N74" s="337">
        <v>0</v>
      </c>
      <c r="O74" s="337">
        <v>0</v>
      </c>
      <c r="P74" s="337">
        <v>0</v>
      </c>
      <c r="Q74" s="337">
        <v>0</v>
      </c>
      <c r="R74" s="337">
        <v>0</v>
      </c>
      <c r="S74" s="337">
        <v>0</v>
      </c>
      <c r="T74" s="337">
        <v>0</v>
      </c>
      <c r="U74" s="337">
        <v>0</v>
      </c>
      <c r="V74" s="337">
        <v>0</v>
      </c>
      <c r="W74" s="337">
        <v>0</v>
      </c>
      <c r="X74" s="337">
        <v>0</v>
      </c>
      <c r="Y74" s="337">
        <v>0</v>
      </c>
      <c r="Z74" s="337">
        <v>0</v>
      </c>
      <c r="AA74" s="337">
        <v>0</v>
      </c>
      <c r="AC74" s="257"/>
    </row>
    <row r="75" spans="1:29" s="304" customFormat="1" ht="12.75" customHeight="1" x14ac:dyDescent="0.25">
      <c r="A75" s="309" t="s">
        <v>505</v>
      </c>
      <c r="B75" s="337">
        <v>0.774711033374062</v>
      </c>
      <c r="C75" s="337">
        <v>0.80911177478812712</v>
      </c>
      <c r="D75" s="337">
        <v>0.83371321190499836</v>
      </c>
      <c r="E75" s="337">
        <v>0.83003174378901667</v>
      </c>
      <c r="F75" s="337">
        <v>3.842634885197616</v>
      </c>
      <c r="G75" s="337">
        <v>0.87596897535768181</v>
      </c>
      <c r="H75" s="337">
        <v>0.89822740181832716</v>
      </c>
      <c r="I75" s="337">
        <v>1.1943487178305976</v>
      </c>
      <c r="J75" s="337">
        <v>-0.85239133697250491</v>
      </c>
      <c r="K75" s="337">
        <v>1.3890475875007993</v>
      </c>
      <c r="L75" s="337">
        <v>3.2255963972899968</v>
      </c>
      <c r="M75" s="337">
        <v>1.877962731225771</v>
      </c>
      <c r="N75" s="337">
        <v>6.7757062683144511</v>
      </c>
      <c r="O75" s="337">
        <v>6.4000278721303108</v>
      </c>
      <c r="P75" s="337">
        <v>14.811425068120743</v>
      </c>
      <c r="Q75" s="337">
        <v>41.05727169551546</v>
      </c>
      <c r="R75" s="337">
        <v>8.3046922434090895</v>
      </c>
      <c r="S75" s="337">
        <v>4.7576394622324667</v>
      </c>
      <c r="T75" s="337">
        <v>6.7981168930492117</v>
      </c>
      <c r="U75" s="337">
        <v>4.6281237505264556</v>
      </c>
      <c r="V75" s="337">
        <v>4.3590073132236675</v>
      </c>
      <c r="W75" s="337">
        <v>6.0119167381814194</v>
      </c>
      <c r="X75" s="337">
        <v>7.2032067440389067</v>
      </c>
      <c r="Y75" s="337">
        <v>8.1015981308306912</v>
      </c>
      <c r="Z75" s="337">
        <v>70.675052546122672</v>
      </c>
      <c r="AA75" s="337">
        <v>8.7670519529701156</v>
      </c>
      <c r="AC75" s="257"/>
    </row>
    <row r="76" spans="1:29" s="308" customFormat="1" ht="19.5" customHeight="1" x14ac:dyDescent="0.25">
      <c r="A76" s="308" t="s">
        <v>488</v>
      </c>
      <c r="B76" s="336">
        <v>24.447516046533167</v>
      </c>
      <c r="C76" s="336">
        <v>-44.67752774979698</v>
      </c>
      <c r="D76" s="336">
        <v>-5.2919289522069324</v>
      </c>
      <c r="E76" s="336">
        <v>-5.7036322447487997</v>
      </c>
      <c r="F76" s="336">
        <v>-18.434284495498964</v>
      </c>
      <c r="G76" s="336">
        <v>-4.1622107253086433</v>
      </c>
      <c r="H76" s="336">
        <v>-13.644554157407406</v>
      </c>
      <c r="I76" s="336">
        <v>2.7430684646464654</v>
      </c>
      <c r="J76" s="336">
        <v>-4.9420849891892153</v>
      </c>
      <c r="K76" s="336">
        <v>49.711591746764974</v>
      </c>
      <c r="L76" s="336">
        <v>3.0564873333333358</v>
      </c>
      <c r="M76" s="336">
        <v>21.739709333333334</v>
      </c>
      <c r="N76" s="336">
        <v>-2.3702319999999979</v>
      </c>
      <c r="O76" s="336">
        <v>17.305806333333333</v>
      </c>
      <c r="P76" s="336">
        <v>12.199229769999999</v>
      </c>
      <c r="Q76" s="336">
        <v>7.3256362100000043</v>
      </c>
      <c r="R76" s="336">
        <v>15.269483000000006</v>
      </c>
      <c r="S76" s="336">
        <v>6.9141879999999958</v>
      </c>
      <c r="T76" s="336">
        <v>10.637732239999997</v>
      </c>
      <c r="U76" s="336">
        <v>16.863100759999998</v>
      </c>
      <c r="V76" s="336">
        <v>20.255781395141604</v>
      </c>
      <c r="W76" s="336">
        <v>17.578917670532221</v>
      </c>
      <c r="X76" s="336">
        <v>7.91089170544433</v>
      </c>
      <c r="Y76" s="336">
        <v>11.503546579742435</v>
      </c>
      <c r="Z76" s="336">
        <v>10.650850699951173</v>
      </c>
      <c r="AA76" s="336">
        <v>14.884448210693359</v>
      </c>
      <c r="AB76" s="304"/>
      <c r="AC76" s="257"/>
    </row>
    <row r="77" spans="1:29" s="304" customFormat="1" ht="12.75" customHeight="1" x14ac:dyDescent="0.25">
      <c r="A77" s="311" t="s">
        <v>506</v>
      </c>
      <c r="B77" s="337">
        <v>9.1154230465331576</v>
      </c>
      <c r="C77" s="337">
        <v>-30.724373749796978</v>
      </c>
      <c r="D77" s="337">
        <v>8.6511720477930663</v>
      </c>
      <c r="E77" s="337">
        <v>9.9382537552511998</v>
      </c>
      <c r="F77" s="337">
        <v>8.9546345045010316</v>
      </c>
      <c r="G77" s="337">
        <v>11.711192941358025</v>
      </c>
      <c r="H77" s="337">
        <v>8.8664658425925928</v>
      </c>
      <c r="I77" s="337">
        <v>2.7459392222222228</v>
      </c>
      <c r="J77" s="337">
        <v>-5.6971244134316406</v>
      </c>
      <c r="K77" s="337">
        <v>49.094665746764974</v>
      </c>
      <c r="L77" s="337">
        <v>3.3327540000000022</v>
      </c>
      <c r="M77" s="337">
        <v>21.859776</v>
      </c>
      <c r="N77" s="337">
        <v>-0.89523199999999803</v>
      </c>
      <c r="O77" s="337">
        <v>17.914473000000001</v>
      </c>
      <c r="P77" s="337">
        <v>11.399229769999998</v>
      </c>
      <c r="Q77" s="337">
        <v>6.9256362100000048</v>
      </c>
      <c r="R77" s="337">
        <v>15.169483000000007</v>
      </c>
      <c r="S77" s="337">
        <v>6.6141879999999951</v>
      </c>
      <c r="T77" s="337">
        <v>10.761495999999998</v>
      </c>
      <c r="U77" s="337">
        <v>15.550336999999999</v>
      </c>
      <c r="V77" s="337">
        <v>19.587292000000001</v>
      </c>
      <c r="W77" s="337">
        <v>17.205845999999994</v>
      </c>
      <c r="X77" s="337">
        <v>9.226452999999994</v>
      </c>
      <c r="Y77" s="337">
        <v>11.250275000000004</v>
      </c>
      <c r="Z77" s="337">
        <v>10.712027000000001</v>
      </c>
      <c r="AA77" s="337">
        <v>13.541525999999999</v>
      </c>
      <c r="AC77" s="257"/>
    </row>
    <row r="78" spans="1:29" s="304" customFormat="1" ht="12.75" customHeight="1" x14ac:dyDescent="0.25">
      <c r="A78" s="334" t="s">
        <v>695</v>
      </c>
      <c r="B78" s="337">
        <v>0</v>
      </c>
      <c r="C78" s="337">
        <v>0</v>
      </c>
      <c r="D78" s="337">
        <v>0</v>
      </c>
      <c r="E78" s="337">
        <v>0</v>
      </c>
      <c r="F78" s="337">
        <v>0</v>
      </c>
      <c r="G78" s="337">
        <v>0</v>
      </c>
      <c r="H78" s="337">
        <v>0</v>
      </c>
      <c r="I78" s="337">
        <v>-17.5</v>
      </c>
      <c r="J78" s="337">
        <v>-16</v>
      </c>
      <c r="K78" s="337">
        <v>19.4557</v>
      </c>
      <c r="L78" s="337">
        <v>2.0030600000000001</v>
      </c>
      <c r="M78" s="337">
        <v>5.9254600000000002</v>
      </c>
      <c r="N78" s="337">
        <v>0</v>
      </c>
      <c r="O78" s="337">
        <v>0</v>
      </c>
      <c r="P78" s="337">
        <v>0</v>
      </c>
      <c r="Q78" s="337">
        <v>0</v>
      </c>
      <c r="R78" s="337">
        <v>0</v>
      </c>
      <c r="S78" s="337">
        <v>0</v>
      </c>
      <c r="T78" s="337">
        <v>0</v>
      </c>
      <c r="U78" s="337">
        <v>0</v>
      </c>
      <c r="V78" s="337">
        <v>0</v>
      </c>
      <c r="W78" s="337">
        <v>0</v>
      </c>
      <c r="X78" s="337">
        <v>0</v>
      </c>
      <c r="Y78" s="337">
        <v>0</v>
      </c>
      <c r="Z78" s="337">
        <v>0</v>
      </c>
      <c r="AA78" s="337">
        <v>0</v>
      </c>
      <c r="AC78" s="257"/>
    </row>
    <row r="79" spans="1:29" s="304" customFormat="1" ht="12.75" customHeight="1" x14ac:dyDescent="0.25">
      <c r="A79" s="334" t="s">
        <v>536</v>
      </c>
      <c r="B79" s="337">
        <v>9.1154230465331576</v>
      </c>
      <c r="C79" s="337">
        <v>-30.724373749796978</v>
      </c>
      <c r="D79" s="337">
        <v>8.6511720477930663</v>
      </c>
      <c r="E79" s="337">
        <v>9.9382537552511998</v>
      </c>
      <c r="F79" s="337">
        <v>8.9546345045010316</v>
      </c>
      <c r="G79" s="337">
        <v>11.711192941358025</v>
      </c>
      <c r="H79" s="337">
        <v>14.025608842592593</v>
      </c>
      <c r="I79" s="337">
        <v>20.011374222222223</v>
      </c>
      <c r="J79" s="337">
        <v>16.011227333333334</v>
      </c>
      <c r="K79" s="337">
        <v>32.749552999999999</v>
      </c>
      <c r="L79" s="337">
        <v>9.1548630000000024</v>
      </c>
      <c r="M79" s="337">
        <v>20.372212000000001</v>
      </c>
      <c r="N79" s="337">
        <v>5.8908410000000035</v>
      </c>
      <c r="O79" s="337">
        <v>10.279150000000001</v>
      </c>
      <c r="P79" s="337">
        <v>13.909894770000001</v>
      </c>
      <c r="Q79" s="337">
        <v>10.13645021</v>
      </c>
      <c r="R79" s="337">
        <v>14.014485000000001</v>
      </c>
      <c r="S79" s="337">
        <v>13.149367999999999</v>
      </c>
      <c r="T79" s="337">
        <v>13.162690999999999</v>
      </c>
      <c r="U79" s="337">
        <v>14.439318</v>
      </c>
      <c r="V79" s="337">
        <v>13.659521999999999</v>
      </c>
      <c r="W79" s="337">
        <v>13.541525999999999</v>
      </c>
      <c r="X79" s="337">
        <v>13.541525999999999</v>
      </c>
      <c r="Y79" s="337">
        <v>13.541525999999999</v>
      </c>
      <c r="Z79" s="337">
        <v>13.541525999999999</v>
      </c>
      <c r="AA79" s="337">
        <v>13.541525999999999</v>
      </c>
      <c r="AC79" s="257"/>
    </row>
    <row r="80" spans="1:29" s="304" customFormat="1" ht="12.75" customHeight="1" x14ac:dyDescent="0.25">
      <c r="A80" s="315" t="s">
        <v>507</v>
      </c>
      <c r="B80" s="337">
        <v>0</v>
      </c>
      <c r="C80" s="337">
        <v>0</v>
      </c>
      <c r="D80" s="337">
        <v>0</v>
      </c>
      <c r="E80" s="337">
        <v>0</v>
      </c>
      <c r="F80" s="337">
        <v>0</v>
      </c>
      <c r="G80" s="337">
        <v>0</v>
      </c>
      <c r="H80" s="337">
        <v>-5.1591430000000003</v>
      </c>
      <c r="I80" s="337">
        <v>0.23456499999999991</v>
      </c>
      <c r="J80" s="337">
        <v>-6.1719407467649745</v>
      </c>
      <c r="K80" s="337">
        <v>-3.5771352532350242</v>
      </c>
      <c r="L80" s="337">
        <v>-7.8105609999999999</v>
      </c>
      <c r="M80" s="337">
        <v>-4.7164440000000027</v>
      </c>
      <c r="N80" s="337">
        <v>-6.7491410000000016</v>
      </c>
      <c r="O80" s="337">
        <v>7.6369550000000004</v>
      </c>
      <c r="P80" s="337">
        <v>-2.6086790000000022</v>
      </c>
      <c r="Q80" s="337">
        <v>-3.2668879999999945</v>
      </c>
      <c r="R80" s="337">
        <v>1.1549980000000062</v>
      </c>
      <c r="S80" s="337">
        <v>-6.535180000000004</v>
      </c>
      <c r="T80" s="337">
        <v>-2.4011950000000013</v>
      </c>
      <c r="U80" s="337">
        <v>1.1110189999999989</v>
      </c>
      <c r="V80" s="337">
        <v>5.9277700000000024</v>
      </c>
      <c r="W80" s="337">
        <v>3.6643199999999965</v>
      </c>
      <c r="X80" s="337">
        <v>-4.3150730000000053</v>
      </c>
      <c r="Y80" s="337">
        <v>-2.2912509999999955</v>
      </c>
      <c r="Z80" s="337">
        <v>-1.8294989999999984</v>
      </c>
      <c r="AA80" s="337">
        <v>0</v>
      </c>
      <c r="AC80" s="257"/>
    </row>
    <row r="81" spans="1:29" s="304" customFormat="1" ht="12.75" customHeight="1" x14ac:dyDescent="0.25">
      <c r="A81" s="324" t="s">
        <v>256</v>
      </c>
      <c r="B81" s="337">
        <v>0</v>
      </c>
      <c r="C81" s="337">
        <v>0</v>
      </c>
      <c r="D81" s="337">
        <v>0</v>
      </c>
      <c r="E81" s="337">
        <v>0</v>
      </c>
      <c r="F81" s="337">
        <v>0</v>
      </c>
      <c r="G81" s="337">
        <v>0</v>
      </c>
      <c r="H81" s="337">
        <v>0</v>
      </c>
      <c r="I81" s="337">
        <v>0</v>
      </c>
      <c r="J81" s="337">
        <v>0.46358900000000003</v>
      </c>
      <c r="K81" s="337">
        <v>0.46654799999999996</v>
      </c>
      <c r="L81" s="337">
        <v>-1.4607999999999954E-2</v>
      </c>
      <c r="M81" s="337">
        <v>0.27854799999999996</v>
      </c>
      <c r="N81" s="337">
        <v>-3.6932000000000006E-2</v>
      </c>
      <c r="O81" s="337">
        <v>-1.6319999999999946E-3</v>
      </c>
      <c r="P81" s="337">
        <v>9.8014000000000004E-2</v>
      </c>
      <c r="Q81" s="337">
        <v>5.6073999999999999E-2</v>
      </c>
      <c r="R81" s="337">
        <v>0</v>
      </c>
      <c r="S81" s="337">
        <v>0</v>
      </c>
      <c r="T81" s="337">
        <v>0</v>
      </c>
      <c r="U81" s="337">
        <v>0</v>
      </c>
      <c r="V81" s="337">
        <v>0</v>
      </c>
      <c r="W81" s="337">
        <v>0</v>
      </c>
      <c r="X81" s="337">
        <v>0</v>
      </c>
      <c r="Y81" s="337">
        <v>0</v>
      </c>
      <c r="Z81" s="337">
        <v>-1</v>
      </c>
      <c r="AA81" s="337">
        <v>0</v>
      </c>
      <c r="AC81" s="257"/>
    </row>
    <row r="82" spans="1:29" s="304" customFormat="1" ht="12.75" customHeight="1" x14ac:dyDescent="0.25">
      <c r="A82" s="309" t="s">
        <v>508</v>
      </c>
      <c r="B82" s="337">
        <v>15.332093000000009</v>
      </c>
      <c r="C82" s="337">
        <v>-13.953154</v>
      </c>
      <c r="D82" s="337">
        <v>-13.943100999999999</v>
      </c>
      <c r="E82" s="337">
        <v>-15.641886</v>
      </c>
      <c r="F82" s="337">
        <v>-27.388918999999998</v>
      </c>
      <c r="G82" s="337">
        <v>-15.873403666666668</v>
      </c>
      <c r="H82" s="337">
        <v>-22.511019999999998</v>
      </c>
      <c r="I82" s="337">
        <v>-2.8707575757578319E-3</v>
      </c>
      <c r="J82" s="337">
        <v>0.75503942424242521</v>
      </c>
      <c r="K82" s="337">
        <v>0.61692599999999942</v>
      </c>
      <c r="L82" s="337">
        <v>-0.27626666666666644</v>
      </c>
      <c r="M82" s="337">
        <v>-0.12006666666666677</v>
      </c>
      <c r="N82" s="337">
        <v>-1.4750000000000001</v>
      </c>
      <c r="O82" s="337">
        <v>-0.60866666666666669</v>
      </c>
      <c r="P82" s="337">
        <v>0.79999999999999982</v>
      </c>
      <c r="Q82" s="337">
        <v>0.39999999999999991</v>
      </c>
      <c r="R82" s="337">
        <v>0.10000000000000009</v>
      </c>
      <c r="S82" s="337">
        <v>0.30000000000000027</v>
      </c>
      <c r="T82" s="337">
        <v>-0.12376376000000056</v>
      </c>
      <c r="U82" s="337">
        <v>1.3127637600000006</v>
      </c>
      <c r="V82" s="337">
        <v>0.66848939514160133</v>
      </c>
      <c r="W82" s="337">
        <v>0.37307167053222656</v>
      </c>
      <c r="X82" s="337">
        <v>-1.3155612945556641</v>
      </c>
      <c r="Y82" s="337">
        <v>0.25327157974243164</v>
      </c>
      <c r="Z82" s="337">
        <v>-6.1176300048828125E-2</v>
      </c>
      <c r="AA82" s="337">
        <v>1.3429222106933594</v>
      </c>
      <c r="AC82" s="257"/>
    </row>
    <row r="83" spans="1:29" s="304" customFormat="1" ht="12.75" customHeight="1" x14ac:dyDescent="0.25">
      <c r="A83" s="315" t="s">
        <v>509</v>
      </c>
      <c r="B83" s="337">
        <v>-1.6</v>
      </c>
      <c r="C83" s="337">
        <v>0.35000000000000009</v>
      </c>
      <c r="D83" s="337">
        <v>0.79999999999999982</v>
      </c>
      <c r="E83" s="337">
        <v>0.46150000000000002</v>
      </c>
      <c r="F83" s="337">
        <v>-1.1309999999999998</v>
      </c>
      <c r="G83" s="337">
        <v>0.95233333333333281</v>
      </c>
      <c r="H83" s="337">
        <v>0.12807200000000041</v>
      </c>
      <c r="I83" s="337">
        <v>-2.8707575757578319E-3</v>
      </c>
      <c r="J83" s="337">
        <v>0.75503942424242521</v>
      </c>
      <c r="K83" s="337">
        <v>0.61692599999999942</v>
      </c>
      <c r="L83" s="337">
        <v>-0.27626666666666644</v>
      </c>
      <c r="M83" s="337">
        <v>-0.12006666666666677</v>
      </c>
      <c r="N83" s="337">
        <v>-1.4750000000000001</v>
      </c>
      <c r="O83" s="337">
        <v>-0.60866666666666669</v>
      </c>
      <c r="P83" s="337">
        <v>0.79999999999999982</v>
      </c>
      <c r="Q83" s="337">
        <v>0.39999999999999991</v>
      </c>
      <c r="R83" s="337">
        <v>0.10000000000000009</v>
      </c>
      <c r="S83" s="337">
        <v>0.30000000000000027</v>
      </c>
      <c r="T83" s="337">
        <v>-0.12376376000000056</v>
      </c>
      <c r="U83" s="337">
        <v>1.3127637600000006</v>
      </c>
      <c r="V83" s="337">
        <v>0.66848939514160133</v>
      </c>
      <c r="W83" s="337">
        <v>0.37307167053222656</v>
      </c>
      <c r="X83" s="337">
        <v>-1.3155612945556641</v>
      </c>
      <c r="Y83" s="337">
        <v>0.25327157974243164</v>
      </c>
      <c r="Z83" s="337">
        <v>-6.1176300048828125E-2</v>
      </c>
      <c r="AA83" s="337">
        <v>1.3429222106933594</v>
      </c>
      <c r="AC83" s="257"/>
    </row>
    <row r="84" spans="1:29" s="304" customFormat="1" ht="12.75" customHeight="1" x14ac:dyDescent="0.25">
      <c r="A84" s="325" t="s">
        <v>510</v>
      </c>
      <c r="B84" s="337">
        <v>16.932093000000009</v>
      </c>
      <c r="C84" s="337">
        <v>-14.303153999999999</v>
      </c>
      <c r="D84" s="337">
        <v>-14.743100999999999</v>
      </c>
      <c r="E84" s="337">
        <v>-16.103386</v>
      </c>
      <c r="F84" s="337">
        <v>-26.257918999999998</v>
      </c>
      <c r="G84" s="337">
        <v>-16.825737</v>
      </c>
      <c r="H84" s="337">
        <v>-22.639091999999998</v>
      </c>
      <c r="I84" s="337">
        <v>0</v>
      </c>
      <c r="J84" s="337">
        <v>0</v>
      </c>
      <c r="K84" s="337">
        <v>0</v>
      </c>
      <c r="L84" s="337">
        <v>0</v>
      </c>
      <c r="M84" s="337">
        <v>0</v>
      </c>
      <c r="N84" s="337">
        <v>0</v>
      </c>
      <c r="O84" s="337">
        <v>0</v>
      </c>
      <c r="P84" s="337">
        <v>0</v>
      </c>
      <c r="Q84" s="337">
        <v>0</v>
      </c>
      <c r="R84" s="337">
        <v>0</v>
      </c>
      <c r="S84" s="337">
        <v>0</v>
      </c>
      <c r="T84" s="337">
        <v>0</v>
      </c>
      <c r="U84" s="337">
        <v>0</v>
      </c>
      <c r="V84" s="337">
        <v>0</v>
      </c>
      <c r="W84" s="337">
        <v>0</v>
      </c>
      <c r="X84" s="337">
        <v>0</v>
      </c>
      <c r="Y84" s="337">
        <v>0</v>
      </c>
      <c r="Z84" s="337">
        <v>0</v>
      </c>
      <c r="AA84" s="337">
        <v>0</v>
      </c>
      <c r="AC84" s="257"/>
    </row>
    <row r="85" spans="1:29" s="308" customFormat="1" ht="19.5" customHeight="1" x14ac:dyDescent="0.25">
      <c r="A85" s="308" t="s">
        <v>489</v>
      </c>
      <c r="B85" s="336">
        <v>4.1635270543416656</v>
      </c>
      <c r="C85" s="336">
        <v>-0.47167882999999944</v>
      </c>
      <c r="D85" s="336">
        <v>10.180731332424998</v>
      </c>
      <c r="E85" s="336">
        <v>15.278904737574999</v>
      </c>
      <c r="F85" s="336">
        <v>3.0380149999999979</v>
      </c>
      <c r="G85" s="336">
        <v>-0.95326907424242258</v>
      </c>
      <c r="H85" s="336">
        <v>9.9556030909090918</v>
      </c>
      <c r="I85" s="336">
        <v>0.3098295137085092</v>
      </c>
      <c r="J85" s="336">
        <v>-6.588563076248203</v>
      </c>
      <c r="K85" s="336">
        <v>-2.4902137707936385</v>
      </c>
      <c r="L85" s="336">
        <v>-5.413637333333341</v>
      </c>
      <c r="M85" s="336">
        <v>6.101104099166669</v>
      </c>
      <c r="N85" s="336">
        <v>-5.1234206666666502</v>
      </c>
      <c r="O85" s="336">
        <v>-0.861912000000018</v>
      </c>
      <c r="P85" s="336">
        <v>4.1274977199999991</v>
      </c>
      <c r="Q85" s="336">
        <v>-12.874344897437496</v>
      </c>
      <c r="R85" s="336">
        <v>-2.4348828686843822</v>
      </c>
      <c r="S85" s="336">
        <v>5.617022791506411</v>
      </c>
      <c r="T85" s="336">
        <v>11.370789688706729</v>
      </c>
      <c r="U85" s="336">
        <v>-15.394163115732933</v>
      </c>
      <c r="V85" s="336">
        <v>-28.126558770886774</v>
      </c>
      <c r="W85" s="336">
        <v>-32.476324935664067</v>
      </c>
      <c r="X85" s="336">
        <v>-26.20770856480469</v>
      </c>
      <c r="Y85" s="336">
        <v>1.2402583391406248</v>
      </c>
      <c r="Z85" s="336">
        <v>9.763447450839843</v>
      </c>
      <c r="AA85" s="336">
        <v>-46.902550223183596</v>
      </c>
      <c r="AB85" s="304"/>
      <c r="AC85" s="257"/>
    </row>
    <row r="86" spans="1:29" s="304" customFormat="1" ht="12.75" customHeight="1" x14ac:dyDescent="0.25">
      <c r="A86" s="309" t="s">
        <v>506</v>
      </c>
      <c r="B86" s="337">
        <v>0.69999999999999896</v>
      </c>
      <c r="C86" s="337">
        <v>-2.3780000000000001</v>
      </c>
      <c r="D86" s="337">
        <v>1.2779999999999987</v>
      </c>
      <c r="E86" s="337">
        <v>0.67249999999999943</v>
      </c>
      <c r="F86" s="337">
        <v>-5.322499999999998</v>
      </c>
      <c r="G86" s="337">
        <v>-9.5562424242424235</v>
      </c>
      <c r="H86" s="337">
        <v>1.939109090909092</v>
      </c>
      <c r="I86" s="337">
        <v>-7.2406914862914888</v>
      </c>
      <c r="J86" s="337">
        <v>-9.9902481962482028</v>
      </c>
      <c r="K86" s="337">
        <v>-2.6771936507936402</v>
      </c>
      <c r="L86" s="337">
        <v>-2.6175333333333413</v>
      </c>
      <c r="M86" s="337">
        <v>-3.982533333333329</v>
      </c>
      <c r="N86" s="337">
        <v>-3.1690666666666516</v>
      </c>
      <c r="O86" s="337">
        <v>3.6443999999999832</v>
      </c>
      <c r="P86" s="337">
        <v>-6.5</v>
      </c>
      <c r="Q86" s="337">
        <v>-8.1999999999999957</v>
      </c>
      <c r="R86" s="337">
        <v>-0.10000000000000853</v>
      </c>
      <c r="S86" s="337">
        <v>9.8000000000000043</v>
      </c>
      <c r="T86" s="337">
        <v>9.6465430300000037</v>
      </c>
      <c r="U86" s="337">
        <v>-12.221638009999999</v>
      </c>
      <c r="V86" s="337">
        <v>-22.89160118699219</v>
      </c>
      <c r="W86" s="337">
        <v>-27.792739868164063</v>
      </c>
      <c r="X86" s="337">
        <v>-20.327560424804688</v>
      </c>
      <c r="Y86" s="337">
        <v>6.474273681640625</v>
      </c>
      <c r="Z86" s="337">
        <v>15.655357360839844</v>
      </c>
      <c r="AA86" s="337">
        <v>-41.739280700683594</v>
      </c>
      <c r="AC86" s="257"/>
    </row>
    <row r="87" spans="1:29" s="304" customFormat="1" ht="12.75" customHeight="1" x14ac:dyDescent="0.25">
      <c r="A87" s="312" t="s">
        <v>511</v>
      </c>
      <c r="B87" s="337">
        <v>0.69999999999999896</v>
      </c>
      <c r="C87" s="337">
        <v>-2.3780000000000001</v>
      </c>
      <c r="D87" s="337">
        <v>1.2779999999999987</v>
      </c>
      <c r="E87" s="337">
        <v>0.67249999999999943</v>
      </c>
      <c r="F87" s="337">
        <v>-5.322499999999998</v>
      </c>
      <c r="G87" s="337">
        <v>-9.5562424242424235</v>
      </c>
      <c r="H87" s="337">
        <v>1.939109090909092</v>
      </c>
      <c r="I87" s="337">
        <v>-7.2406914862914888</v>
      </c>
      <c r="J87" s="337">
        <v>-9.9902481962482028</v>
      </c>
      <c r="K87" s="337">
        <v>-2.6771936507936402</v>
      </c>
      <c r="L87" s="337">
        <v>-2.6175333333333413</v>
      </c>
      <c r="M87" s="337">
        <v>-3.982533333333329</v>
      </c>
      <c r="N87" s="337">
        <v>-3.1690666666666516</v>
      </c>
      <c r="O87" s="337">
        <v>3.6443999999999832</v>
      </c>
      <c r="P87" s="337">
        <v>-6.5</v>
      </c>
      <c r="Q87" s="337">
        <v>-8.1999999999999957</v>
      </c>
      <c r="R87" s="337">
        <v>-0.10000000000000853</v>
      </c>
      <c r="S87" s="337">
        <v>9.8000000000000043</v>
      </c>
      <c r="T87" s="337">
        <v>9.6465430300000037</v>
      </c>
      <c r="U87" s="337">
        <v>-12.221638009999999</v>
      </c>
      <c r="V87" s="337">
        <v>-22.89160118699219</v>
      </c>
      <c r="W87" s="337">
        <v>-27.792739868164063</v>
      </c>
      <c r="X87" s="337">
        <v>-20.327560424804688</v>
      </c>
      <c r="Y87" s="337">
        <v>6.474273681640625</v>
      </c>
      <c r="Z87" s="337">
        <v>15.655357360839844</v>
      </c>
      <c r="AA87" s="337">
        <v>-41.739280700683594</v>
      </c>
      <c r="AC87" s="257"/>
    </row>
    <row r="88" spans="1:29" s="304" customFormat="1" ht="12.75" customHeight="1" x14ac:dyDescent="0.25">
      <c r="A88" s="309" t="s">
        <v>508</v>
      </c>
      <c r="B88" s="337">
        <v>3.4635270543416663</v>
      </c>
      <c r="C88" s="337">
        <v>1.9063211700000007</v>
      </c>
      <c r="D88" s="337">
        <v>8.9027313324249988</v>
      </c>
      <c r="E88" s="337">
        <v>14.606404737575</v>
      </c>
      <c r="F88" s="337">
        <v>8.3605149999999959</v>
      </c>
      <c r="G88" s="337">
        <v>8.602973350000001</v>
      </c>
      <c r="H88" s="337">
        <v>8.0164939999999998</v>
      </c>
      <c r="I88" s="337">
        <v>7.550520999999998</v>
      </c>
      <c r="J88" s="337">
        <v>3.4016851200000002</v>
      </c>
      <c r="K88" s="337">
        <v>0.18697988000000199</v>
      </c>
      <c r="L88" s="337">
        <v>-2.7961040000000001</v>
      </c>
      <c r="M88" s="337">
        <v>10.083637432499998</v>
      </c>
      <c r="N88" s="337">
        <v>-1.9543539999999988</v>
      </c>
      <c r="O88" s="337">
        <v>-4.5063120000000012</v>
      </c>
      <c r="P88" s="337">
        <v>10.627497719999999</v>
      </c>
      <c r="Q88" s="337">
        <v>-4.6743448974375008</v>
      </c>
      <c r="R88" s="337">
        <v>-2.3348828686843737</v>
      </c>
      <c r="S88" s="337">
        <v>-4.1829772084935932</v>
      </c>
      <c r="T88" s="337">
        <v>1.7242466587067249</v>
      </c>
      <c r="U88" s="337">
        <v>-3.1725251057329347</v>
      </c>
      <c r="V88" s="337">
        <v>-5.2349575838945839</v>
      </c>
      <c r="W88" s="337">
        <v>-4.6835850675000028</v>
      </c>
      <c r="X88" s="337">
        <v>-5.8801481400000011</v>
      </c>
      <c r="Y88" s="337">
        <v>-5.2340153425000002</v>
      </c>
      <c r="Z88" s="337">
        <v>-5.8919099100000007</v>
      </c>
      <c r="AA88" s="337">
        <v>-5.1632695225000012</v>
      </c>
      <c r="AC88" s="257"/>
    </row>
    <row r="89" spans="1:29" s="304" customFormat="1" ht="12.75" customHeight="1" x14ac:dyDescent="0.25">
      <c r="A89" s="312" t="s">
        <v>424</v>
      </c>
      <c r="B89" s="337">
        <v>4.0503099999999996</v>
      </c>
      <c r="C89" s="337">
        <v>2.108222</v>
      </c>
      <c r="D89" s="337">
        <v>10.664339999999999</v>
      </c>
      <c r="E89" s="337">
        <v>7.9510009999999998</v>
      </c>
      <c r="F89" s="337">
        <v>3.3061040000000004</v>
      </c>
      <c r="G89" s="337">
        <v>9.0146359999999994</v>
      </c>
      <c r="H89" s="337">
        <v>9.2092320000000001</v>
      </c>
      <c r="I89" s="337">
        <v>9.2194319999999994</v>
      </c>
      <c r="J89" s="337">
        <v>4.8709811200000006</v>
      </c>
      <c r="K89" s="337">
        <v>1.716055880000001</v>
      </c>
      <c r="L89" s="337">
        <v>-1.3000859999999999</v>
      </c>
      <c r="M89" s="337">
        <v>0.30517799999999951</v>
      </c>
      <c r="N89" s="337">
        <v>-1.1999619999999993</v>
      </c>
      <c r="O89" s="337">
        <v>-1.0894140000000012</v>
      </c>
      <c r="P89" s="337">
        <v>-1.7560172800000002</v>
      </c>
      <c r="Q89" s="337">
        <v>-2.0695928974375</v>
      </c>
      <c r="R89" s="337">
        <v>7.8785941313156256</v>
      </c>
      <c r="S89" s="337">
        <v>-2.1828362084935939</v>
      </c>
      <c r="T89" s="337">
        <v>2.6908176587067256</v>
      </c>
      <c r="U89" s="337">
        <v>-2.3088991057329378</v>
      </c>
      <c r="V89" s="337">
        <v>-2.5057408913945842</v>
      </c>
      <c r="W89" s="337">
        <v>-2.3792620175000008</v>
      </c>
      <c r="X89" s="337">
        <v>-2.4924396175000019</v>
      </c>
      <c r="Y89" s="337">
        <v>-2.6006496625000004</v>
      </c>
      <c r="Z89" s="337">
        <v>-3.2247072575000009</v>
      </c>
      <c r="AA89" s="337">
        <v>-3.2250245225000005</v>
      </c>
      <c r="AC89" s="257"/>
    </row>
    <row r="90" spans="1:29" s="304" customFormat="1" ht="12.75" customHeight="1" x14ac:dyDescent="0.25">
      <c r="A90" s="312" t="s">
        <v>512</v>
      </c>
      <c r="B90" s="337">
        <v>-0.58678294565833311</v>
      </c>
      <c r="C90" s="337">
        <v>-0.20190082999999936</v>
      </c>
      <c r="D90" s="337">
        <v>-1.7616086675750002</v>
      </c>
      <c r="E90" s="337">
        <v>6.6554037375749999</v>
      </c>
      <c r="F90" s="337">
        <v>5.0544109999999964</v>
      </c>
      <c r="G90" s="337">
        <v>-0.4116626499999978</v>
      </c>
      <c r="H90" s="337">
        <v>-1.1927380000000007</v>
      </c>
      <c r="I90" s="337">
        <v>-1.6689110000000018</v>
      </c>
      <c r="J90" s="337">
        <v>-1.4692960000000004</v>
      </c>
      <c r="K90" s="337">
        <v>-1.529075999999999</v>
      </c>
      <c r="L90" s="337">
        <v>-1.4960180000000003</v>
      </c>
      <c r="M90" s="337">
        <v>9.7784594324999983</v>
      </c>
      <c r="N90" s="337">
        <v>-0.75439199999999951</v>
      </c>
      <c r="O90" s="337">
        <v>-3.4168979999999998</v>
      </c>
      <c r="P90" s="337">
        <v>12.383514999999999</v>
      </c>
      <c r="Q90" s="337">
        <v>-2.6047520000000008</v>
      </c>
      <c r="R90" s="337">
        <v>-10.213476999999999</v>
      </c>
      <c r="S90" s="337">
        <v>-2.0001409999999997</v>
      </c>
      <c r="T90" s="337">
        <v>-0.96657100000000074</v>
      </c>
      <c r="U90" s="337">
        <v>-0.86362599999999712</v>
      </c>
      <c r="V90" s="337">
        <v>-2.7292166924999997</v>
      </c>
      <c r="W90" s="337">
        <v>-2.3043230500000025</v>
      </c>
      <c r="X90" s="337">
        <v>-3.3877085224999997</v>
      </c>
      <c r="Y90" s="337">
        <v>-2.6333656799999998</v>
      </c>
      <c r="Z90" s="337">
        <v>-2.6672026524999994</v>
      </c>
      <c r="AA90" s="337">
        <v>-1.9382450000000007</v>
      </c>
      <c r="AC90" s="257"/>
    </row>
    <row r="91" spans="1:29" s="318" customFormat="1" ht="18" customHeight="1" x14ac:dyDescent="0.25">
      <c r="A91" s="320" t="s">
        <v>273</v>
      </c>
      <c r="B91" s="339">
        <v>-37.697864079262786</v>
      </c>
      <c r="C91" s="339">
        <v>2.0272722468756044</v>
      </c>
      <c r="D91" s="339">
        <v>-21.482763759480495</v>
      </c>
      <c r="E91" s="339">
        <v>-28.165943978206311</v>
      </c>
      <c r="F91" s="339">
        <v>-3.9005594751249824</v>
      </c>
      <c r="G91" s="339">
        <v>-10.014311642188524</v>
      </c>
      <c r="H91" s="339">
        <v>-21.174853523501515</v>
      </c>
      <c r="I91" s="339">
        <v>-34.033814606607514</v>
      </c>
      <c r="J91" s="339">
        <v>-7.4665299823710214</v>
      </c>
      <c r="K91" s="339">
        <v>-37.39995155306832</v>
      </c>
      <c r="L91" s="339">
        <v>-23.333370966647209</v>
      </c>
      <c r="M91" s="339">
        <v>-53.512582192039027</v>
      </c>
      <c r="N91" s="339">
        <v>-36.414669953982134</v>
      </c>
      <c r="O91" s="339">
        <v>-51.077667031672163</v>
      </c>
      <c r="P91" s="339">
        <v>-43.167287417858567</v>
      </c>
      <c r="Q91" s="339">
        <v>-33.428193094538884</v>
      </c>
      <c r="R91" s="339">
        <v>-42.921409159337003</v>
      </c>
      <c r="S91" s="339">
        <v>-28.941589379034191</v>
      </c>
      <c r="T91" s="339">
        <v>-39.388262225362141</v>
      </c>
      <c r="U91" s="339">
        <v>-28.450341607075487</v>
      </c>
      <c r="V91" s="339">
        <v>-41.87227883359715</v>
      </c>
      <c r="W91" s="339">
        <v>-39.452675051342283</v>
      </c>
      <c r="X91" s="339">
        <v>-22.636769114803684</v>
      </c>
      <c r="Y91" s="339">
        <v>-48.422370382317062</v>
      </c>
      <c r="Z91" s="339">
        <v>-47.339521803723549</v>
      </c>
      <c r="AA91" s="339">
        <v>-43.429840200898312</v>
      </c>
      <c r="AB91" s="304"/>
      <c r="AC91" s="257"/>
    </row>
    <row r="92" spans="1:29" s="304" customFormat="1" ht="15.75" x14ac:dyDescent="0.25">
      <c r="A92" s="323" t="s">
        <v>492</v>
      </c>
      <c r="B92" s="317"/>
      <c r="C92" s="317"/>
      <c r="D92" s="317"/>
      <c r="E92" s="317"/>
      <c r="F92" s="317"/>
      <c r="G92" s="317"/>
      <c r="H92" s="317"/>
      <c r="I92" s="317"/>
      <c r="J92" s="317"/>
      <c r="K92" s="317"/>
      <c r="L92" s="317"/>
      <c r="M92" s="317"/>
      <c r="N92" s="317"/>
      <c r="O92" s="317"/>
      <c r="P92" s="317"/>
      <c r="Q92" s="317"/>
      <c r="R92" s="317"/>
      <c r="S92" s="317"/>
      <c r="T92" s="317"/>
      <c r="U92" s="317"/>
      <c r="V92" s="317"/>
      <c r="W92" s="317"/>
      <c r="X92" s="317"/>
      <c r="Y92" s="317"/>
      <c r="Z92" s="317"/>
      <c r="AA92" s="317"/>
      <c r="AC92" s="257"/>
    </row>
    <row r="93" spans="1:29" s="304" customFormat="1" ht="15.75" x14ac:dyDescent="0.25">
      <c r="A93" s="304" t="s">
        <v>531</v>
      </c>
      <c r="B93" s="317" t="s">
        <v>248</v>
      </c>
      <c r="C93" s="317" t="s">
        <v>248</v>
      </c>
      <c r="D93" s="317" t="s">
        <v>248</v>
      </c>
      <c r="E93" s="317" t="s">
        <v>248</v>
      </c>
      <c r="F93" s="317" t="s">
        <v>248</v>
      </c>
      <c r="G93" s="317" t="s">
        <v>248</v>
      </c>
      <c r="H93" s="317">
        <v>28.198948442935944</v>
      </c>
      <c r="I93" s="317">
        <v>34.470929622650146</v>
      </c>
      <c r="J93" s="317">
        <v>32.795687437057495</v>
      </c>
      <c r="K93" s="317">
        <v>42.896219730377197</v>
      </c>
      <c r="L93" s="317">
        <v>54.044251441955566</v>
      </c>
      <c r="M93" s="317">
        <v>44.879862785339355</v>
      </c>
      <c r="N93" s="317">
        <v>78.880190849304199</v>
      </c>
      <c r="O93" s="317">
        <v>67.203884124755859</v>
      </c>
      <c r="P93" s="317">
        <v>72.623003005981445</v>
      </c>
      <c r="Q93" s="317">
        <v>72.995824813842773</v>
      </c>
      <c r="R93" s="317">
        <v>86.973657608032227</v>
      </c>
      <c r="S93" s="317">
        <v>94.855194091796875</v>
      </c>
      <c r="T93" s="317">
        <v>95.189975738525391</v>
      </c>
      <c r="U93" s="317">
        <v>73.644168853759766</v>
      </c>
      <c r="V93" s="317">
        <v>44.70814323425293</v>
      </c>
      <c r="W93" s="317">
        <v>29.632326126098633</v>
      </c>
      <c r="X93" s="317">
        <v>36.090000152587891</v>
      </c>
      <c r="Y93" s="317">
        <v>34.889013290405273</v>
      </c>
      <c r="Z93" s="317">
        <v>41.084433555603027</v>
      </c>
      <c r="AA93" s="317">
        <v>43.441181182861328</v>
      </c>
      <c r="AC93" s="257"/>
    </row>
    <row r="94" spans="1:29" s="304" customFormat="1" ht="24.75" customHeight="1" x14ac:dyDescent="0.25">
      <c r="A94" s="264" t="s">
        <v>535</v>
      </c>
      <c r="B94" s="264"/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257"/>
      <c r="AC94" s="257"/>
    </row>
    <row r="95" spans="1:29" s="304" customFormat="1" ht="15.75" x14ac:dyDescent="0.25">
      <c r="A95" s="264" t="s">
        <v>537</v>
      </c>
      <c r="AA95" s="257"/>
      <c r="AC95" s="257"/>
    </row>
    <row r="96" spans="1:29" ht="15" customHeight="1" x14ac:dyDescent="0.25">
      <c r="A96" s="264" t="s">
        <v>694</v>
      </c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B96" s="304"/>
    </row>
    <row r="97" spans="28:28" ht="15" customHeight="1" x14ac:dyDescent="0.25">
      <c r="AB97" s="304"/>
    </row>
    <row r="98" spans="28:28" ht="15" customHeight="1" x14ac:dyDescent="0.25">
      <c r="AB98" s="304"/>
    </row>
    <row r="99" spans="28:28" ht="15" customHeight="1" x14ac:dyDescent="0.25"/>
    <row r="100" spans="28:28" ht="15" customHeight="1" x14ac:dyDescent="0.25"/>
    <row r="101" spans="28:28" ht="15" customHeight="1" x14ac:dyDescent="0.25"/>
    <row r="102" spans="28:28" ht="15" customHeight="1" x14ac:dyDescent="0.25"/>
    <row r="103" spans="28:28" ht="15" customHeight="1" x14ac:dyDescent="0.25"/>
    <row r="104" spans="28:28" ht="15" customHeight="1" x14ac:dyDescent="0.25"/>
    <row r="105" spans="28:28" ht="15" customHeight="1" x14ac:dyDescent="0.25"/>
    <row r="106" spans="28:28" ht="15" customHeight="1" x14ac:dyDescent="0.25"/>
    <row r="107" spans="28:28" ht="15" customHeight="1" x14ac:dyDescent="0.25"/>
    <row r="108" spans="28:28" ht="15" customHeight="1" x14ac:dyDescent="0.25"/>
    <row r="109" spans="28:28" ht="15" customHeight="1" x14ac:dyDescent="0.25"/>
    <row r="110" spans="28:28" ht="15" customHeight="1" x14ac:dyDescent="0.25"/>
    <row r="111" spans="28:28" ht="15" customHeight="1" x14ac:dyDescent="0.25"/>
    <row r="112" spans="28:28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</sheetData>
  <phoneticPr fontId="27" type="noConversion"/>
  <pageMargins left="0.74803149606299213" right="0.74803149606299213" top="0.98425196850393704" bottom="0.98425196850393704" header="0.51181102362204722" footer="0.51181102362204722"/>
  <pageSetup scale="53" fitToHeight="2" orientation="landscape" r:id="rId1"/>
  <headerFooter alignWithMargins="0"/>
  <rowBreaks count="1" manualBreakCount="1">
    <brk id="62" max="26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0">
    <pageSetUpPr fitToPage="1"/>
  </sheetPr>
  <dimension ref="A1:AC25"/>
  <sheetViews>
    <sheetView view="pageBreakPreview" zoomScale="80" zoomScaleNormal="80" zoomScaleSheetLayoutView="80" zoomScalePageLayoutView="80" workbookViewId="0">
      <selection activeCell="A2" sqref="A2"/>
    </sheetView>
  </sheetViews>
  <sheetFormatPr defaultColWidth="8.7109375" defaultRowHeight="12.75" outlineLevelCol="1" x14ac:dyDescent="0.2"/>
  <cols>
    <col min="1" max="1" width="32.7109375" customWidth="1"/>
    <col min="2" max="2" width="0" hidden="1" customWidth="1"/>
    <col min="3" max="11" width="9.28515625" hidden="1" customWidth="1" outlineLevel="1"/>
    <col min="12" max="12" width="9.28515625" customWidth="1" collapsed="1"/>
    <col min="13" max="26" width="9.28515625" customWidth="1"/>
  </cols>
  <sheetData>
    <row r="1" spans="1:29" s="304" customFormat="1" ht="25.15" customHeight="1" x14ac:dyDescent="0.2">
      <c r="A1" s="289" t="str">
        <f>Index!B77</f>
        <v>Table 9c    Marshall Islands: International investment position, FY2004-FY2020</v>
      </c>
    </row>
    <row r="2" spans="1:29" s="304" customFormat="1" ht="20.100000000000001" customHeight="1" x14ac:dyDescent="0.2">
      <c r="A2" s="263" t="s">
        <v>344</v>
      </c>
      <c r="B2" s="305"/>
      <c r="C2" s="177" t="str">
        <f>IF(PubGrf="P",Sys!C3,Sys!C4)</f>
        <v>FY1995</v>
      </c>
      <c r="D2" s="177" t="str">
        <f>IF(PubGrf="P",Sys!D3,Sys!D4)</f>
        <v>FY1996</v>
      </c>
      <c r="E2" s="177" t="str">
        <f>IF(PubGrf="P",Sys!E3,Sys!E4)</f>
        <v>FY1997</v>
      </c>
      <c r="F2" s="177" t="str">
        <f>IF(PubGrf="P",Sys!F3,Sys!F4)</f>
        <v>FY1998</v>
      </c>
      <c r="G2" s="177" t="str">
        <f>IF(PubGrf="P",Sys!G3,Sys!G4)</f>
        <v>FY1999</v>
      </c>
      <c r="H2" s="177" t="str">
        <f>IF(PubGrf="P",Sys!H3,Sys!H4)</f>
        <v>FY2000</v>
      </c>
      <c r="I2" s="177" t="str">
        <f>IF(PubGrf="P",Sys!I3,Sys!I4)</f>
        <v>FY2001</v>
      </c>
      <c r="J2" s="177" t="str">
        <f>IF(PubGrf="P",Sys!J3,Sys!J4)</f>
        <v>FY2002</v>
      </c>
      <c r="K2" s="177" t="str">
        <f>IF(PubGrf="P",Sys!K3,Sys!K4)</f>
        <v>FY2003</v>
      </c>
      <c r="L2" s="177" t="str">
        <f>IF(PubGrf="P",Sys!L3,Sys!L4)</f>
        <v>FY2004</v>
      </c>
      <c r="M2" s="177" t="str">
        <f>IF(PubGrf="P",Sys!M3,Sys!M4)</f>
        <v>FY2005</v>
      </c>
      <c r="N2" s="177" t="str">
        <f>IF(PubGrf="P",Sys!N3,Sys!N4)</f>
        <v>FY2006</v>
      </c>
      <c r="O2" s="177" t="str">
        <f>IF(PubGrf="P",Sys!O3,Sys!O4)</f>
        <v>FY2007</v>
      </c>
      <c r="P2" s="177" t="str">
        <f>IF(PubGrf="P",Sys!P3,Sys!P4)</f>
        <v>FY2008</v>
      </c>
      <c r="Q2" s="177" t="str">
        <f>IF(PubGrf="P",Sys!Q3,Sys!Q4)</f>
        <v>FY2009</v>
      </c>
      <c r="R2" s="177" t="str">
        <f>IF(PubGrf="P",Sys!R3,Sys!R4)</f>
        <v>FY2010</v>
      </c>
      <c r="S2" s="177" t="str">
        <f>IF(PubGrf="P",Sys!S3,Sys!S4)</f>
        <v>FY2011</v>
      </c>
      <c r="T2" s="177" t="str">
        <f>IF(PubGrf="P",Sys!T3,Sys!T4)</f>
        <v>FY2012</v>
      </c>
      <c r="U2" s="177" t="str">
        <f>IF(PubGrf="P",Sys!U3,Sys!U4)</f>
        <v>FY2013</v>
      </c>
      <c r="V2" s="177" t="str">
        <f>IF(PubGrf="P",Sys!V3,Sys!V4)</f>
        <v>FY2014</v>
      </c>
      <c r="W2" s="177" t="str">
        <f>IF(PubGrf="P",Sys!W3,Sys!W4)</f>
        <v>FY2015</v>
      </c>
      <c r="X2" s="177" t="str">
        <f>IF(PubGrf="P",Sys!X3,Sys!X4)</f>
        <v>FY2016</v>
      </c>
      <c r="Y2" s="177" t="str">
        <f>IF(PubGrf="P",Sys!Y3,Sys!Y4)</f>
        <v>FY2017</v>
      </c>
      <c r="Z2" s="177" t="str">
        <f>IF(PubGrf="P",Sys!Z3,Sys!Z4)</f>
        <v>FY2018</v>
      </c>
      <c r="AA2" s="177" t="str">
        <f>IF(PubGrf="P",Sys!AA3,Sys!AA4)</f>
        <v>FY2019</v>
      </c>
      <c r="AB2" s="177" t="str">
        <f>IF(PubGrf="P",Sys!AB3,Sys!AB4)</f>
        <v>FY2020</v>
      </c>
    </row>
    <row r="3" spans="1:29" s="306" customFormat="1" ht="20.25" customHeight="1" x14ac:dyDescent="0.2">
      <c r="A3" s="306" t="s">
        <v>519</v>
      </c>
      <c r="C3" s="375" t="e">
        <f>#REF!</f>
        <v>#REF!</v>
      </c>
      <c r="D3" s="375">
        <v>160.7996754431127</v>
      </c>
      <c r="E3" s="375">
        <v>191.34566271375957</v>
      </c>
      <c r="F3" s="375">
        <v>222.44153399473396</v>
      </c>
      <c r="G3" s="375">
        <v>279.73711411625266</v>
      </c>
      <c r="H3" s="375">
        <v>278.07102319246775</v>
      </c>
      <c r="I3" s="375">
        <v>301.46469043141349</v>
      </c>
      <c r="J3" s="375">
        <v>264.46500863940526</v>
      </c>
      <c r="K3" s="375">
        <v>302.07957521590822</v>
      </c>
      <c r="L3" s="375">
        <v>277.88469655650817</v>
      </c>
      <c r="M3" s="375">
        <v>274.02791577188174</v>
      </c>
      <c r="N3" s="375">
        <v>263.66868500461669</v>
      </c>
      <c r="O3" s="375">
        <v>294.27547595881072</v>
      </c>
      <c r="P3" s="375">
        <v>247.1726937</v>
      </c>
      <c r="Q3" s="375">
        <v>223.62820155</v>
      </c>
      <c r="R3" s="375">
        <v>244.40420399999996</v>
      </c>
      <c r="S3" s="375">
        <v>224.91619499999999</v>
      </c>
      <c r="T3" s="375">
        <v>235.79146400000002</v>
      </c>
      <c r="U3" s="375">
        <v>235.44394833000001</v>
      </c>
      <c r="V3" s="375">
        <v>247.88822818</v>
      </c>
      <c r="W3" s="375">
        <v>253.91026957185056</v>
      </c>
      <c r="X3" s="375">
        <v>277.15480636948246</v>
      </c>
      <c r="Y3" s="375">
        <v>308.72887368884278</v>
      </c>
      <c r="Z3" s="375">
        <v>309.6658744274597</v>
      </c>
      <c r="AA3" s="375">
        <v>302.95221736666872</v>
      </c>
      <c r="AB3" s="375">
        <v>348.65925855915896</v>
      </c>
    </row>
    <row r="4" spans="1:29" s="308" customFormat="1" ht="20.25" customHeight="1" x14ac:dyDescent="0.2">
      <c r="A4" s="316" t="s">
        <v>520</v>
      </c>
      <c r="C4" s="376" t="s">
        <v>1797</v>
      </c>
      <c r="D4" s="376" t="s">
        <v>1797</v>
      </c>
      <c r="E4" s="376" t="s">
        <v>1797</v>
      </c>
      <c r="F4" s="376" t="s">
        <v>1797</v>
      </c>
      <c r="G4" s="376" t="s">
        <v>1797</v>
      </c>
      <c r="H4" s="376" t="s">
        <v>1797</v>
      </c>
      <c r="I4" s="376" t="s">
        <v>1797</v>
      </c>
      <c r="J4" s="376" t="s">
        <v>1797</v>
      </c>
      <c r="K4" s="376" t="s">
        <v>1797</v>
      </c>
      <c r="L4" s="376" t="s">
        <v>1797</v>
      </c>
      <c r="M4" s="376" t="s">
        <v>1797</v>
      </c>
      <c r="N4" s="376" t="s">
        <v>1797</v>
      </c>
      <c r="O4" s="376" t="s">
        <v>1797</v>
      </c>
      <c r="P4" s="376" t="s">
        <v>1797</v>
      </c>
      <c r="Q4" s="376" t="s">
        <v>1797</v>
      </c>
      <c r="R4" s="376" t="s">
        <v>1797</v>
      </c>
      <c r="S4" s="376" t="s">
        <v>1797</v>
      </c>
      <c r="T4" s="376" t="s">
        <v>1797</v>
      </c>
      <c r="U4" s="376" t="s">
        <v>1797</v>
      </c>
      <c r="V4" s="376" t="s">
        <v>1797</v>
      </c>
      <c r="W4" s="376" t="s">
        <v>1797</v>
      </c>
      <c r="X4" s="376" t="s">
        <v>1797</v>
      </c>
      <c r="Y4" s="376" t="s">
        <v>1797</v>
      </c>
      <c r="Z4" s="376" t="s">
        <v>1797</v>
      </c>
      <c r="AA4" s="376" t="s">
        <v>1797</v>
      </c>
      <c r="AB4" s="376" t="s">
        <v>1797</v>
      </c>
      <c r="AC4" s="316"/>
    </row>
    <row r="5" spans="1:29" s="308" customFormat="1" ht="20.25" customHeight="1" x14ac:dyDescent="0.2">
      <c r="A5" s="306" t="s">
        <v>521</v>
      </c>
      <c r="C5" s="375">
        <v>101.83950375176084</v>
      </c>
      <c r="D5" s="375">
        <v>175.27982083578772</v>
      </c>
      <c r="E5" s="375">
        <v>216.65401564375958</v>
      </c>
      <c r="F5" s="375">
        <v>262.45778425715895</v>
      </c>
      <c r="G5" s="375">
        <v>323.03541111625265</v>
      </c>
      <c r="H5" s="375">
        <v>320.74524576822535</v>
      </c>
      <c r="I5" s="375">
        <v>354.33785609808029</v>
      </c>
      <c r="J5" s="375">
        <v>318.05752581978044</v>
      </c>
      <c r="K5" s="375">
        <v>348.1965573200352</v>
      </c>
      <c r="L5" s="375">
        <v>321.51374088984153</v>
      </c>
      <c r="M5" s="375">
        <v>312.36716877188172</v>
      </c>
      <c r="N5" s="375">
        <v>309.35163167128343</v>
      </c>
      <c r="O5" s="375">
        <v>335.57996095881072</v>
      </c>
      <c r="P5" s="375">
        <v>287.60429269999997</v>
      </c>
      <c r="Q5" s="375">
        <v>268.43580727000005</v>
      </c>
      <c r="R5" s="375">
        <v>276.46986999999996</v>
      </c>
      <c r="S5" s="375">
        <v>254.43519699999999</v>
      </c>
      <c r="T5" s="375">
        <v>270.79203000000001</v>
      </c>
      <c r="U5" s="375">
        <v>281.65518376</v>
      </c>
      <c r="V5" s="375">
        <v>278.51169099999998</v>
      </c>
      <c r="W5" s="375">
        <v>255.96206260485837</v>
      </c>
      <c r="X5" s="375">
        <v>245.91330693432616</v>
      </c>
      <c r="Y5" s="375">
        <v>251.54394122888181</v>
      </c>
      <c r="Z5" s="375">
        <v>253.5796316491394</v>
      </c>
      <c r="AA5" s="375">
        <v>256.47030694918823</v>
      </c>
      <c r="AB5" s="375">
        <v>255.12738473849487</v>
      </c>
      <c r="AC5" s="306"/>
    </row>
    <row r="6" spans="1:29" s="308" customFormat="1" ht="20.25" customHeight="1" x14ac:dyDescent="0.2">
      <c r="A6" s="304" t="s">
        <v>422</v>
      </c>
      <c r="C6" s="314">
        <v>207.52961075176086</v>
      </c>
      <c r="D6" s="314">
        <v>267.01677383578772</v>
      </c>
      <c r="E6" s="314">
        <v>294.44786764375959</v>
      </c>
      <c r="F6" s="314">
        <v>324.60975025715896</v>
      </c>
      <c r="G6" s="314">
        <v>357.79845811625268</v>
      </c>
      <c r="H6" s="314">
        <v>345.96713110155866</v>
      </c>
      <c r="I6" s="314">
        <v>357.04872143141364</v>
      </c>
      <c r="J6" s="314">
        <v>320.76556039553799</v>
      </c>
      <c r="K6" s="314">
        <v>351.6596313200352</v>
      </c>
      <c r="L6" s="314">
        <v>325.59374088984151</v>
      </c>
      <c r="M6" s="314">
        <v>316.17090210521508</v>
      </c>
      <c r="N6" s="314">
        <v>313.03529833795011</v>
      </c>
      <c r="O6" s="314">
        <v>337.78862762547737</v>
      </c>
      <c r="P6" s="314">
        <v>289.2042927</v>
      </c>
      <c r="Q6" s="314">
        <v>270.83580727000003</v>
      </c>
      <c r="R6" s="314">
        <v>279.26986999999997</v>
      </c>
      <c r="S6" s="314">
        <v>257.33519699999999</v>
      </c>
      <c r="T6" s="314">
        <v>273.99203</v>
      </c>
      <c r="U6" s="314">
        <v>284.73142000000001</v>
      </c>
      <c r="V6" s="314">
        <v>282.90069099999999</v>
      </c>
      <c r="W6" s="314">
        <v>261.01955199999998</v>
      </c>
      <c r="X6" s="314">
        <v>251.34386799999999</v>
      </c>
      <c r="Y6" s="314">
        <v>255.65894099999997</v>
      </c>
      <c r="Z6" s="314">
        <v>257.947903</v>
      </c>
      <c r="AA6" s="314">
        <v>260.777402</v>
      </c>
      <c r="AB6" s="314">
        <v>260.777402</v>
      </c>
      <c r="AC6" s="304"/>
    </row>
    <row r="7" spans="1:29" s="304" customFormat="1" ht="12.75" customHeight="1" x14ac:dyDescent="0.2">
      <c r="A7" s="311" t="s">
        <v>696</v>
      </c>
      <c r="B7" s="374"/>
      <c r="C7" s="337" t="s">
        <v>248</v>
      </c>
      <c r="D7" s="337" t="s">
        <v>248</v>
      </c>
      <c r="E7" s="337" t="s">
        <v>248</v>
      </c>
      <c r="F7" s="337" t="s">
        <v>248</v>
      </c>
      <c r="G7" s="337" t="s">
        <v>248</v>
      </c>
      <c r="H7" s="337" t="s">
        <v>248</v>
      </c>
      <c r="I7" s="337">
        <v>44.736378000000002</v>
      </c>
      <c r="J7" s="337">
        <v>17.662289999999999</v>
      </c>
      <c r="K7" s="337">
        <v>8.5647319999999993</v>
      </c>
      <c r="L7" s="337">
        <v>5.5657139999999998</v>
      </c>
      <c r="M7" s="337">
        <v>3.5557840000000001</v>
      </c>
      <c r="N7" s="337">
        <v>1.471854</v>
      </c>
      <c r="O7" s="337">
        <v>1.049018</v>
      </c>
      <c r="P7" s="337">
        <v>0.45197500000000002</v>
      </c>
      <c r="Q7" s="337">
        <v>0.17039599999999999</v>
      </c>
      <c r="R7" s="337">
        <v>9.2727999999999991E-2</v>
      </c>
      <c r="S7" s="337">
        <v>4.7400999999999999E-2</v>
      </c>
      <c r="T7" s="337">
        <v>2.2889999999999998E-3</v>
      </c>
      <c r="U7" s="337">
        <v>2.2889999999999998E-3</v>
      </c>
      <c r="V7" s="337">
        <v>2.2889999999999998E-3</v>
      </c>
      <c r="W7" s="337">
        <v>2.2889999999999998E-3</v>
      </c>
      <c r="X7" s="337">
        <v>2.2889999999999998E-3</v>
      </c>
      <c r="Y7" s="337">
        <v>2.2889999999999998E-3</v>
      </c>
      <c r="Z7" s="337">
        <v>0</v>
      </c>
      <c r="AA7" s="337">
        <v>0</v>
      </c>
      <c r="AB7" s="337">
        <v>0</v>
      </c>
      <c r="AC7" s="309"/>
    </row>
    <row r="8" spans="1:29" s="304" customFormat="1" ht="12.75" customHeight="1" x14ac:dyDescent="0.2">
      <c r="A8" s="331" t="s">
        <v>570</v>
      </c>
      <c r="B8" s="374"/>
      <c r="C8" s="337">
        <v>0</v>
      </c>
      <c r="D8" s="337">
        <v>0</v>
      </c>
      <c r="E8" s="337">
        <v>0</v>
      </c>
      <c r="F8" s="337">
        <v>0</v>
      </c>
      <c r="G8" s="337">
        <v>0</v>
      </c>
      <c r="H8" s="337">
        <v>0</v>
      </c>
      <c r="I8" s="337">
        <v>0</v>
      </c>
      <c r="J8" s="337">
        <v>15.869585000000001</v>
      </c>
      <c r="K8" s="337">
        <v>32.947837999999997</v>
      </c>
      <c r="L8" s="337">
        <v>13.986592999999999</v>
      </c>
      <c r="M8" s="337">
        <v>7.5415530000000004</v>
      </c>
      <c r="N8" s="337">
        <v>5.7722860000000003</v>
      </c>
      <c r="O8" s="337">
        <v>0</v>
      </c>
      <c r="P8" s="337">
        <v>0</v>
      </c>
      <c r="Q8" s="337">
        <v>0</v>
      </c>
      <c r="R8" s="337">
        <v>0</v>
      </c>
      <c r="S8" s="337">
        <v>0</v>
      </c>
      <c r="T8" s="337">
        <v>0</v>
      </c>
      <c r="U8" s="337">
        <v>0</v>
      </c>
      <c r="V8" s="337">
        <v>0</v>
      </c>
      <c r="W8" s="337">
        <v>0</v>
      </c>
      <c r="X8" s="337">
        <v>0</v>
      </c>
      <c r="Y8" s="337">
        <v>0</v>
      </c>
      <c r="Z8" s="337">
        <v>0</v>
      </c>
      <c r="AA8" s="337">
        <v>0</v>
      </c>
      <c r="AB8" s="337">
        <v>0</v>
      </c>
      <c r="AC8" s="309"/>
    </row>
    <row r="9" spans="1:29" s="304" customFormat="1" ht="12.75" customHeight="1" x14ac:dyDescent="0.2">
      <c r="A9" s="331" t="s">
        <v>644</v>
      </c>
      <c r="C9" s="314">
        <v>186.22000975176087</v>
      </c>
      <c r="D9" s="314">
        <v>245.70717283578773</v>
      </c>
      <c r="E9" s="314">
        <v>273.13826664375961</v>
      </c>
      <c r="F9" s="314">
        <v>303.30014925715898</v>
      </c>
      <c r="G9" s="314">
        <v>336.48885711625269</v>
      </c>
      <c r="H9" s="314">
        <v>324.65753010155868</v>
      </c>
      <c r="I9" s="314">
        <v>285.84359943141362</v>
      </c>
      <c r="J9" s="314">
        <v>260.99950639553799</v>
      </c>
      <c r="K9" s="314">
        <v>278.20453057327029</v>
      </c>
      <c r="L9" s="314">
        <v>270.98831588984154</v>
      </c>
      <c r="M9" s="314">
        <v>262.1952781052151</v>
      </c>
      <c r="N9" s="314">
        <v>258.47497533795007</v>
      </c>
      <c r="O9" s="314">
        <v>282.63735362547743</v>
      </c>
      <c r="P9" s="314">
        <v>242.28538470000001</v>
      </c>
      <c r="Q9" s="314">
        <v>221.68781326999999</v>
      </c>
      <c r="R9" s="314">
        <v>226.98872999999998</v>
      </c>
      <c r="S9" s="314">
        <v>206.25438199999999</v>
      </c>
      <c r="T9" s="314">
        <v>216.42114699999999</v>
      </c>
      <c r="U9" s="314">
        <v>224.759342</v>
      </c>
      <c r="V9" s="314">
        <v>224.03963200000001</v>
      </c>
      <c r="W9" s="314">
        <v>208.086263</v>
      </c>
      <c r="X9" s="314">
        <v>202.07489899999999</v>
      </c>
      <c r="Y9" s="314">
        <v>202.07489899999999</v>
      </c>
      <c r="Z9" s="314">
        <v>202.07489899999999</v>
      </c>
      <c r="AA9" s="314">
        <v>202.07489899999999</v>
      </c>
      <c r="AB9" s="314">
        <v>202.07489899999999</v>
      </c>
      <c r="AC9" s="933"/>
    </row>
    <row r="10" spans="1:29" s="304" customFormat="1" ht="12.75" customHeight="1" x14ac:dyDescent="0.2">
      <c r="A10" s="309" t="s">
        <v>522</v>
      </c>
      <c r="C10" s="314">
        <v>20</v>
      </c>
      <c r="D10" s="314">
        <v>20</v>
      </c>
      <c r="E10" s="314">
        <v>20</v>
      </c>
      <c r="F10" s="314">
        <v>20</v>
      </c>
      <c r="G10" s="314">
        <v>20</v>
      </c>
      <c r="H10" s="314">
        <v>20</v>
      </c>
      <c r="I10" s="314">
        <v>25.159143</v>
      </c>
      <c r="J10" s="314">
        <v>24.924578</v>
      </c>
      <c r="K10" s="314">
        <v>31.096518746764975</v>
      </c>
      <c r="L10" s="314">
        <v>34.673653999999999</v>
      </c>
      <c r="M10" s="314">
        <v>42.484214999999999</v>
      </c>
      <c r="N10" s="314">
        <v>47.200659000000002</v>
      </c>
      <c r="O10" s="314">
        <v>53.949800000000003</v>
      </c>
      <c r="P10" s="314">
        <v>46.312845000000003</v>
      </c>
      <c r="Q10" s="314">
        <v>48.921524000000005</v>
      </c>
      <c r="R10" s="314">
        <v>52.188412</v>
      </c>
      <c r="S10" s="314">
        <v>51.033413999999993</v>
      </c>
      <c r="T10" s="314">
        <v>57.568593999999997</v>
      </c>
      <c r="U10" s="314">
        <v>59.969788999999999</v>
      </c>
      <c r="V10" s="314">
        <v>58.85877</v>
      </c>
      <c r="W10" s="314">
        <v>52.930999999999997</v>
      </c>
      <c r="X10" s="314">
        <v>49.266680000000001</v>
      </c>
      <c r="Y10" s="314">
        <v>53.581753000000006</v>
      </c>
      <c r="Z10" s="314">
        <v>55.873004000000002</v>
      </c>
      <c r="AA10" s="314">
        <v>57.702503</v>
      </c>
      <c r="AB10" s="314">
        <v>57.702503</v>
      </c>
      <c r="AC10" s="309"/>
    </row>
    <row r="11" spans="1:29" s="304" customFormat="1" ht="12.75" customHeight="1" x14ac:dyDescent="0.2">
      <c r="A11" s="309" t="s">
        <v>523</v>
      </c>
      <c r="C11" s="314">
        <v>1.309601</v>
      </c>
      <c r="D11" s="314">
        <v>1.309601</v>
      </c>
      <c r="E11" s="314">
        <v>1.309601</v>
      </c>
      <c r="F11" s="314">
        <v>1.309601</v>
      </c>
      <c r="G11" s="314">
        <v>1.309601</v>
      </c>
      <c r="H11" s="314">
        <v>1.309601</v>
      </c>
      <c r="I11" s="314">
        <v>1.309601</v>
      </c>
      <c r="J11" s="314">
        <v>1.309601</v>
      </c>
      <c r="K11" s="314">
        <v>0.84601199999999999</v>
      </c>
      <c r="L11" s="314">
        <v>0.37946400000000002</v>
      </c>
      <c r="M11" s="314">
        <v>0.39407199999999998</v>
      </c>
      <c r="N11" s="314">
        <v>0.115524</v>
      </c>
      <c r="O11" s="314">
        <v>0.15245600000000001</v>
      </c>
      <c r="P11" s="314">
        <v>0.154088</v>
      </c>
      <c r="Q11" s="314">
        <v>5.6073999999999999E-2</v>
      </c>
      <c r="R11" s="314">
        <v>0</v>
      </c>
      <c r="S11" s="314">
        <v>0</v>
      </c>
      <c r="T11" s="314">
        <v>0</v>
      </c>
      <c r="U11" s="314">
        <v>0</v>
      </c>
      <c r="V11" s="314">
        <v>0</v>
      </c>
      <c r="W11" s="314">
        <v>0</v>
      </c>
      <c r="X11" s="314">
        <v>0</v>
      </c>
      <c r="Y11" s="314">
        <v>0</v>
      </c>
      <c r="Z11" s="314">
        <v>0</v>
      </c>
      <c r="AA11" s="314">
        <v>1</v>
      </c>
      <c r="AB11" s="314">
        <v>1</v>
      </c>
      <c r="AC11" s="309"/>
    </row>
    <row r="12" spans="1:29" s="304" customFormat="1" ht="20.25" customHeight="1" x14ac:dyDescent="0.2">
      <c r="A12" s="304" t="s">
        <v>423</v>
      </c>
      <c r="C12" s="314">
        <v>105.69010700000001</v>
      </c>
      <c r="D12" s="314">
        <v>91.736953</v>
      </c>
      <c r="E12" s="314">
        <v>77.793852000000001</v>
      </c>
      <c r="F12" s="314">
        <v>62.151966000000016</v>
      </c>
      <c r="G12" s="314">
        <v>34.763047000000014</v>
      </c>
      <c r="H12" s="314">
        <v>25.221885333333333</v>
      </c>
      <c r="I12" s="314">
        <v>2.7108653333333352</v>
      </c>
      <c r="J12" s="314">
        <v>2.7080345757575754</v>
      </c>
      <c r="K12" s="314">
        <v>3.4630740000000007</v>
      </c>
      <c r="L12" s="314">
        <v>4.08</v>
      </c>
      <c r="M12" s="314">
        <v>3.8037333333333336</v>
      </c>
      <c r="N12" s="314">
        <v>3.6836666666666669</v>
      </c>
      <c r="O12" s="314">
        <v>2.2086666666666668</v>
      </c>
      <c r="P12" s="314">
        <v>1.6</v>
      </c>
      <c r="Q12" s="314">
        <v>2.4</v>
      </c>
      <c r="R12" s="314">
        <v>2.8</v>
      </c>
      <c r="S12" s="314">
        <v>2.9</v>
      </c>
      <c r="T12" s="314">
        <v>3.2</v>
      </c>
      <c r="U12" s="314">
        <v>3.0762362399999996</v>
      </c>
      <c r="V12" s="314">
        <v>4.3890000000000002</v>
      </c>
      <c r="W12" s="314">
        <v>5.0574893951416016</v>
      </c>
      <c r="X12" s="314">
        <v>5.4305610656738281</v>
      </c>
      <c r="Y12" s="314">
        <v>4.1149997711181641</v>
      </c>
      <c r="Z12" s="314">
        <v>4.3682713508605957</v>
      </c>
      <c r="AA12" s="314">
        <v>4.3070950508117676</v>
      </c>
      <c r="AB12" s="314">
        <v>5.650017261505127</v>
      </c>
    </row>
    <row r="13" spans="1:29" s="304" customFormat="1" ht="12.75" customHeight="1" x14ac:dyDescent="0.2">
      <c r="A13" s="326" t="s">
        <v>524</v>
      </c>
      <c r="C13" s="314">
        <v>1.1499999999999999</v>
      </c>
      <c r="D13" s="314">
        <v>1.5</v>
      </c>
      <c r="E13" s="314">
        <v>2.2999999999999998</v>
      </c>
      <c r="F13" s="314">
        <v>2.7614999999999998</v>
      </c>
      <c r="G13" s="314">
        <v>1.6305000000000001</v>
      </c>
      <c r="H13" s="314">
        <v>2.5828333333333329</v>
      </c>
      <c r="I13" s="314">
        <v>2.7109053333333333</v>
      </c>
      <c r="J13" s="314">
        <v>2.7080345757575754</v>
      </c>
      <c r="K13" s="314">
        <v>3.4630740000000007</v>
      </c>
      <c r="L13" s="314">
        <v>4.08</v>
      </c>
      <c r="M13" s="314">
        <v>3.8037333333333336</v>
      </c>
      <c r="N13" s="314">
        <v>3.6836666666666669</v>
      </c>
      <c r="O13" s="314">
        <v>2.2086666666666668</v>
      </c>
      <c r="P13" s="314">
        <v>1.6</v>
      </c>
      <c r="Q13" s="314">
        <v>2.4</v>
      </c>
      <c r="R13" s="314">
        <v>2.8</v>
      </c>
      <c r="S13" s="314">
        <v>2.9</v>
      </c>
      <c r="T13" s="314">
        <v>3.2</v>
      </c>
      <c r="U13" s="314">
        <v>3.0762362399999996</v>
      </c>
      <c r="V13" s="314">
        <v>4.3890000000000002</v>
      </c>
      <c r="W13" s="314">
        <v>5.0574893951416016</v>
      </c>
      <c r="X13" s="314">
        <v>5.4305610656738281</v>
      </c>
      <c r="Y13" s="314">
        <v>4.1149997711181641</v>
      </c>
      <c r="Z13" s="314">
        <v>4.3682713508605957</v>
      </c>
      <c r="AA13" s="314">
        <v>4.3070950508117676</v>
      </c>
      <c r="AB13" s="314">
        <v>5.650017261505127</v>
      </c>
      <c r="AC13" s="326"/>
    </row>
    <row r="14" spans="1:29" s="304" customFormat="1" ht="12.75" customHeight="1" x14ac:dyDescent="0.2">
      <c r="A14" s="309" t="s">
        <v>525</v>
      </c>
      <c r="C14" s="314">
        <v>104.54010700000001</v>
      </c>
      <c r="D14" s="314">
        <v>90.236953</v>
      </c>
      <c r="E14" s="314">
        <v>75.493852000000004</v>
      </c>
      <c r="F14" s="314">
        <v>59.390466000000018</v>
      </c>
      <c r="G14" s="314">
        <v>33.132547000000017</v>
      </c>
      <c r="H14" s="314">
        <v>22.639052</v>
      </c>
      <c r="I14" s="314">
        <v>-3.9999999998249769E-5</v>
      </c>
      <c r="J14" s="314">
        <v>0</v>
      </c>
      <c r="K14" s="314">
        <v>0</v>
      </c>
      <c r="L14" s="314">
        <v>0</v>
      </c>
      <c r="M14" s="314">
        <v>0</v>
      </c>
      <c r="N14" s="314">
        <v>0</v>
      </c>
      <c r="O14" s="314">
        <v>0</v>
      </c>
      <c r="P14" s="314">
        <v>0</v>
      </c>
      <c r="Q14" s="314">
        <v>0</v>
      </c>
      <c r="R14" s="314">
        <v>0</v>
      </c>
      <c r="S14" s="314">
        <v>0</v>
      </c>
      <c r="T14" s="314">
        <v>0</v>
      </c>
      <c r="U14" s="314">
        <v>0</v>
      </c>
      <c r="V14" s="314">
        <v>0</v>
      </c>
      <c r="W14" s="314">
        <v>0</v>
      </c>
      <c r="X14" s="314">
        <v>0</v>
      </c>
      <c r="Y14" s="314">
        <v>0</v>
      </c>
      <c r="Z14" s="314">
        <v>0</v>
      </c>
      <c r="AA14" s="314">
        <v>0</v>
      </c>
      <c r="AB14" s="314">
        <v>0</v>
      </c>
      <c r="AC14" s="309"/>
    </row>
    <row r="15" spans="1:29" s="308" customFormat="1" ht="20.25" customHeight="1" x14ac:dyDescent="0.2">
      <c r="A15" s="306" t="s">
        <v>526</v>
      </c>
      <c r="C15" s="375">
        <v>-16.458915663333332</v>
      </c>
      <c r="D15" s="375">
        <v>-14.480145392675002</v>
      </c>
      <c r="E15" s="375">
        <v>-25.308352930000002</v>
      </c>
      <c r="F15" s="375">
        <v>-40.016250262425004</v>
      </c>
      <c r="G15" s="375">
        <v>-43.298296999999991</v>
      </c>
      <c r="H15" s="375">
        <v>-42.674222575757575</v>
      </c>
      <c r="I15" s="375">
        <v>-52.873165666666665</v>
      </c>
      <c r="J15" s="375">
        <v>-53.592517180375175</v>
      </c>
      <c r="K15" s="375">
        <v>-46.116982104126983</v>
      </c>
      <c r="L15" s="375">
        <v>-43.629044333333333</v>
      </c>
      <c r="M15" s="375">
        <v>-38.339252999999992</v>
      </c>
      <c r="N15" s="375">
        <v>-45.682946666666652</v>
      </c>
      <c r="O15" s="375">
        <v>-41.304485</v>
      </c>
      <c r="P15" s="375">
        <v>-40.431598999999984</v>
      </c>
      <c r="Q15" s="375">
        <v>-44.807605719999991</v>
      </c>
      <c r="R15" s="375">
        <v>-32.065665999999993</v>
      </c>
      <c r="S15" s="375">
        <v>-29.519002</v>
      </c>
      <c r="T15" s="375">
        <v>-35.000565999999999</v>
      </c>
      <c r="U15" s="375">
        <v>-46.211235429999995</v>
      </c>
      <c r="V15" s="375">
        <v>-30.62346282</v>
      </c>
      <c r="W15" s="375">
        <v>-2.0517930330078116</v>
      </c>
      <c r="X15" s="375">
        <v>31.241499435156243</v>
      </c>
      <c r="Y15" s="375">
        <v>57.184932459960947</v>
      </c>
      <c r="Z15" s="375">
        <v>56.086242778320326</v>
      </c>
      <c r="AA15" s="375">
        <v>46.481910417480464</v>
      </c>
      <c r="AB15" s="375">
        <v>93.53187382066406</v>
      </c>
      <c r="AC15" s="306"/>
    </row>
    <row r="16" spans="1:29" s="304" customFormat="1" ht="20.25" customHeight="1" x14ac:dyDescent="0.2">
      <c r="A16" s="304" t="s">
        <v>422</v>
      </c>
      <c r="B16" s="308"/>
      <c r="C16" s="314">
        <v>17.7</v>
      </c>
      <c r="D16" s="314">
        <v>20.077999999999999</v>
      </c>
      <c r="E16" s="314">
        <v>18.8</v>
      </c>
      <c r="F16" s="314">
        <v>18.127500000000001</v>
      </c>
      <c r="G16" s="314">
        <v>23.45</v>
      </c>
      <c r="H16" s="314">
        <v>41852</v>
      </c>
      <c r="I16" s="314">
        <v>31.067133333333331</v>
      </c>
      <c r="J16" s="314">
        <v>38.30782481962482</v>
      </c>
      <c r="K16" s="314">
        <v>48.298073015873022</v>
      </c>
      <c r="L16" s="314">
        <v>50.975266666666663</v>
      </c>
      <c r="M16" s="314">
        <v>53.592800000000004</v>
      </c>
      <c r="N16" s="314">
        <v>57.575333333333333</v>
      </c>
      <c r="O16" s="314">
        <v>60.744399999999985</v>
      </c>
      <c r="P16" s="314">
        <v>57.1</v>
      </c>
      <c r="Q16" s="314">
        <v>63.6</v>
      </c>
      <c r="R16" s="314">
        <v>71.8</v>
      </c>
      <c r="S16" s="314">
        <v>71.900000000000006</v>
      </c>
      <c r="T16" s="314">
        <v>62.1</v>
      </c>
      <c r="U16" s="314">
        <v>52.453456969999998</v>
      </c>
      <c r="V16" s="314">
        <v>64.675094979999997</v>
      </c>
      <c r="W16" s="314">
        <v>87.566696166992188</v>
      </c>
      <c r="X16" s="314">
        <v>115.35943603515625</v>
      </c>
      <c r="Y16" s="314">
        <v>135.68699645996094</v>
      </c>
      <c r="Z16" s="314">
        <v>129.21272277832031</v>
      </c>
      <c r="AA16" s="314">
        <v>113.55736541748047</v>
      </c>
      <c r="AB16" s="314">
        <v>155.29664611816406</v>
      </c>
    </row>
    <row r="17" spans="1:29" s="322" customFormat="1" x14ac:dyDescent="0.2">
      <c r="A17" s="484" t="s">
        <v>645</v>
      </c>
      <c r="C17" s="314">
        <v>17.7</v>
      </c>
      <c r="D17" s="314">
        <v>20.077999999999999</v>
      </c>
      <c r="E17" s="314">
        <v>18.8</v>
      </c>
      <c r="F17" s="314">
        <v>18.127500000000001</v>
      </c>
      <c r="G17" s="314">
        <v>23.45</v>
      </c>
      <c r="H17" s="314">
        <v>33.006242424242423</v>
      </c>
      <c r="I17" s="314">
        <v>31.067133333333331</v>
      </c>
      <c r="J17" s="314">
        <v>38.30782481962482</v>
      </c>
      <c r="K17" s="314">
        <v>48.298073015873022</v>
      </c>
      <c r="L17" s="314">
        <v>50.975266666666663</v>
      </c>
      <c r="M17" s="314">
        <v>53.592800000000004</v>
      </c>
      <c r="N17" s="314">
        <v>57.575333333333333</v>
      </c>
      <c r="O17" s="314">
        <v>60.744399999999985</v>
      </c>
      <c r="P17" s="314">
        <v>57.1</v>
      </c>
      <c r="Q17" s="314">
        <v>63.6</v>
      </c>
      <c r="R17" s="314">
        <v>71.8</v>
      </c>
      <c r="S17" s="314">
        <v>71.900000000000006</v>
      </c>
      <c r="T17" s="314">
        <v>62.1</v>
      </c>
      <c r="U17" s="314">
        <v>52.453456969999998</v>
      </c>
      <c r="V17" s="314">
        <v>64.675094979999997</v>
      </c>
      <c r="W17" s="314">
        <v>87.566696166992188</v>
      </c>
      <c r="X17" s="314">
        <v>115.35943603515625</v>
      </c>
      <c r="Y17" s="314">
        <v>135.68699645996094</v>
      </c>
      <c r="Z17" s="314">
        <v>129.21272277832031</v>
      </c>
      <c r="AA17" s="314">
        <v>113.55736541748047</v>
      </c>
      <c r="AB17" s="314">
        <v>155.29664611816406</v>
      </c>
      <c r="AC17" s="484"/>
    </row>
    <row r="18" spans="1:29" s="304" customFormat="1" ht="19.5" customHeight="1" x14ac:dyDescent="0.2">
      <c r="A18" s="122" t="s">
        <v>527</v>
      </c>
      <c r="C18" s="314">
        <v>34.158915663333332</v>
      </c>
      <c r="D18" s="314">
        <v>34.558145392675002</v>
      </c>
      <c r="E18" s="314">
        <v>44.108352930000002</v>
      </c>
      <c r="F18" s="314">
        <v>58.143750262425002</v>
      </c>
      <c r="G18" s="314">
        <v>66.748296999999994</v>
      </c>
      <c r="H18" s="314">
        <v>75.680464999999998</v>
      </c>
      <c r="I18" s="314">
        <v>83.940298999999996</v>
      </c>
      <c r="J18" s="314">
        <v>91.900341999999995</v>
      </c>
      <c r="K18" s="314">
        <v>94.415055120000005</v>
      </c>
      <c r="L18" s="314">
        <v>94.604310999999996</v>
      </c>
      <c r="M18" s="314">
        <v>91.932052999999996</v>
      </c>
      <c r="N18" s="314">
        <v>103.25827999999998</v>
      </c>
      <c r="O18" s="314">
        <v>102.04888499999998</v>
      </c>
      <c r="P18" s="314">
        <v>97.531598999999986</v>
      </c>
      <c r="Q18" s="314">
        <v>108.40760571999999</v>
      </c>
      <c r="R18" s="314">
        <v>103.86566599999999</v>
      </c>
      <c r="S18" s="314">
        <v>101.41900200000001</v>
      </c>
      <c r="T18" s="314">
        <v>97.100566000000001</v>
      </c>
      <c r="U18" s="314">
        <v>98.664692399999993</v>
      </c>
      <c r="V18" s="314">
        <v>95.298557799999998</v>
      </c>
      <c r="W18" s="314">
        <v>89.618489199999999</v>
      </c>
      <c r="X18" s="314">
        <v>84.117936600000007</v>
      </c>
      <c r="Y18" s="314">
        <v>78.50206399999999</v>
      </c>
      <c r="Z18" s="314">
        <v>73.126479999999987</v>
      </c>
      <c r="AA18" s="314">
        <v>67.075455000000005</v>
      </c>
      <c r="AB18" s="314">
        <v>61.764772297499995</v>
      </c>
      <c r="AC18" s="124"/>
    </row>
    <row r="19" spans="1:29" s="304" customFormat="1" ht="12.75" customHeight="1" x14ac:dyDescent="0.2">
      <c r="A19" s="327" t="s">
        <v>92</v>
      </c>
      <c r="C19" s="314">
        <v>6.3947009999999995</v>
      </c>
      <c r="D19" s="314">
        <v>8.5029229999999991</v>
      </c>
      <c r="E19" s="314">
        <v>19.167262999999998</v>
      </c>
      <c r="F19" s="314">
        <v>27.118263999999996</v>
      </c>
      <c r="G19" s="314">
        <v>30.424367999999998</v>
      </c>
      <c r="H19" s="314">
        <v>39.439003999999997</v>
      </c>
      <c r="I19" s="314">
        <v>48.659785999999997</v>
      </c>
      <c r="J19" s="314">
        <v>57.909217999999996</v>
      </c>
      <c r="K19" s="314">
        <v>62.81019912</v>
      </c>
      <c r="L19" s="314">
        <v>64.528531000000001</v>
      </c>
      <c r="M19" s="314">
        <v>63.228444999999994</v>
      </c>
      <c r="N19" s="314">
        <v>63.630779999999994</v>
      </c>
      <c r="O19" s="314">
        <v>62.426859999999991</v>
      </c>
      <c r="P19" s="314">
        <v>61.326471999999988</v>
      </c>
      <c r="Q19" s="314">
        <v>59.552310720000001</v>
      </c>
      <c r="R19" s="314">
        <v>57.392186999999993</v>
      </c>
      <c r="S19" s="314">
        <v>65.159000000000006</v>
      </c>
      <c r="T19" s="314">
        <v>62.840705</v>
      </c>
      <c r="U19" s="314">
        <v>65.371402399999994</v>
      </c>
      <c r="V19" s="314">
        <v>62.868893799999995</v>
      </c>
      <c r="W19" s="314">
        <v>60.139432200000002</v>
      </c>
      <c r="X19" s="314">
        <v>57.193638600000007</v>
      </c>
      <c r="Y19" s="314">
        <v>54.673955999999997</v>
      </c>
      <c r="Z19" s="314">
        <v>52.036334999999994</v>
      </c>
      <c r="AA19" s="314">
        <v>48.774970000000003</v>
      </c>
      <c r="AB19" s="314">
        <v>45.402532297499995</v>
      </c>
      <c r="AC19" s="124"/>
    </row>
    <row r="20" spans="1:29" s="322" customFormat="1" ht="18.75" customHeight="1" x14ac:dyDescent="0.2">
      <c r="A20" s="387" t="s">
        <v>528</v>
      </c>
      <c r="B20" s="386"/>
      <c r="C20" s="371">
        <v>27.764214663333334</v>
      </c>
      <c r="D20" s="371">
        <v>26.055222392674999</v>
      </c>
      <c r="E20" s="371">
        <v>24.941089930000004</v>
      </c>
      <c r="F20" s="371">
        <v>31.025486262425002</v>
      </c>
      <c r="G20" s="371">
        <v>36.323929</v>
      </c>
      <c r="H20" s="371">
        <v>36.241461000000001</v>
      </c>
      <c r="I20" s="371">
        <v>35.280512999999999</v>
      </c>
      <c r="J20" s="371">
        <v>33.991123999999999</v>
      </c>
      <c r="K20" s="371">
        <v>31.604855999999998</v>
      </c>
      <c r="L20" s="371">
        <v>30.075780000000002</v>
      </c>
      <c r="M20" s="371">
        <v>28.703607999999996</v>
      </c>
      <c r="N20" s="371">
        <v>39.627499999999998</v>
      </c>
      <c r="O20" s="371">
        <v>39.622025000000001</v>
      </c>
      <c r="P20" s="371">
        <v>36.205126999999997</v>
      </c>
      <c r="Q20" s="371">
        <v>48.855294999999998</v>
      </c>
      <c r="R20" s="371">
        <v>46.473478999999998</v>
      </c>
      <c r="S20" s="371">
        <v>36.260002</v>
      </c>
      <c r="T20" s="371">
        <v>34.259861000000001</v>
      </c>
      <c r="U20" s="371">
        <v>33.293289999999999</v>
      </c>
      <c r="V20" s="371">
        <v>32.429664000000002</v>
      </c>
      <c r="W20" s="371">
        <v>29.479057000000001</v>
      </c>
      <c r="X20" s="371">
        <v>26.924298</v>
      </c>
      <c r="Y20" s="371">
        <v>23.828108</v>
      </c>
      <c r="Z20" s="371">
        <v>21.090145</v>
      </c>
      <c r="AA20" s="371">
        <v>18.300485000000002</v>
      </c>
      <c r="AB20" s="371">
        <v>16.36224</v>
      </c>
      <c r="AC20" s="124"/>
    </row>
    <row r="21" spans="1:29" s="304" customFormat="1" x14ac:dyDescent="0.2">
      <c r="A21" s="332" t="s">
        <v>646</v>
      </c>
      <c r="AC21" s="124"/>
    </row>
    <row r="22" spans="1:29" s="304" customFormat="1" x14ac:dyDescent="0.2">
      <c r="A22" s="333" t="s">
        <v>647</v>
      </c>
      <c r="AC22" s="124"/>
    </row>
    <row r="23" spans="1:29" x14ac:dyDescent="0.2"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9" x14ac:dyDescent="0.2"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9" x14ac:dyDescent="0.2">
      <c r="R25" s="304"/>
      <c r="S25" s="304"/>
      <c r="T25" s="304"/>
      <c r="U25" s="304"/>
      <c r="V25" s="304"/>
      <c r="W25" s="304"/>
      <c r="X25" s="304"/>
      <c r="Y25" s="304"/>
      <c r="Z25" s="304"/>
    </row>
  </sheetData>
  <pageMargins left="0.74803149606299202" right="0.74803149606299202" top="0.98425196850393704" bottom="0.98425196850393704" header="0.511811023622047" footer="0.511811023622047"/>
  <pageSetup scale="65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>
    <pageSetUpPr fitToPage="1"/>
  </sheetPr>
  <dimension ref="A1:F21"/>
  <sheetViews>
    <sheetView view="pageBreakPreview" zoomScaleNormal="80" zoomScaleSheetLayoutView="100" zoomScalePageLayoutView="80" workbookViewId="0">
      <selection activeCell="B1" sqref="B1"/>
    </sheetView>
  </sheetViews>
  <sheetFormatPr defaultColWidth="8.7109375" defaultRowHeight="12.75" x14ac:dyDescent="0.2"/>
  <cols>
    <col min="1" max="1" width="46.28515625" bestFit="1" customWidth="1"/>
    <col min="2" max="2" width="12.7109375" customWidth="1"/>
    <col min="3" max="3" width="14" bestFit="1" customWidth="1"/>
    <col min="4" max="4" width="16" customWidth="1"/>
    <col min="5" max="7" width="12.7109375" customWidth="1"/>
    <col min="8" max="8" width="46.5703125" bestFit="1" customWidth="1"/>
    <col min="9" max="9" width="15.28515625" customWidth="1"/>
    <col min="10" max="10" width="14.7109375" customWidth="1"/>
  </cols>
  <sheetData>
    <row r="1" spans="1:6" s="32" customFormat="1" ht="25.15" customHeight="1" x14ac:dyDescent="0.2">
      <c r="A1" s="73" t="str">
        <f>Index!B78</f>
        <v>Table 9d    External debt, original value, and outstanding principle by loan as at September 30th FY2020</v>
      </c>
    </row>
    <row r="3" spans="1:6" ht="63.75" x14ac:dyDescent="0.2">
      <c r="A3" s="299" t="s">
        <v>108</v>
      </c>
      <c r="B3" s="300" t="s">
        <v>109</v>
      </c>
      <c r="C3" s="300" t="s">
        <v>110</v>
      </c>
      <c r="D3" s="300" t="s">
        <v>111</v>
      </c>
      <c r="E3" s="300" t="s">
        <v>1795</v>
      </c>
      <c r="F3" s="300" t="s">
        <v>1777</v>
      </c>
    </row>
    <row r="4" spans="1:6" ht="18.75" customHeight="1" x14ac:dyDescent="0.2">
      <c r="A4" s="301" t="s">
        <v>112</v>
      </c>
      <c r="B4" s="301" t="s">
        <v>113</v>
      </c>
      <c r="C4" s="301" t="s">
        <v>114</v>
      </c>
      <c r="D4" s="301">
        <v>1992</v>
      </c>
      <c r="E4" s="946">
        <v>3521.8939999999998</v>
      </c>
      <c r="F4" s="946">
        <v>1551.5042399999998</v>
      </c>
    </row>
    <row r="5" spans="1:6" x14ac:dyDescent="0.2">
      <c r="A5" s="301" t="s">
        <v>115</v>
      </c>
      <c r="B5" s="301" t="s">
        <v>113</v>
      </c>
      <c r="C5" s="301" t="s">
        <v>116</v>
      </c>
      <c r="D5" s="301">
        <v>1993</v>
      </c>
      <c r="E5" s="946">
        <v>508.245</v>
      </c>
      <c r="F5" s="946">
        <v>254.66220000000001</v>
      </c>
    </row>
    <row r="6" spans="1:6" x14ac:dyDescent="0.2">
      <c r="A6" s="301" t="s">
        <v>117</v>
      </c>
      <c r="B6" s="301" t="s">
        <v>113</v>
      </c>
      <c r="C6" s="301" t="s">
        <v>118</v>
      </c>
      <c r="D6" s="301">
        <v>1993</v>
      </c>
      <c r="E6" s="946">
        <v>8383.0830000000005</v>
      </c>
      <c r="F6" s="946">
        <v>4212.8121999999994</v>
      </c>
    </row>
    <row r="7" spans="1:6" x14ac:dyDescent="0.2">
      <c r="A7" s="301" t="s">
        <v>119</v>
      </c>
      <c r="B7" s="301" t="s">
        <v>113</v>
      </c>
      <c r="C7" s="301" t="s">
        <v>120</v>
      </c>
      <c r="D7" s="301">
        <v>1993</v>
      </c>
      <c r="E7" s="946">
        <v>765.10900000000004</v>
      </c>
      <c r="F7" s="946">
        <v>374.48451999999997</v>
      </c>
    </row>
    <row r="8" spans="1:6" x14ac:dyDescent="0.2">
      <c r="A8" s="301" t="s">
        <v>121</v>
      </c>
      <c r="B8" s="301" t="s">
        <v>113</v>
      </c>
      <c r="C8" s="301" t="s">
        <v>122</v>
      </c>
      <c r="D8" s="301">
        <v>1995</v>
      </c>
      <c r="E8" s="946">
        <v>8400</v>
      </c>
      <c r="F8" s="946">
        <v>4980.7016800000001</v>
      </c>
    </row>
    <row r="9" spans="1:6" x14ac:dyDescent="0.2">
      <c r="A9" s="301" t="s">
        <v>123</v>
      </c>
      <c r="B9" s="301" t="s">
        <v>113</v>
      </c>
      <c r="C9" s="301" t="s">
        <v>124</v>
      </c>
      <c r="D9" s="301">
        <v>1995</v>
      </c>
      <c r="E9" s="946">
        <v>5861.2520000000004</v>
      </c>
      <c r="F9" s="946">
        <v>2923.9081200000001</v>
      </c>
    </row>
    <row r="10" spans="1:6" x14ac:dyDescent="0.2">
      <c r="A10" s="301" t="s">
        <v>125</v>
      </c>
      <c r="B10" s="301" t="s">
        <v>113</v>
      </c>
      <c r="C10" s="301" t="s">
        <v>126</v>
      </c>
      <c r="D10" s="301">
        <v>1997</v>
      </c>
      <c r="E10" s="946">
        <v>12000</v>
      </c>
      <c r="F10" s="946">
        <v>7451.9307600000002</v>
      </c>
    </row>
    <row r="11" spans="1:6" x14ac:dyDescent="0.2">
      <c r="A11" s="301" t="s">
        <v>127</v>
      </c>
      <c r="B11" s="301" t="s">
        <v>113</v>
      </c>
      <c r="C11" s="301" t="s">
        <v>128</v>
      </c>
      <c r="D11" s="301">
        <v>1999</v>
      </c>
      <c r="E11" s="946">
        <v>9250</v>
      </c>
      <c r="F11" s="946">
        <v>4036.6068449999998</v>
      </c>
    </row>
    <row r="12" spans="1:6" x14ac:dyDescent="0.2">
      <c r="A12" s="301" t="s">
        <v>129</v>
      </c>
      <c r="B12" s="301" t="s">
        <v>113</v>
      </c>
      <c r="C12" s="301" t="s">
        <v>130</v>
      </c>
      <c r="D12" s="301">
        <v>2001</v>
      </c>
      <c r="E12" s="946">
        <v>7600</v>
      </c>
      <c r="F12" s="946">
        <v>2522.7048500000001</v>
      </c>
    </row>
    <row r="13" spans="1:6" x14ac:dyDescent="0.2">
      <c r="A13" s="301" t="s">
        <v>131</v>
      </c>
      <c r="B13" s="301" t="s">
        <v>113</v>
      </c>
      <c r="C13" s="301" t="s">
        <v>132</v>
      </c>
      <c r="D13" s="301">
        <v>2001</v>
      </c>
      <c r="E13" s="946">
        <v>8000</v>
      </c>
      <c r="F13" s="946">
        <v>2621.5515925000004</v>
      </c>
    </row>
    <row r="14" spans="1:6" x14ac:dyDescent="0.2">
      <c r="A14" s="301" t="s">
        <v>133</v>
      </c>
      <c r="B14" s="301" t="s">
        <v>113</v>
      </c>
      <c r="C14" s="301" t="s">
        <v>346</v>
      </c>
      <c r="D14" s="301">
        <v>2003</v>
      </c>
      <c r="E14" s="946">
        <v>7900</v>
      </c>
      <c r="F14" s="946">
        <v>294.13466499999998</v>
      </c>
    </row>
    <row r="15" spans="1:6" x14ac:dyDescent="0.2">
      <c r="A15" s="301" t="s">
        <v>571</v>
      </c>
      <c r="B15" s="301" t="s">
        <v>113</v>
      </c>
      <c r="C15" s="301" t="s">
        <v>572</v>
      </c>
      <c r="D15" s="301">
        <v>2010</v>
      </c>
      <c r="E15" s="946">
        <v>9979.8459999999995</v>
      </c>
      <c r="F15" s="946">
        <v>8732.3666249999987</v>
      </c>
    </row>
    <row r="16" spans="1:6" x14ac:dyDescent="0.2">
      <c r="A16" s="301" t="s">
        <v>571</v>
      </c>
      <c r="B16" s="301" t="s">
        <v>113</v>
      </c>
      <c r="C16" s="301" t="s">
        <v>721</v>
      </c>
      <c r="D16" s="301">
        <v>2013</v>
      </c>
      <c r="E16" s="946">
        <v>4894</v>
      </c>
      <c r="F16" s="946">
        <v>4893.9610000000002</v>
      </c>
    </row>
    <row r="17" spans="1:6" x14ac:dyDescent="0.2">
      <c r="A17" s="301" t="s">
        <v>1775</v>
      </c>
      <c r="B17" s="301" t="s">
        <v>1776</v>
      </c>
      <c r="C17" s="301"/>
      <c r="D17" s="301">
        <v>2019</v>
      </c>
      <c r="E17" s="946">
        <v>1000</v>
      </c>
      <c r="F17" s="946">
        <v>0</v>
      </c>
    </row>
    <row r="18" spans="1:6" x14ac:dyDescent="0.2">
      <c r="A18" s="301" t="s">
        <v>134</v>
      </c>
      <c r="B18" s="301" t="s">
        <v>135</v>
      </c>
      <c r="C18" s="301"/>
      <c r="D18" s="301">
        <v>1997</v>
      </c>
      <c r="E18" s="946">
        <v>12500</v>
      </c>
      <c r="F18" s="946">
        <v>0</v>
      </c>
    </row>
    <row r="19" spans="1:6" s="4" customFormat="1" ht="18.75" customHeight="1" x14ac:dyDescent="0.2">
      <c r="A19" s="302" t="s">
        <v>136</v>
      </c>
      <c r="B19" s="302" t="s">
        <v>135</v>
      </c>
      <c r="C19" s="302"/>
      <c r="D19" s="302" t="s">
        <v>573</v>
      </c>
      <c r="E19" s="947">
        <v>41300</v>
      </c>
      <c r="F19" s="947">
        <v>16362.24</v>
      </c>
    </row>
    <row r="20" spans="1:6" s="32" customFormat="1" ht="22.5" customHeight="1" thickBot="1" x14ac:dyDescent="0.25">
      <c r="A20" s="385" t="s">
        <v>5</v>
      </c>
      <c r="B20" s="385"/>
      <c r="C20" s="385"/>
      <c r="D20" s="385"/>
      <c r="E20" s="948">
        <v>141863.429</v>
      </c>
      <c r="F20" s="948">
        <v>61213.569297499998</v>
      </c>
    </row>
    <row r="21" spans="1:6" x14ac:dyDescent="0.2">
      <c r="A21" s="377"/>
      <c r="B21" s="377"/>
      <c r="C21" s="377"/>
      <c r="D21" s="377"/>
      <c r="E21" s="303"/>
      <c r="F21" s="303"/>
    </row>
  </sheetData>
  <phoneticPr fontId="6" type="noConversion"/>
  <pageMargins left="0.74803149606299202" right="0.74803149606299202" top="0.98425196850393704" bottom="0.98425196850393704" header="0.511811023622047" footer="0.511811023622047"/>
  <pageSetup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>
    <outlinePr summaryBelow="0"/>
    <pageSetUpPr fitToPage="1"/>
  </sheetPr>
  <dimension ref="A1:AU24"/>
  <sheetViews>
    <sheetView view="pageBreakPreview" zoomScaleNormal="80" zoomScaleSheetLayoutView="100" zoomScalePageLayoutView="80" workbookViewId="0">
      <selection activeCell="A2" sqref="A2"/>
    </sheetView>
  </sheetViews>
  <sheetFormatPr defaultColWidth="8.7109375" defaultRowHeight="15" outlineLevelCol="1" x14ac:dyDescent="0.2"/>
  <cols>
    <col min="1" max="1" width="2.28515625" style="72" customWidth="1"/>
    <col min="2" max="2" width="36.28515625" style="72" customWidth="1"/>
    <col min="3" max="11" width="8.28515625" style="128" hidden="1" customWidth="1" outlineLevel="1"/>
    <col min="12" max="12" width="8.28515625" customWidth="1" collapsed="1"/>
    <col min="13" max="18" width="8.28515625" customWidth="1"/>
    <col min="19" max="31" width="8.7109375" customWidth="1"/>
  </cols>
  <sheetData>
    <row r="1" spans="1:47" s="82" customFormat="1" ht="24.75" customHeight="1" x14ac:dyDescent="0.2">
      <c r="A1" s="179" t="str">
        <f>Index!B79</f>
        <v>Table 9e    External debt and debt service, RMI and national government, FY2004-FY2020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</row>
    <row r="2" spans="1:47" s="214" customFormat="1" ht="25.15" customHeight="1" x14ac:dyDescent="0.2">
      <c r="A2" s="53"/>
      <c r="B2" s="212" t="s">
        <v>344</v>
      </c>
      <c r="C2" s="177" t="str">
        <f>IF(PubGrf="P",Sys!C3,Sys!C4)</f>
        <v>FY1995</v>
      </c>
      <c r="D2" s="177" t="str">
        <f>IF(PubGrf="P",Sys!D3,Sys!D4)</f>
        <v>FY1996</v>
      </c>
      <c r="E2" s="177" t="str">
        <f>IF(PubGrf="P",Sys!E3,Sys!E4)</f>
        <v>FY1997</v>
      </c>
      <c r="F2" s="177" t="str">
        <f>IF(PubGrf="P",Sys!F3,Sys!F4)</f>
        <v>FY1998</v>
      </c>
      <c r="G2" s="177" t="str">
        <f>IF(PubGrf="P",Sys!G3,Sys!G4)</f>
        <v>FY1999</v>
      </c>
      <c r="H2" s="177" t="str">
        <f>IF(PubGrf="P",Sys!H3,Sys!H4)</f>
        <v>FY2000</v>
      </c>
      <c r="I2" s="177" t="str">
        <f>IF(PubGrf="P",Sys!I3,Sys!I4)</f>
        <v>FY2001</v>
      </c>
      <c r="J2" s="177" t="str">
        <f>IF(PubGrf="P",Sys!J3,Sys!J4)</f>
        <v>FY2002</v>
      </c>
      <c r="K2" s="177" t="str">
        <f>IF(PubGrf="P",Sys!K3,Sys!K4)</f>
        <v>FY2003</v>
      </c>
      <c r="L2" s="177" t="str">
        <f>IF(PubGrf="P",Sys!L3,Sys!L4)</f>
        <v>FY2004</v>
      </c>
      <c r="M2" s="177" t="str">
        <f>IF(PubGrf="P",Sys!M3,Sys!M4)</f>
        <v>FY2005</v>
      </c>
      <c r="N2" s="177" t="str">
        <f>IF(PubGrf="P",Sys!N3,Sys!N4)</f>
        <v>FY2006</v>
      </c>
      <c r="O2" s="177" t="str">
        <f>IF(PubGrf="P",Sys!O3,Sys!O4)</f>
        <v>FY2007</v>
      </c>
      <c r="P2" s="177" t="str">
        <f>IF(PubGrf="P",Sys!P3,Sys!P4)</f>
        <v>FY2008</v>
      </c>
      <c r="Q2" s="177" t="str">
        <f>IF(PubGrf="P",Sys!Q3,Sys!Q4)</f>
        <v>FY2009</v>
      </c>
      <c r="R2" s="177" t="str">
        <f>IF(PubGrf="P",Sys!R3,Sys!R4)</f>
        <v>FY2010</v>
      </c>
      <c r="S2" s="177" t="str">
        <f>IF(PubGrf="P",Sys!S3,Sys!S4)</f>
        <v>FY2011</v>
      </c>
      <c r="T2" s="177" t="str">
        <f>IF(PubGrf="P",Sys!T3,Sys!T4)</f>
        <v>FY2012</v>
      </c>
      <c r="U2" s="177" t="str">
        <f>IF(PubGrf="P",Sys!U3,Sys!U4)</f>
        <v>FY2013</v>
      </c>
      <c r="V2" s="177" t="str">
        <f>IF(PubGrf="P",Sys!V3,Sys!V4)</f>
        <v>FY2014</v>
      </c>
      <c r="W2" s="177" t="str">
        <f>IF(PubGrf="P",Sys!W3,Sys!W4)</f>
        <v>FY2015</v>
      </c>
      <c r="X2" s="177" t="str">
        <f>IF(PubGrf="P",Sys!X3,Sys!X4)</f>
        <v>FY2016</v>
      </c>
      <c r="Y2" s="706" t="str">
        <f>IF(PubGrf="P",Sys!Y3,Sys!Y4)</f>
        <v>FY2017</v>
      </c>
      <c r="Z2" s="706" t="str">
        <f>IF(PubGrf="P",Sys!Z3,Sys!Z4)</f>
        <v>FY2018</v>
      </c>
      <c r="AA2" s="706" t="str">
        <f>IF(PubGrf="P",Sys!AA3,Sys!AA4)</f>
        <v>FY2019</v>
      </c>
      <c r="AB2" s="706" t="str">
        <f>IF(PubGrf="P",Sys!AB3,Sys!AB4)</f>
        <v>FY2020</v>
      </c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</row>
    <row r="3" spans="1:47" ht="20.100000000000001" customHeight="1" x14ac:dyDescent="0.2">
      <c r="A3" s="194" t="s">
        <v>379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47" ht="12.75" x14ac:dyDescent="0.2">
      <c r="A4" s="207"/>
      <c r="B4" s="46" t="s">
        <v>137</v>
      </c>
      <c r="C4" s="393" t="e">
        <f>#REF!</f>
        <v>#REF!</v>
      </c>
      <c r="D4" s="393">
        <v>3.2145869999999999</v>
      </c>
      <c r="E4" s="393">
        <v>11.315009</v>
      </c>
      <c r="F4" s="393">
        <v>15.250001000000001</v>
      </c>
      <c r="G4" s="393">
        <v>10.852017</v>
      </c>
      <c r="H4" s="393">
        <v>10.092603999999998</v>
      </c>
      <c r="I4" s="393">
        <v>10.420781999999999</v>
      </c>
      <c r="J4" s="393">
        <v>9.2494319999999988</v>
      </c>
      <c r="K4" s="393">
        <v>4.9765290000000002</v>
      </c>
      <c r="L4" s="393">
        <v>1.9643990000000002</v>
      </c>
      <c r="M4" s="393">
        <v>1.041388</v>
      </c>
      <c r="N4" s="393">
        <v>9.834225</v>
      </c>
      <c r="O4" s="393">
        <v>12</v>
      </c>
      <c r="P4" s="393">
        <v>0</v>
      </c>
      <c r="Q4" s="393">
        <v>16.823218000000001</v>
      </c>
      <c r="R4" s="393">
        <v>3.6342489999999987</v>
      </c>
      <c r="S4" s="393">
        <v>11.601665000000001</v>
      </c>
      <c r="T4" s="393">
        <v>0</v>
      </c>
      <c r="U4" s="393">
        <v>5.0815450000000002</v>
      </c>
      <c r="V4" s="393">
        <v>0</v>
      </c>
      <c r="W4" s="393">
        <v>0</v>
      </c>
      <c r="X4" s="393">
        <v>0</v>
      </c>
      <c r="Y4" s="393">
        <v>0</v>
      </c>
      <c r="Z4" s="393">
        <v>0</v>
      </c>
      <c r="AA4" s="393">
        <v>1</v>
      </c>
      <c r="AB4" s="393">
        <v>0</v>
      </c>
    </row>
    <row r="5" spans="1:47" ht="12.75" x14ac:dyDescent="0.2">
      <c r="A5" s="46"/>
      <c r="B5" s="46" t="s">
        <v>138</v>
      </c>
      <c r="C5" s="393">
        <v>151.88908816333335</v>
      </c>
      <c r="D5" s="393">
        <v>140.96349400000003</v>
      </c>
      <c r="E5" s="393">
        <v>126.18524526333334</v>
      </c>
      <c r="F5" s="393">
        <v>126.74158126242502</v>
      </c>
      <c r="G5" s="393">
        <v>123.57586300000001</v>
      </c>
      <c r="H5" s="393">
        <v>105.48549300000002</v>
      </c>
      <c r="I5" s="393">
        <v>99.519517000000008</v>
      </c>
      <c r="J5" s="393">
        <v>83.740298999999993</v>
      </c>
      <c r="K5" s="393">
        <v>90.577863999999991</v>
      </c>
      <c r="L5" s="393">
        <v>94.01505512</v>
      </c>
      <c r="M5" s="393">
        <v>92.304310999999998</v>
      </c>
      <c r="N5" s="393">
        <v>91.533991999999998</v>
      </c>
      <c r="O5" s="393">
        <v>101.59598499999998</v>
      </c>
      <c r="P5" s="393">
        <v>98.120137999999983</v>
      </c>
      <c r="Q5" s="393">
        <v>93.882242999999988</v>
      </c>
      <c r="R5" s="393">
        <v>105.47569172000001</v>
      </c>
      <c r="S5" s="393">
        <v>102.76213299999999</v>
      </c>
      <c r="T5" s="393">
        <v>100.326369</v>
      </c>
      <c r="U5" s="393">
        <v>96.019734999999997</v>
      </c>
      <c r="V5" s="393">
        <v>97.598171000000008</v>
      </c>
      <c r="W5" s="393">
        <v>94.646345999999994</v>
      </c>
      <c r="X5" s="393">
        <v>88.441587000000013</v>
      </c>
      <c r="Y5" s="393">
        <v>83.494344000000012</v>
      </c>
      <c r="Z5" s="393">
        <v>77.892780999999999</v>
      </c>
      <c r="AA5" s="393">
        <v>72.536556999999988</v>
      </c>
      <c r="AB5" s="393">
        <v>66.504891999999998</v>
      </c>
    </row>
    <row r="6" spans="1:47" ht="12.75" x14ac:dyDescent="0.2">
      <c r="A6" s="46"/>
      <c r="B6" s="46" t="s">
        <v>342</v>
      </c>
      <c r="C6" s="393">
        <v>20.143720694999992</v>
      </c>
      <c r="D6" s="393">
        <v>23.127288650000001</v>
      </c>
      <c r="E6" s="393">
        <v>23.344086279999999</v>
      </c>
      <c r="F6" s="393">
        <v>23.537290563950812</v>
      </c>
      <c r="G6" s="393">
        <v>34.382096917500007</v>
      </c>
      <c r="H6" s="393">
        <v>22.298556960999999</v>
      </c>
      <c r="I6" s="393">
        <v>28.019073039999999</v>
      </c>
      <c r="J6" s="393">
        <v>3.9837547600000014</v>
      </c>
      <c r="K6" s="393">
        <v>3.8735536600000002</v>
      </c>
      <c r="L6" s="393">
        <v>4.3097231111999985</v>
      </c>
      <c r="M6" s="393">
        <v>4.4979243100000001</v>
      </c>
      <c r="N6" s="393">
        <v>6.4010695724000009</v>
      </c>
      <c r="O6" s="393">
        <v>16.772883198333332</v>
      </c>
      <c r="P6" s="393">
        <v>7.5115945800000006</v>
      </c>
      <c r="Q6" s="393">
        <v>7.8004247899999992</v>
      </c>
      <c r="R6" s="393">
        <v>8.6713937020874994</v>
      </c>
      <c r="S6" s="393">
        <v>15.213812215484374</v>
      </c>
      <c r="T6" s="393">
        <v>6.927322893493594</v>
      </c>
      <c r="U6" s="393">
        <v>5.7323963012932735</v>
      </c>
      <c r="V6" s="393">
        <v>5.0703560744829375</v>
      </c>
      <c r="W6" s="393">
        <v>7.6087542613945836</v>
      </c>
      <c r="X6" s="393">
        <v>6.8684936825000023</v>
      </c>
      <c r="Y6" s="393">
        <v>7.8900831275000014</v>
      </c>
      <c r="Z6" s="393">
        <v>7.0728175224999994</v>
      </c>
      <c r="AA6" s="393">
        <v>7.6131194224999996</v>
      </c>
      <c r="AB6" s="393">
        <v>6.6877114400000002</v>
      </c>
    </row>
    <row r="7" spans="1:47" ht="12.75" x14ac:dyDescent="0.2">
      <c r="A7" s="46"/>
      <c r="B7" s="46" t="s">
        <v>343</v>
      </c>
      <c r="C7" s="393">
        <v>14.036564945658327</v>
      </c>
      <c r="D7" s="393">
        <v>15.204159003333334</v>
      </c>
      <c r="E7" s="393">
        <v>16.281282827574998</v>
      </c>
      <c r="F7" s="393">
        <v>16.940068262425001</v>
      </c>
      <c r="G7" s="393">
        <v>28.799150000000008</v>
      </c>
      <c r="H7" s="393">
        <v>18.315367649999999</v>
      </c>
      <c r="I7" s="393">
        <v>24.965857999999997</v>
      </c>
      <c r="J7" s="393">
        <v>1.7764330000000013</v>
      </c>
      <c r="K7" s="393">
        <v>1.5748438800000004</v>
      </c>
      <c r="L7" s="393">
        <v>1.7774191199999985</v>
      </c>
      <c r="M7" s="393">
        <v>2.0334920000000003</v>
      </c>
      <c r="N7" s="393">
        <v>3.090600567500001</v>
      </c>
      <c r="O7" s="393">
        <v>13.219994999999999</v>
      </c>
      <c r="P7" s="393">
        <v>4.2377470000000006</v>
      </c>
      <c r="Q7" s="393">
        <v>4.8537102799999996</v>
      </c>
      <c r="R7" s="393">
        <v>5.1504188974374987</v>
      </c>
      <c r="S7" s="393">
        <v>12.387581868684375</v>
      </c>
      <c r="T7" s="393">
        <v>4.2943802084935943</v>
      </c>
      <c r="U7" s="393">
        <v>3.3626079412932732</v>
      </c>
      <c r="V7" s="393">
        <v>2.7508347057329372</v>
      </c>
      <c r="W7" s="393">
        <v>5.2492671838945828</v>
      </c>
      <c r="X7" s="393">
        <v>4.6978946675000017</v>
      </c>
      <c r="Y7" s="393">
        <v>5.8944577400000018</v>
      </c>
      <c r="Z7" s="393">
        <v>5.2533753425</v>
      </c>
      <c r="AA7" s="393">
        <v>5.9015459099999994</v>
      </c>
      <c r="AB7" s="393">
        <v>5.1826295225000001</v>
      </c>
    </row>
    <row r="8" spans="1:47" ht="12.75" x14ac:dyDescent="0.2">
      <c r="A8" s="46"/>
      <c r="B8" s="46" t="s">
        <v>139</v>
      </c>
      <c r="C8" s="393">
        <v>6.1071557493416657</v>
      </c>
      <c r="D8" s="393">
        <v>7.9231296466666663</v>
      </c>
      <c r="E8" s="393">
        <v>7.0628034524249994</v>
      </c>
      <c r="F8" s="393">
        <v>6.5972223015258127</v>
      </c>
      <c r="G8" s="393">
        <v>5.5829469175000002</v>
      </c>
      <c r="H8" s="393">
        <v>3.9831893110000003</v>
      </c>
      <c r="I8" s="393">
        <v>3.05321504</v>
      </c>
      <c r="J8" s="393">
        <v>2.2073217600000001</v>
      </c>
      <c r="K8" s="393">
        <v>2.2987097799999998</v>
      </c>
      <c r="L8" s="393">
        <v>2.5323039912</v>
      </c>
      <c r="M8" s="393">
        <v>2.4644323099999998</v>
      </c>
      <c r="N8" s="393">
        <v>3.3104690048999998</v>
      </c>
      <c r="O8" s="393">
        <v>3.5528881983333327</v>
      </c>
      <c r="P8" s="393">
        <v>3.27384758</v>
      </c>
      <c r="Q8" s="393">
        <v>2.9467145099999996</v>
      </c>
      <c r="R8" s="393">
        <v>3.5209748046500002</v>
      </c>
      <c r="S8" s="393">
        <v>2.8262303468000001</v>
      </c>
      <c r="T8" s="393">
        <v>2.6329426850000002</v>
      </c>
      <c r="U8" s="393">
        <v>2.3697883600000003</v>
      </c>
      <c r="V8" s="393">
        <v>2.3195213687500003</v>
      </c>
      <c r="W8" s="393">
        <v>2.3594870775000003</v>
      </c>
      <c r="X8" s="393">
        <v>2.1705990150000005</v>
      </c>
      <c r="Y8" s="393">
        <v>1.9956253875000001</v>
      </c>
      <c r="Z8" s="393">
        <v>1.8194421799999998</v>
      </c>
      <c r="AA8" s="393">
        <v>1.7115735125</v>
      </c>
      <c r="AB8" s="393">
        <v>1.5050819174999999</v>
      </c>
    </row>
    <row r="9" spans="1:47" ht="12.75" x14ac:dyDescent="0.2">
      <c r="A9" s="46"/>
      <c r="B9" s="155" t="s">
        <v>140</v>
      </c>
      <c r="C9" s="393">
        <v>137.804133392675</v>
      </c>
      <c r="D9" s="393">
        <v>125.80043276333332</v>
      </c>
      <c r="E9" s="393">
        <v>119.44258126242502</v>
      </c>
      <c r="F9" s="393">
        <v>117.299976</v>
      </c>
      <c r="G9" s="393">
        <v>94.717793</v>
      </c>
      <c r="H9" s="393">
        <v>98.319516999999991</v>
      </c>
      <c r="I9" s="393">
        <v>83.740258999999995</v>
      </c>
      <c r="J9" s="393">
        <v>91.500341999999989</v>
      </c>
      <c r="K9" s="393">
        <v>94.01505512</v>
      </c>
      <c r="L9" s="393">
        <v>94.20431099999999</v>
      </c>
      <c r="M9" s="393">
        <v>91.436052999999987</v>
      </c>
      <c r="N9" s="393">
        <v>99.332270999999977</v>
      </c>
      <c r="O9" s="393">
        <v>98.120137999999983</v>
      </c>
      <c r="P9" s="393">
        <v>93.882242999999988</v>
      </c>
      <c r="Q9" s="393">
        <v>105.47569172000001</v>
      </c>
      <c r="R9" s="393">
        <v>102.76213299999999</v>
      </c>
      <c r="S9" s="393">
        <v>100.32636899999999</v>
      </c>
      <c r="T9" s="393">
        <v>96.019734999999997</v>
      </c>
      <c r="U9" s="393">
        <v>97.598170999999994</v>
      </c>
      <c r="V9" s="393">
        <v>94.646345999999994</v>
      </c>
      <c r="W9" s="393">
        <v>88.980587</v>
      </c>
      <c r="X9" s="393">
        <v>83.494343999999998</v>
      </c>
      <c r="Y9" s="393">
        <v>77.892780999999985</v>
      </c>
      <c r="Z9" s="393">
        <v>72.536557000000002</v>
      </c>
      <c r="AA9" s="393">
        <v>67.504891999999998</v>
      </c>
      <c r="AB9" s="393">
        <v>61.213569297499994</v>
      </c>
    </row>
    <row r="10" spans="1:47" s="4" customFormat="1" ht="20.100000000000001" customHeight="1" x14ac:dyDescent="0.2">
      <c r="A10" s="46" t="s">
        <v>141</v>
      </c>
      <c r="B10" s="46"/>
      <c r="C10" s="190">
        <f>C9/C19</f>
        <v>1.0889298696970728</v>
      </c>
      <c r="D10" s="190">
        <f t="shared" ref="D10:AA10" si="0">D9/D19</f>
        <v>1.0781126598813227</v>
      </c>
      <c r="E10" s="190">
        <f t="shared" si="0"/>
        <v>1.0735274350518331</v>
      </c>
      <c r="F10" s="190">
        <f t="shared" si="0"/>
        <v>1.0297818195201278</v>
      </c>
      <c r="G10" s="190">
        <f t="shared" si="0"/>
        <v>0.82089271250060414</v>
      </c>
      <c r="H10" s="190">
        <f t="shared" si="0"/>
        <v>0.8577834153784486</v>
      </c>
      <c r="I10" s="190">
        <f t="shared" si="0"/>
        <v>0.68589401676053019</v>
      </c>
      <c r="J10" s="190">
        <f t="shared" si="0"/>
        <v>0.69411540573174502</v>
      </c>
      <c r="K10" s="190">
        <f t="shared" si="0"/>
        <v>0.71818865700206624</v>
      </c>
      <c r="L10" s="190">
        <f t="shared" si="0"/>
        <v>0.71129711472799595</v>
      </c>
      <c r="M10" s="190">
        <f t="shared" si="0"/>
        <v>0.66956935991265709</v>
      </c>
      <c r="N10" s="190">
        <f t="shared" si="0"/>
        <v>0.70191650699804253</v>
      </c>
      <c r="O10" s="190">
        <f t="shared" si="0"/>
        <v>0.66105398983047836</v>
      </c>
      <c r="P10" s="190">
        <f t="shared" si="0"/>
        <v>0.61795272282510383</v>
      </c>
      <c r="Q10" s="190">
        <f t="shared" si="0"/>
        <v>0.7012426895352829</v>
      </c>
      <c r="R10" s="190">
        <f t="shared" si="0"/>
        <v>0.64038129025138113</v>
      </c>
      <c r="S10" s="190">
        <f t="shared" si="0"/>
        <v>0.58304627327136682</v>
      </c>
      <c r="T10" s="190">
        <f t="shared" si="0"/>
        <v>0.5318317175299071</v>
      </c>
      <c r="U10" s="190">
        <f t="shared" si="0"/>
        <v>0.52810468298545477</v>
      </c>
      <c r="V10" s="190">
        <f t="shared" si="0"/>
        <v>0.51864810199002565</v>
      </c>
      <c r="W10" s="190">
        <f t="shared" si="0"/>
        <v>0.48294054561963701</v>
      </c>
      <c r="X10" s="190">
        <f t="shared" si="0"/>
        <v>0.41395703928452926</v>
      </c>
      <c r="Y10" s="190">
        <f t="shared" si="0"/>
        <v>0.36558802684913277</v>
      </c>
      <c r="Z10" s="190">
        <f t="shared" si="0"/>
        <v>0.3270443523234276</v>
      </c>
      <c r="AA10" s="190">
        <f t="shared" si="0"/>
        <v>0.28169114773667175</v>
      </c>
      <c r="AB10" s="190">
        <f t="shared" ref="AB10" si="1">AB9/AB19</f>
        <v>0.25040070476354948</v>
      </c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s="4" customFormat="1" ht="20.100000000000001" customHeight="1" x14ac:dyDescent="0.2">
      <c r="A11" s="47" t="s">
        <v>377</v>
      </c>
      <c r="B11" s="47"/>
      <c r="C11" s="204">
        <f>C6/C17</f>
        <v>0.62834820814871961</v>
      </c>
      <c r="D11" s="204">
        <f t="shared" ref="D11:AA11" si="2">D6/D17</f>
        <v>0.80469909771973802</v>
      </c>
      <c r="E11" s="204">
        <f t="shared" si="2"/>
        <v>0.90755158269078795</v>
      </c>
      <c r="F11" s="204">
        <f t="shared" si="2"/>
        <v>1.0357297291400553</v>
      </c>
      <c r="G11" s="204">
        <f t="shared" si="2"/>
        <v>1.379841603905027</v>
      </c>
      <c r="H11" s="204">
        <f t="shared" si="2"/>
        <v>0.80954274360971679</v>
      </c>
      <c r="I11" s="204">
        <f t="shared" si="2"/>
        <v>0.97078334136109701</v>
      </c>
      <c r="J11" s="204">
        <f t="shared" si="2"/>
        <v>0.11393607683928507</v>
      </c>
      <c r="K11" s="204">
        <f t="shared" si="2"/>
        <v>0.10540107116589358</v>
      </c>
      <c r="L11" s="204">
        <f t="shared" si="2"/>
        <v>0.13636253753529784</v>
      </c>
      <c r="M11" s="204">
        <f t="shared" si="2"/>
        <v>0.14067634189507985</v>
      </c>
      <c r="N11" s="204">
        <f t="shared" si="2"/>
        <v>0.19878000185360661</v>
      </c>
      <c r="O11" s="204">
        <f t="shared" si="2"/>
        <v>0.48542001310714677</v>
      </c>
      <c r="P11" s="204">
        <f t="shared" si="2"/>
        <v>0.21672784899261455</v>
      </c>
      <c r="Q11" s="204">
        <f t="shared" si="2"/>
        <v>0.23151642463409064</v>
      </c>
      <c r="R11" s="204">
        <f t="shared" si="2"/>
        <v>0.2435788506256569</v>
      </c>
      <c r="S11" s="204">
        <f t="shared" si="2"/>
        <v>0.40494888849158128</v>
      </c>
      <c r="T11" s="204">
        <f t="shared" si="2"/>
        <v>0.17768355444106945</v>
      </c>
      <c r="U11" s="204">
        <f t="shared" si="2"/>
        <v>0.13050418670142439</v>
      </c>
      <c r="V11" s="204">
        <f t="shared" si="2"/>
        <v>0.10781180326686014</v>
      </c>
      <c r="W11" s="204">
        <f t="shared" si="2"/>
        <v>0.14388682764045915</v>
      </c>
      <c r="X11" s="204">
        <f t="shared" si="2"/>
        <v>0.1036694189582773</v>
      </c>
      <c r="Y11" s="204">
        <f t="shared" si="2"/>
        <v>9.4939397955600247E-2</v>
      </c>
      <c r="Z11" s="204">
        <f t="shared" si="2"/>
        <v>9.4590726991226878E-2</v>
      </c>
      <c r="AA11" s="204">
        <f t="shared" si="2"/>
        <v>9.7732143990411177E-2</v>
      </c>
      <c r="AB11" s="204">
        <f t="shared" ref="AB11" si="3">AB6/AB17</f>
        <v>8.0852413928617917E-2</v>
      </c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s="4" customFormat="1" ht="20.100000000000001" customHeight="1" x14ac:dyDescent="0.2">
      <c r="A12" s="127" t="s">
        <v>142</v>
      </c>
      <c r="B12" s="46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s="124" customFormat="1" ht="20.100000000000001" customHeight="1" x14ac:dyDescent="0.2">
      <c r="A13" s="127"/>
      <c r="B13" s="46" t="s">
        <v>143</v>
      </c>
      <c r="C13" s="394">
        <v>4.4947010000000001</v>
      </c>
      <c r="D13" s="394">
        <v>6.5651099999999998</v>
      </c>
      <c r="E13" s="394">
        <v>6.7446989999999998</v>
      </c>
      <c r="F13" s="394">
        <v>17.267263</v>
      </c>
      <c r="G13" s="394">
        <v>25.218263999999998</v>
      </c>
      <c r="H13" s="394">
        <v>28.524367999999999</v>
      </c>
      <c r="I13" s="394">
        <v>37.539003999999998</v>
      </c>
      <c r="J13" s="394">
        <v>46.759785999999998</v>
      </c>
      <c r="K13" s="394">
        <v>56.009217999999997</v>
      </c>
      <c r="L13" s="394">
        <v>60.910199120000001</v>
      </c>
      <c r="M13" s="394">
        <v>62.628531000000002</v>
      </c>
      <c r="N13" s="394">
        <v>63.230384000000001</v>
      </c>
      <c r="O13" s="394">
        <v>63.044770999999997</v>
      </c>
      <c r="P13" s="394">
        <v>61.698829999999994</v>
      </c>
      <c r="Q13" s="394">
        <v>60.603928999999987</v>
      </c>
      <c r="R13" s="394">
        <v>58.838839720000003</v>
      </c>
      <c r="S13" s="394">
        <v>56.688653999999993</v>
      </c>
      <c r="T13" s="394">
        <v>64.466367000000005</v>
      </c>
      <c r="U13" s="394">
        <v>62.159874000000002</v>
      </c>
      <c r="V13" s="394">
        <v>64.704881</v>
      </c>
      <c r="W13" s="394">
        <v>62.216681999999999</v>
      </c>
      <c r="X13" s="394">
        <v>58.962530000000001</v>
      </c>
      <c r="Y13" s="394">
        <v>56.570046000000005</v>
      </c>
      <c r="Z13" s="394">
        <v>54.064672999999999</v>
      </c>
      <c r="AA13" s="394">
        <v>51.446411999999995</v>
      </c>
      <c r="AB13" s="394">
        <v>48.204407000000003</v>
      </c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s="124" customFormat="1" ht="12.75" customHeight="1" x14ac:dyDescent="0.2">
      <c r="A14" s="127"/>
      <c r="B14" s="46" t="s">
        <v>265</v>
      </c>
      <c r="C14" s="394">
        <v>2.3443909999999998E-2</v>
      </c>
      <c r="D14" s="394">
        <v>6.5651100000000004E-2</v>
      </c>
      <c r="E14" s="394">
        <v>6.7446990000000012E-2</v>
      </c>
      <c r="F14" s="394">
        <v>0.17267263000000002</v>
      </c>
      <c r="G14" s="394">
        <v>0.25218264000000001</v>
      </c>
      <c r="H14" s="394">
        <v>0.28524368</v>
      </c>
      <c r="I14" s="394">
        <v>0.40164004000000003</v>
      </c>
      <c r="J14" s="394">
        <v>0.47719786000000008</v>
      </c>
      <c r="K14" s="394">
        <v>0.63024005999999999</v>
      </c>
      <c r="L14" s="394">
        <v>1.1010451111999993</v>
      </c>
      <c r="M14" s="394">
        <v>1.4073593099999999</v>
      </c>
      <c r="N14" s="394">
        <v>1.1210465724000005</v>
      </c>
      <c r="O14" s="394">
        <v>2.1804864099999994</v>
      </c>
      <c r="P14" s="394">
        <v>1.9386515800000013</v>
      </c>
      <c r="Q14" s="394">
        <v>2.6080457900000003</v>
      </c>
      <c r="R14" s="394">
        <v>2.9289350170874999</v>
      </c>
      <c r="S14" s="394">
        <v>2.9185162154843751</v>
      </c>
      <c r="T14" s="394">
        <v>3.058028893493594</v>
      </c>
      <c r="U14" s="394">
        <v>3.0333783012932742</v>
      </c>
      <c r="V14" s="394">
        <v>3.1374883407329377</v>
      </c>
      <c r="W14" s="394">
        <v>3.2801522613945844</v>
      </c>
      <c r="X14" s="394">
        <v>3.0606236825000006</v>
      </c>
      <c r="Y14" s="394">
        <v>3.1442581275000019</v>
      </c>
      <c r="Z14" s="394">
        <v>3.2268465225000003</v>
      </c>
      <c r="AA14" s="394">
        <v>3.8690024225000008</v>
      </c>
      <c r="AB14" s="394">
        <v>3.8281626025000004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s="124" customFormat="1" ht="12.75" customHeight="1" x14ac:dyDescent="0.2">
      <c r="A15" s="127"/>
      <c r="B15" s="46" t="s">
        <v>139</v>
      </c>
      <c r="C15" s="394">
        <v>2.3443909999999998E-2</v>
      </c>
      <c r="D15" s="394">
        <v>6.5651100000000004E-2</v>
      </c>
      <c r="E15" s="394">
        <v>6.7446990000000012E-2</v>
      </c>
      <c r="F15" s="394">
        <v>0.17267263000000002</v>
      </c>
      <c r="G15" s="394">
        <v>0.25218264000000001</v>
      </c>
      <c r="H15" s="394">
        <v>0.28524368</v>
      </c>
      <c r="I15" s="394">
        <v>0.39009004000000003</v>
      </c>
      <c r="J15" s="394">
        <v>0.44719786000000006</v>
      </c>
      <c r="K15" s="394">
        <v>0.52469218000000006</v>
      </c>
      <c r="L15" s="394">
        <v>0.85270199120000001</v>
      </c>
      <c r="M15" s="394">
        <v>0.86988530999999991</v>
      </c>
      <c r="N15" s="394">
        <v>0.83749457240000003</v>
      </c>
      <c r="O15" s="394">
        <v>0.83454541000000004</v>
      </c>
      <c r="P15" s="394">
        <v>0.84375058000000003</v>
      </c>
      <c r="Q15" s="394">
        <v>0.84295651000000005</v>
      </c>
      <c r="R15" s="394">
        <v>0.84940411964999996</v>
      </c>
      <c r="S15" s="394">
        <v>0.80636434679999991</v>
      </c>
      <c r="T15" s="394">
        <v>0.86339068500000005</v>
      </c>
      <c r="U15" s="394">
        <v>0.81592536000000004</v>
      </c>
      <c r="V15" s="394">
        <v>0.81427963500000011</v>
      </c>
      <c r="W15" s="394">
        <v>0.76010177000000012</v>
      </c>
      <c r="X15" s="394">
        <v>0.66705206500000014</v>
      </c>
      <c r="Y15" s="394">
        <v>0.6375089100000001</v>
      </c>
      <c r="Z15" s="394">
        <v>0.60683686000000003</v>
      </c>
      <c r="AA15" s="394">
        <v>0.62493516500000001</v>
      </c>
      <c r="AB15" s="394">
        <v>0.58377807999999998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s="124" customFormat="1" ht="12.75" customHeight="1" x14ac:dyDescent="0.2">
      <c r="A16" s="127"/>
      <c r="B16" s="46" t="s">
        <v>343</v>
      </c>
      <c r="C16" s="394">
        <v>0</v>
      </c>
      <c r="D16" s="394">
        <v>0</v>
      </c>
      <c r="E16" s="394">
        <v>0</v>
      </c>
      <c r="F16" s="394">
        <v>0</v>
      </c>
      <c r="G16" s="394">
        <v>0</v>
      </c>
      <c r="H16" s="394">
        <v>0</v>
      </c>
      <c r="I16" s="394">
        <v>1.1550000000000005E-2</v>
      </c>
      <c r="J16" s="394">
        <v>3.0000000000000027E-2</v>
      </c>
      <c r="K16" s="394">
        <v>0.10554787999999993</v>
      </c>
      <c r="L16" s="394">
        <v>0.24834311999999925</v>
      </c>
      <c r="M16" s="394">
        <v>0.53747400000000001</v>
      </c>
      <c r="N16" s="394">
        <v>0.28355200000000047</v>
      </c>
      <c r="O16" s="394">
        <v>1.3459409999999994</v>
      </c>
      <c r="P16" s="394">
        <v>1.0949010000000012</v>
      </c>
      <c r="Q16" s="394">
        <v>1.7650892800000002</v>
      </c>
      <c r="R16" s="394">
        <v>2.0795308974375</v>
      </c>
      <c r="S16" s="394">
        <v>2.112151868684375</v>
      </c>
      <c r="T16" s="394">
        <v>2.1946382084935938</v>
      </c>
      <c r="U16" s="394">
        <v>2.2174529412932742</v>
      </c>
      <c r="V16" s="394">
        <v>2.3232087057329376</v>
      </c>
      <c r="W16" s="394">
        <v>2.520050491394584</v>
      </c>
      <c r="X16" s="394">
        <v>2.3935716175000006</v>
      </c>
      <c r="Y16" s="394">
        <v>2.5067492175000017</v>
      </c>
      <c r="Z16" s="394">
        <v>2.6200096625000002</v>
      </c>
      <c r="AA16" s="394">
        <v>3.2440672575000007</v>
      </c>
      <c r="AB16" s="394">
        <v>3.2443845225000003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s="124" customFormat="1" ht="12.75" customHeight="1" x14ac:dyDescent="0.2">
      <c r="A17" s="127"/>
      <c r="B17" s="46" t="s">
        <v>145</v>
      </c>
      <c r="C17" s="395">
        <v>32.058213000000002</v>
      </c>
      <c r="D17" s="395">
        <v>28.740294000000002</v>
      </c>
      <c r="E17" s="395">
        <v>25.722048999999998</v>
      </c>
      <c r="F17" s="395">
        <v>22.725321000000001</v>
      </c>
      <c r="G17" s="395">
        <v>24.917422999999999</v>
      </c>
      <c r="H17" s="395">
        <v>27.544632</v>
      </c>
      <c r="I17" s="395">
        <v>28.862334000000001</v>
      </c>
      <c r="J17" s="395">
        <v>34.964822999999996</v>
      </c>
      <c r="K17" s="395">
        <v>36.750610000000002</v>
      </c>
      <c r="L17" s="394">
        <v>31.604890823364258</v>
      </c>
      <c r="M17" s="394">
        <v>31.973566055297852</v>
      </c>
      <c r="N17" s="394">
        <v>32.201778411865234</v>
      </c>
      <c r="O17" s="394">
        <v>34.553340911865234</v>
      </c>
      <c r="P17" s="394">
        <v>34.659111022949219</v>
      </c>
      <c r="Q17" s="394">
        <v>33.6927490234375</v>
      </c>
      <c r="R17" s="394">
        <v>35.599945068359375</v>
      </c>
      <c r="S17" s="394">
        <v>37.569709777832031</v>
      </c>
      <c r="T17" s="394">
        <v>38.986854553222656</v>
      </c>
      <c r="U17" s="394">
        <v>43.924999237060547</v>
      </c>
      <c r="V17" s="394">
        <v>47.029693603515625</v>
      </c>
      <c r="W17" s="394">
        <v>52.880130767822266</v>
      </c>
      <c r="X17" s="394">
        <v>66.253807067871094</v>
      </c>
      <c r="Y17" s="394">
        <v>83.106521606445313</v>
      </c>
      <c r="Z17" s="394">
        <v>74.772842407226563</v>
      </c>
      <c r="AA17" s="394">
        <v>77.897804260253906</v>
      </c>
      <c r="AB17" s="394">
        <v>82.715049743652344</v>
      </c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s="46" customFormat="1" ht="12.75" customHeight="1" x14ac:dyDescent="0.2">
      <c r="A18" s="127"/>
      <c r="B18" s="46" t="s">
        <v>266</v>
      </c>
      <c r="C18" s="206">
        <v>7.3129185335439617E-4</v>
      </c>
      <c r="D18" s="206">
        <v>2.2842876972657272E-3</v>
      </c>
      <c r="E18" s="206">
        <v>2.6221468592956968E-3</v>
      </c>
      <c r="F18" s="206">
        <v>7.5982482271647568E-3</v>
      </c>
      <c r="G18" s="206">
        <v>1.012073519801787E-2</v>
      </c>
      <c r="H18" s="206">
        <v>1.0355690357380706E-2</v>
      </c>
      <c r="I18" s="206">
        <v>1.3915715894632778E-2</v>
      </c>
      <c r="J18" s="206">
        <v>1.3647941532551163E-2</v>
      </c>
      <c r="K18" s="206">
        <v>1.7149104735948599E-2</v>
      </c>
      <c r="L18" s="206">
        <v>3.4837807773284248E-2</v>
      </c>
      <c r="M18" s="206">
        <v>4.4016338608148714E-2</v>
      </c>
      <c r="N18" s="206">
        <v>3.4813188205373581E-2</v>
      </c>
      <c r="O18" s="206">
        <v>6.310493724938894E-2</v>
      </c>
      <c r="P18" s="206">
        <v>5.5934832798115931E-2</v>
      </c>
      <c r="Q18" s="206">
        <v>7.7406737817260915E-2</v>
      </c>
      <c r="R18" s="206">
        <v>8.2273582486246236E-2</v>
      </c>
      <c r="S18" s="206">
        <v>7.7682692593128377E-2</v>
      </c>
      <c r="T18" s="206">
        <v>7.8437435605864164E-2</v>
      </c>
      <c r="U18" s="206">
        <v>6.9058129857266837E-2</v>
      </c>
      <c r="V18" s="206">
        <v>6.671292326893663E-2</v>
      </c>
      <c r="W18" s="206">
        <v>6.2029957448414025E-2</v>
      </c>
      <c r="X18" s="206">
        <v>4.6195438691767038E-2</v>
      </c>
      <c r="Y18" s="206">
        <v>3.7834072064642274E-2</v>
      </c>
      <c r="Z18" s="206">
        <v>4.315532777162602E-2</v>
      </c>
      <c r="AA18" s="206">
        <v>4.966766983025344E-2</v>
      </c>
      <c r="AB18" s="206">
        <v>4.6281331080185666E-2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s="4" customFormat="1" ht="20.100000000000001" customHeight="1" x14ac:dyDescent="0.2">
      <c r="A19" s="50"/>
      <c r="B19" s="50" t="s">
        <v>380</v>
      </c>
      <c r="C19" s="352">
        <v>126.5500536145734</v>
      </c>
      <c r="D19" s="352">
        <v>116.68579494946407</v>
      </c>
      <c r="E19" s="352">
        <v>111.26178741455078</v>
      </c>
      <c r="F19" s="352">
        <v>113.90760040283203</v>
      </c>
      <c r="G19" s="352">
        <v>115.38388824462891</v>
      </c>
      <c r="H19" s="352">
        <v>114.62044525146484</v>
      </c>
      <c r="I19" s="352">
        <v>122.08921051025391</v>
      </c>
      <c r="J19" s="352">
        <v>131.82295227050781</v>
      </c>
      <c r="K19" s="352">
        <v>130.90579223632813</v>
      </c>
      <c r="L19" s="352">
        <f>NAInd!J87</f>
        <v>132.44017028808594</v>
      </c>
      <c r="M19" s="352">
        <f>NAInd!K87</f>
        <v>136.55949401855469</v>
      </c>
      <c r="N19" s="352">
        <f>NAInd!L87</f>
        <v>141.51579284667969</v>
      </c>
      <c r="O19" s="352">
        <f>NAInd!M87</f>
        <v>148.42984008789063</v>
      </c>
      <c r="P19" s="352">
        <f>NAInd!N87</f>
        <v>151.92463684082031</v>
      </c>
      <c r="Q19" s="352">
        <f>NAInd!O87</f>
        <v>150.41253662109375</v>
      </c>
      <c r="R19" s="352">
        <f>NAInd!P87</f>
        <v>160.47023010253906</v>
      </c>
      <c r="S19" s="352">
        <f>NAInd!Q87</f>
        <v>172.07273864746094</v>
      </c>
      <c r="T19" s="352">
        <f>NAInd!R87</f>
        <v>180.54533386230469</v>
      </c>
      <c r="U19" s="352">
        <f>NAInd!S87</f>
        <v>184.80838012695313</v>
      </c>
      <c r="V19" s="352">
        <f>NAInd!T87</f>
        <v>182.48663330078125</v>
      </c>
      <c r="W19" s="352">
        <f>NAInd!U87</f>
        <v>184.24749755859375</v>
      </c>
      <c r="X19" s="352">
        <f>NAInd!V87</f>
        <v>201.69808959960938</v>
      </c>
      <c r="Y19" s="352">
        <f>NAInd!W87</f>
        <v>213.06163024902344</v>
      </c>
      <c r="Z19" s="352">
        <f>NAInd!X87</f>
        <v>221.79425048828125</v>
      </c>
      <c r="AA19" s="352">
        <f>NAInd!Y87</f>
        <v>239.64151000976563</v>
      </c>
      <c r="AB19" s="352">
        <f>NAInd!Z87</f>
        <v>244.46244812011719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ht="15" customHeight="1" x14ac:dyDescent="0.2">
      <c r="A20" s="47"/>
      <c r="B20" s="203" t="s">
        <v>144</v>
      </c>
      <c r="C20" s="389">
        <v>24.9403909667062</v>
      </c>
      <c r="D20" s="389">
        <v>24.084686037075553</v>
      </c>
      <c r="E20" s="389">
        <v>26.705897684631914</v>
      </c>
      <c r="F20" s="389">
        <v>25.77901583397874</v>
      </c>
      <c r="G20" s="389">
        <v>23.505391362575509</v>
      </c>
      <c r="H20" s="389">
        <v>32.021563099761252</v>
      </c>
      <c r="I20" s="389">
        <v>30.124486726843301</v>
      </c>
      <c r="J20" s="389">
        <v>34.800006790330144</v>
      </c>
      <c r="K20" s="389">
        <v>38.279253050357923</v>
      </c>
      <c r="L20" s="389">
        <v>40.471295763429552</v>
      </c>
      <c r="M20" s="389">
        <v>44.652334814304048</v>
      </c>
      <c r="N20" s="389">
        <v>35.342168682806751</v>
      </c>
      <c r="O20" s="389">
        <v>38.591528381863796</v>
      </c>
      <c r="P20" s="389">
        <v>42.351575127787605</v>
      </c>
      <c r="Q20" s="389">
        <v>41.615046855023621</v>
      </c>
      <c r="R20" s="389">
        <v>59.112822699814579</v>
      </c>
      <c r="S20" s="389">
        <v>86.749634026506328</v>
      </c>
      <c r="T20" s="389">
        <v>98.95865497693606</v>
      </c>
      <c r="U20" s="389">
        <v>94.777230166674627</v>
      </c>
      <c r="V20" s="389">
        <v>90.70891735968938</v>
      </c>
      <c r="W20" s="389">
        <v>80.468651666353267</v>
      </c>
      <c r="X20" s="389">
        <v>72.324906733418857</v>
      </c>
      <c r="Y20" s="389">
        <v>81.510053111141843</v>
      </c>
      <c r="Z20" s="389">
        <v>86.195606842617451</v>
      </c>
      <c r="AA20" s="389">
        <v>90.690914428097358</v>
      </c>
      <c r="AB20" s="389">
        <v>85.530056495901306</v>
      </c>
    </row>
    <row r="21" spans="1:47" x14ac:dyDescent="0.2">
      <c r="A21" s="46" t="s">
        <v>378</v>
      </c>
      <c r="B21" s="20"/>
    </row>
    <row r="22" spans="1:47" x14ac:dyDescent="0.2">
      <c r="A22" s="46" t="s">
        <v>345</v>
      </c>
    </row>
    <row r="24" spans="1:47" x14ac:dyDescent="0.2"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</sheetData>
  <phoneticPr fontId="0" type="noConversion"/>
  <pageMargins left="0.74803149606299202" right="0.74803149606299202" top="0.98425196850393704" bottom="0.98425196850393704" header="0.511811023622047" footer="0.511811023622047"/>
  <pageSetup scale="67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4">
    <pageSetUpPr fitToPage="1"/>
  </sheetPr>
  <dimension ref="A1:V42"/>
  <sheetViews>
    <sheetView view="pageBreakPreview" zoomScaleNormal="80" zoomScaleSheetLayoutView="100" zoomScalePageLayoutView="8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8.7109375" defaultRowHeight="12.75" x14ac:dyDescent="0.2"/>
  <cols>
    <col min="2" max="5" width="12.7109375" customWidth="1"/>
    <col min="6" max="6" width="14" customWidth="1"/>
    <col min="7" max="9" width="12.7109375" customWidth="1"/>
    <col min="10" max="10" width="14" customWidth="1"/>
    <col min="11" max="11" width="12.7109375" customWidth="1"/>
  </cols>
  <sheetData>
    <row r="1" spans="1:17" s="32" customFormat="1" ht="25.15" customHeight="1" x14ac:dyDescent="0.2">
      <c r="A1" s="73" t="str">
        <f>Index!B80</f>
        <v>Table 9f     External debt and debt service projections, FY2019-FY2037</v>
      </c>
    </row>
    <row r="2" spans="1:17" s="32" customFormat="1" ht="20.100000000000001" customHeight="1" x14ac:dyDescent="0.2">
      <c r="A2" s="208"/>
      <c r="B2" s="995" t="s">
        <v>268</v>
      </c>
      <c r="C2" s="995"/>
      <c r="D2" s="995"/>
      <c r="E2" s="996"/>
      <c r="F2" s="995" t="s">
        <v>269</v>
      </c>
      <c r="G2" s="995"/>
      <c r="H2" s="995"/>
      <c r="I2" s="995"/>
      <c r="J2" s="413" t="s">
        <v>260</v>
      </c>
      <c r="K2" s="396"/>
    </row>
    <row r="3" spans="1:17" ht="38.25" x14ac:dyDescent="0.2">
      <c r="A3" s="209"/>
      <c r="B3" s="397" t="s">
        <v>138</v>
      </c>
      <c r="C3" s="397" t="s">
        <v>342</v>
      </c>
      <c r="D3" s="397" t="s">
        <v>343</v>
      </c>
      <c r="E3" s="398" t="s">
        <v>139</v>
      </c>
      <c r="F3" s="399" t="s">
        <v>267</v>
      </c>
      <c r="G3" s="300" t="s">
        <v>265</v>
      </c>
      <c r="H3" s="300" t="s">
        <v>270</v>
      </c>
      <c r="I3" s="300" t="s">
        <v>266</v>
      </c>
      <c r="J3" s="399" t="s">
        <v>260</v>
      </c>
      <c r="K3" s="398" t="s">
        <v>585</v>
      </c>
    </row>
    <row r="4" spans="1:17" s="735" customFormat="1" ht="19.5" customHeight="1" x14ac:dyDescent="0.2">
      <c r="A4" s="589" t="s">
        <v>151</v>
      </c>
      <c r="B4" s="400">
        <v>72.536556999999988</v>
      </c>
      <c r="C4" s="400">
        <v>7.6131194224999996</v>
      </c>
      <c r="D4" s="400">
        <v>5.9015459099999994</v>
      </c>
      <c r="E4" s="401">
        <v>1.7115735125</v>
      </c>
      <c r="F4" s="402">
        <v>51.446411999999995</v>
      </c>
      <c r="G4" s="403">
        <v>3.8690024225000008</v>
      </c>
      <c r="H4" s="403">
        <v>77.897804260253906</v>
      </c>
      <c r="I4" s="404">
        <v>4.966766983025344E-2</v>
      </c>
      <c r="J4" s="402">
        <v>21.090145</v>
      </c>
      <c r="K4" s="414">
        <v>3.7441170000000001</v>
      </c>
      <c r="P4" s="954"/>
      <c r="Q4" s="954"/>
    </row>
    <row r="5" spans="1:17" x14ac:dyDescent="0.2">
      <c r="A5" s="210" t="s">
        <v>152</v>
      </c>
      <c r="B5" s="409">
        <v>66.504891999999998</v>
      </c>
      <c r="C5" s="409">
        <v>6.6877114400000002</v>
      </c>
      <c r="D5" s="409">
        <v>5.1826295225000001</v>
      </c>
      <c r="E5" s="406">
        <v>1.5050819174999999</v>
      </c>
      <c r="F5" s="402">
        <v>48.204407000000003</v>
      </c>
      <c r="G5" s="403">
        <v>3.8281626025000004</v>
      </c>
      <c r="H5" s="403">
        <v>82.715049743652344</v>
      </c>
      <c r="I5" s="404">
        <v>4.6281331080185666E-2</v>
      </c>
      <c r="J5" s="402">
        <v>18.4326663475</v>
      </c>
      <c r="K5" s="415">
        <v>2.9820061849999995</v>
      </c>
      <c r="P5" s="954"/>
      <c r="Q5" s="954"/>
    </row>
    <row r="6" spans="1:17" x14ac:dyDescent="0.2">
      <c r="A6" s="210" t="s">
        <v>153</v>
      </c>
      <c r="B6" s="410">
        <v>61.213569297499994</v>
      </c>
      <c r="C6" s="410">
        <v>6.6706464999874999</v>
      </c>
      <c r="D6" s="410">
        <v>5.372217821525</v>
      </c>
      <c r="E6" s="406">
        <v>1.2984286784624999</v>
      </c>
      <c r="F6" s="402">
        <v>44.851329297499994</v>
      </c>
      <c r="G6" s="403">
        <v>4.1230134999874997</v>
      </c>
      <c r="H6" s="403">
        <v>86.410639042252299</v>
      </c>
      <c r="I6" s="404">
        <v>4.7714188272250428E-2</v>
      </c>
      <c r="J6" s="402">
        <v>16.371963999999998</v>
      </c>
      <c r="K6" s="415">
        <v>2.5476329999999998</v>
      </c>
      <c r="P6" s="954"/>
      <c r="Q6" s="954"/>
    </row>
    <row r="7" spans="1:17" x14ac:dyDescent="0.2">
      <c r="A7" s="210" t="s">
        <v>154</v>
      </c>
      <c r="B7" s="407">
        <v>55.596142970550005</v>
      </c>
      <c r="C7" s="407">
        <v>6.6283260234436243</v>
      </c>
      <c r="D7" s="407">
        <v>5.4675687628753744</v>
      </c>
      <c r="E7" s="406">
        <v>1.1607572605682501</v>
      </c>
      <c r="F7" s="402">
        <v>41.048535970550006</v>
      </c>
      <c r="G7" s="403">
        <v>4.0806930234436249</v>
      </c>
      <c r="H7" s="403">
        <v>88.913068230285347</v>
      </c>
      <c r="I7" s="404">
        <v>4.5895312181496277E-2</v>
      </c>
      <c r="J7" s="402">
        <v>14.557331</v>
      </c>
      <c r="K7" s="415">
        <v>2.5476329999999998</v>
      </c>
      <c r="P7" s="954"/>
      <c r="Q7" s="954"/>
    </row>
    <row r="8" spans="1:17" x14ac:dyDescent="0.2">
      <c r="A8" s="210" t="s">
        <v>155</v>
      </c>
      <c r="B8" s="405">
        <v>49.893514654256002</v>
      </c>
      <c r="C8" s="405">
        <v>6.5792626805698458</v>
      </c>
      <c r="D8" s="405">
        <v>5.4262854433460053</v>
      </c>
      <c r="E8" s="406">
        <v>1.15297723722384</v>
      </c>
      <c r="F8" s="402">
        <v>37.255540654256002</v>
      </c>
      <c r="G8" s="403">
        <v>4.0316296805698464</v>
      </c>
      <c r="H8" s="403">
        <v>91.764908162300074</v>
      </c>
      <c r="I8" s="404">
        <v>4.3934329160328932E-2</v>
      </c>
      <c r="J8" s="402">
        <v>12.647698</v>
      </c>
      <c r="K8" s="415">
        <v>2.5476329999999998</v>
      </c>
      <c r="P8" s="954"/>
      <c r="Q8" s="954"/>
    </row>
    <row r="9" spans="1:17" x14ac:dyDescent="0.2">
      <c r="A9" s="210" t="s">
        <v>156</v>
      </c>
      <c r="B9" s="405">
        <v>44.255956576437654</v>
      </c>
      <c r="C9" s="405">
        <v>6.5303492884619603</v>
      </c>
      <c r="D9" s="405">
        <v>5.5210876537736953</v>
      </c>
      <c r="E9" s="406">
        <v>1.0092616346882648</v>
      </c>
      <c r="F9" s="402">
        <v>33.485976051437653</v>
      </c>
      <c r="G9" s="403">
        <v>3.9827162884619609</v>
      </c>
      <c r="H9" s="403">
        <v>92.936380119489641</v>
      </c>
      <c r="I9" s="404">
        <v>4.2854222246888951E-2</v>
      </c>
      <c r="J9" s="402">
        <v>10.780190725000001</v>
      </c>
      <c r="K9" s="415">
        <v>2.5476329999999998</v>
      </c>
      <c r="P9" s="954"/>
      <c r="Q9" s="954"/>
    </row>
    <row r="10" spans="1:17" x14ac:dyDescent="0.2">
      <c r="A10" s="210" t="s">
        <v>157</v>
      </c>
      <c r="B10" s="405">
        <v>38.547233256371996</v>
      </c>
      <c r="C10" s="405">
        <v>6.4817904508767814</v>
      </c>
      <c r="D10" s="405">
        <v>5.617215315851551</v>
      </c>
      <c r="E10" s="406">
        <v>0.86457513502523009</v>
      </c>
      <c r="F10" s="402">
        <v>29.739686868246991</v>
      </c>
      <c r="G10" s="403">
        <v>3.9341574508767811</v>
      </c>
      <c r="H10" s="403">
        <v>95.491535090309512</v>
      </c>
      <c r="I10" s="404">
        <v>4.1199017767974071E-2</v>
      </c>
      <c r="J10" s="402">
        <v>8.8182549431250017</v>
      </c>
      <c r="K10" s="415">
        <v>2.5476329999999998</v>
      </c>
      <c r="P10" s="954"/>
      <c r="Q10" s="954"/>
    </row>
    <row r="11" spans="1:17" x14ac:dyDescent="0.2">
      <c r="A11" s="210" t="s">
        <v>158</v>
      </c>
      <c r="B11" s="405">
        <v>32.765458279867858</v>
      </c>
      <c r="C11" s="405">
        <v>5.9092735514667414</v>
      </c>
      <c r="D11" s="405">
        <v>5.1937931088104179</v>
      </c>
      <c r="E11" s="406">
        <v>0.71548044265632338</v>
      </c>
      <c r="F11" s="402">
        <v>26.016106718914731</v>
      </c>
      <c r="G11" s="403">
        <v>3.3616405514667416</v>
      </c>
      <c r="H11" s="403">
        <v>97.958641518814673</v>
      </c>
      <c r="I11" s="404">
        <v>3.431693722315534E-2</v>
      </c>
      <c r="J11" s="402">
        <v>6.7605830848281272</v>
      </c>
      <c r="K11" s="415">
        <v>2.5476329999999998</v>
      </c>
      <c r="P11" s="954"/>
      <c r="Q11" s="954"/>
    </row>
    <row r="12" spans="1:17" x14ac:dyDescent="0.2">
      <c r="A12" s="210" t="s">
        <v>159</v>
      </c>
      <c r="B12" s="405">
        <v>27.429621434025808</v>
      </c>
      <c r="C12" s="405">
        <v>5.8692756601140648</v>
      </c>
      <c r="D12" s="405">
        <v>5.2995938067746016</v>
      </c>
      <c r="E12" s="406">
        <v>0.5696818533394632</v>
      </c>
      <c r="F12" s="402">
        <v>22.838980424345724</v>
      </c>
      <c r="G12" s="403">
        <v>3.3216426601140649</v>
      </c>
      <c r="H12" s="403">
        <v>100.55562226653808</v>
      </c>
      <c r="I12" s="404">
        <v>3.3032888517258066E-2</v>
      </c>
      <c r="J12" s="402">
        <v>4.6024210355269553</v>
      </c>
      <c r="K12" s="415">
        <v>2.5476329999999998</v>
      </c>
      <c r="P12" s="954"/>
      <c r="Q12" s="954"/>
    </row>
    <row r="13" spans="1:17" x14ac:dyDescent="0.2">
      <c r="A13" s="210" t="s">
        <v>160</v>
      </c>
      <c r="B13" s="405">
        <v>22.009955660292892</v>
      </c>
      <c r="C13" s="405">
        <v>5.8296133647353212</v>
      </c>
      <c r="D13" s="405">
        <v>5.410548634655389</v>
      </c>
      <c r="E13" s="406">
        <v>0.41906473007993228</v>
      </c>
      <c r="F13" s="402">
        <v>19.683447836346978</v>
      </c>
      <c r="G13" s="403">
        <v>3.281980364735321</v>
      </c>
      <c r="H13" s="403">
        <v>103.96978556822548</v>
      </c>
      <c r="I13" s="404">
        <v>3.1566674364079263E-2</v>
      </c>
      <c r="J13" s="402">
        <v>2.3388631385358329</v>
      </c>
      <c r="K13" s="415">
        <v>2.5476329999999998</v>
      </c>
      <c r="P13" s="954"/>
      <c r="Q13" s="954"/>
    </row>
    <row r="14" spans="1:17" x14ac:dyDescent="0.2">
      <c r="A14" s="210" t="s">
        <v>161</v>
      </c>
      <c r="B14" s="405">
        <v>16.500776790941377</v>
      </c>
      <c r="C14" s="405">
        <v>3.7140108213372862</v>
      </c>
      <c r="D14" s="405">
        <v>3.450641354491828</v>
      </c>
      <c r="E14" s="406">
        <v>0.26336946684545831</v>
      </c>
      <c r="F14" s="402">
        <v>16.548973246154812</v>
      </c>
      <c r="G14" s="403">
        <v>3.7052494923324089</v>
      </c>
      <c r="H14" s="403">
        <v>107.32234164283562</v>
      </c>
      <c r="I14" s="404">
        <v>3.4524493554784035E-2</v>
      </c>
      <c r="J14" s="402">
        <v>-3.5237757112597023E-2</v>
      </c>
      <c r="K14" s="415">
        <v>2.2352877422983877E-2</v>
      </c>
      <c r="P14" s="954"/>
      <c r="Q14" s="954"/>
    </row>
    <row r="15" spans="1:17" x14ac:dyDescent="0.2">
      <c r="A15" s="210" t="s">
        <v>162</v>
      </c>
      <c r="B15" s="405">
        <v>12.9724310523622</v>
      </c>
      <c r="C15" s="405">
        <v>2.9915517984314413</v>
      </c>
      <c r="D15" s="405">
        <v>2.8314898037980063</v>
      </c>
      <c r="E15" s="406">
        <v>0.16006199463343479</v>
      </c>
      <c r="F15" s="402">
        <v>12.9724310523622</v>
      </c>
      <c r="G15" s="403">
        <v>2.9915517984314408</v>
      </c>
      <c r="H15" s="403">
        <v>110.81324897459767</v>
      </c>
      <c r="I15" s="404">
        <v>2.6996336865072971E-2</v>
      </c>
      <c r="J15" s="402"/>
      <c r="K15" s="415"/>
    </row>
    <row r="16" spans="1:17" x14ac:dyDescent="0.2">
      <c r="A16" s="210" t="s">
        <v>163</v>
      </c>
      <c r="B16" s="408">
        <v>10.090599644950849</v>
      </c>
      <c r="C16" s="408">
        <v>2.5649598056285963</v>
      </c>
      <c r="D16" s="408">
        <v>2.4408213595183765</v>
      </c>
      <c r="E16" s="406">
        <v>0.12413844611021982</v>
      </c>
      <c r="F16" s="402">
        <v>10.090599644950849</v>
      </c>
      <c r="G16" s="403">
        <v>2.5649598056285963</v>
      </c>
      <c r="H16" s="403">
        <v>114.70551050821588</v>
      </c>
      <c r="I16" s="404">
        <v>2.2361260538087915E-2</v>
      </c>
      <c r="J16" s="481"/>
      <c r="K16" s="415"/>
    </row>
    <row r="17" spans="1:22" x14ac:dyDescent="0.2">
      <c r="A17" s="210" t="s">
        <v>164</v>
      </c>
      <c r="B17" s="408">
        <v>7.5977388686284346</v>
      </c>
      <c r="C17" s="408">
        <v>2.3834508009479434</v>
      </c>
      <c r="D17" s="408">
        <v>2.290795439</v>
      </c>
      <c r="E17" s="406">
        <v>9.2655361947943521E-2</v>
      </c>
      <c r="F17" s="402">
        <v>7.5977388686284346</v>
      </c>
      <c r="G17" s="403">
        <v>2.3834508009479434</v>
      </c>
      <c r="H17" s="403">
        <v>118.73448583721749</v>
      </c>
      <c r="I17" s="404">
        <v>2.007378719115864E-2</v>
      </c>
      <c r="J17" s="481"/>
      <c r="K17" s="415"/>
    </row>
    <row r="18" spans="1:22" x14ac:dyDescent="0.2">
      <c r="A18" s="210" t="s">
        <v>165</v>
      </c>
      <c r="B18" s="409">
        <v>5.1955753650000025</v>
      </c>
      <c r="C18" s="409">
        <v>2.0361340592750001</v>
      </c>
      <c r="D18" s="409">
        <v>1.9779408950000001</v>
      </c>
      <c r="E18" s="406">
        <v>5.8193164275000028E-2</v>
      </c>
      <c r="F18" s="402">
        <v>5.1955753650000025</v>
      </c>
      <c r="G18" s="403">
        <v>2.0361340592750001</v>
      </c>
      <c r="H18" s="403">
        <v>122.90497696724543</v>
      </c>
      <c r="I18" s="404">
        <v>1.656673398846685E-2</v>
      </c>
      <c r="J18" s="481"/>
      <c r="K18" s="415"/>
    </row>
    <row r="19" spans="1:22" x14ac:dyDescent="0.2">
      <c r="A19" s="210" t="s">
        <v>166</v>
      </c>
      <c r="B19" s="410">
        <v>3.2287803900000021</v>
      </c>
      <c r="C19" s="410">
        <v>2.0032658657821458</v>
      </c>
      <c r="D19" s="410">
        <v>1.9678593531321458</v>
      </c>
      <c r="E19" s="406">
        <v>3.5406512650000027E-2</v>
      </c>
      <c r="F19" s="402">
        <v>3.2287803900000021</v>
      </c>
      <c r="G19" s="403">
        <v>2.0032658657821458</v>
      </c>
      <c r="H19" s="403">
        <v>127.22195457205785</v>
      </c>
      <c r="I19" s="404">
        <v>1.574622770512071E-2</v>
      </c>
      <c r="J19" s="481"/>
      <c r="K19" s="415"/>
    </row>
    <row r="20" spans="1:22" x14ac:dyDescent="0.2">
      <c r="A20" s="210" t="s">
        <v>167</v>
      </c>
      <c r="B20" s="407">
        <v>1.4599146000000014</v>
      </c>
      <c r="C20" s="407">
        <v>0.79836470600000009</v>
      </c>
      <c r="D20" s="407">
        <v>0.78376556000000008</v>
      </c>
      <c r="E20" s="406">
        <v>1.4599146000000014E-2</v>
      </c>
      <c r="F20" s="402">
        <v>1.4599146000000014</v>
      </c>
      <c r="G20" s="403">
        <v>0.79836470600000009</v>
      </c>
      <c r="H20" s="403">
        <v>131.69056391791375</v>
      </c>
      <c r="I20" s="404">
        <v>6.0624290932313283E-3</v>
      </c>
      <c r="J20" s="481"/>
      <c r="K20" s="415"/>
    </row>
    <row r="21" spans="1:22" x14ac:dyDescent="0.2">
      <c r="A21" s="210" t="s">
        <v>168</v>
      </c>
      <c r="B21" s="405">
        <v>0.67782216000000051</v>
      </c>
      <c r="C21" s="405">
        <v>0.45838546160000004</v>
      </c>
      <c r="D21" s="405">
        <v>0.45160724000000002</v>
      </c>
      <c r="E21" s="406">
        <v>6.7782216000000055E-3</v>
      </c>
      <c r="F21" s="402">
        <v>0.67782216000000051</v>
      </c>
      <c r="G21" s="403">
        <v>0.45838546160000004</v>
      </c>
      <c r="H21" s="403">
        <v>136.31613099604974</v>
      </c>
      <c r="I21" s="404">
        <v>3.3626648456834755E-3</v>
      </c>
      <c r="J21" s="481"/>
      <c r="K21" s="415"/>
    </row>
    <row r="22" spans="1:22" s="4" customFormat="1" ht="19.5" customHeight="1" x14ac:dyDescent="0.2">
      <c r="A22" s="211" t="s">
        <v>289</v>
      </c>
      <c r="B22" s="566">
        <v>0.22621492000000046</v>
      </c>
      <c r="C22" s="566">
        <v>0.22847706920000047</v>
      </c>
      <c r="D22" s="566">
        <v>0.22621492000000046</v>
      </c>
      <c r="E22" s="411">
        <v>2.2621492000000046E-3</v>
      </c>
      <c r="F22" s="567">
        <v>0.22621492000000046</v>
      </c>
      <c r="G22" s="568">
        <v>0.22847706920000047</v>
      </c>
      <c r="H22" s="568">
        <v>141.10416887055706</v>
      </c>
      <c r="I22" s="569">
        <v>1.6192084970189334E-3</v>
      </c>
      <c r="J22" s="411"/>
      <c r="K22" s="412"/>
    </row>
    <row r="23" spans="1:22" x14ac:dyDescent="0.2">
      <c r="A23" s="159"/>
      <c r="B23" s="160"/>
      <c r="C23" s="160"/>
      <c r="D23" s="160"/>
      <c r="E23" s="160"/>
      <c r="F23" s="160"/>
      <c r="G23" s="161"/>
      <c r="H23" s="158"/>
      <c r="I23" s="129"/>
      <c r="J23" s="160"/>
      <c r="K23" s="160"/>
    </row>
    <row r="25" spans="1:22" x14ac:dyDescent="0.2">
      <c r="M25" s="350"/>
      <c r="N25" s="350"/>
      <c r="O25" s="350"/>
      <c r="P25" s="350"/>
      <c r="Q25" s="350"/>
      <c r="R25" s="350"/>
      <c r="S25" s="350"/>
      <c r="T25" s="350"/>
      <c r="U25" s="350"/>
      <c r="V25" s="350"/>
    </row>
    <row r="26" spans="1:22" x14ac:dyDescent="0.2">
      <c r="M26" s="350"/>
      <c r="N26" s="350"/>
      <c r="O26" s="350"/>
      <c r="P26" s="350"/>
      <c r="Q26" s="350"/>
      <c r="R26" s="350"/>
      <c r="S26" s="350"/>
      <c r="T26" s="350"/>
      <c r="U26" s="350"/>
      <c r="V26" s="350"/>
    </row>
    <row r="27" spans="1:22" x14ac:dyDescent="0.2">
      <c r="M27" s="350"/>
      <c r="N27" s="350"/>
      <c r="O27" s="350"/>
      <c r="P27" s="350"/>
      <c r="Q27" s="350"/>
      <c r="R27" s="350"/>
      <c r="S27" s="350"/>
      <c r="T27" s="350"/>
      <c r="U27" s="350"/>
      <c r="V27" s="350"/>
    </row>
    <row r="28" spans="1:22" x14ac:dyDescent="0.2">
      <c r="M28" s="350"/>
      <c r="N28" s="350"/>
      <c r="O28" s="350"/>
      <c r="P28" s="350"/>
      <c r="Q28" s="350"/>
      <c r="R28" s="350"/>
      <c r="S28" s="350"/>
      <c r="T28" s="350"/>
      <c r="U28" s="350"/>
      <c r="V28" s="350"/>
    </row>
    <row r="29" spans="1:22" x14ac:dyDescent="0.2">
      <c r="M29" s="350"/>
      <c r="N29" s="350"/>
      <c r="O29" s="350"/>
      <c r="P29" s="350"/>
      <c r="Q29" s="350"/>
      <c r="R29" s="350"/>
      <c r="S29" s="350"/>
      <c r="T29" s="350"/>
      <c r="U29" s="350"/>
      <c r="V29" s="350"/>
    </row>
    <row r="30" spans="1:22" x14ac:dyDescent="0.2">
      <c r="M30" s="350"/>
      <c r="N30" s="350"/>
      <c r="O30" s="350"/>
      <c r="P30" s="350"/>
      <c r="Q30" s="350"/>
      <c r="R30" s="350"/>
      <c r="S30" s="350"/>
      <c r="T30" s="350"/>
      <c r="U30" s="350"/>
      <c r="V30" s="350"/>
    </row>
    <row r="31" spans="1:22" x14ac:dyDescent="0.2">
      <c r="M31" s="350"/>
      <c r="N31" s="350"/>
      <c r="O31" s="350"/>
      <c r="P31" s="350"/>
      <c r="Q31" s="350"/>
      <c r="R31" s="350"/>
      <c r="S31" s="350"/>
      <c r="T31" s="350"/>
      <c r="U31" s="350"/>
      <c r="V31" s="350"/>
    </row>
    <row r="32" spans="1:22" x14ac:dyDescent="0.2">
      <c r="M32" s="350"/>
      <c r="N32" s="350"/>
      <c r="O32" s="350"/>
      <c r="P32" s="350"/>
      <c r="Q32" s="350"/>
      <c r="R32" s="350"/>
      <c r="S32" s="350"/>
      <c r="T32" s="350"/>
      <c r="U32" s="350"/>
      <c r="V32" s="350"/>
    </row>
    <row r="33" spans="13:22" x14ac:dyDescent="0.2">
      <c r="M33" s="350"/>
      <c r="N33" s="350"/>
      <c r="O33" s="350"/>
      <c r="P33" s="350"/>
      <c r="Q33" s="350"/>
      <c r="R33" s="350"/>
      <c r="S33" s="350"/>
      <c r="T33" s="350"/>
      <c r="U33" s="350"/>
      <c r="V33" s="350"/>
    </row>
    <row r="34" spans="13:22" x14ac:dyDescent="0.2">
      <c r="M34" s="350"/>
      <c r="N34" s="350"/>
      <c r="O34" s="350"/>
      <c r="P34" s="350"/>
      <c r="Q34" s="350"/>
      <c r="R34" s="350"/>
      <c r="S34" s="350"/>
      <c r="T34" s="350"/>
      <c r="U34" s="350"/>
      <c r="V34" s="350"/>
    </row>
    <row r="35" spans="13:22" x14ac:dyDescent="0.2">
      <c r="M35" s="350"/>
      <c r="N35" s="350"/>
      <c r="O35" s="350"/>
      <c r="P35" s="350"/>
      <c r="Q35" s="350"/>
      <c r="R35" s="350"/>
      <c r="S35" s="350"/>
      <c r="T35" s="350"/>
      <c r="U35" s="350"/>
      <c r="V35" s="350"/>
    </row>
    <row r="36" spans="13:22" x14ac:dyDescent="0.2">
      <c r="M36" s="350"/>
      <c r="N36" s="350"/>
      <c r="O36" s="350"/>
      <c r="P36" s="350"/>
      <c r="Q36" s="350"/>
      <c r="R36" s="350"/>
      <c r="S36" s="350"/>
      <c r="T36" s="350"/>
      <c r="U36" s="350"/>
      <c r="V36" s="350"/>
    </row>
    <row r="37" spans="13:22" x14ac:dyDescent="0.2">
      <c r="M37" s="350"/>
      <c r="N37" s="350"/>
      <c r="O37" s="350"/>
      <c r="P37" s="350"/>
      <c r="Q37" s="350"/>
      <c r="R37" s="350"/>
      <c r="S37" s="350"/>
      <c r="T37" s="350"/>
      <c r="U37" s="350"/>
      <c r="V37" s="350"/>
    </row>
    <row r="38" spans="13:22" x14ac:dyDescent="0.2">
      <c r="M38" s="350"/>
      <c r="N38" s="350"/>
      <c r="O38" s="350"/>
      <c r="P38" s="350"/>
      <c r="Q38" s="350"/>
      <c r="R38" s="350"/>
      <c r="S38" s="350"/>
      <c r="T38" s="350"/>
      <c r="U38" s="350"/>
      <c r="V38" s="350"/>
    </row>
    <row r="39" spans="13:22" x14ac:dyDescent="0.2">
      <c r="M39" s="350"/>
      <c r="N39" s="350"/>
      <c r="O39" s="350"/>
      <c r="P39" s="350"/>
      <c r="Q39" s="350"/>
      <c r="R39" s="350"/>
      <c r="S39" s="350"/>
      <c r="T39" s="350"/>
      <c r="U39" s="350"/>
      <c r="V39" s="350"/>
    </row>
    <row r="40" spans="13:22" x14ac:dyDescent="0.2">
      <c r="M40" s="350"/>
      <c r="N40" s="350"/>
      <c r="O40" s="350"/>
      <c r="P40" s="350"/>
      <c r="Q40" s="350"/>
      <c r="R40" s="350"/>
      <c r="S40" s="350"/>
      <c r="T40" s="350"/>
      <c r="U40" s="350"/>
      <c r="V40" s="350"/>
    </row>
    <row r="41" spans="13:22" x14ac:dyDescent="0.2">
      <c r="M41" s="350"/>
      <c r="N41" s="350"/>
      <c r="O41" s="350"/>
      <c r="P41" s="350"/>
      <c r="Q41" s="350"/>
      <c r="R41" s="350"/>
      <c r="S41" s="350"/>
      <c r="T41" s="350"/>
      <c r="U41" s="350"/>
      <c r="V41" s="350"/>
    </row>
    <row r="42" spans="13:22" x14ac:dyDescent="0.2">
      <c r="M42" s="350"/>
      <c r="N42" s="350"/>
      <c r="O42" s="350"/>
      <c r="P42" s="350"/>
      <c r="Q42" s="350"/>
      <c r="R42" s="350"/>
      <c r="S42" s="350"/>
      <c r="T42" s="350"/>
      <c r="U42" s="350"/>
      <c r="V42" s="350"/>
    </row>
  </sheetData>
  <mergeCells count="2">
    <mergeCell ref="B2:E2"/>
    <mergeCell ref="F2:I2"/>
  </mergeCells>
  <phoneticPr fontId="6" type="noConversion"/>
  <pageMargins left="0.74803149606299202" right="0.74803149606299202" top="0.98425196850393704" bottom="0.98425196850393704" header="0.511811023622047" footer="0.511811023622047"/>
  <pageSetup scale="89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M50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28515625" defaultRowHeight="12.75" x14ac:dyDescent="0.2"/>
  <cols>
    <col min="1" max="1" width="30.28515625" style="426" customWidth="1"/>
    <col min="2" max="123" width="9.28515625" style="426"/>
    <col min="124" max="16384" width="9.28515625" style="917"/>
  </cols>
  <sheetData>
    <row r="1" spans="1:299" ht="20.100000000000001" customHeight="1" x14ac:dyDescent="0.25">
      <c r="A1" s="454" t="str">
        <f>Index!B82</f>
        <v>Table 10a   RMI government finances (GFS 2001 Format, summary) FY2004-FY2020</v>
      </c>
    </row>
    <row r="2" spans="1:299" s="918" customFormat="1" ht="25.15" customHeight="1" x14ac:dyDescent="0.2">
      <c r="A2" s="427" t="s">
        <v>344</v>
      </c>
      <c r="B2" s="177" t="str">
        <f>IF(PubGrf="P",Sys!L3,Sys!L4)</f>
        <v>FY2004</v>
      </c>
      <c r="C2" s="177" t="str">
        <f>IF(PubGrf="P",Sys!M3,Sys!M4)</f>
        <v>FY2005</v>
      </c>
      <c r="D2" s="177" t="str">
        <f>IF(PubGrf="P",Sys!N3,Sys!N4)</f>
        <v>FY2006</v>
      </c>
      <c r="E2" s="177" t="str">
        <f>IF(PubGrf="P",Sys!O3,Sys!O4)</f>
        <v>FY2007</v>
      </c>
      <c r="F2" s="177" t="str">
        <f>IF(PubGrf="P",Sys!P3,Sys!P4)</f>
        <v>FY2008</v>
      </c>
      <c r="G2" s="177" t="str">
        <f>IF(PubGrf="P",Sys!Q3,Sys!Q4)</f>
        <v>FY2009</v>
      </c>
      <c r="H2" s="177" t="str">
        <f>IF(PubGrf="P",Sys!R3,Sys!R4)</f>
        <v>FY2010</v>
      </c>
      <c r="I2" s="177" t="str">
        <f>IF(PubGrf="P",Sys!S3,Sys!S4)</f>
        <v>FY2011</v>
      </c>
      <c r="J2" s="177" t="str">
        <f>IF(PubGrf="P",Sys!T3,Sys!T4)</f>
        <v>FY2012</v>
      </c>
      <c r="K2" s="177" t="str">
        <f>IF(PubGrf="P",Sys!U3,Sys!U4)</f>
        <v>FY2013</v>
      </c>
      <c r="L2" s="177" t="str">
        <f>IF(PubGrf="P",Sys!V3,Sys!V4)</f>
        <v>FY2014</v>
      </c>
      <c r="M2" s="177" t="str">
        <f>IF(PubGrf="P",Sys!W3,Sys!W4)</f>
        <v>FY2015</v>
      </c>
      <c r="N2" s="177" t="str">
        <f>IF(PubGrf="P",Sys!X3,Sys!X4)</f>
        <v>FY2016</v>
      </c>
      <c r="O2" s="177" t="str">
        <f>IF(PubGrf="P",Sys!Y3,Sys!Y4)</f>
        <v>FY2017</v>
      </c>
      <c r="P2" s="177" t="str">
        <f>IF(PubGrf="P",Sys!Z3,Sys!Z4)</f>
        <v>FY2018</v>
      </c>
      <c r="Q2" s="177" t="str">
        <f>IF(PubGrf="P",Sys!AA3,Sys!AA4)</f>
        <v>FY2019</v>
      </c>
      <c r="R2" s="177" t="str">
        <f>IF(PubGrf="P",Sys!AB3,Sys!AB4)</f>
        <v>FY2020</v>
      </c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6"/>
      <c r="AG2" s="426"/>
      <c r="AH2" s="426"/>
      <c r="AI2" s="426"/>
      <c r="AJ2" s="426"/>
      <c r="AK2" s="426"/>
      <c r="AL2" s="426"/>
      <c r="AM2" s="426"/>
      <c r="AN2" s="426"/>
      <c r="AO2" s="426"/>
      <c r="AP2" s="426"/>
      <c r="AQ2" s="426"/>
      <c r="AR2" s="426"/>
      <c r="AS2" s="426"/>
      <c r="AT2" s="426"/>
      <c r="AU2" s="426"/>
      <c r="AV2" s="426"/>
      <c r="AW2" s="426"/>
      <c r="AX2" s="426"/>
      <c r="AY2" s="426"/>
      <c r="AZ2" s="426"/>
      <c r="BA2" s="426"/>
      <c r="BB2" s="426"/>
      <c r="BC2" s="426"/>
      <c r="BD2" s="426"/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F2" s="426"/>
      <c r="CG2" s="426"/>
      <c r="CH2" s="426"/>
      <c r="CI2" s="426"/>
      <c r="CJ2" s="426"/>
      <c r="CK2" s="426"/>
      <c r="CL2" s="426"/>
      <c r="CM2" s="426"/>
      <c r="CN2" s="426"/>
      <c r="CO2" s="426"/>
      <c r="CP2" s="426"/>
      <c r="CQ2" s="426"/>
      <c r="CR2" s="426"/>
      <c r="CS2" s="426"/>
      <c r="CT2" s="426"/>
      <c r="CU2" s="426"/>
      <c r="CV2" s="426"/>
      <c r="CW2" s="426"/>
      <c r="CX2" s="426"/>
      <c r="CY2" s="426"/>
      <c r="CZ2" s="426"/>
      <c r="DA2" s="426"/>
      <c r="DB2" s="426"/>
      <c r="DC2" s="426"/>
      <c r="DD2" s="426"/>
      <c r="DE2" s="426"/>
      <c r="DF2" s="426"/>
      <c r="DG2" s="426"/>
      <c r="DH2" s="426"/>
      <c r="DI2" s="426"/>
      <c r="DJ2" s="426"/>
      <c r="DK2" s="426"/>
      <c r="DL2" s="426"/>
      <c r="DM2" s="426"/>
      <c r="DN2" s="426"/>
      <c r="DO2" s="426"/>
      <c r="DP2" s="426"/>
      <c r="DQ2" s="426"/>
      <c r="DR2" s="426"/>
      <c r="DS2" s="426"/>
      <c r="DT2" s="917"/>
      <c r="DU2" s="917"/>
      <c r="DV2" s="917"/>
      <c r="DW2" s="917"/>
      <c r="DX2" s="917"/>
      <c r="DY2" s="917"/>
      <c r="DZ2" s="917"/>
      <c r="EA2" s="917"/>
      <c r="EB2" s="917"/>
      <c r="EC2" s="917"/>
      <c r="ED2" s="917"/>
      <c r="EE2" s="917"/>
      <c r="EF2" s="917"/>
      <c r="EG2" s="917"/>
      <c r="EH2" s="917"/>
      <c r="EI2" s="917"/>
      <c r="EJ2" s="917"/>
      <c r="EK2" s="917"/>
      <c r="EL2" s="917"/>
      <c r="EM2" s="917"/>
      <c r="EN2" s="917"/>
      <c r="EO2" s="917"/>
      <c r="EP2" s="917"/>
      <c r="EQ2" s="917"/>
      <c r="ER2" s="917"/>
      <c r="ES2" s="917"/>
      <c r="ET2" s="917"/>
      <c r="EU2" s="917"/>
      <c r="EV2" s="917"/>
      <c r="EW2" s="917"/>
      <c r="EX2" s="917"/>
      <c r="EY2" s="917"/>
      <c r="EZ2" s="917"/>
      <c r="FA2" s="917"/>
      <c r="FB2" s="917"/>
      <c r="FC2" s="917"/>
      <c r="FD2" s="917"/>
      <c r="FE2" s="917"/>
      <c r="FF2" s="917"/>
      <c r="FG2" s="917"/>
      <c r="FH2" s="917"/>
      <c r="FI2" s="917"/>
      <c r="FJ2" s="917"/>
      <c r="FK2" s="917"/>
      <c r="FL2" s="917"/>
      <c r="FM2" s="917"/>
      <c r="FN2" s="917"/>
      <c r="FO2" s="917"/>
      <c r="FP2" s="917"/>
      <c r="FQ2" s="917"/>
      <c r="FR2" s="917"/>
      <c r="FS2" s="917"/>
      <c r="FT2" s="917"/>
      <c r="FU2" s="917"/>
      <c r="FV2" s="917"/>
      <c r="FW2" s="917"/>
      <c r="FX2" s="917"/>
      <c r="FY2" s="917"/>
      <c r="FZ2" s="917"/>
      <c r="GA2" s="917"/>
      <c r="GB2" s="917"/>
      <c r="GC2" s="917"/>
      <c r="GD2" s="917"/>
      <c r="GE2" s="917"/>
      <c r="GF2" s="917"/>
      <c r="GG2" s="917"/>
      <c r="GH2" s="917"/>
      <c r="GI2" s="917"/>
      <c r="GJ2" s="917"/>
      <c r="GK2" s="917"/>
      <c r="GL2" s="917"/>
      <c r="GM2" s="917"/>
      <c r="GN2" s="917"/>
      <c r="GO2" s="917"/>
      <c r="GP2" s="917"/>
      <c r="GQ2" s="917"/>
      <c r="GR2" s="917"/>
      <c r="GS2" s="917"/>
      <c r="GT2" s="917"/>
      <c r="GU2" s="917"/>
      <c r="GV2" s="917"/>
      <c r="GW2" s="917"/>
      <c r="GX2" s="917"/>
      <c r="GY2" s="917"/>
      <c r="GZ2" s="917"/>
      <c r="HA2" s="917"/>
      <c r="HB2" s="917"/>
      <c r="HC2" s="917"/>
      <c r="HD2" s="917"/>
      <c r="HE2" s="917"/>
      <c r="HF2" s="917"/>
      <c r="HG2" s="917"/>
      <c r="HH2" s="917"/>
      <c r="HI2" s="917"/>
      <c r="HJ2" s="917"/>
      <c r="HK2" s="917"/>
      <c r="HL2" s="917"/>
      <c r="HM2" s="917"/>
      <c r="HN2" s="917"/>
      <c r="HO2" s="917"/>
      <c r="HP2" s="917"/>
      <c r="HQ2" s="917"/>
      <c r="HR2" s="917"/>
      <c r="HS2" s="917"/>
      <c r="HT2" s="917"/>
      <c r="HU2" s="917"/>
      <c r="HV2" s="917"/>
      <c r="HW2" s="917"/>
      <c r="HX2" s="917"/>
      <c r="HY2" s="917"/>
      <c r="HZ2" s="917"/>
      <c r="IA2" s="917"/>
      <c r="IB2" s="917"/>
      <c r="IC2" s="917"/>
      <c r="ID2" s="917"/>
      <c r="IE2" s="917"/>
      <c r="IF2" s="917"/>
      <c r="IG2" s="917"/>
      <c r="IH2" s="917"/>
      <c r="II2" s="917"/>
      <c r="IJ2" s="917"/>
      <c r="IK2" s="917"/>
      <c r="IL2" s="917"/>
      <c r="IM2" s="917"/>
      <c r="IN2" s="917"/>
      <c r="IO2" s="917"/>
      <c r="IP2" s="917"/>
      <c r="IQ2" s="917"/>
      <c r="IR2" s="917"/>
      <c r="IS2" s="917"/>
      <c r="IT2" s="917"/>
      <c r="IU2" s="917"/>
      <c r="IV2" s="917"/>
      <c r="IW2" s="917"/>
      <c r="IX2" s="917"/>
      <c r="IY2" s="917"/>
      <c r="IZ2" s="917"/>
      <c r="JA2" s="917"/>
      <c r="JB2" s="917"/>
      <c r="JC2" s="917"/>
      <c r="JD2" s="917"/>
      <c r="JE2" s="917"/>
      <c r="JF2" s="917"/>
      <c r="JG2" s="917"/>
      <c r="JH2" s="917"/>
      <c r="JI2" s="917"/>
      <c r="JJ2" s="917"/>
      <c r="JK2" s="917"/>
      <c r="JL2" s="917"/>
      <c r="JM2" s="917"/>
      <c r="JN2" s="917"/>
      <c r="JO2" s="917"/>
      <c r="JP2" s="917"/>
      <c r="JQ2" s="917"/>
      <c r="JR2" s="917"/>
      <c r="JS2" s="917"/>
      <c r="JT2" s="917"/>
      <c r="JU2" s="917"/>
      <c r="JV2" s="917"/>
      <c r="JW2" s="917"/>
      <c r="JX2" s="917"/>
      <c r="JY2" s="917"/>
      <c r="JZ2" s="917"/>
      <c r="KA2" s="917"/>
      <c r="KB2" s="917"/>
      <c r="KC2" s="917"/>
      <c r="KD2" s="917"/>
      <c r="KE2" s="917"/>
      <c r="KF2" s="917"/>
      <c r="KG2" s="917"/>
      <c r="KH2" s="917"/>
      <c r="KI2" s="917"/>
      <c r="KJ2" s="917"/>
      <c r="KK2" s="917"/>
      <c r="KL2" s="917"/>
      <c r="KM2" s="917"/>
    </row>
    <row r="3" spans="1:299" s="436" customFormat="1" ht="19.5" customHeight="1" x14ac:dyDescent="0.2">
      <c r="A3" s="428" t="s">
        <v>595</v>
      </c>
      <c r="B3" s="438">
        <v>70.357393000000002</v>
      </c>
      <c r="C3" s="438">
        <v>86.981986000000006</v>
      </c>
      <c r="D3" s="438">
        <v>87.917874999999995</v>
      </c>
      <c r="E3" s="438">
        <v>101.58884999999999</v>
      </c>
      <c r="F3" s="438">
        <v>99.647745</v>
      </c>
      <c r="G3" s="438">
        <v>97.651175000000009</v>
      </c>
      <c r="H3" s="438">
        <v>101.03765300000001</v>
      </c>
      <c r="I3" s="438">
        <v>100.020471</v>
      </c>
      <c r="J3" s="438">
        <v>94.781758999999994</v>
      </c>
      <c r="K3" s="438">
        <v>102.08296899999999</v>
      </c>
      <c r="L3" s="438">
        <v>97.475677999999988</v>
      </c>
      <c r="M3" s="438">
        <v>108.560078</v>
      </c>
      <c r="N3" s="438">
        <v>122.36499499999999</v>
      </c>
      <c r="O3" s="438">
        <v>145.48993300000001</v>
      </c>
      <c r="P3" s="438">
        <v>138.62042500000001</v>
      </c>
      <c r="Q3" s="438">
        <v>148.37079799999998</v>
      </c>
      <c r="R3" s="438">
        <v>171.267</v>
      </c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26"/>
      <c r="AO3" s="426"/>
      <c r="AP3" s="426"/>
      <c r="AQ3" s="426"/>
      <c r="AR3" s="426"/>
      <c r="AS3" s="426"/>
      <c r="AT3" s="426"/>
      <c r="AU3" s="426"/>
      <c r="AV3" s="426"/>
      <c r="AW3" s="426"/>
      <c r="AX3" s="426"/>
      <c r="AY3" s="426"/>
      <c r="AZ3" s="426"/>
      <c r="BA3" s="426"/>
      <c r="BB3" s="426"/>
      <c r="BC3" s="426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F3" s="426"/>
      <c r="CG3" s="426"/>
      <c r="CH3" s="426"/>
      <c r="CI3" s="426"/>
      <c r="CJ3" s="426"/>
      <c r="CK3" s="426"/>
      <c r="CL3" s="426"/>
      <c r="CM3" s="426"/>
      <c r="CN3" s="426"/>
      <c r="CO3" s="426"/>
      <c r="CP3" s="426"/>
      <c r="CQ3" s="426"/>
      <c r="CR3" s="426"/>
      <c r="CS3" s="426"/>
      <c r="CT3" s="426"/>
      <c r="CU3" s="426"/>
      <c r="CV3" s="426"/>
      <c r="CW3" s="426"/>
      <c r="CX3" s="426"/>
      <c r="CY3" s="426"/>
      <c r="CZ3" s="426"/>
      <c r="DA3" s="426"/>
      <c r="DB3" s="426"/>
      <c r="DC3" s="426"/>
      <c r="DD3" s="426"/>
      <c r="DE3" s="426"/>
      <c r="DF3" s="426"/>
      <c r="DG3" s="426"/>
      <c r="DH3" s="426"/>
      <c r="DI3" s="426"/>
      <c r="DJ3" s="426"/>
      <c r="DK3" s="426"/>
      <c r="DL3" s="426"/>
      <c r="DM3" s="426"/>
      <c r="DN3" s="426"/>
      <c r="DO3" s="426"/>
      <c r="DP3" s="426"/>
      <c r="DQ3" s="426"/>
      <c r="DR3" s="426"/>
      <c r="DS3" s="426"/>
      <c r="DT3" s="917"/>
      <c r="DU3" s="917"/>
      <c r="DV3" s="917"/>
      <c r="DW3" s="917"/>
      <c r="DX3" s="917"/>
      <c r="DY3" s="917"/>
      <c r="DZ3" s="917"/>
      <c r="EA3" s="917"/>
      <c r="EB3" s="917"/>
      <c r="EC3" s="917"/>
      <c r="ED3" s="917"/>
      <c r="EE3" s="917"/>
      <c r="EF3" s="917"/>
      <c r="EG3" s="917"/>
      <c r="EH3" s="917"/>
      <c r="EI3" s="917"/>
      <c r="EJ3" s="917"/>
      <c r="EK3" s="917"/>
      <c r="EL3" s="917"/>
      <c r="EM3" s="917"/>
      <c r="EN3" s="917"/>
      <c r="EO3" s="917"/>
      <c r="EP3" s="917"/>
      <c r="EQ3" s="917"/>
      <c r="ER3" s="917"/>
      <c r="ES3" s="917"/>
      <c r="ET3" s="917"/>
      <c r="EU3" s="917"/>
      <c r="EV3" s="917"/>
      <c r="EW3" s="917"/>
      <c r="EX3" s="917"/>
      <c r="EY3" s="917"/>
      <c r="EZ3" s="917"/>
      <c r="FA3" s="917"/>
      <c r="FB3" s="917"/>
      <c r="FC3" s="917"/>
      <c r="FD3" s="917"/>
      <c r="FE3" s="917"/>
      <c r="FF3" s="917"/>
      <c r="FG3" s="917"/>
      <c r="FH3" s="917"/>
      <c r="FI3" s="917"/>
      <c r="FJ3" s="917"/>
      <c r="FK3" s="917"/>
      <c r="FL3" s="917"/>
      <c r="FM3" s="917"/>
      <c r="FN3" s="917"/>
      <c r="FO3" s="917"/>
      <c r="FP3" s="917"/>
      <c r="FQ3" s="917"/>
      <c r="FR3" s="917"/>
      <c r="FS3" s="917"/>
      <c r="FT3" s="917"/>
      <c r="FU3" s="917"/>
      <c r="FV3" s="917"/>
      <c r="FW3" s="917"/>
      <c r="FX3" s="917"/>
      <c r="FY3" s="917"/>
      <c r="FZ3" s="917"/>
      <c r="GA3" s="917"/>
      <c r="GB3" s="917"/>
      <c r="GC3" s="917"/>
      <c r="GD3" s="917"/>
      <c r="GE3" s="917"/>
      <c r="GF3" s="917"/>
      <c r="GG3" s="917"/>
      <c r="GH3" s="917"/>
      <c r="GI3" s="917"/>
      <c r="GJ3" s="917"/>
      <c r="GK3" s="917"/>
      <c r="GL3" s="917"/>
      <c r="GM3" s="917"/>
      <c r="GN3" s="917"/>
      <c r="GO3" s="917"/>
      <c r="GP3" s="917"/>
      <c r="GQ3" s="917"/>
      <c r="GR3" s="917"/>
      <c r="GS3" s="917"/>
      <c r="GT3" s="917"/>
      <c r="GU3" s="917"/>
      <c r="GV3" s="917"/>
      <c r="GW3" s="917"/>
      <c r="GX3" s="917"/>
      <c r="GY3" s="917"/>
      <c r="GZ3" s="917"/>
      <c r="HA3" s="917"/>
      <c r="HB3" s="917"/>
      <c r="HC3" s="917"/>
      <c r="HD3" s="917"/>
      <c r="HE3" s="917"/>
      <c r="HF3" s="917"/>
      <c r="HG3" s="917"/>
      <c r="HH3" s="917"/>
      <c r="HI3" s="917"/>
      <c r="HJ3" s="917"/>
      <c r="HK3" s="917"/>
      <c r="HL3" s="917"/>
      <c r="HM3" s="917"/>
      <c r="HN3" s="917"/>
      <c r="HO3" s="917"/>
      <c r="HP3" s="917"/>
      <c r="HQ3" s="917"/>
      <c r="HR3" s="917"/>
      <c r="HS3" s="917"/>
      <c r="HT3" s="917"/>
      <c r="HU3" s="917"/>
      <c r="HV3" s="917"/>
      <c r="HW3" s="917"/>
      <c r="HX3" s="917"/>
      <c r="HY3" s="917"/>
      <c r="HZ3" s="917"/>
      <c r="IA3" s="917"/>
      <c r="IB3" s="917"/>
      <c r="IC3" s="917"/>
      <c r="ID3" s="917"/>
      <c r="IE3" s="917"/>
      <c r="IF3" s="917"/>
      <c r="IG3" s="917"/>
      <c r="IH3" s="917"/>
      <c r="II3" s="917"/>
      <c r="IJ3" s="917"/>
      <c r="IK3" s="917"/>
      <c r="IL3" s="917"/>
      <c r="IM3" s="917"/>
      <c r="IN3" s="917"/>
      <c r="IO3" s="917"/>
      <c r="IP3" s="917"/>
      <c r="IQ3" s="917"/>
      <c r="IR3" s="917"/>
      <c r="IS3" s="917"/>
      <c r="IT3" s="917"/>
      <c r="IU3" s="917"/>
      <c r="IV3" s="917"/>
      <c r="IW3" s="917"/>
      <c r="IX3" s="917"/>
      <c r="IY3" s="917"/>
      <c r="IZ3" s="917"/>
      <c r="JA3" s="917"/>
      <c r="JB3" s="917"/>
      <c r="JC3" s="917"/>
      <c r="JD3" s="917"/>
      <c r="JE3" s="917"/>
      <c r="JF3" s="917"/>
      <c r="JG3" s="917"/>
      <c r="JH3" s="917"/>
      <c r="JI3" s="917"/>
      <c r="JJ3" s="917"/>
      <c r="JK3" s="917"/>
      <c r="JL3" s="917"/>
      <c r="JM3" s="917"/>
      <c r="JN3" s="917"/>
      <c r="JO3" s="917"/>
      <c r="JP3" s="917"/>
      <c r="JQ3" s="917"/>
      <c r="JR3" s="917"/>
      <c r="JS3" s="917"/>
      <c r="JT3" s="917"/>
      <c r="JU3" s="917"/>
      <c r="JV3" s="917"/>
      <c r="JW3" s="917"/>
      <c r="JX3" s="917"/>
      <c r="JY3" s="917"/>
      <c r="JZ3" s="917"/>
      <c r="KA3" s="917"/>
      <c r="KB3" s="917"/>
      <c r="KC3" s="917"/>
      <c r="KD3" s="917"/>
      <c r="KE3" s="917"/>
      <c r="KF3" s="917"/>
      <c r="KG3" s="917"/>
      <c r="KH3" s="917"/>
      <c r="KI3" s="917"/>
      <c r="KJ3" s="917"/>
      <c r="KK3" s="917"/>
      <c r="KL3" s="917"/>
      <c r="KM3" s="917"/>
    </row>
    <row r="4" spans="1:299" s="436" customFormat="1" x14ac:dyDescent="0.2">
      <c r="A4" s="430" t="s">
        <v>596</v>
      </c>
      <c r="B4" s="438">
        <v>22.008502</v>
      </c>
      <c r="C4" s="438">
        <v>24.385794000000001</v>
      </c>
      <c r="D4" s="438">
        <v>25.311476000000003</v>
      </c>
      <c r="E4" s="438">
        <v>27.253905</v>
      </c>
      <c r="F4" s="438">
        <v>26.341435000000001</v>
      </c>
      <c r="G4" s="438">
        <v>24.573772000000002</v>
      </c>
      <c r="H4" s="438">
        <v>25.550003</v>
      </c>
      <c r="I4" s="438">
        <v>25.606649999999998</v>
      </c>
      <c r="J4" s="438">
        <v>25.609919000000001</v>
      </c>
      <c r="K4" s="438">
        <v>26.732952999999998</v>
      </c>
      <c r="L4" s="438">
        <v>24.743558</v>
      </c>
      <c r="M4" s="438">
        <v>25.886115</v>
      </c>
      <c r="N4" s="438">
        <v>28.904138</v>
      </c>
      <c r="O4" s="438">
        <v>30.363707999999999</v>
      </c>
      <c r="P4" s="438">
        <v>32.139001000000007</v>
      </c>
      <c r="Q4" s="438">
        <v>34.894508999999999</v>
      </c>
      <c r="R4" s="438">
        <v>34.095999999999997</v>
      </c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  <c r="CR4" s="426"/>
      <c r="CS4" s="426"/>
      <c r="CT4" s="426"/>
      <c r="CU4" s="426"/>
      <c r="CV4" s="426"/>
      <c r="CW4" s="426"/>
      <c r="CX4" s="426"/>
      <c r="CY4" s="426"/>
      <c r="CZ4" s="426"/>
      <c r="DA4" s="426"/>
      <c r="DB4" s="426"/>
      <c r="DC4" s="426"/>
      <c r="DD4" s="426"/>
      <c r="DE4" s="426"/>
      <c r="DF4" s="426"/>
      <c r="DG4" s="426"/>
      <c r="DH4" s="426"/>
      <c r="DI4" s="426"/>
      <c r="DJ4" s="426"/>
      <c r="DK4" s="426"/>
      <c r="DL4" s="426"/>
      <c r="DM4" s="426"/>
      <c r="DN4" s="426"/>
      <c r="DO4" s="426"/>
      <c r="DP4" s="426"/>
      <c r="DQ4" s="426"/>
      <c r="DR4" s="426"/>
      <c r="DS4" s="426"/>
      <c r="DT4" s="917"/>
      <c r="DU4" s="917"/>
      <c r="DV4" s="917"/>
      <c r="DW4" s="917"/>
      <c r="DX4" s="917"/>
      <c r="DY4" s="917"/>
      <c r="DZ4" s="917"/>
      <c r="EA4" s="917"/>
      <c r="EB4" s="917"/>
      <c r="EC4" s="917"/>
      <c r="ED4" s="917"/>
      <c r="EE4" s="917"/>
      <c r="EF4" s="917"/>
      <c r="EG4" s="917"/>
      <c r="EH4" s="917"/>
      <c r="EI4" s="917"/>
      <c r="EJ4" s="917"/>
      <c r="EK4" s="917"/>
      <c r="EL4" s="917"/>
      <c r="EM4" s="917"/>
      <c r="EN4" s="917"/>
      <c r="EO4" s="917"/>
      <c r="EP4" s="917"/>
      <c r="EQ4" s="917"/>
      <c r="ER4" s="917"/>
      <c r="ES4" s="917"/>
      <c r="ET4" s="917"/>
      <c r="EU4" s="917"/>
      <c r="EV4" s="917"/>
      <c r="EW4" s="917"/>
      <c r="EX4" s="917"/>
      <c r="EY4" s="917"/>
      <c r="EZ4" s="917"/>
      <c r="FA4" s="917"/>
      <c r="FB4" s="917"/>
      <c r="FC4" s="917"/>
      <c r="FD4" s="917"/>
      <c r="FE4" s="917"/>
      <c r="FF4" s="917"/>
      <c r="FG4" s="917"/>
      <c r="FH4" s="917"/>
      <c r="FI4" s="917"/>
      <c r="FJ4" s="917"/>
      <c r="FK4" s="917"/>
      <c r="FL4" s="917"/>
      <c r="FM4" s="917"/>
      <c r="FN4" s="917"/>
      <c r="FO4" s="917"/>
      <c r="FP4" s="917"/>
      <c r="FQ4" s="917"/>
      <c r="FR4" s="917"/>
      <c r="FS4" s="917"/>
      <c r="FT4" s="917"/>
      <c r="FU4" s="917"/>
      <c r="FV4" s="917"/>
      <c r="FW4" s="917"/>
      <c r="FX4" s="917"/>
      <c r="FY4" s="917"/>
      <c r="FZ4" s="917"/>
      <c r="GA4" s="917"/>
      <c r="GB4" s="917"/>
      <c r="GC4" s="917"/>
      <c r="GD4" s="917"/>
      <c r="GE4" s="917"/>
      <c r="GF4" s="917"/>
      <c r="GG4" s="917"/>
      <c r="GH4" s="917"/>
      <c r="GI4" s="917"/>
      <c r="GJ4" s="917"/>
      <c r="GK4" s="917"/>
      <c r="GL4" s="917"/>
      <c r="GM4" s="917"/>
      <c r="GN4" s="917"/>
      <c r="GO4" s="917"/>
      <c r="GP4" s="917"/>
      <c r="GQ4" s="917"/>
      <c r="GR4" s="917"/>
      <c r="GS4" s="917"/>
      <c r="GT4" s="917"/>
      <c r="GU4" s="917"/>
      <c r="GV4" s="917"/>
      <c r="GW4" s="917"/>
      <c r="GX4" s="917"/>
      <c r="GY4" s="917"/>
      <c r="GZ4" s="917"/>
      <c r="HA4" s="917"/>
      <c r="HB4" s="917"/>
      <c r="HC4" s="917"/>
      <c r="HD4" s="917"/>
      <c r="HE4" s="917"/>
      <c r="HF4" s="917"/>
      <c r="HG4" s="917"/>
      <c r="HH4" s="917"/>
      <c r="HI4" s="917"/>
      <c r="HJ4" s="917"/>
      <c r="HK4" s="917"/>
      <c r="HL4" s="917"/>
      <c r="HM4" s="917"/>
      <c r="HN4" s="917"/>
      <c r="HO4" s="917"/>
      <c r="HP4" s="917"/>
      <c r="HQ4" s="917"/>
      <c r="HR4" s="917"/>
      <c r="HS4" s="917"/>
      <c r="HT4" s="917"/>
      <c r="HU4" s="917"/>
      <c r="HV4" s="917"/>
      <c r="HW4" s="917"/>
      <c r="HX4" s="917"/>
      <c r="HY4" s="917"/>
      <c r="HZ4" s="917"/>
      <c r="IA4" s="917"/>
      <c r="IB4" s="917"/>
      <c r="IC4" s="917"/>
      <c r="ID4" s="917"/>
      <c r="IE4" s="917"/>
      <c r="IF4" s="917"/>
      <c r="IG4" s="917"/>
      <c r="IH4" s="917"/>
      <c r="II4" s="917"/>
      <c r="IJ4" s="917"/>
      <c r="IK4" s="917"/>
      <c r="IL4" s="917"/>
      <c r="IM4" s="917"/>
      <c r="IN4" s="917"/>
      <c r="IO4" s="917"/>
      <c r="IP4" s="917"/>
      <c r="IQ4" s="917"/>
      <c r="IR4" s="917"/>
      <c r="IS4" s="917"/>
      <c r="IT4" s="917"/>
      <c r="IU4" s="917"/>
      <c r="IV4" s="917"/>
      <c r="IW4" s="917"/>
      <c r="IX4" s="917"/>
      <c r="IY4" s="917"/>
      <c r="IZ4" s="917"/>
      <c r="JA4" s="917"/>
      <c r="JB4" s="917"/>
      <c r="JC4" s="917"/>
      <c r="JD4" s="917"/>
      <c r="JE4" s="917"/>
      <c r="JF4" s="917"/>
      <c r="JG4" s="917"/>
      <c r="JH4" s="917"/>
      <c r="JI4" s="917"/>
      <c r="JJ4" s="917"/>
      <c r="JK4" s="917"/>
      <c r="JL4" s="917"/>
      <c r="JM4" s="917"/>
      <c r="JN4" s="917"/>
      <c r="JO4" s="917"/>
      <c r="JP4" s="917"/>
      <c r="JQ4" s="917"/>
      <c r="JR4" s="917"/>
      <c r="JS4" s="917"/>
      <c r="JT4" s="917"/>
      <c r="JU4" s="917"/>
      <c r="JV4" s="917"/>
      <c r="JW4" s="917"/>
      <c r="JX4" s="917"/>
      <c r="JY4" s="917"/>
      <c r="JZ4" s="917"/>
      <c r="KA4" s="917"/>
      <c r="KB4" s="917"/>
      <c r="KC4" s="917"/>
      <c r="KD4" s="917"/>
      <c r="KE4" s="917"/>
      <c r="KF4" s="917"/>
      <c r="KG4" s="917"/>
      <c r="KH4" s="917"/>
      <c r="KI4" s="917"/>
      <c r="KJ4" s="917"/>
      <c r="KK4" s="917"/>
      <c r="KL4" s="917"/>
      <c r="KM4" s="917"/>
    </row>
    <row r="5" spans="1:299" s="436" customFormat="1" x14ac:dyDescent="0.2">
      <c r="A5" s="430" t="s">
        <v>597</v>
      </c>
      <c r="B5" s="438">
        <v>0</v>
      </c>
      <c r="C5" s="438">
        <v>0</v>
      </c>
      <c r="D5" s="438">
        <v>0</v>
      </c>
      <c r="E5" s="438">
        <v>0</v>
      </c>
      <c r="F5" s="438">
        <v>0</v>
      </c>
      <c r="G5" s="438">
        <v>0</v>
      </c>
      <c r="H5" s="438">
        <v>0</v>
      </c>
      <c r="I5" s="438">
        <v>0</v>
      </c>
      <c r="J5" s="438">
        <v>0</v>
      </c>
      <c r="K5" s="438">
        <v>0</v>
      </c>
      <c r="L5" s="438">
        <v>0</v>
      </c>
      <c r="M5" s="438">
        <v>0</v>
      </c>
      <c r="N5" s="438">
        <v>0</v>
      </c>
      <c r="O5" s="438">
        <v>0</v>
      </c>
      <c r="P5" s="438">
        <v>0</v>
      </c>
      <c r="Q5" s="438">
        <v>0</v>
      </c>
      <c r="R5" s="438">
        <v>0</v>
      </c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426"/>
      <c r="AI5" s="426"/>
      <c r="AJ5" s="426"/>
      <c r="AK5" s="426"/>
      <c r="AL5" s="426"/>
      <c r="AM5" s="426"/>
      <c r="AN5" s="426"/>
      <c r="AO5" s="426"/>
      <c r="AP5" s="426"/>
      <c r="AQ5" s="426"/>
      <c r="AR5" s="426"/>
      <c r="AS5" s="426"/>
      <c r="AT5" s="426"/>
      <c r="AU5" s="426"/>
      <c r="AV5" s="426"/>
      <c r="AW5" s="426"/>
      <c r="AX5" s="426"/>
      <c r="AY5" s="426"/>
      <c r="AZ5" s="426"/>
      <c r="BA5" s="426"/>
      <c r="BB5" s="426"/>
      <c r="BC5" s="426"/>
      <c r="BD5" s="426"/>
      <c r="BE5" s="426"/>
      <c r="BF5" s="426"/>
      <c r="BG5" s="426"/>
      <c r="BH5" s="426"/>
      <c r="BI5" s="426"/>
      <c r="BJ5" s="426"/>
      <c r="BK5" s="426"/>
      <c r="BL5" s="426"/>
      <c r="BM5" s="426"/>
      <c r="BN5" s="426"/>
      <c r="BO5" s="426"/>
      <c r="BP5" s="426"/>
      <c r="BQ5" s="426"/>
      <c r="BR5" s="426"/>
      <c r="BS5" s="426"/>
      <c r="BT5" s="426"/>
      <c r="BU5" s="426"/>
      <c r="BV5" s="426"/>
      <c r="BW5" s="426"/>
      <c r="BX5" s="426"/>
      <c r="BY5" s="426"/>
      <c r="BZ5" s="426"/>
      <c r="CA5" s="426"/>
      <c r="CB5" s="426"/>
      <c r="CC5" s="426"/>
      <c r="CD5" s="426"/>
      <c r="CE5" s="426"/>
      <c r="CF5" s="426"/>
      <c r="CG5" s="426"/>
      <c r="CH5" s="426"/>
      <c r="CI5" s="426"/>
      <c r="CJ5" s="426"/>
      <c r="CK5" s="426"/>
      <c r="CL5" s="426"/>
      <c r="CM5" s="426"/>
      <c r="CN5" s="426"/>
      <c r="CO5" s="426"/>
      <c r="CP5" s="426"/>
      <c r="CQ5" s="426"/>
      <c r="CR5" s="426"/>
      <c r="CS5" s="426"/>
      <c r="CT5" s="426"/>
      <c r="CU5" s="426"/>
      <c r="CV5" s="426"/>
      <c r="CW5" s="426"/>
      <c r="CX5" s="426"/>
      <c r="CY5" s="426"/>
      <c r="CZ5" s="426"/>
      <c r="DA5" s="426"/>
      <c r="DB5" s="426"/>
      <c r="DC5" s="426"/>
      <c r="DD5" s="426"/>
      <c r="DE5" s="426"/>
      <c r="DF5" s="426"/>
      <c r="DG5" s="426"/>
      <c r="DH5" s="426"/>
      <c r="DI5" s="426"/>
      <c r="DJ5" s="426"/>
      <c r="DK5" s="426"/>
      <c r="DL5" s="426"/>
      <c r="DM5" s="426"/>
      <c r="DN5" s="426"/>
      <c r="DO5" s="426"/>
      <c r="DP5" s="426"/>
      <c r="DQ5" s="426"/>
      <c r="DR5" s="426"/>
      <c r="DS5" s="426"/>
      <c r="DT5" s="917"/>
      <c r="DU5" s="917"/>
      <c r="DV5" s="917"/>
      <c r="DW5" s="917"/>
      <c r="DX5" s="917"/>
      <c r="DY5" s="917"/>
      <c r="DZ5" s="917"/>
      <c r="EA5" s="917"/>
      <c r="EB5" s="917"/>
      <c r="EC5" s="917"/>
      <c r="ED5" s="917"/>
      <c r="EE5" s="917"/>
      <c r="EF5" s="917"/>
      <c r="EG5" s="917"/>
      <c r="EH5" s="917"/>
      <c r="EI5" s="917"/>
      <c r="EJ5" s="917"/>
      <c r="EK5" s="917"/>
      <c r="EL5" s="917"/>
      <c r="EM5" s="917"/>
      <c r="EN5" s="917"/>
      <c r="EO5" s="917"/>
      <c r="EP5" s="917"/>
      <c r="EQ5" s="917"/>
      <c r="ER5" s="917"/>
      <c r="ES5" s="917"/>
      <c r="ET5" s="917"/>
      <c r="EU5" s="917"/>
      <c r="EV5" s="917"/>
      <c r="EW5" s="917"/>
      <c r="EX5" s="917"/>
      <c r="EY5" s="917"/>
      <c r="EZ5" s="917"/>
      <c r="FA5" s="917"/>
      <c r="FB5" s="917"/>
      <c r="FC5" s="917"/>
      <c r="FD5" s="917"/>
      <c r="FE5" s="917"/>
      <c r="FF5" s="917"/>
      <c r="FG5" s="917"/>
      <c r="FH5" s="917"/>
      <c r="FI5" s="917"/>
      <c r="FJ5" s="917"/>
      <c r="FK5" s="917"/>
      <c r="FL5" s="917"/>
      <c r="FM5" s="917"/>
      <c r="FN5" s="917"/>
      <c r="FO5" s="917"/>
      <c r="FP5" s="917"/>
      <c r="FQ5" s="917"/>
      <c r="FR5" s="917"/>
      <c r="FS5" s="917"/>
      <c r="FT5" s="917"/>
      <c r="FU5" s="917"/>
      <c r="FV5" s="917"/>
      <c r="FW5" s="917"/>
      <c r="FX5" s="917"/>
      <c r="FY5" s="917"/>
      <c r="FZ5" s="917"/>
      <c r="GA5" s="917"/>
      <c r="GB5" s="917"/>
      <c r="GC5" s="917"/>
      <c r="GD5" s="917"/>
      <c r="GE5" s="917"/>
      <c r="GF5" s="917"/>
      <c r="GG5" s="917"/>
      <c r="GH5" s="917"/>
      <c r="GI5" s="917"/>
      <c r="GJ5" s="917"/>
      <c r="GK5" s="917"/>
      <c r="GL5" s="917"/>
      <c r="GM5" s="917"/>
      <c r="GN5" s="917"/>
      <c r="GO5" s="917"/>
      <c r="GP5" s="917"/>
      <c r="GQ5" s="917"/>
      <c r="GR5" s="917"/>
      <c r="GS5" s="917"/>
      <c r="GT5" s="917"/>
      <c r="GU5" s="917"/>
      <c r="GV5" s="917"/>
      <c r="GW5" s="917"/>
      <c r="GX5" s="917"/>
      <c r="GY5" s="917"/>
      <c r="GZ5" s="917"/>
      <c r="HA5" s="917"/>
      <c r="HB5" s="917"/>
      <c r="HC5" s="917"/>
      <c r="HD5" s="917"/>
      <c r="HE5" s="917"/>
      <c r="HF5" s="917"/>
      <c r="HG5" s="917"/>
      <c r="HH5" s="917"/>
      <c r="HI5" s="917"/>
      <c r="HJ5" s="917"/>
      <c r="HK5" s="917"/>
      <c r="HL5" s="917"/>
      <c r="HM5" s="917"/>
      <c r="HN5" s="917"/>
      <c r="HO5" s="917"/>
      <c r="HP5" s="917"/>
      <c r="HQ5" s="917"/>
      <c r="HR5" s="917"/>
      <c r="HS5" s="917"/>
      <c r="HT5" s="917"/>
      <c r="HU5" s="917"/>
      <c r="HV5" s="917"/>
      <c r="HW5" s="917"/>
      <c r="HX5" s="917"/>
      <c r="HY5" s="917"/>
      <c r="HZ5" s="917"/>
      <c r="IA5" s="917"/>
      <c r="IB5" s="917"/>
      <c r="IC5" s="917"/>
      <c r="ID5" s="917"/>
      <c r="IE5" s="917"/>
      <c r="IF5" s="917"/>
      <c r="IG5" s="917"/>
      <c r="IH5" s="917"/>
      <c r="II5" s="917"/>
      <c r="IJ5" s="917"/>
      <c r="IK5" s="917"/>
      <c r="IL5" s="917"/>
      <c r="IM5" s="917"/>
      <c r="IN5" s="917"/>
      <c r="IO5" s="917"/>
      <c r="IP5" s="917"/>
      <c r="IQ5" s="917"/>
      <c r="IR5" s="917"/>
      <c r="IS5" s="917"/>
      <c r="IT5" s="917"/>
      <c r="IU5" s="917"/>
      <c r="IV5" s="917"/>
      <c r="IW5" s="917"/>
      <c r="IX5" s="917"/>
      <c r="IY5" s="917"/>
      <c r="IZ5" s="917"/>
      <c r="JA5" s="917"/>
      <c r="JB5" s="917"/>
      <c r="JC5" s="917"/>
      <c r="JD5" s="917"/>
      <c r="JE5" s="917"/>
      <c r="JF5" s="917"/>
      <c r="JG5" s="917"/>
      <c r="JH5" s="917"/>
      <c r="JI5" s="917"/>
      <c r="JJ5" s="917"/>
      <c r="JK5" s="917"/>
      <c r="JL5" s="917"/>
      <c r="JM5" s="917"/>
      <c r="JN5" s="917"/>
      <c r="JO5" s="917"/>
      <c r="JP5" s="917"/>
      <c r="JQ5" s="917"/>
      <c r="JR5" s="917"/>
      <c r="JS5" s="917"/>
      <c r="JT5" s="917"/>
      <c r="JU5" s="917"/>
      <c r="JV5" s="917"/>
      <c r="JW5" s="917"/>
      <c r="JX5" s="917"/>
      <c r="JY5" s="917"/>
      <c r="JZ5" s="917"/>
      <c r="KA5" s="917"/>
      <c r="KB5" s="917"/>
      <c r="KC5" s="917"/>
      <c r="KD5" s="917"/>
      <c r="KE5" s="917"/>
      <c r="KF5" s="917"/>
      <c r="KG5" s="917"/>
      <c r="KH5" s="917"/>
      <c r="KI5" s="917"/>
      <c r="KJ5" s="917"/>
      <c r="KK5" s="917"/>
      <c r="KL5" s="917"/>
      <c r="KM5" s="917"/>
    </row>
    <row r="6" spans="1:299" s="436" customFormat="1" x14ac:dyDescent="0.2">
      <c r="A6" s="430" t="s">
        <v>598</v>
      </c>
      <c r="B6" s="438">
        <v>43.834510999999999</v>
      </c>
      <c r="C6" s="438">
        <v>56.575593000000005</v>
      </c>
      <c r="D6" s="438">
        <v>58.097303999999994</v>
      </c>
      <c r="E6" s="438">
        <v>69.63290099999999</v>
      </c>
      <c r="F6" s="438">
        <v>67.804198</v>
      </c>
      <c r="G6" s="438">
        <v>66.905625999999998</v>
      </c>
      <c r="H6" s="438">
        <v>68.186218999999994</v>
      </c>
      <c r="I6" s="438">
        <v>65.471435999999997</v>
      </c>
      <c r="J6" s="438">
        <v>59.192348000000003</v>
      </c>
      <c r="K6" s="438">
        <v>61.301951000000003</v>
      </c>
      <c r="L6" s="438">
        <v>53.852782999999995</v>
      </c>
      <c r="M6" s="438">
        <v>58.749136</v>
      </c>
      <c r="N6" s="438">
        <v>59.077078</v>
      </c>
      <c r="O6" s="438">
        <v>65.266882999999993</v>
      </c>
      <c r="P6" s="438">
        <v>67.310748000000004</v>
      </c>
      <c r="Q6" s="438">
        <v>71.930199000000002</v>
      </c>
      <c r="R6" s="438">
        <v>95.667000000000002</v>
      </c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6"/>
      <c r="BM6" s="426"/>
      <c r="BN6" s="426"/>
      <c r="BO6" s="426"/>
      <c r="BP6" s="426"/>
      <c r="BQ6" s="426"/>
      <c r="BR6" s="426"/>
      <c r="BS6" s="426"/>
      <c r="BT6" s="426"/>
      <c r="BU6" s="426"/>
      <c r="BV6" s="426"/>
      <c r="BW6" s="426"/>
      <c r="BX6" s="426"/>
      <c r="BY6" s="426"/>
      <c r="BZ6" s="426"/>
      <c r="CA6" s="426"/>
      <c r="CB6" s="426"/>
      <c r="CC6" s="426"/>
      <c r="CD6" s="426"/>
      <c r="CE6" s="426"/>
      <c r="CF6" s="426"/>
      <c r="CG6" s="426"/>
      <c r="CH6" s="426"/>
      <c r="CI6" s="426"/>
      <c r="CJ6" s="426"/>
      <c r="CK6" s="426"/>
      <c r="CL6" s="426"/>
      <c r="CM6" s="426"/>
      <c r="CN6" s="426"/>
      <c r="CO6" s="426"/>
      <c r="CP6" s="426"/>
      <c r="CQ6" s="426"/>
      <c r="CR6" s="426"/>
      <c r="CS6" s="426"/>
      <c r="CT6" s="426"/>
      <c r="CU6" s="426"/>
      <c r="CV6" s="426"/>
      <c r="CW6" s="426"/>
      <c r="CX6" s="426"/>
      <c r="CY6" s="426"/>
      <c r="CZ6" s="426"/>
      <c r="DA6" s="426"/>
      <c r="DB6" s="426"/>
      <c r="DC6" s="426"/>
      <c r="DD6" s="426"/>
      <c r="DE6" s="426"/>
      <c r="DF6" s="426"/>
      <c r="DG6" s="426"/>
      <c r="DH6" s="426"/>
      <c r="DI6" s="426"/>
      <c r="DJ6" s="426"/>
      <c r="DK6" s="426"/>
      <c r="DL6" s="426"/>
      <c r="DM6" s="426"/>
      <c r="DN6" s="426"/>
      <c r="DO6" s="426"/>
      <c r="DP6" s="426"/>
      <c r="DQ6" s="426"/>
      <c r="DR6" s="426"/>
      <c r="DS6" s="426"/>
      <c r="DT6" s="917"/>
      <c r="DU6" s="917"/>
      <c r="DV6" s="917"/>
      <c r="DW6" s="917"/>
      <c r="DX6" s="917"/>
      <c r="DY6" s="917"/>
      <c r="DZ6" s="917"/>
      <c r="EA6" s="917"/>
      <c r="EB6" s="917"/>
      <c r="EC6" s="917"/>
      <c r="ED6" s="917"/>
      <c r="EE6" s="917"/>
      <c r="EF6" s="917"/>
      <c r="EG6" s="917"/>
      <c r="EH6" s="917"/>
      <c r="EI6" s="917"/>
      <c r="EJ6" s="917"/>
      <c r="EK6" s="917"/>
      <c r="EL6" s="917"/>
      <c r="EM6" s="917"/>
      <c r="EN6" s="917"/>
      <c r="EO6" s="917"/>
      <c r="EP6" s="917"/>
      <c r="EQ6" s="917"/>
      <c r="ER6" s="917"/>
      <c r="ES6" s="917"/>
      <c r="ET6" s="917"/>
      <c r="EU6" s="917"/>
      <c r="EV6" s="917"/>
      <c r="EW6" s="917"/>
      <c r="EX6" s="917"/>
      <c r="EY6" s="917"/>
      <c r="EZ6" s="917"/>
      <c r="FA6" s="917"/>
      <c r="FB6" s="917"/>
      <c r="FC6" s="917"/>
      <c r="FD6" s="917"/>
      <c r="FE6" s="917"/>
      <c r="FF6" s="917"/>
      <c r="FG6" s="917"/>
      <c r="FH6" s="917"/>
      <c r="FI6" s="917"/>
      <c r="FJ6" s="917"/>
      <c r="FK6" s="917"/>
      <c r="FL6" s="917"/>
      <c r="FM6" s="917"/>
      <c r="FN6" s="917"/>
      <c r="FO6" s="917"/>
      <c r="FP6" s="917"/>
      <c r="FQ6" s="917"/>
      <c r="FR6" s="917"/>
      <c r="FS6" s="917"/>
      <c r="FT6" s="917"/>
      <c r="FU6" s="917"/>
      <c r="FV6" s="917"/>
      <c r="FW6" s="917"/>
      <c r="FX6" s="917"/>
      <c r="FY6" s="917"/>
      <c r="FZ6" s="917"/>
      <c r="GA6" s="917"/>
      <c r="GB6" s="917"/>
      <c r="GC6" s="917"/>
      <c r="GD6" s="917"/>
      <c r="GE6" s="917"/>
      <c r="GF6" s="917"/>
      <c r="GG6" s="917"/>
      <c r="GH6" s="917"/>
      <c r="GI6" s="917"/>
      <c r="GJ6" s="917"/>
      <c r="GK6" s="917"/>
      <c r="GL6" s="917"/>
      <c r="GM6" s="917"/>
      <c r="GN6" s="917"/>
      <c r="GO6" s="917"/>
      <c r="GP6" s="917"/>
      <c r="GQ6" s="917"/>
      <c r="GR6" s="917"/>
      <c r="GS6" s="917"/>
      <c r="GT6" s="917"/>
      <c r="GU6" s="917"/>
      <c r="GV6" s="917"/>
      <c r="GW6" s="917"/>
      <c r="GX6" s="917"/>
      <c r="GY6" s="917"/>
      <c r="GZ6" s="917"/>
      <c r="HA6" s="917"/>
      <c r="HB6" s="917"/>
      <c r="HC6" s="917"/>
      <c r="HD6" s="917"/>
      <c r="HE6" s="917"/>
      <c r="HF6" s="917"/>
      <c r="HG6" s="917"/>
      <c r="HH6" s="917"/>
      <c r="HI6" s="917"/>
      <c r="HJ6" s="917"/>
      <c r="HK6" s="917"/>
      <c r="HL6" s="917"/>
      <c r="HM6" s="917"/>
      <c r="HN6" s="917"/>
      <c r="HO6" s="917"/>
      <c r="HP6" s="917"/>
      <c r="HQ6" s="917"/>
      <c r="HR6" s="917"/>
      <c r="HS6" s="917"/>
      <c r="HT6" s="917"/>
      <c r="HU6" s="917"/>
      <c r="HV6" s="917"/>
      <c r="HW6" s="917"/>
      <c r="HX6" s="917"/>
      <c r="HY6" s="917"/>
      <c r="HZ6" s="917"/>
      <c r="IA6" s="917"/>
      <c r="IB6" s="917"/>
      <c r="IC6" s="917"/>
      <c r="ID6" s="917"/>
      <c r="IE6" s="917"/>
      <c r="IF6" s="917"/>
      <c r="IG6" s="917"/>
      <c r="IH6" s="917"/>
      <c r="II6" s="917"/>
      <c r="IJ6" s="917"/>
      <c r="IK6" s="917"/>
      <c r="IL6" s="917"/>
      <c r="IM6" s="917"/>
      <c r="IN6" s="917"/>
      <c r="IO6" s="917"/>
      <c r="IP6" s="917"/>
      <c r="IQ6" s="917"/>
      <c r="IR6" s="917"/>
      <c r="IS6" s="917"/>
      <c r="IT6" s="917"/>
      <c r="IU6" s="917"/>
      <c r="IV6" s="917"/>
      <c r="IW6" s="917"/>
      <c r="IX6" s="917"/>
      <c r="IY6" s="917"/>
      <c r="IZ6" s="917"/>
      <c r="JA6" s="917"/>
      <c r="JB6" s="917"/>
      <c r="JC6" s="917"/>
      <c r="JD6" s="917"/>
      <c r="JE6" s="917"/>
      <c r="JF6" s="917"/>
      <c r="JG6" s="917"/>
      <c r="JH6" s="917"/>
      <c r="JI6" s="917"/>
      <c r="JJ6" s="917"/>
      <c r="JK6" s="917"/>
      <c r="JL6" s="917"/>
      <c r="JM6" s="917"/>
      <c r="JN6" s="917"/>
      <c r="JO6" s="917"/>
      <c r="JP6" s="917"/>
      <c r="JQ6" s="917"/>
      <c r="JR6" s="917"/>
      <c r="JS6" s="917"/>
      <c r="JT6" s="917"/>
      <c r="JU6" s="917"/>
      <c r="JV6" s="917"/>
      <c r="JW6" s="917"/>
      <c r="JX6" s="917"/>
      <c r="JY6" s="917"/>
      <c r="JZ6" s="917"/>
      <c r="KA6" s="917"/>
      <c r="KB6" s="917"/>
      <c r="KC6" s="917"/>
      <c r="KD6" s="917"/>
      <c r="KE6" s="917"/>
      <c r="KF6" s="917"/>
      <c r="KG6" s="917"/>
      <c r="KH6" s="917"/>
      <c r="KI6" s="917"/>
      <c r="KJ6" s="917"/>
      <c r="KK6" s="917"/>
      <c r="KL6" s="917"/>
      <c r="KM6" s="917"/>
    </row>
    <row r="7" spans="1:299" s="436" customFormat="1" x14ac:dyDescent="0.2">
      <c r="A7" s="430" t="s">
        <v>599</v>
      </c>
      <c r="B7" s="438">
        <v>4.5143800000000009</v>
      </c>
      <c r="C7" s="438">
        <v>6.0205989999999998</v>
      </c>
      <c r="D7" s="438">
        <v>4.5090950000000003</v>
      </c>
      <c r="E7" s="438">
        <v>4.7020439999999999</v>
      </c>
      <c r="F7" s="438">
        <v>5.5021119999999994</v>
      </c>
      <c r="G7" s="438">
        <v>6.1717769999999996</v>
      </c>
      <c r="H7" s="438">
        <v>7.3014310000000009</v>
      </c>
      <c r="I7" s="438">
        <v>8.9423849999999998</v>
      </c>
      <c r="J7" s="438">
        <v>9.9794919999999987</v>
      </c>
      <c r="K7" s="438">
        <v>14.048065000000001</v>
      </c>
      <c r="L7" s="438">
        <v>18.879337</v>
      </c>
      <c r="M7" s="438">
        <v>23.924827000000001</v>
      </c>
      <c r="N7" s="438">
        <v>34.383778999999997</v>
      </c>
      <c r="O7" s="438">
        <v>49.859341999999998</v>
      </c>
      <c r="P7" s="438">
        <v>39.170676</v>
      </c>
      <c r="Q7" s="438">
        <v>41.546089999999992</v>
      </c>
      <c r="R7" s="438">
        <v>41.503999999999998</v>
      </c>
      <c r="S7" s="426"/>
      <c r="T7" s="426"/>
      <c r="U7" s="426"/>
      <c r="V7" s="426"/>
      <c r="W7" s="426"/>
      <c r="X7" s="426"/>
      <c r="Y7" s="426"/>
      <c r="Z7" s="426"/>
      <c r="AA7" s="426"/>
      <c r="AB7" s="426"/>
      <c r="AC7" s="426"/>
      <c r="AD7" s="426"/>
      <c r="AE7" s="426"/>
      <c r="AF7" s="426"/>
      <c r="AG7" s="426"/>
      <c r="AH7" s="426"/>
      <c r="AI7" s="426"/>
      <c r="AJ7" s="426"/>
      <c r="AK7" s="426"/>
      <c r="AL7" s="426"/>
      <c r="AM7" s="426"/>
      <c r="AN7" s="426"/>
      <c r="AO7" s="426"/>
      <c r="AP7" s="426"/>
      <c r="AQ7" s="426"/>
      <c r="AR7" s="426"/>
      <c r="AS7" s="426"/>
      <c r="AT7" s="426"/>
      <c r="AU7" s="426"/>
      <c r="AV7" s="426"/>
      <c r="AW7" s="426"/>
      <c r="AX7" s="426"/>
      <c r="AY7" s="426"/>
      <c r="AZ7" s="426"/>
      <c r="BA7" s="426"/>
      <c r="BB7" s="426"/>
      <c r="BC7" s="426"/>
      <c r="BD7" s="426"/>
      <c r="BE7" s="426"/>
      <c r="BF7" s="426"/>
      <c r="BG7" s="426"/>
      <c r="BH7" s="426"/>
      <c r="BI7" s="426"/>
      <c r="BJ7" s="426"/>
      <c r="BK7" s="426"/>
      <c r="BL7" s="426"/>
      <c r="BM7" s="426"/>
      <c r="BN7" s="426"/>
      <c r="BO7" s="426"/>
      <c r="BP7" s="426"/>
      <c r="BQ7" s="426"/>
      <c r="BR7" s="426"/>
      <c r="BS7" s="426"/>
      <c r="BT7" s="426"/>
      <c r="BU7" s="426"/>
      <c r="BV7" s="426"/>
      <c r="BW7" s="426"/>
      <c r="BX7" s="426"/>
      <c r="BY7" s="426"/>
      <c r="BZ7" s="426"/>
      <c r="CA7" s="426"/>
      <c r="CB7" s="426"/>
      <c r="CC7" s="426"/>
      <c r="CD7" s="426"/>
      <c r="CE7" s="426"/>
      <c r="CF7" s="426"/>
      <c r="CG7" s="426"/>
      <c r="CH7" s="426"/>
      <c r="CI7" s="426"/>
      <c r="CJ7" s="426"/>
      <c r="CK7" s="426"/>
      <c r="CL7" s="426"/>
      <c r="CM7" s="426"/>
      <c r="CN7" s="426"/>
      <c r="CO7" s="426"/>
      <c r="CP7" s="426"/>
      <c r="CQ7" s="426"/>
      <c r="CR7" s="426"/>
      <c r="CS7" s="426"/>
      <c r="CT7" s="426"/>
      <c r="CU7" s="426"/>
      <c r="CV7" s="426"/>
      <c r="CW7" s="426"/>
      <c r="CX7" s="426"/>
      <c r="CY7" s="426"/>
      <c r="CZ7" s="426"/>
      <c r="DA7" s="426"/>
      <c r="DB7" s="426"/>
      <c r="DC7" s="426"/>
      <c r="DD7" s="426"/>
      <c r="DE7" s="426"/>
      <c r="DF7" s="426"/>
      <c r="DG7" s="426"/>
      <c r="DH7" s="426"/>
      <c r="DI7" s="426"/>
      <c r="DJ7" s="426"/>
      <c r="DK7" s="426"/>
      <c r="DL7" s="426"/>
      <c r="DM7" s="426"/>
      <c r="DN7" s="426"/>
      <c r="DO7" s="426"/>
      <c r="DP7" s="426"/>
      <c r="DQ7" s="426"/>
      <c r="DR7" s="426"/>
      <c r="DS7" s="426"/>
      <c r="DT7" s="917"/>
      <c r="DU7" s="917"/>
      <c r="DV7" s="917"/>
      <c r="DW7" s="917"/>
      <c r="DX7" s="917"/>
      <c r="DY7" s="917"/>
      <c r="DZ7" s="917"/>
      <c r="EA7" s="917"/>
      <c r="EB7" s="917"/>
      <c r="EC7" s="917"/>
      <c r="ED7" s="917"/>
      <c r="EE7" s="917"/>
      <c r="EF7" s="917"/>
      <c r="EG7" s="917"/>
      <c r="EH7" s="917"/>
      <c r="EI7" s="917"/>
      <c r="EJ7" s="917"/>
      <c r="EK7" s="917"/>
      <c r="EL7" s="917"/>
      <c r="EM7" s="917"/>
      <c r="EN7" s="917"/>
      <c r="EO7" s="917"/>
      <c r="EP7" s="917"/>
      <c r="EQ7" s="917"/>
      <c r="ER7" s="917"/>
      <c r="ES7" s="917"/>
      <c r="ET7" s="917"/>
      <c r="EU7" s="917"/>
      <c r="EV7" s="917"/>
      <c r="EW7" s="917"/>
      <c r="EX7" s="917"/>
      <c r="EY7" s="917"/>
      <c r="EZ7" s="917"/>
      <c r="FA7" s="917"/>
      <c r="FB7" s="917"/>
      <c r="FC7" s="917"/>
      <c r="FD7" s="917"/>
      <c r="FE7" s="917"/>
      <c r="FF7" s="917"/>
      <c r="FG7" s="917"/>
      <c r="FH7" s="917"/>
      <c r="FI7" s="917"/>
      <c r="FJ7" s="917"/>
      <c r="FK7" s="917"/>
      <c r="FL7" s="917"/>
      <c r="FM7" s="917"/>
      <c r="FN7" s="917"/>
      <c r="FO7" s="917"/>
      <c r="FP7" s="917"/>
      <c r="FQ7" s="917"/>
      <c r="FR7" s="917"/>
      <c r="FS7" s="917"/>
      <c r="FT7" s="917"/>
      <c r="FU7" s="917"/>
      <c r="FV7" s="917"/>
      <c r="FW7" s="917"/>
      <c r="FX7" s="917"/>
      <c r="FY7" s="917"/>
      <c r="FZ7" s="917"/>
      <c r="GA7" s="917"/>
      <c r="GB7" s="917"/>
      <c r="GC7" s="917"/>
      <c r="GD7" s="917"/>
      <c r="GE7" s="917"/>
      <c r="GF7" s="917"/>
      <c r="GG7" s="917"/>
      <c r="GH7" s="917"/>
      <c r="GI7" s="917"/>
      <c r="GJ7" s="917"/>
      <c r="GK7" s="917"/>
      <c r="GL7" s="917"/>
      <c r="GM7" s="917"/>
      <c r="GN7" s="917"/>
      <c r="GO7" s="917"/>
      <c r="GP7" s="917"/>
      <c r="GQ7" s="917"/>
      <c r="GR7" s="917"/>
      <c r="GS7" s="917"/>
      <c r="GT7" s="917"/>
      <c r="GU7" s="917"/>
      <c r="GV7" s="917"/>
      <c r="GW7" s="917"/>
      <c r="GX7" s="917"/>
      <c r="GY7" s="917"/>
      <c r="GZ7" s="917"/>
      <c r="HA7" s="917"/>
      <c r="HB7" s="917"/>
      <c r="HC7" s="917"/>
      <c r="HD7" s="917"/>
      <c r="HE7" s="917"/>
      <c r="HF7" s="917"/>
      <c r="HG7" s="917"/>
      <c r="HH7" s="917"/>
      <c r="HI7" s="917"/>
      <c r="HJ7" s="917"/>
      <c r="HK7" s="917"/>
      <c r="HL7" s="917"/>
      <c r="HM7" s="917"/>
      <c r="HN7" s="917"/>
      <c r="HO7" s="917"/>
      <c r="HP7" s="917"/>
      <c r="HQ7" s="917"/>
      <c r="HR7" s="917"/>
      <c r="HS7" s="917"/>
      <c r="HT7" s="917"/>
      <c r="HU7" s="917"/>
      <c r="HV7" s="917"/>
      <c r="HW7" s="917"/>
      <c r="HX7" s="917"/>
      <c r="HY7" s="917"/>
      <c r="HZ7" s="917"/>
      <c r="IA7" s="917"/>
      <c r="IB7" s="917"/>
      <c r="IC7" s="917"/>
      <c r="ID7" s="917"/>
      <c r="IE7" s="917"/>
      <c r="IF7" s="917"/>
      <c r="IG7" s="917"/>
      <c r="IH7" s="917"/>
      <c r="II7" s="917"/>
      <c r="IJ7" s="917"/>
      <c r="IK7" s="917"/>
      <c r="IL7" s="917"/>
      <c r="IM7" s="917"/>
      <c r="IN7" s="917"/>
      <c r="IO7" s="917"/>
      <c r="IP7" s="917"/>
      <c r="IQ7" s="917"/>
      <c r="IR7" s="917"/>
      <c r="IS7" s="917"/>
      <c r="IT7" s="917"/>
      <c r="IU7" s="917"/>
      <c r="IV7" s="917"/>
      <c r="IW7" s="917"/>
      <c r="IX7" s="917"/>
      <c r="IY7" s="917"/>
      <c r="IZ7" s="917"/>
      <c r="JA7" s="917"/>
      <c r="JB7" s="917"/>
      <c r="JC7" s="917"/>
      <c r="JD7" s="917"/>
      <c r="JE7" s="917"/>
      <c r="JF7" s="917"/>
      <c r="JG7" s="917"/>
      <c r="JH7" s="917"/>
      <c r="JI7" s="917"/>
      <c r="JJ7" s="917"/>
      <c r="JK7" s="917"/>
      <c r="JL7" s="917"/>
      <c r="JM7" s="917"/>
      <c r="JN7" s="917"/>
      <c r="JO7" s="917"/>
      <c r="JP7" s="917"/>
      <c r="JQ7" s="917"/>
      <c r="JR7" s="917"/>
      <c r="JS7" s="917"/>
      <c r="JT7" s="917"/>
      <c r="JU7" s="917"/>
      <c r="JV7" s="917"/>
      <c r="JW7" s="917"/>
      <c r="JX7" s="917"/>
      <c r="JY7" s="917"/>
      <c r="JZ7" s="917"/>
      <c r="KA7" s="917"/>
      <c r="KB7" s="917"/>
      <c r="KC7" s="917"/>
      <c r="KD7" s="917"/>
      <c r="KE7" s="917"/>
      <c r="KF7" s="917"/>
      <c r="KG7" s="917"/>
      <c r="KH7" s="917"/>
      <c r="KI7" s="917"/>
      <c r="KJ7" s="917"/>
      <c r="KK7" s="917"/>
      <c r="KL7" s="917"/>
      <c r="KM7" s="917"/>
    </row>
    <row r="8" spans="1:299" s="436" customFormat="1" ht="19.5" customHeight="1" x14ac:dyDescent="0.2">
      <c r="A8" s="428" t="s">
        <v>600</v>
      </c>
      <c r="B8" s="438">
        <v>-66.169097999999991</v>
      </c>
      <c r="C8" s="438">
        <v>-106.19176899999999</v>
      </c>
      <c r="D8" s="438">
        <v>-72.70487700000001</v>
      </c>
      <c r="E8" s="438">
        <v>-81.887521000000007</v>
      </c>
      <c r="F8" s="438">
        <v>-80.389926000000003</v>
      </c>
      <c r="G8" s="438">
        <v>-79.135176000000001</v>
      </c>
      <c r="H8" s="438">
        <v>-78.894089999999991</v>
      </c>
      <c r="I8" s="438">
        <v>-83.239700000000013</v>
      </c>
      <c r="J8" s="438">
        <v>-88.859779000000003</v>
      </c>
      <c r="K8" s="438">
        <v>-95.343129000000005</v>
      </c>
      <c r="L8" s="438">
        <v>-86.102992000000015</v>
      </c>
      <c r="M8" s="438">
        <v>-96.429839000000015</v>
      </c>
      <c r="N8" s="438">
        <v>-108.36428099999999</v>
      </c>
      <c r="O8" s="438">
        <v>-123.21045500000001</v>
      </c>
      <c r="P8" s="438">
        <v>-122.92886000000001</v>
      </c>
      <c r="Q8" s="438">
        <v>-146.49005399999999</v>
      </c>
      <c r="R8" s="438">
        <v>-137.74</v>
      </c>
      <c r="S8" s="426"/>
      <c r="T8" s="426"/>
      <c r="U8" s="426"/>
      <c r="V8" s="426"/>
      <c r="W8" s="426"/>
      <c r="X8" s="426"/>
      <c r="Y8" s="426"/>
      <c r="Z8" s="426"/>
      <c r="AA8" s="426"/>
      <c r="AB8" s="426"/>
      <c r="AC8" s="426"/>
      <c r="AD8" s="426"/>
      <c r="AE8" s="426"/>
      <c r="AF8" s="426"/>
      <c r="AG8" s="426"/>
      <c r="AH8" s="426"/>
      <c r="AI8" s="426"/>
      <c r="AJ8" s="426"/>
      <c r="AK8" s="426"/>
      <c r="AL8" s="426"/>
      <c r="AM8" s="426"/>
      <c r="AN8" s="426"/>
      <c r="AO8" s="426"/>
      <c r="AP8" s="426"/>
      <c r="AQ8" s="426"/>
      <c r="AR8" s="426"/>
      <c r="AS8" s="426"/>
      <c r="AT8" s="426"/>
      <c r="AU8" s="426"/>
      <c r="AV8" s="426"/>
      <c r="AW8" s="426"/>
      <c r="AX8" s="426"/>
      <c r="AY8" s="426"/>
      <c r="AZ8" s="426"/>
      <c r="BA8" s="426"/>
      <c r="BB8" s="426"/>
      <c r="BC8" s="426"/>
      <c r="BD8" s="426"/>
      <c r="BE8" s="426"/>
      <c r="BF8" s="426"/>
      <c r="BG8" s="426"/>
      <c r="BH8" s="426"/>
      <c r="BI8" s="426"/>
      <c r="BJ8" s="426"/>
      <c r="BK8" s="426"/>
      <c r="BL8" s="426"/>
      <c r="BM8" s="426"/>
      <c r="BN8" s="426"/>
      <c r="BO8" s="426"/>
      <c r="BP8" s="426"/>
      <c r="BQ8" s="426"/>
      <c r="BR8" s="426"/>
      <c r="BS8" s="426"/>
      <c r="BT8" s="426"/>
      <c r="BU8" s="426"/>
      <c r="BV8" s="426"/>
      <c r="BW8" s="426"/>
      <c r="BX8" s="426"/>
      <c r="BY8" s="426"/>
      <c r="BZ8" s="426"/>
      <c r="CA8" s="426"/>
      <c r="CB8" s="426"/>
      <c r="CC8" s="426"/>
      <c r="CD8" s="426"/>
      <c r="CE8" s="426"/>
      <c r="CF8" s="426"/>
      <c r="CG8" s="426"/>
      <c r="CH8" s="426"/>
      <c r="CI8" s="426"/>
      <c r="CJ8" s="426"/>
      <c r="CK8" s="426"/>
      <c r="CL8" s="426"/>
      <c r="CM8" s="426"/>
      <c r="CN8" s="426"/>
      <c r="CO8" s="426"/>
      <c r="CP8" s="426"/>
      <c r="CQ8" s="426"/>
      <c r="CR8" s="426"/>
      <c r="CS8" s="426"/>
      <c r="CT8" s="426"/>
      <c r="CU8" s="426"/>
      <c r="CV8" s="426"/>
      <c r="CW8" s="426"/>
      <c r="CX8" s="426"/>
      <c r="CY8" s="426"/>
      <c r="CZ8" s="426"/>
      <c r="DA8" s="426"/>
      <c r="DB8" s="426"/>
      <c r="DC8" s="426"/>
      <c r="DD8" s="426"/>
      <c r="DE8" s="426"/>
      <c r="DF8" s="426"/>
      <c r="DG8" s="426"/>
      <c r="DH8" s="426"/>
      <c r="DI8" s="426"/>
      <c r="DJ8" s="426"/>
      <c r="DK8" s="426"/>
      <c r="DL8" s="426"/>
      <c r="DM8" s="426"/>
      <c r="DN8" s="426"/>
      <c r="DO8" s="426"/>
      <c r="DP8" s="426"/>
      <c r="DQ8" s="426"/>
      <c r="DR8" s="426"/>
      <c r="DS8" s="426"/>
      <c r="DT8" s="917"/>
      <c r="DU8" s="917"/>
      <c r="DV8" s="917"/>
      <c r="DW8" s="917"/>
      <c r="DX8" s="917"/>
      <c r="DY8" s="917"/>
      <c r="DZ8" s="917"/>
      <c r="EA8" s="917"/>
      <c r="EB8" s="917"/>
      <c r="EC8" s="917"/>
      <c r="ED8" s="917"/>
      <c r="EE8" s="917"/>
      <c r="EF8" s="917"/>
      <c r="EG8" s="917"/>
      <c r="EH8" s="917"/>
      <c r="EI8" s="917"/>
      <c r="EJ8" s="917"/>
      <c r="EK8" s="917"/>
      <c r="EL8" s="917"/>
      <c r="EM8" s="917"/>
      <c r="EN8" s="917"/>
      <c r="EO8" s="917"/>
      <c r="EP8" s="917"/>
      <c r="EQ8" s="917"/>
      <c r="ER8" s="917"/>
      <c r="ES8" s="917"/>
      <c r="ET8" s="917"/>
      <c r="EU8" s="917"/>
      <c r="EV8" s="917"/>
      <c r="EW8" s="917"/>
      <c r="EX8" s="917"/>
      <c r="EY8" s="917"/>
      <c r="EZ8" s="917"/>
      <c r="FA8" s="917"/>
      <c r="FB8" s="917"/>
      <c r="FC8" s="917"/>
      <c r="FD8" s="917"/>
      <c r="FE8" s="917"/>
      <c r="FF8" s="917"/>
      <c r="FG8" s="917"/>
      <c r="FH8" s="917"/>
      <c r="FI8" s="917"/>
      <c r="FJ8" s="917"/>
      <c r="FK8" s="917"/>
      <c r="FL8" s="917"/>
      <c r="FM8" s="917"/>
      <c r="FN8" s="917"/>
      <c r="FO8" s="917"/>
      <c r="FP8" s="917"/>
      <c r="FQ8" s="917"/>
      <c r="FR8" s="917"/>
      <c r="FS8" s="917"/>
      <c r="FT8" s="917"/>
      <c r="FU8" s="917"/>
      <c r="FV8" s="917"/>
      <c r="FW8" s="917"/>
      <c r="FX8" s="917"/>
      <c r="FY8" s="917"/>
      <c r="FZ8" s="917"/>
      <c r="GA8" s="917"/>
      <c r="GB8" s="917"/>
      <c r="GC8" s="917"/>
      <c r="GD8" s="917"/>
      <c r="GE8" s="917"/>
      <c r="GF8" s="917"/>
      <c r="GG8" s="917"/>
      <c r="GH8" s="917"/>
      <c r="GI8" s="917"/>
      <c r="GJ8" s="917"/>
      <c r="GK8" s="917"/>
      <c r="GL8" s="917"/>
      <c r="GM8" s="917"/>
      <c r="GN8" s="917"/>
      <c r="GO8" s="917"/>
      <c r="GP8" s="917"/>
      <c r="GQ8" s="917"/>
      <c r="GR8" s="917"/>
      <c r="GS8" s="917"/>
      <c r="GT8" s="917"/>
      <c r="GU8" s="917"/>
      <c r="GV8" s="917"/>
      <c r="GW8" s="917"/>
      <c r="GX8" s="917"/>
      <c r="GY8" s="917"/>
      <c r="GZ8" s="917"/>
      <c r="HA8" s="917"/>
      <c r="HB8" s="917"/>
      <c r="HC8" s="917"/>
      <c r="HD8" s="917"/>
      <c r="HE8" s="917"/>
      <c r="HF8" s="917"/>
      <c r="HG8" s="917"/>
      <c r="HH8" s="917"/>
      <c r="HI8" s="917"/>
      <c r="HJ8" s="917"/>
      <c r="HK8" s="917"/>
      <c r="HL8" s="917"/>
      <c r="HM8" s="917"/>
      <c r="HN8" s="917"/>
      <c r="HO8" s="917"/>
      <c r="HP8" s="917"/>
      <c r="HQ8" s="917"/>
      <c r="HR8" s="917"/>
      <c r="HS8" s="917"/>
      <c r="HT8" s="917"/>
      <c r="HU8" s="917"/>
      <c r="HV8" s="917"/>
      <c r="HW8" s="917"/>
      <c r="HX8" s="917"/>
      <c r="HY8" s="917"/>
      <c r="HZ8" s="917"/>
      <c r="IA8" s="917"/>
      <c r="IB8" s="917"/>
      <c r="IC8" s="917"/>
      <c r="ID8" s="917"/>
      <c r="IE8" s="917"/>
      <c r="IF8" s="917"/>
      <c r="IG8" s="917"/>
      <c r="IH8" s="917"/>
      <c r="II8" s="917"/>
      <c r="IJ8" s="917"/>
      <c r="IK8" s="917"/>
      <c r="IL8" s="917"/>
      <c r="IM8" s="917"/>
      <c r="IN8" s="917"/>
      <c r="IO8" s="917"/>
      <c r="IP8" s="917"/>
      <c r="IQ8" s="917"/>
      <c r="IR8" s="917"/>
      <c r="IS8" s="917"/>
      <c r="IT8" s="917"/>
      <c r="IU8" s="917"/>
      <c r="IV8" s="917"/>
      <c r="IW8" s="917"/>
      <c r="IX8" s="917"/>
      <c r="IY8" s="917"/>
      <c r="IZ8" s="917"/>
      <c r="JA8" s="917"/>
      <c r="JB8" s="917"/>
      <c r="JC8" s="917"/>
      <c r="JD8" s="917"/>
      <c r="JE8" s="917"/>
      <c r="JF8" s="917"/>
      <c r="JG8" s="917"/>
      <c r="JH8" s="917"/>
      <c r="JI8" s="917"/>
      <c r="JJ8" s="917"/>
      <c r="JK8" s="917"/>
      <c r="JL8" s="917"/>
      <c r="JM8" s="917"/>
      <c r="JN8" s="917"/>
      <c r="JO8" s="917"/>
      <c r="JP8" s="917"/>
      <c r="JQ8" s="917"/>
      <c r="JR8" s="917"/>
      <c r="JS8" s="917"/>
      <c r="JT8" s="917"/>
      <c r="JU8" s="917"/>
      <c r="JV8" s="917"/>
      <c r="JW8" s="917"/>
      <c r="JX8" s="917"/>
      <c r="JY8" s="917"/>
      <c r="JZ8" s="917"/>
      <c r="KA8" s="917"/>
      <c r="KB8" s="917"/>
      <c r="KC8" s="917"/>
      <c r="KD8" s="917"/>
      <c r="KE8" s="917"/>
      <c r="KF8" s="917"/>
      <c r="KG8" s="917"/>
      <c r="KH8" s="917"/>
      <c r="KI8" s="917"/>
      <c r="KJ8" s="917"/>
      <c r="KK8" s="917"/>
      <c r="KL8" s="917"/>
      <c r="KM8" s="917"/>
    </row>
    <row r="9" spans="1:299" s="436" customFormat="1" x14ac:dyDescent="0.2">
      <c r="A9" s="430" t="s">
        <v>601</v>
      </c>
      <c r="B9" s="438">
        <v>-31.873954999999999</v>
      </c>
      <c r="C9" s="438">
        <v>-34.873770999999998</v>
      </c>
      <c r="D9" s="438">
        <v>-36.260303</v>
      </c>
      <c r="E9" s="438">
        <v>-35.868814</v>
      </c>
      <c r="F9" s="438">
        <v>-36.651208999999994</v>
      </c>
      <c r="G9" s="438">
        <v>-36.984349999999999</v>
      </c>
      <c r="H9" s="438">
        <v>-37.620995999999998</v>
      </c>
      <c r="I9" s="438">
        <v>-37.716631</v>
      </c>
      <c r="J9" s="438">
        <v>-38.583615999999999</v>
      </c>
      <c r="K9" s="438">
        <v>-40.465876999999999</v>
      </c>
      <c r="L9" s="438">
        <v>-40.257935000000003</v>
      </c>
      <c r="M9" s="438">
        <v>-41.374915000000009</v>
      </c>
      <c r="N9" s="438">
        <v>-42.376519999999999</v>
      </c>
      <c r="O9" s="438">
        <v>-45.869962000000001</v>
      </c>
      <c r="P9" s="438">
        <v>-48.173285</v>
      </c>
      <c r="Q9" s="438">
        <v>-50.831695000000003</v>
      </c>
      <c r="R9" s="438">
        <v>-50.76</v>
      </c>
      <c r="S9" s="426"/>
      <c r="T9" s="426"/>
      <c r="U9" s="426"/>
      <c r="V9" s="426"/>
      <c r="W9" s="426"/>
      <c r="X9" s="426"/>
      <c r="Y9" s="426"/>
      <c r="Z9" s="426"/>
      <c r="AA9" s="426"/>
      <c r="AB9" s="426"/>
      <c r="AC9" s="426"/>
      <c r="AD9" s="426"/>
      <c r="AE9" s="426"/>
      <c r="AF9" s="426"/>
      <c r="AG9" s="426"/>
      <c r="AH9" s="426"/>
      <c r="AI9" s="426"/>
      <c r="AJ9" s="426"/>
      <c r="AK9" s="426"/>
      <c r="AL9" s="426"/>
      <c r="AM9" s="426"/>
      <c r="AN9" s="426"/>
      <c r="AO9" s="426"/>
      <c r="AP9" s="426"/>
      <c r="AQ9" s="426"/>
      <c r="AR9" s="426"/>
      <c r="AS9" s="426"/>
      <c r="AT9" s="426"/>
      <c r="AU9" s="426"/>
      <c r="AV9" s="426"/>
      <c r="AW9" s="426"/>
      <c r="AX9" s="426"/>
      <c r="AY9" s="426"/>
      <c r="AZ9" s="426"/>
      <c r="BA9" s="426"/>
      <c r="BB9" s="426"/>
      <c r="BC9" s="426"/>
      <c r="BD9" s="426"/>
      <c r="BE9" s="426"/>
      <c r="BF9" s="426"/>
      <c r="BG9" s="426"/>
      <c r="BH9" s="426"/>
      <c r="BI9" s="426"/>
      <c r="BJ9" s="426"/>
      <c r="BK9" s="426"/>
      <c r="BL9" s="426"/>
      <c r="BM9" s="426"/>
      <c r="BN9" s="426"/>
      <c r="BO9" s="426"/>
      <c r="BP9" s="426"/>
      <c r="BQ9" s="426"/>
      <c r="BR9" s="426"/>
      <c r="BS9" s="426"/>
      <c r="BT9" s="426"/>
      <c r="BU9" s="426"/>
      <c r="BV9" s="426"/>
      <c r="BW9" s="426"/>
      <c r="BX9" s="426"/>
      <c r="BY9" s="426"/>
      <c r="BZ9" s="426"/>
      <c r="CA9" s="426"/>
      <c r="CB9" s="426"/>
      <c r="CC9" s="426"/>
      <c r="CD9" s="426"/>
      <c r="CE9" s="426"/>
      <c r="CF9" s="426"/>
      <c r="CG9" s="426"/>
      <c r="CH9" s="426"/>
      <c r="CI9" s="426"/>
      <c r="CJ9" s="426"/>
      <c r="CK9" s="426"/>
      <c r="CL9" s="426"/>
      <c r="CM9" s="426"/>
      <c r="CN9" s="426"/>
      <c r="CO9" s="426"/>
      <c r="CP9" s="426"/>
      <c r="CQ9" s="426"/>
      <c r="CR9" s="426"/>
      <c r="CS9" s="426"/>
      <c r="CT9" s="426"/>
      <c r="CU9" s="426"/>
      <c r="CV9" s="426"/>
      <c r="CW9" s="426"/>
      <c r="CX9" s="426"/>
      <c r="CY9" s="426"/>
      <c r="CZ9" s="426"/>
      <c r="DA9" s="426"/>
      <c r="DB9" s="426"/>
      <c r="DC9" s="426"/>
      <c r="DD9" s="426"/>
      <c r="DE9" s="426"/>
      <c r="DF9" s="426"/>
      <c r="DG9" s="426"/>
      <c r="DH9" s="426"/>
      <c r="DI9" s="426"/>
      <c r="DJ9" s="426"/>
      <c r="DK9" s="426"/>
      <c r="DL9" s="426"/>
      <c r="DM9" s="426"/>
      <c r="DN9" s="426"/>
      <c r="DO9" s="426"/>
      <c r="DP9" s="426"/>
      <c r="DQ9" s="426"/>
      <c r="DR9" s="426"/>
      <c r="DS9" s="426"/>
      <c r="DT9" s="917"/>
      <c r="DU9" s="917"/>
      <c r="DV9" s="917"/>
      <c r="DW9" s="917"/>
      <c r="DX9" s="917"/>
      <c r="DY9" s="917"/>
      <c r="DZ9" s="917"/>
      <c r="EA9" s="917"/>
      <c r="EB9" s="917"/>
      <c r="EC9" s="917"/>
      <c r="ED9" s="917"/>
      <c r="EE9" s="917"/>
      <c r="EF9" s="917"/>
      <c r="EG9" s="917"/>
      <c r="EH9" s="917"/>
      <c r="EI9" s="917"/>
      <c r="EJ9" s="917"/>
      <c r="EK9" s="917"/>
      <c r="EL9" s="917"/>
      <c r="EM9" s="917"/>
      <c r="EN9" s="917"/>
      <c r="EO9" s="917"/>
      <c r="EP9" s="917"/>
      <c r="EQ9" s="917"/>
      <c r="ER9" s="917"/>
      <c r="ES9" s="917"/>
      <c r="ET9" s="917"/>
      <c r="EU9" s="917"/>
      <c r="EV9" s="917"/>
      <c r="EW9" s="917"/>
      <c r="EX9" s="917"/>
      <c r="EY9" s="917"/>
      <c r="EZ9" s="917"/>
      <c r="FA9" s="917"/>
      <c r="FB9" s="917"/>
      <c r="FC9" s="917"/>
      <c r="FD9" s="917"/>
      <c r="FE9" s="917"/>
      <c r="FF9" s="917"/>
      <c r="FG9" s="917"/>
      <c r="FH9" s="917"/>
      <c r="FI9" s="917"/>
      <c r="FJ9" s="917"/>
      <c r="FK9" s="917"/>
      <c r="FL9" s="917"/>
      <c r="FM9" s="917"/>
      <c r="FN9" s="917"/>
      <c r="FO9" s="917"/>
      <c r="FP9" s="917"/>
      <c r="FQ9" s="917"/>
      <c r="FR9" s="917"/>
      <c r="FS9" s="917"/>
      <c r="FT9" s="917"/>
      <c r="FU9" s="917"/>
      <c r="FV9" s="917"/>
      <c r="FW9" s="917"/>
      <c r="FX9" s="917"/>
      <c r="FY9" s="917"/>
      <c r="FZ9" s="917"/>
      <c r="GA9" s="917"/>
      <c r="GB9" s="917"/>
      <c r="GC9" s="917"/>
      <c r="GD9" s="917"/>
      <c r="GE9" s="917"/>
      <c r="GF9" s="917"/>
      <c r="GG9" s="917"/>
      <c r="GH9" s="917"/>
      <c r="GI9" s="917"/>
      <c r="GJ9" s="917"/>
      <c r="GK9" s="917"/>
      <c r="GL9" s="917"/>
      <c r="GM9" s="917"/>
      <c r="GN9" s="917"/>
      <c r="GO9" s="917"/>
      <c r="GP9" s="917"/>
      <c r="GQ9" s="917"/>
      <c r="GR9" s="917"/>
      <c r="GS9" s="917"/>
      <c r="GT9" s="917"/>
      <c r="GU9" s="917"/>
      <c r="GV9" s="917"/>
      <c r="GW9" s="917"/>
      <c r="GX9" s="917"/>
      <c r="GY9" s="917"/>
      <c r="GZ9" s="917"/>
      <c r="HA9" s="917"/>
      <c r="HB9" s="917"/>
      <c r="HC9" s="917"/>
      <c r="HD9" s="917"/>
      <c r="HE9" s="917"/>
      <c r="HF9" s="917"/>
      <c r="HG9" s="917"/>
      <c r="HH9" s="917"/>
      <c r="HI9" s="917"/>
      <c r="HJ9" s="917"/>
      <c r="HK9" s="917"/>
      <c r="HL9" s="917"/>
      <c r="HM9" s="917"/>
      <c r="HN9" s="917"/>
      <c r="HO9" s="917"/>
      <c r="HP9" s="917"/>
      <c r="HQ9" s="917"/>
      <c r="HR9" s="917"/>
      <c r="HS9" s="917"/>
      <c r="HT9" s="917"/>
      <c r="HU9" s="917"/>
      <c r="HV9" s="917"/>
      <c r="HW9" s="917"/>
      <c r="HX9" s="917"/>
      <c r="HY9" s="917"/>
      <c r="HZ9" s="917"/>
      <c r="IA9" s="917"/>
      <c r="IB9" s="917"/>
      <c r="IC9" s="917"/>
      <c r="ID9" s="917"/>
      <c r="IE9" s="917"/>
      <c r="IF9" s="917"/>
      <c r="IG9" s="917"/>
      <c r="IH9" s="917"/>
      <c r="II9" s="917"/>
      <c r="IJ9" s="917"/>
      <c r="IK9" s="917"/>
      <c r="IL9" s="917"/>
      <c r="IM9" s="917"/>
      <c r="IN9" s="917"/>
      <c r="IO9" s="917"/>
      <c r="IP9" s="917"/>
      <c r="IQ9" s="917"/>
      <c r="IR9" s="917"/>
      <c r="IS9" s="917"/>
      <c r="IT9" s="917"/>
      <c r="IU9" s="917"/>
      <c r="IV9" s="917"/>
      <c r="IW9" s="917"/>
      <c r="IX9" s="917"/>
      <c r="IY9" s="917"/>
      <c r="IZ9" s="917"/>
      <c r="JA9" s="917"/>
      <c r="JB9" s="917"/>
      <c r="JC9" s="917"/>
      <c r="JD9" s="917"/>
      <c r="JE9" s="917"/>
      <c r="JF9" s="917"/>
      <c r="JG9" s="917"/>
      <c r="JH9" s="917"/>
      <c r="JI9" s="917"/>
      <c r="JJ9" s="917"/>
      <c r="JK9" s="917"/>
      <c r="JL9" s="917"/>
      <c r="JM9" s="917"/>
      <c r="JN9" s="917"/>
      <c r="JO9" s="917"/>
      <c r="JP9" s="917"/>
      <c r="JQ9" s="917"/>
      <c r="JR9" s="917"/>
      <c r="JS9" s="917"/>
      <c r="JT9" s="917"/>
      <c r="JU9" s="917"/>
      <c r="JV9" s="917"/>
      <c r="JW9" s="917"/>
      <c r="JX9" s="917"/>
      <c r="JY9" s="917"/>
      <c r="JZ9" s="917"/>
      <c r="KA9" s="917"/>
      <c r="KB9" s="917"/>
      <c r="KC9" s="917"/>
      <c r="KD9" s="917"/>
      <c r="KE9" s="917"/>
      <c r="KF9" s="917"/>
      <c r="KG9" s="917"/>
      <c r="KH9" s="917"/>
      <c r="KI9" s="917"/>
      <c r="KJ9" s="917"/>
      <c r="KK9" s="917"/>
      <c r="KL9" s="917"/>
      <c r="KM9" s="917"/>
    </row>
    <row r="10" spans="1:299" s="436" customFormat="1" x14ac:dyDescent="0.2">
      <c r="A10" s="430" t="s">
        <v>602</v>
      </c>
      <c r="B10" s="438">
        <v>-20.211493000000001</v>
      </c>
      <c r="C10" s="438">
        <v>-18.700727000000001</v>
      </c>
      <c r="D10" s="438">
        <v>-21.068208000000002</v>
      </c>
      <c r="E10" s="438">
        <v>-25.011316000000004</v>
      </c>
      <c r="F10" s="438">
        <v>-25.000947000000004</v>
      </c>
      <c r="G10" s="438">
        <v>-24.344555999999997</v>
      </c>
      <c r="H10" s="438">
        <v>-24.279102999999999</v>
      </c>
      <c r="I10" s="438">
        <v>-26.808763000000003</v>
      </c>
      <c r="J10" s="438">
        <v>-28.096140999999999</v>
      </c>
      <c r="K10" s="438">
        <v>-28.490233999999997</v>
      </c>
      <c r="L10" s="438">
        <v>-25.327117000000001</v>
      </c>
      <c r="M10" s="438">
        <v>-26.264564</v>
      </c>
      <c r="N10" s="438">
        <v>-31.961062000000002</v>
      </c>
      <c r="O10" s="438">
        <v>-32.155918000000007</v>
      </c>
      <c r="P10" s="438">
        <v>-36.800023000000003</v>
      </c>
      <c r="Q10" s="438">
        <v>-49.989825000000003</v>
      </c>
      <c r="R10" s="438">
        <v>-37.192999999999998</v>
      </c>
      <c r="S10" s="426"/>
      <c r="T10" s="426"/>
      <c r="U10" s="426"/>
      <c r="V10" s="426"/>
      <c r="W10" s="426"/>
      <c r="X10" s="426"/>
      <c r="Y10" s="426"/>
      <c r="Z10" s="426"/>
      <c r="AA10" s="426"/>
      <c r="AB10" s="426"/>
      <c r="AC10" s="426"/>
      <c r="AD10" s="426"/>
      <c r="AE10" s="426"/>
      <c r="AF10" s="426"/>
      <c r="AG10" s="426"/>
      <c r="AH10" s="426"/>
      <c r="AI10" s="426"/>
      <c r="AJ10" s="426"/>
      <c r="AK10" s="426"/>
      <c r="AL10" s="426"/>
      <c r="AM10" s="426"/>
      <c r="AN10" s="426"/>
      <c r="AO10" s="426"/>
      <c r="AP10" s="426"/>
      <c r="AQ10" s="426"/>
      <c r="AR10" s="426"/>
      <c r="AS10" s="426"/>
      <c r="AT10" s="426"/>
      <c r="AU10" s="426"/>
      <c r="AV10" s="426"/>
      <c r="AW10" s="426"/>
      <c r="AX10" s="426"/>
      <c r="AY10" s="426"/>
      <c r="AZ10" s="426"/>
      <c r="BA10" s="426"/>
      <c r="BB10" s="426"/>
      <c r="BC10" s="426"/>
      <c r="BD10" s="426"/>
      <c r="BE10" s="426"/>
      <c r="BF10" s="426"/>
      <c r="BG10" s="426"/>
      <c r="BH10" s="426"/>
      <c r="BI10" s="426"/>
      <c r="BJ10" s="426"/>
      <c r="BK10" s="426"/>
      <c r="BL10" s="426"/>
      <c r="BM10" s="426"/>
      <c r="BN10" s="426"/>
      <c r="BO10" s="426"/>
      <c r="BP10" s="426"/>
      <c r="BQ10" s="426"/>
      <c r="BR10" s="426"/>
      <c r="BS10" s="426"/>
      <c r="BT10" s="426"/>
      <c r="BU10" s="426"/>
      <c r="BV10" s="426"/>
      <c r="BW10" s="426"/>
      <c r="BX10" s="426"/>
      <c r="BY10" s="426"/>
      <c r="BZ10" s="426"/>
      <c r="CA10" s="426"/>
      <c r="CB10" s="426"/>
      <c r="CC10" s="426"/>
      <c r="CD10" s="426"/>
      <c r="CE10" s="426"/>
      <c r="CF10" s="426"/>
      <c r="CG10" s="426"/>
      <c r="CH10" s="426"/>
      <c r="CI10" s="426"/>
      <c r="CJ10" s="426"/>
      <c r="CK10" s="426"/>
      <c r="CL10" s="426"/>
      <c r="CM10" s="426"/>
      <c r="CN10" s="426"/>
      <c r="CO10" s="426"/>
      <c r="CP10" s="426"/>
      <c r="CQ10" s="426"/>
      <c r="CR10" s="426"/>
      <c r="CS10" s="426"/>
      <c r="CT10" s="426"/>
      <c r="CU10" s="426"/>
      <c r="CV10" s="426"/>
      <c r="CW10" s="426"/>
      <c r="CX10" s="426"/>
      <c r="CY10" s="426"/>
      <c r="CZ10" s="426"/>
      <c r="DA10" s="426"/>
      <c r="DB10" s="426"/>
      <c r="DC10" s="426"/>
      <c r="DD10" s="426"/>
      <c r="DE10" s="426"/>
      <c r="DF10" s="426"/>
      <c r="DG10" s="426"/>
      <c r="DH10" s="426"/>
      <c r="DI10" s="426"/>
      <c r="DJ10" s="426"/>
      <c r="DK10" s="426"/>
      <c r="DL10" s="426"/>
      <c r="DM10" s="426"/>
      <c r="DN10" s="426"/>
      <c r="DO10" s="426"/>
      <c r="DP10" s="426"/>
      <c r="DQ10" s="426"/>
      <c r="DR10" s="426"/>
      <c r="DS10" s="426"/>
      <c r="DT10" s="917"/>
      <c r="DU10" s="917"/>
      <c r="DV10" s="917"/>
      <c r="DW10" s="917"/>
      <c r="DX10" s="917"/>
      <c r="DY10" s="917"/>
      <c r="DZ10" s="917"/>
      <c r="EA10" s="917"/>
      <c r="EB10" s="917"/>
      <c r="EC10" s="917"/>
      <c r="ED10" s="917"/>
      <c r="EE10" s="917"/>
      <c r="EF10" s="917"/>
      <c r="EG10" s="917"/>
      <c r="EH10" s="917"/>
      <c r="EI10" s="917"/>
      <c r="EJ10" s="917"/>
      <c r="EK10" s="917"/>
      <c r="EL10" s="917"/>
      <c r="EM10" s="917"/>
      <c r="EN10" s="917"/>
      <c r="EO10" s="917"/>
      <c r="EP10" s="917"/>
      <c r="EQ10" s="917"/>
      <c r="ER10" s="917"/>
      <c r="ES10" s="917"/>
      <c r="ET10" s="917"/>
      <c r="EU10" s="917"/>
      <c r="EV10" s="917"/>
      <c r="EW10" s="917"/>
      <c r="EX10" s="917"/>
      <c r="EY10" s="917"/>
      <c r="EZ10" s="917"/>
      <c r="FA10" s="917"/>
      <c r="FB10" s="917"/>
      <c r="FC10" s="917"/>
      <c r="FD10" s="917"/>
      <c r="FE10" s="917"/>
      <c r="FF10" s="917"/>
      <c r="FG10" s="917"/>
      <c r="FH10" s="917"/>
      <c r="FI10" s="917"/>
      <c r="FJ10" s="917"/>
      <c r="FK10" s="917"/>
      <c r="FL10" s="917"/>
      <c r="FM10" s="917"/>
      <c r="FN10" s="917"/>
      <c r="FO10" s="917"/>
      <c r="FP10" s="917"/>
      <c r="FQ10" s="917"/>
      <c r="FR10" s="917"/>
      <c r="FS10" s="917"/>
      <c r="FT10" s="917"/>
      <c r="FU10" s="917"/>
      <c r="FV10" s="917"/>
      <c r="FW10" s="917"/>
      <c r="FX10" s="917"/>
      <c r="FY10" s="917"/>
      <c r="FZ10" s="917"/>
      <c r="GA10" s="917"/>
      <c r="GB10" s="917"/>
      <c r="GC10" s="917"/>
      <c r="GD10" s="917"/>
      <c r="GE10" s="917"/>
      <c r="GF10" s="917"/>
      <c r="GG10" s="917"/>
      <c r="GH10" s="917"/>
      <c r="GI10" s="917"/>
      <c r="GJ10" s="917"/>
      <c r="GK10" s="917"/>
      <c r="GL10" s="917"/>
      <c r="GM10" s="917"/>
      <c r="GN10" s="917"/>
      <c r="GO10" s="917"/>
      <c r="GP10" s="917"/>
      <c r="GQ10" s="917"/>
      <c r="GR10" s="917"/>
      <c r="GS10" s="917"/>
      <c r="GT10" s="917"/>
      <c r="GU10" s="917"/>
      <c r="GV10" s="917"/>
      <c r="GW10" s="917"/>
      <c r="GX10" s="917"/>
      <c r="GY10" s="917"/>
      <c r="GZ10" s="917"/>
      <c r="HA10" s="917"/>
      <c r="HB10" s="917"/>
      <c r="HC10" s="917"/>
      <c r="HD10" s="917"/>
      <c r="HE10" s="917"/>
      <c r="HF10" s="917"/>
      <c r="HG10" s="917"/>
      <c r="HH10" s="917"/>
      <c r="HI10" s="917"/>
      <c r="HJ10" s="917"/>
      <c r="HK10" s="917"/>
      <c r="HL10" s="917"/>
      <c r="HM10" s="917"/>
      <c r="HN10" s="917"/>
      <c r="HO10" s="917"/>
      <c r="HP10" s="917"/>
      <c r="HQ10" s="917"/>
      <c r="HR10" s="917"/>
      <c r="HS10" s="917"/>
      <c r="HT10" s="917"/>
      <c r="HU10" s="917"/>
      <c r="HV10" s="917"/>
      <c r="HW10" s="917"/>
      <c r="HX10" s="917"/>
      <c r="HY10" s="917"/>
      <c r="HZ10" s="917"/>
      <c r="IA10" s="917"/>
      <c r="IB10" s="917"/>
      <c r="IC10" s="917"/>
      <c r="ID10" s="917"/>
      <c r="IE10" s="917"/>
      <c r="IF10" s="917"/>
      <c r="IG10" s="917"/>
      <c r="IH10" s="917"/>
      <c r="II10" s="917"/>
      <c r="IJ10" s="917"/>
      <c r="IK10" s="917"/>
      <c r="IL10" s="917"/>
      <c r="IM10" s="917"/>
      <c r="IN10" s="917"/>
      <c r="IO10" s="917"/>
      <c r="IP10" s="917"/>
      <c r="IQ10" s="917"/>
      <c r="IR10" s="917"/>
      <c r="IS10" s="917"/>
      <c r="IT10" s="917"/>
      <c r="IU10" s="917"/>
      <c r="IV10" s="917"/>
      <c r="IW10" s="917"/>
      <c r="IX10" s="917"/>
      <c r="IY10" s="917"/>
      <c r="IZ10" s="917"/>
      <c r="JA10" s="917"/>
      <c r="JB10" s="917"/>
      <c r="JC10" s="917"/>
      <c r="JD10" s="917"/>
      <c r="JE10" s="917"/>
      <c r="JF10" s="917"/>
      <c r="JG10" s="917"/>
      <c r="JH10" s="917"/>
      <c r="JI10" s="917"/>
      <c r="JJ10" s="917"/>
      <c r="JK10" s="917"/>
      <c r="JL10" s="917"/>
      <c r="JM10" s="917"/>
      <c r="JN10" s="917"/>
      <c r="JO10" s="917"/>
      <c r="JP10" s="917"/>
      <c r="JQ10" s="917"/>
      <c r="JR10" s="917"/>
      <c r="JS10" s="917"/>
      <c r="JT10" s="917"/>
      <c r="JU10" s="917"/>
      <c r="JV10" s="917"/>
      <c r="JW10" s="917"/>
      <c r="JX10" s="917"/>
      <c r="JY10" s="917"/>
      <c r="JZ10" s="917"/>
      <c r="KA10" s="917"/>
      <c r="KB10" s="917"/>
      <c r="KC10" s="917"/>
      <c r="KD10" s="917"/>
      <c r="KE10" s="917"/>
      <c r="KF10" s="917"/>
      <c r="KG10" s="917"/>
      <c r="KH10" s="917"/>
      <c r="KI10" s="917"/>
      <c r="KJ10" s="917"/>
      <c r="KK10" s="917"/>
      <c r="KL10" s="917"/>
      <c r="KM10" s="917"/>
    </row>
    <row r="11" spans="1:299" s="436" customFormat="1" x14ac:dyDescent="0.2">
      <c r="A11" s="430" t="s">
        <v>603</v>
      </c>
      <c r="B11" s="438">
        <v>0</v>
      </c>
      <c r="C11" s="438">
        <v>0</v>
      </c>
      <c r="D11" s="438">
        <v>0</v>
      </c>
      <c r="E11" s="438">
        <v>0</v>
      </c>
      <c r="F11" s="438">
        <v>0</v>
      </c>
      <c r="G11" s="438">
        <v>0</v>
      </c>
      <c r="H11" s="438">
        <v>0</v>
      </c>
      <c r="I11" s="438">
        <v>0</v>
      </c>
      <c r="J11" s="438">
        <v>0</v>
      </c>
      <c r="K11" s="438">
        <v>0</v>
      </c>
      <c r="L11" s="438">
        <v>0</v>
      </c>
      <c r="M11" s="438">
        <v>0</v>
      </c>
      <c r="N11" s="438">
        <v>0</v>
      </c>
      <c r="O11" s="438">
        <v>0</v>
      </c>
      <c r="P11" s="438">
        <v>0</v>
      </c>
      <c r="Q11" s="438">
        <v>0</v>
      </c>
      <c r="R11" s="438">
        <v>0</v>
      </c>
      <c r="S11" s="426"/>
      <c r="T11" s="426"/>
      <c r="U11" s="426"/>
      <c r="V11" s="426"/>
      <c r="W11" s="426"/>
      <c r="X11" s="426"/>
      <c r="Y11" s="426"/>
      <c r="Z11" s="426"/>
      <c r="AA11" s="426"/>
      <c r="AB11" s="426"/>
      <c r="AC11" s="426"/>
      <c r="AD11" s="426"/>
      <c r="AE11" s="426"/>
      <c r="AF11" s="426"/>
      <c r="AG11" s="426"/>
      <c r="AH11" s="426"/>
      <c r="AI11" s="426"/>
      <c r="AJ11" s="426"/>
      <c r="AK11" s="426"/>
      <c r="AL11" s="426"/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6"/>
      <c r="BF11" s="426"/>
      <c r="BG11" s="426"/>
      <c r="BH11" s="426"/>
      <c r="BI11" s="426"/>
      <c r="BJ11" s="426"/>
      <c r="BK11" s="426"/>
      <c r="BL11" s="426"/>
      <c r="BM11" s="426"/>
      <c r="BN11" s="426"/>
      <c r="BO11" s="426"/>
      <c r="BP11" s="426"/>
      <c r="BQ11" s="426"/>
      <c r="BR11" s="426"/>
      <c r="BS11" s="426"/>
      <c r="BT11" s="426"/>
      <c r="BU11" s="426"/>
      <c r="BV11" s="426"/>
      <c r="BW11" s="426"/>
      <c r="BX11" s="426"/>
      <c r="BY11" s="426"/>
      <c r="BZ11" s="426"/>
      <c r="CA11" s="426"/>
      <c r="CB11" s="426"/>
      <c r="CC11" s="426"/>
      <c r="CD11" s="426"/>
      <c r="CE11" s="426"/>
      <c r="CF11" s="426"/>
      <c r="CG11" s="426"/>
      <c r="CH11" s="426"/>
      <c r="CI11" s="426"/>
      <c r="CJ11" s="426"/>
      <c r="CK11" s="426"/>
      <c r="CL11" s="426"/>
      <c r="CM11" s="426"/>
      <c r="CN11" s="426"/>
      <c r="CO11" s="426"/>
      <c r="CP11" s="426"/>
      <c r="CQ11" s="426"/>
      <c r="CR11" s="426"/>
      <c r="CS11" s="426"/>
      <c r="CT11" s="426"/>
      <c r="CU11" s="426"/>
      <c r="CV11" s="426"/>
      <c r="CW11" s="426"/>
      <c r="CX11" s="426"/>
      <c r="CY11" s="426"/>
      <c r="CZ11" s="426"/>
      <c r="DA11" s="426"/>
      <c r="DB11" s="426"/>
      <c r="DC11" s="426"/>
      <c r="DD11" s="426"/>
      <c r="DE11" s="426"/>
      <c r="DF11" s="426"/>
      <c r="DG11" s="426"/>
      <c r="DH11" s="426"/>
      <c r="DI11" s="426"/>
      <c r="DJ11" s="426"/>
      <c r="DK11" s="426"/>
      <c r="DL11" s="426"/>
      <c r="DM11" s="426"/>
      <c r="DN11" s="426"/>
      <c r="DO11" s="426"/>
      <c r="DP11" s="426"/>
      <c r="DQ11" s="426"/>
      <c r="DR11" s="426"/>
      <c r="DS11" s="426"/>
      <c r="DT11" s="917"/>
      <c r="DU11" s="917"/>
      <c r="DV11" s="917"/>
      <c r="DW11" s="917"/>
      <c r="DX11" s="917"/>
      <c r="DY11" s="917"/>
      <c r="DZ11" s="917"/>
      <c r="EA11" s="917"/>
      <c r="EB11" s="917"/>
      <c r="EC11" s="917"/>
      <c r="ED11" s="917"/>
      <c r="EE11" s="917"/>
      <c r="EF11" s="917"/>
      <c r="EG11" s="917"/>
      <c r="EH11" s="917"/>
      <c r="EI11" s="917"/>
      <c r="EJ11" s="917"/>
      <c r="EK11" s="917"/>
      <c r="EL11" s="917"/>
      <c r="EM11" s="917"/>
      <c r="EN11" s="917"/>
      <c r="EO11" s="917"/>
      <c r="EP11" s="917"/>
      <c r="EQ11" s="917"/>
      <c r="ER11" s="917"/>
      <c r="ES11" s="917"/>
      <c r="ET11" s="917"/>
      <c r="EU11" s="917"/>
      <c r="EV11" s="917"/>
      <c r="EW11" s="917"/>
      <c r="EX11" s="917"/>
      <c r="EY11" s="917"/>
      <c r="EZ11" s="917"/>
      <c r="FA11" s="917"/>
      <c r="FB11" s="917"/>
      <c r="FC11" s="917"/>
      <c r="FD11" s="917"/>
      <c r="FE11" s="917"/>
      <c r="FF11" s="917"/>
      <c r="FG11" s="917"/>
      <c r="FH11" s="917"/>
      <c r="FI11" s="917"/>
      <c r="FJ11" s="917"/>
      <c r="FK11" s="917"/>
      <c r="FL11" s="917"/>
      <c r="FM11" s="917"/>
      <c r="FN11" s="917"/>
      <c r="FO11" s="917"/>
      <c r="FP11" s="917"/>
      <c r="FQ11" s="917"/>
      <c r="FR11" s="917"/>
      <c r="FS11" s="917"/>
      <c r="FT11" s="917"/>
      <c r="FU11" s="917"/>
      <c r="FV11" s="917"/>
      <c r="FW11" s="917"/>
      <c r="FX11" s="917"/>
      <c r="FY11" s="917"/>
      <c r="FZ11" s="917"/>
      <c r="GA11" s="917"/>
      <c r="GB11" s="917"/>
      <c r="GC11" s="917"/>
      <c r="GD11" s="917"/>
      <c r="GE11" s="917"/>
      <c r="GF11" s="917"/>
      <c r="GG11" s="917"/>
      <c r="GH11" s="917"/>
      <c r="GI11" s="917"/>
      <c r="GJ11" s="917"/>
      <c r="GK11" s="917"/>
      <c r="GL11" s="917"/>
      <c r="GM11" s="917"/>
      <c r="GN11" s="917"/>
      <c r="GO11" s="917"/>
      <c r="GP11" s="917"/>
      <c r="GQ11" s="917"/>
      <c r="GR11" s="917"/>
      <c r="GS11" s="917"/>
      <c r="GT11" s="917"/>
      <c r="GU11" s="917"/>
      <c r="GV11" s="917"/>
      <c r="GW11" s="917"/>
      <c r="GX11" s="917"/>
      <c r="GY11" s="917"/>
      <c r="GZ11" s="917"/>
      <c r="HA11" s="917"/>
      <c r="HB11" s="917"/>
      <c r="HC11" s="917"/>
      <c r="HD11" s="917"/>
      <c r="HE11" s="917"/>
      <c r="HF11" s="917"/>
      <c r="HG11" s="917"/>
      <c r="HH11" s="917"/>
      <c r="HI11" s="917"/>
      <c r="HJ11" s="917"/>
      <c r="HK11" s="917"/>
      <c r="HL11" s="917"/>
      <c r="HM11" s="917"/>
      <c r="HN11" s="917"/>
      <c r="HO11" s="917"/>
      <c r="HP11" s="917"/>
      <c r="HQ11" s="917"/>
      <c r="HR11" s="917"/>
      <c r="HS11" s="917"/>
      <c r="HT11" s="917"/>
      <c r="HU11" s="917"/>
      <c r="HV11" s="917"/>
      <c r="HW11" s="917"/>
      <c r="HX11" s="917"/>
      <c r="HY11" s="917"/>
      <c r="HZ11" s="917"/>
      <c r="IA11" s="917"/>
      <c r="IB11" s="917"/>
      <c r="IC11" s="917"/>
      <c r="ID11" s="917"/>
      <c r="IE11" s="917"/>
      <c r="IF11" s="917"/>
      <c r="IG11" s="917"/>
      <c r="IH11" s="917"/>
      <c r="II11" s="917"/>
      <c r="IJ11" s="917"/>
      <c r="IK11" s="917"/>
      <c r="IL11" s="917"/>
      <c r="IM11" s="917"/>
      <c r="IN11" s="917"/>
      <c r="IO11" s="917"/>
      <c r="IP11" s="917"/>
      <c r="IQ11" s="917"/>
      <c r="IR11" s="917"/>
      <c r="IS11" s="917"/>
      <c r="IT11" s="917"/>
      <c r="IU11" s="917"/>
      <c r="IV11" s="917"/>
      <c r="IW11" s="917"/>
      <c r="IX11" s="917"/>
      <c r="IY11" s="917"/>
      <c r="IZ11" s="917"/>
      <c r="JA11" s="917"/>
      <c r="JB11" s="917"/>
      <c r="JC11" s="917"/>
      <c r="JD11" s="917"/>
      <c r="JE11" s="917"/>
      <c r="JF11" s="917"/>
      <c r="JG11" s="917"/>
      <c r="JH11" s="917"/>
      <c r="JI11" s="917"/>
      <c r="JJ11" s="917"/>
      <c r="JK11" s="917"/>
      <c r="JL11" s="917"/>
      <c r="JM11" s="917"/>
      <c r="JN11" s="917"/>
      <c r="JO11" s="917"/>
      <c r="JP11" s="917"/>
      <c r="JQ11" s="917"/>
      <c r="JR11" s="917"/>
      <c r="JS11" s="917"/>
      <c r="JT11" s="917"/>
      <c r="JU11" s="917"/>
      <c r="JV11" s="917"/>
      <c r="JW11" s="917"/>
      <c r="JX11" s="917"/>
      <c r="JY11" s="917"/>
      <c r="JZ11" s="917"/>
      <c r="KA11" s="917"/>
      <c r="KB11" s="917"/>
      <c r="KC11" s="917"/>
      <c r="KD11" s="917"/>
      <c r="KE11" s="917"/>
      <c r="KF11" s="917"/>
      <c r="KG11" s="917"/>
      <c r="KH11" s="917"/>
      <c r="KI11" s="917"/>
      <c r="KJ11" s="917"/>
      <c r="KK11" s="917"/>
      <c r="KL11" s="917"/>
      <c r="KM11" s="917"/>
    </row>
    <row r="12" spans="1:299" s="436" customFormat="1" x14ac:dyDescent="0.2">
      <c r="A12" s="430" t="s">
        <v>604</v>
      </c>
      <c r="B12" s="438">
        <v>-0.83459300000000003</v>
      </c>
      <c r="C12" s="438">
        <v>-0.93169800000000003</v>
      </c>
      <c r="D12" s="438">
        <v>-0.917713</v>
      </c>
      <c r="E12" s="438">
        <v>-0.90008600000000005</v>
      </c>
      <c r="F12" s="438">
        <v>-1.3188089999999999</v>
      </c>
      <c r="G12" s="438">
        <v>-0.89668599999999998</v>
      </c>
      <c r="H12" s="438">
        <v>-0.89284200000000002</v>
      </c>
      <c r="I12" s="438">
        <v>-1.422706</v>
      </c>
      <c r="J12" s="438">
        <v>-1.431816</v>
      </c>
      <c r="K12" s="438">
        <v>-1.172736</v>
      </c>
      <c r="L12" s="438">
        <v>-0.74957099999999999</v>
      </c>
      <c r="M12" s="438">
        <v>-0.73311400000000004</v>
      </c>
      <c r="N12" s="438">
        <v>-0.76325100000000001</v>
      </c>
      <c r="O12" s="438">
        <v>-0.64116499999999998</v>
      </c>
      <c r="P12" s="438">
        <v>-0.63976699999999997</v>
      </c>
      <c r="Q12" s="438">
        <v>-0.60248400000000002</v>
      </c>
      <c r="R12" s="438">
        <v>-0.66400000000000003</v>
      </c>
      <c r="S12" s="426"/>
      <c r="T12" s="426"/>
      <c r="U12" s="426"/>
      <c r="V12" s="426"/>
      <c r="W12" s="426"/>
      <c r="X12" s="426"/>
      <c r="Y12" s="426"/>
      <c r="Z12" s="426"/>
      <c r="AA12" s="426"/>
      <c r="AB12" s="426"/>
      <c r="AC12" s="426"/>
      <c r="AD12" s="426"/>
      <c r="AE12" s="426"/>
      <c r="AF12" s="426"/>
      <c r="AG12" s="426"/>
      <c r="AH12" s="426"/>
      <c r="AI12" s="426"/>
      <c r="AJ12" s="426"/>
      <c r="AK12" s="426"/>
      <c r="AL12" s="426"/>
      <c r="AM12" s="426"/>
      <c r="AN12" s="426"/>
      <c r="AO12" s="426"/>
      <c r="AP12" s="426"/>
      <c r="AQ12" s="426"/>
      <c r="AR12" s="426"/>
      <c r="AS12" s="426"/>
      <c r="AT12" s="426"/>
      <c r="AU12" s="426"/>
      <c r="AV12" s="426"/>
      <c r="AW12" s="426"/>
      <c r="AX12" s="426"/>
      <c r="AY12" s="426"/>
      <c r="AZ12" s="426"/>
      <c r="BA12" s="426"/>
      <c r="BB12" s="426"/>
      <c r="BC12" s="426"/>
      <c r="BD12" s="426"/>
      <c r="BE12" s="426"/>
      <c r="BF12" s="426"/>
      <c r="BG12" s="426"/>
      <c r="BH12" s="426"/>
      <c r="BI12" s="426"/>
      <c r="BJ12" s="426"/>
      <c r="BK12" s="426"/>
      <c r="BL12" s="426"/>
      <c r="BM12" s="426"/>
      <c r="BN12" s="426"/>
      <c r="BO12" s="426"/>
      <c r="BP12" s="426"/>
      <c r="BQ12" s="426"/>
      <c r="BR12" s="426"/>
      <c r="BS12" s="426"/>
      <c r="BT12" s="426"/>
      <c r="BU12" s="426"/>
      <c r="BV12" s="426"/>
      <c r="BW12" s="426"/>
      <c r="BX12" s="426"/>
      <c r="BY12" s="426"/>
      <c r="BZ12" s="426"/>
      <c r="CA12" s="426"/>
      <c r="CB12" s="426"/>
      <c r="CC12" s="426"/>
      <c r="CD12" s="426"/>
      <c r="CE12" s="426"/>
      <c r="CF12" s="426"/>
      <c r="CG12" s="426"/>
      <c r="CH12" s="426"/>
      <c r="CI12" s="426"/>
      <c r="CJ12" s="426"/>
      <c r="CK12" s="426"/>
      <c r="CL12" s="426"/>
      <c r="CM12" s="426"/>
      <c r="CN12" s="426"/>
      <c r="CO12" s="426"/>
      <c r="CP12" s="426"/>
      <c r="CQ12" s="426"/>
      <c r="CR12" s="426"/>
      <c r="CS12" s="426"/>
      <c r="CT12" s="426"/>
      <c r="CU12" s="426"/>
      <c r="CV12" s="426"/>
      <c r="CW12" s="426"/>
      <c r="CX12" s="426"/>
      <c r="CY12" s="426"/>
      <c r="CZ12" s="426"/>
      <c r="DA12" s="426"/>
      <c r="DB12" s="426"/>
      <c r="DC12" s="426"/>
      <c r="DD12" s="426"/>
      <c r="DE12" s="426"/>
      <c r="DF12" s="426"/>
      <c r="DG12" s="426"/>
      <c r="DH12" s="426"/>
      <c r="DI12" s="426"/>
      <c r="DJ12" s="426"/>
      <c r="DK12" s="426"/>
      <c r="DL12" s="426"/>
      <c r="DM12" s="426"/>
      <c r="DN12" s="426"/>
      <c r="DO12" s="426"/>
      <c r="DP12" s="426"/>
      <c r="DQ12" s="426"/>
      <c r="DR12" s="426"/>
      <c r="DS12" s="426"/>
      <c r="DT12" s="917"/>
      <c r="DU12" s="917"/>
      <c r="DV12" s="917"/>
      <c r="DW12" s="917"/>
      <c r="DX12" s="917"/>
      <c r="DY12" s="917"/>
      <c r="DZ12" s="917"/>
      <c r="EA12" s="917"/>
      <c r="EB12" s="917"/>
      <c r="EC12" s="917"/>
      <c r="ED12" s="917"/>
      <c r="EE12" s="917"/>
      <c r="EF12" s="917"/>
      <c r="EG12" s="917"/>
      <c r="EH12" s="917"/>
      <c r="EI12" s="917"/>
      <c r="EJ12" s="917"/>
      <c r="EK12" s="917"/>
      <c r="EL12" s="917"/>
      <c r="EM12" s="917"/>
      <c r="EN12" s="917"/>
      <c r="EO12" s="917"/>
      <c r="EP12" s="917"/>
      <c r="EQ12" s="917"/>
      <c r="ER12" s="917"/>
      <c r="ES12" s="917"/>
      <c r="ET12" s="917"/>
      <c r="EU12" s="917"/>
      <c r="EV12" s="917"/>
      <c r="EW12" s="917"/>
      <c r="EX12" s="917"/>
      <c r="EY12" s="917"/>
      <c r="EZ12" s="917"/>
      <c r="FA12" s="917"/>
      <c r="FB12" s="917"/>
      <c r="FC12" s="917"/>
      <c r="FD12" s="917"/>
      <c r="FE12" s="917"/>
      <c r="FF12" s="917"/>
      <c r="FG12" s="917"/>
      <c r="FH12" s="917"/>
      <c r="FI12" s="917"/>
      <c r="FJ12" s="917"/>
      <c r="FK12" s="917"/>
      <c r="FL12" s="917"/>
      <c r="FM12" s="917"/>
      <c r="FN12" s="917"/>
      <c r="FO12" s="917"/>
      <c r="FP12" s="917"/>
      <c r="FQ12" s="917"/>
      <c r="FR12" s="917"/>
      <c r="FS12" s="917"/>
      <c r="FT12" s="917"/>
      <c r="FU12" s="917"/>
      <c r="FV12" s="917"/>
      <c r="FW12" s="917"/>
      <c r="FX12" s="917"/>
      <c r="FY12" s="917"/>
      <c r="FZ12" s="917"/>
      <c r="GA12" s="917"/>
      <c r="GB12" s="917"/>
      <c r="GC12" s="917"/>
      <c r="GD12" s="917"/>
      <c r="GE12" s="917"/>
      <c r="GF12" s="917"/>
      <c r="GG12" s="917"/>
      <c r="GH12" s="917"/>
      <c r="GI12" s="917"/>
      <c r="GJ12" s="917"/>
      <c r="GK12" s="917"/>
      <c r="GL12" s="917"/>
      <c r="GM12" s="917"/>
      <c r="GN12" s="917"/>
      <c r="GO12" s="917"/>
      <c r="GP12" s="917"/>
      <c r="GQ12" s="917"/>
      <c r="GR12" s="917"/>
      <c r="GS12" s="917"/>
      <c r="GT12" s="917"/>
      <c r="GU12" s="917"/>
      <c r="GV12" s="917"/>
      <c r="GW12" s="917"/>
      <c r="GX12" s="917"/>
      <c r="GY12" s="917"/>
      <c r="GZ12" s="917"/>
      <c r="HA12" s="917"/>
      <c r="HB12" s="917"/>
      <c r="HC12" s="917"/>
      <c r="HD12" s="917"/>
      <c r="HE12" s="917"/>
      <c r="HF12" s="917"/>
      <c r="HG12" s="917"/>
      <c r="HH12" s="917"/>
      <c r="HI12" s="917"/>
      <c r="HJ12" s="917"/>
      <c r="HK12" s="917"/>
      <c r="HL12" s="917"/>
      <c r="HM12" s="917"/>
      <c r="HN12" s="917"/>
      <c r="HO12" s="917"/>
      <c r="HP12" s="917"/>
      <c r="HQ12" s="917"/>
      <c r="HR12" s="917"/>
      <c r="HS12" s="917"/>
      <c r="HT12" s="917"/>
      <c r="HU12" s="917"/>
      <c r="HV12" s="917"/>
      <c r="HW12" s="917"/>
      <c r="HX12" s="917"/>
      <c r="HY12" s="917"/>
      <c r="HZ12" s="917"/>
      <c r="IA12" s="917"/>
      <c r="IB12" s="917"/>
      <c r="IC12" s="917"/>
      <c r="ID12" s="917"/>
      <c r="IE12" s="917"/>
      <c r="IF12" s="917"/>
      <c r="IG12" s="917"/>
      <c r="IH12" s="917"/>
      <c r="II12" s="917"/>
      <c r="IJ12" s="917"/>
      <c r="IK12" s="917"/>
      <c r="IL12" s="917"/>
      <c r="IM12" s="917"/>
      <c r="IN12" s="917"/>
      <c r="IO12" s="917"/>
      <c r="IP12" s="917"/>
      <c r="IQ12" s="917"/>
      <c r="IR12" s="917"/>
      <c r="IS12" s="917"/>
      <c r="IT12" s="917"/>
      <c r="IU12" s="917"/>
      <c r="IV12" s="917"/>
      <c r="IW12" s="917"/>
      <c r="IX12" s="917"/>
      <c r="IY12" s="917"/>
      <c r="IZ12" s="917"/>
      <c r="JA12" s="917"/>
      <c r="JB12" s="917"/>
      <c r="JC12" s="917"/>
      <c r="JD12" s="917"/>
      <c r="JE12" s="917"/>
      <c r="JF12" s="917"/>
      <c r="JG12" s="917"/>
      <c r="JH12" s="917"/>
      <c r="JI12" s="917"/>
      <c r="JJ12" s="917"/>
      <c r="JK12" s="917"/>
      <c r="JL12" s="917"/>
      <c r="JM12" s="917"/>
      <c r="JN12" s="917"/>
      <c r="JO12" s="917"/>
      <c r="JP12" s="917"/>
      <c r="JQ12" s="917"/>
      <c r="JR12" s="917"/>
      <c r="JS12" s="917"/>
      <c r="JT12" s="917"/>
      <c r="JU12" s="917"/>
      <c r="JV12" s="917"/>
      <c r="JW12" s="917"/>
      <c r="JX12" s="917"/>
      <c r="JY12" s="917"/>
      <c r="JZ12" s="917"/>
      <c r="KA12" s="917"/>
      <c r="KB12" s="917"/>
      <c r="KC12" s="917"/>
      <c r="KD12" s="917"/>
      <c r="KE12" s="917"/>
      <c r="KF12" s="917"/>
      <c r="KG12" s="917"/>
      <c r="KH12" s="917"/>
      <c r="KI12" s="917"/>
      <c r="KJ12" s="917"/>
      <c r="KK12" s="917"/>
      <c r="KL12" s="917"/>
      <c r="KM12" s="917"/>
    </row>
    <row r="13" spans="1:299" s="436" customFormat="1" x14ac:dyDescent="0.2">
      <c r="A13" s="430" t="s">
        <v>605</v>
      </c>
      <c r="B13" s="438">
        <v>-3.0849760000000002</v>
      </c>
      <c r="C13" s="438">
        <v>-2.5984789999999998</v>
      </c>
      <c r="D13" s="438">
        <v>-4.0172319999999999</v>
      </c>
      <c r="E13" s="438">
        <v>-7.8646029999999998</v>
      </c>
      <c r="F13" s="438">
        <v>-7.0253319999999997</v>
      </c>
      <c r="G13" s="438">
        <v>-8.6726890000000001</v>
      </c>
      <c r="H13" s="438">
        <v>-7.0214780000000001</v>
      </c>
      <c r="I13" s="438">
        <v>-6.7582900000000006</v>
      </c>
      <c r="J13" s="438">
        <v>-9.3711020000000005</v>
      </c>
      <c r="K13" s="438">
        <v>-8.602879999999999</v>
      </c>
      <c r="L13" s="438">
        <v>-6.1987580000000007</v>
      </c>
      <c r="M13" s="438">
        <v>-10.435528</v>
      </c>
      <c r="N13" s="438">
        <v>-11.899349000000001</v>
      </c>
      <c r="O13" s="438">
        <v>-15.519254</v>
      </c>
      <c r="P13" s="438">
        <v>-13.739000000000001</v>
      </c>
      <c r="Q13" s="438">
        <v>-14.871</v>
      </c>
      <c r="R13" s="438">
        <v>-14.244</v>
      </c>
      <c r="S13" s="426"/>
      <c r="T13" s="426"/>
      <c r="U13" s="426"/>
      <c r="V13" s="426"/>
      <c r="W13" s="426"/>
      <c r="X13" s="426"/>
      <c r="Y13" s="426"/>
      <c r="Z13" s="426"/>
      <c r="AA13" s="426"/>
      <c r="AB13" s="426"/>
      <c r="AC13" s="426"/>
      <c r="AD13" s="426"/>
      <c r="AE13" s="426"/>
      <c r="AF13" s="426"/>
      <c r="AG13" s="426"/>
      <c r="AH13" s="426"/>
      <c r="AI13" s="426"/>
      <c r="AJ13" s="426"/>
      <c r="AK13" s="426"/>
      <c r="AL13" s="426"/>
      <c r="AM13" s="426"/>
      <c r="AN13" s="426"/>
      <c r="AO13" s="426"/>
      <c r="AP13" s="426"/>
      <c r="AQ13" s="426"/>
      <c r="AR13" s="426"/>
      <c r="AS13" s="426"/>
      <c r="AT13" s="426"/>
      <c r="AU13" s="426"/>
      <c r="AV13" s="426"/>
      <c r="AW13" s="426"/>
      <c r="AX13" s="426"/>
      <c r="AY13" s="426"/>
      <c r="AZ13" s="426"/>
      <c r="BA13" s="426"/>
      <c r="BB13" s="426"/>
      <c r="BC13" s="426"/>
      <c r="BD13" s="426"/>
      <c r="BE13" s="426"/>
      <c r="BF13" s="426"/>
      <c r="BG13" s="426"/>
      <c r="BH13" s="426"/>
      <c r="BI13" s="426"/>
      <c r="BJ13" s="426"/>
      <c r="BK13" s="426"/>
      <c r="BL13" s="426"/>
      <c r="BM13" s="426"/>
      <c r="BN13" s="426"/>
      <c r="BO13" s="426"/>
      <c r="BP13" s="426"/>
      <c r="BQ13" s="426"/>
      <c r="BR13" s="426"/>
      <c r="BS13" s="426"/>
      <c r="BT13" s="426"/>
      <c r="BU13" s="426"/>
      <c r="BV13" s="426"/>
      <c r="BW13" s="426"/>
      <c r="BX13" s="426"/>
      <c r="BY13" s="426"/>
      <c r="BZ13" s="426"/>
      <c r="CA13" s="426"/>
      <c r="CB13" s="426"/>
      <c r="CC13" s="426"/>
      <c r="CD13" s="426"/>
      <c r="CE13" s="426"/>
      <c r="CF13" s="426"/>
      <c r="CG13" s="426"/>
      <c r="CH13" s="426"/>
      <c r="CI13" s="426"/>
      <c r="CJ13" s="426"/>
      <c r="CK13" s="426"/>
      <c r="CL13" s="426"/>
      <c r="CM13" s="426"/>
      <c r="CN13" s="426"/>
      <c r="CO13" s="426"/>
      <c r="CP13" s="426"/>
      <c r="CQ13" s="426"/>
      <c r="CR13" s="426"/>
      <c r="CS13" s="426"/>
      <c r="CT13" s="426"/>
      <c r="CU13" s="426"/>
      <c r="CV13" s="426"/>
      <c r="CW13" s="426"/>
      <c r="CX13" s="426"/>
      <c r="CY13" s="426"/>
      <c r="CZ13" s="426"/>
      <c r="DA13" s="426"/>
      <c r="DB13" s="426"/>
      <c r="DC13" s="426"/>
      <c r="DD13" s="426"/>
      <c r="DE13" s="426"/>
      <c r="DF13" s="426"/>
      <c r="DG13" s="426"/>
      <c r="DH13" s="426"/>
      <c r="DI13" s="426"/>
      <c r="DJ13" s="426"/>
      <c r="DK13" s="426"/>
      <c r="DL13" s="426"/>
      <c r="DM13" s="426"/>
      <c r="DN13" s="426"/>
      <c r="DO13" s="426"/>
      <c r="DP13" s="426"/>
      <c r="DQ13" s="426"/>
      <c r="DR13" s="426"/>
      <c r="DS13" s="426"/>
      <c r="DT13" s="917"/>
      <c r="DU13" s="917"/>
      <c r="DV13" s="917"/>
      <c r="DW13" s="917"/>
      <c r="DX13" s="917"/>
      <c r="DY13" s="917"/>
      <c r="DZ13" s="917"/>
      <c r="EA13" s="917"/>
      <c r="EB13" s="917"/>
      <c r="EC13" s="917"/>
      <c r="ED13" s="917"/>
      <c r="EE13" s="917"/>
      <c r="EF13" s="917"/>
      <c r="EG13" s="917"/>
      <c r="EH13" s="917"/>
      <c r="EI13" s="917"/>
      <c r="EJ13" s="917"/>
      <c r="EK13" s="917"/>
      <c r="EL13" s="917"/>
      <c r="EM13" s="917"/>
      <c r="EN13" s="917"/>
      <c r="EO13" s="917"/>
      <c r="EP13" s="917"/>
      <c r="EQ13" s="917"/>
      <c r="ER13" s="917"/>
      <c r="ES13" s="917"/>
      <c r="ET13" s="917"/>
      <c r="EU13" s="917"/>
      <c r="EV13" s="917"/>
      <c r="EW13" s="917"/>
      <c r="EX13" s="917"/>
      <c r="EY13" s="917"/>
      <c r="EZ13" s="917"/>
      <c r="FA13" s="917"/>
      <c r="FB13" s="917"/>
      <c r="FC13" s="917"/>
      <c r="FD13" s="917"/>
      <c r="FE13" s="917"/>
      <c r="FF13" s="917"/>
      <c r="FG13" s="917"/>
      <c r="FH13" s="917"/>
      <c r="FI13" s="917"/>
      <c r="FJ13" s="917"/>
      <c r="FK13" s="917"/>
      <c r="FL13" s="917"/>
      <c r="FM13" s="917"/>
      <c r="FN13" s="917"/>
      <c r="FO13" s="917"/>
      <c r="FP13" s="917"/>
      <c r="FQ13" s="917"/>
      <c r="FR13" s="917"/>
      <c r="FS13" s="917"/>
      <c r="FT13" s="917"/>
      <c r="FU13" s="917"/>
      <c r="FV13" s="917"/>
      <c r="FW13" s="917"/>
      <c r="FX13" s="917"/>
      <c r="FY13" s="917"/>
      <c r="FZ13" s="917"/>
      <c r="GA13" s="917"/>
      <c r="GB13" s="917"/>
      <c r="GC13" s="917"/>
      <c r="GD13" s="917"/>
      <c r="GE13" s="917"/>
      <c r="GF13" s="917"/>
      <c r="GG13" s="917"/>
      <c r="GH13" s="917"/>
      <c r="GI13" s="917"/>
      <c r="GJ13" s="917"/>
      <c r="GK13" s="917"/>
      <c r="GL13" s="917"/>
      <c r="GM13" s="917"/>
      <c r="GN13" s="917"/>
      <c r="GO13" s="917"/>
      <c r="GP13" s="917"/>
      <c r="GQ13" s="917"/>
      <c r="GR13" s="917"/>
      <c r="GS13" s="917"/>
      <c r="GT13" s="917"/>
      <c r="GU13" s="917"/>
      <c r="GV13" s="917"/>
      <c r="GW13" s="917"/>
      <c r="GX13" s="917"/>
      <c r="GY13" s="917"/>
      <c r="GZ13" s="917"/>
      <c r="HA13" s="917"/>
      <c r="HB13" s="917"/>
      <c r="HC13" s="917"/>
      <c r="HD13" s="917"/>
      <c r="HE13" s="917"/>
      <c r="HF13" s="917"/>
      <c r="HG13" s="917"/>
      <c r="HH13" s="917"/>
      <c r="HI13" s="917"/>
      <c r="HJ13" s="917"/>
      <c r="HK13" s="917"/>
      <c r="HL13" s="917"/>
      <c r="HM13" s="917"/>
      <c r="HN13" s="917"/>
      <c r="HO13" s="917"/>
      <c r="HP13" s="917"/>
      <c r="HQ13" s="917"/>
      <c r="HR13" s="917"/>
      <c r="HS13" s="917"/>
      <c r="HT13" s="917"/>
      <c r="HU13" s="917"/>
      <c r="HV13" s="917"/>
      <c r="HW13" s="917"/>
      <c r="HX13" s="917"/>
      <c r="HY13" s="917"/>
      <c r="HZ13" s="917"/>
      <c r="IA13" s="917"/>
      <c r="IB13" s="917"/>
      <c r="IC13" s="917"/>
      <c r="ID13" s="917"/>
      <c r="IE13" s="917"/>
      <c r="IF13" s="917"/>
      <c r="IG13" s="917"/>
      <c r="IH13" s="917"/>
      <c r="II13" s="917"/>
      <c r="IJ13" s="917"/>
      <c r="IK13" s="917"/>
      <c r="IL13" s="917"/>
      <c r="IM13" s="917"/>
      <c r="IN13" s="917"/>
      <c r="IO13" s="917"/>
      <c r="IP13" s="917"/>
      <c r="IQ13" s="917"/>
      <c r="IR13" s="917"/>
      <c r="IS13" s="917"/>
      <c r="IT13" s="917"/>
      <c r="IU13" s="917"/>
      <c r="IV13" s="917"/>
      <c r="IW13" s="917"/>
      <c r="IX13" s="917"/>
      <c r="IY13" s="917"/>
      <c r="IZ13" s="917"/>
      <c r="JA13" s="917"/>
      <c r="JB13" s="917"/>
      <c r="JC13" s="917"/>
      <c r="JD13" s="917"/>
      <c r="JE13" s="917"/>
      <c r="JF13" s="917"/>
      <c r="JG13" s="917"/>
      <c r="JH13" s="917"/>
      <c r="JI13" s="917"/>
      <c r="JJ13" s="917"/>
      <c r="JK13" s="917"/>
      <c r="JL13" s="917"/>
      <c r="JM13" s="917"/>
      <c r="JN13" s="917"/>
      <c r="JO13" s="917"/>
      <c r="JP13" s="917"/>
      <c r="JQ13" s="917"/>
      <c r="JR13" s="917"/>
      <c r="JS13" s="917"/>
      <c r="JT13" s="917"/>
      <c r="JU13" s="917"/>
      <c r="JV13" s="917"/>
      <c r="JW13" s="917"/>
      <c r="JX13" s="917"/>
      <c r="JY13" s="917"/>
      <c r="JZ13" s="917"/>
      <c r="KA13" s="917"/>
      <c r="KB13" s="917"/>
      <c r="KC13" s="917"/>
      <c r="KD13" s="917"/>
      <c r="KE13" s="917"/>
      <c r="KF13" s="917"/>
      <c r="KG13" s="917"/>
      <c r="KH13" s="917"/>
      <c r="KI13" s="917"/>
      <c r="KJ13" s="917"/>
      <c r="KK13" s="917"/>
      <c r="KL13" s="917"/>
      <c r="KM13" s="917"/>
    </row>
    <row r="14" spans="1:299" s="436" customFormat="1" ht="14.25" x14ac:dyDescent="0.2">
      <c r="A14" s="430" t="s">
        <v>641</v>
      </c>
      <c r="B14" s="438">
        <v>-4.0389999999999997</v>
      </c>
      <c r="C14" s="438">
        <v>-40.545464000000003</v>
      </c>
      <c r="D14" s="438">
        <v>-9.3268109999999993</v>
      </c>
      <c r="E14" s="438">
        <v>-7.576128999999999</v>
      </c>
      <c r="F14" s="438">
        <v>-5.1242859999999997</v>
      </c>
      <c r="G14" s="438">
        <v>-7.4374659999999997</v>
      </c>
      <c r="H14" s="438">
        <v>-6.6742180000000007</v>
      </c>
      <c r="I14" s="438">
        <v>-9.2977929999999986</v>
      </c>
      <c r="J14" s="438">
        <v>-8.4881060000000002</v>
      </c>
      <c r="K14" s="438">
        <v>-6.7037250000000004</v>
      </c>
      <c r="L14" s="438">
        <v>-7.6052869999999988</v>
      </c>
      <c r="M14" s="438">
        <v>-10.023897999999997</v>
      </c>
      <c r="N14" s="438">
        <v>-15.832178000000003</v>
      </c>
      <c r="O14" s="438">
        <v>-15.642037999999999</v>
      </c>
      <c r="P14" s="438">
        <v>-12.049999999999999</v>
      </c>
      <c r="Q14" s="438">
        <v>-11.472</v>
      </c>
      <c r="R14" s="438">
        <v>-16.295000000000002</v>
      </c>
      <c r="S14" s="426"/>
      <c r="T14" s="426"/>
      <c r="U14" s="426"/>
      <c r="V14" s="426"/>
      <c r="W14" s="426"/>
      <c r="X14" s="426"/>
      <c r="Y14" s="426"/>
      <c r="Z14" s="426"/>
      <c r="AA14" s="426"/>
      <c r="AB14" s="426"/>
      <c r="AC14" s="426"/>
      <c r="AD14" s="426"/>
      <c r="AE14" s="426"/>
      <c r="AF14" s="426"/>
      <c r="AG14" s="426"/>
      <c r="AH14" s="426"/>
      <c r="AI14" s="426"/>
      <c r="AJ14" s="426"/>
      <c r="AK14" s="426"/>
      <c r="AL14" s="426"/>
      <c r="AM14" s="426"/>
      <c r="AN14" s="426"/>
      <c r="AO14" s="426"/>
      <c r="AP14" s="426"/>
      <c r="AQ14" s="426"/>
      <c r="AR14" s="426"/>
      <c r="AS14" s="426"/>
      <c r="AT14" s="426"/>
      <c r="AU14" s="426"/>
      <c r="AV14" s="426"/>
      <c r="AW14" s="426"/>
      <c r="AX14" s="426"/>
      <c r="AY14" s="426"/>
      <c r="AZ14" s="426"/>
      <c r="BA14" s="426"/>
      <c r="BB14" s="426"/>
      <c r="BC14" s="426"/>
      <c r="BD14" s="426"/>
      <c r="BE14" s="426"/>
      <c r="BF14" s="426"/>
      <c r="BG14" s="426"/>
      <c r="BH14" s="426"/>
      <c r="BI14" s="426"/>
      <c r="BJ14" s="426"/>
      <c r="BK14" s="426"/>
      <c r="BL14" s="426"/>
      <c r="BM14" s="426"/>
      <c r="BN14" s="426"/>
      <c r="BO14" s="426"/>
      <c r="BP14" s="426"/>
      <c r="BQ14" s="426"/>
      <c r="BR14" s="426"/>
      <c r="BS14" s="426"/>
      <c r="BT14" s="426"/>
      <c r="BU14" s="426"/>
      <c r="BV14" s="426"/>
      <c r="BW14" s="426"/>
      <c r="BX14" s="426"/>
      <c r="BY14" s="426"/>
      <c r="BZ14" s="426"/>
      <c r="CA14" s="426"/>
      <c r="CB14" s="426"/>
      <c r="CC14" s="426"/>
      <c r="CD14" s="426"/>
      <c r="CE14" s="426"/>
      <c r="CF14" s="426"/>
      <c r="CG14" s="426"/>
      <c r="CH14" s="426"/>
      <c r="CI14" s="426"/>
      <c r="CJ14" s="426"/>
      <c r="CK14" s="426"/>
      <c r="CL14" s="426"/>
      <c r="CM14" s="426"/>
      <c r="CN14" s="426"/>
      <c r="CO14" s="426"/>
      <c r="CP14" s="426"/>
      <c r="CQ14" s="426"/>
      <c r="CR14" s="426"/>
      <c r="CS14" s="426"/>
      <c r="CT14" s="426"/>
      <c r="CU14" s="426"/>
      <c r="CV14" s="426"/>
      <c r="CW14" s="426"/>
      <c r="CX14" s="426"/>
      <c r="CY14" s="426"/>
      <c r="CZ14" s="426"/>
      <c r="DA14" s="426"/>
      <c r="DB14" s="426"/>
      <c r="DC14" s="426"/>
      <c r="DD14" s="426"/>
      <c r="DE14" s="426"/>
      <c r="DF14" s="426"/>
      <c r="DG14" s="426"/>
      <c r="DH14" s="426"/>
      <c r="DI14" s="426"/>
      <c r="DJ14" s="426"/>
      <c r="DK14" s="426"/>
      <c r="DL14" s="426"/>
      <c r="DM14" s="426"/>
      <c r="DN14" s="426"/>
      <c r="DO14" s="426"/>
      <c r="DP14" s="426"/>
      <c r="DQ14" s="426"/>
      <c r="DR14" s="426"/>
      <c r="DS14" s="426"/>
      <c r="DT14" s="917"/>
      <c r="DU14" s="917"/>
      <c r="DV14" s="917"/>
      <c r="DW14" s="917"/>
      <c r="DX14" s="917"/>
      <c r="DY14" s="917"/>
      <c r="DZ14" s="917"/>
      <c r="EA14" s="917"/>
      <c r="EB14" s="917"/>
      <c r="EC14" s="917"/>
      <c r="ED14" s="917"/>
      <c r="EE14" s="917"/>
      <c r="EF14" s="917"/>
      <c r="EG14" s="917"/>
      <c r="EH14" s="917"/>
      <c r="EI14" s="917"/>
      <c r="EJ14" s="917"/>
      <c r="EK14" s="917"/>
      <c r="EL14" s="917"/>
      <c r="EM14" s="917"/>
      <c r="EN14" s="917"/>
      <c r="EO14" s="917"/>
      <c r="EP14" s="917"/>
      <c r="EQ14" s="917"/>
      <c r="ER14" s="917"/>
      <c r="ES14" s="917"/>
      <c r="ET14" s="917"/>
      <c r="EU14" s="917"/>
      <c r="EV14" s="917"/>
      <c r="EW14" s="917"/>
      <c r="EX14" s="917"/>
      <c r="EY14" s="917"/>
      <c r="EZ14" s="917"/>
      <c r="FA14" s="917"/>
      <c r="FB14" s="917"/>
      <c r="FC14" s="917"/>
      <c r="FD14" s="917"/>
      <c r="FE14" s="917"/>
      <c r="FF14" s="917"/>
      <c r="FG14" s="917"/>
      <c r="FH14" s="917"/>
      <c r="FI14" s="917"/>
      <c r="FJ14" s="917"/>
      <c r="FK14" s="917"/>
      <c r="FL14" s="917"/>
      <c r="FM14" s="917"/>
      <c r="FN14" s="917"/>
      <c r="FO14" s="917"/>
      <c r="FP14" s="917"/>
      <c r="FQ14" s="917"/>
      <c r="FR14" s="917"/>
      <c r="FS14" s="917"/>
      <c r="FT14" s="917"/>
      <c r="FU14" s="917"/>
      <c r="FV14" s="917"/>
      <c r="FW14" s="917"/>
      <c r="FX14" s="917"/>
      <c r="FY14" s="917"/>
      <c r="FZ14" s="917"/>
      <c r="GA14" s="917"/>
      <c r="GB14" s="917"/>
      <c r="GC14" s="917"/>
      <c r="GD14" s="917"/>
      <c r="GE14" s="917"/>
      <c r="GF14" s="917"/>
      <c r="GG14" s="917"/>
      <c r="GH14" s="917"/>
      <c r="GI14" s="917"/>
      <c r="GJ14" s="917"/>
      <c r="GK14" s="917"/>
      <c r="GL14" s="917"/>
      <c r="GM14" s="917"/>
      <c r="GN14" s="917"/>
      <c r="GO14" s="917"/>
      <c r="GP14" s="917"/>
      <c r="GQ14" s="917"/>
      <c r="GR14" s="917"/>
      <c r="GS14" s="917"/>
      <c r="GT14" s="917"/>
      <c r="GU14" s="917"/>
      <c r="GV14" s="917"/>
      <c r="GW14" s="917"/>
      <c r="GX14" s="917"/>
      <c r="GY14" s="917"/>
      <c r="GZ14" s="917"/>
      <c r="HA14" s="917"/>
      <c r="HB14" s="917"/>
      <c r="HC14" s="917"/>
      <c r="HD14" s="917"/>
      <c r="HE14" s="917"/>
      <c r="HF14" s="917"/>
      <c r="HG14" s="917"/>
      <c r="HH14" s="917"/>
      <c r="HI14" s="917"/>
      <c r="HJ14" s="917"/>
      <c r="HK14" s="917"/>
      <c r="HL14" s="917"/>
      <c r="HM14" s="917"/>
      <c r="HN14" s="917"/>
      <c r="HO14" s="917"/>
      <c r="HP14" s="917"/>
      <c r="HQ14" s="917"/>
      <c r="HR14" s="917"/>
      <c r="HS14" s="917"/>
      <c r="HT14" s="917"/>
      <c r="HU14" s="917"/>
      <c r="HV14" s="917"/>
      <c r="HW14" s="917"/>
      <c r="HX14" s="917"/>
      <c r="HY14" s="917"/>
      <c r="HZ14" s="917"/>
      <c r="IA14" s="917"/>
      <c r="IB14" s="917"/>
      <c r="IC14" s="917"/>
      <c r="ID14" s="917"/>
      <c r="IE14" s="917"/>
      <c r="IF14" s="917"/>
      <c r="IG14" s="917"/>
      <c r="IH14" s="917"/>
      <c r="II14" s="917"/>
      <c r="IJ14" s="917"/>
      <c r="IK14" s="917"/>
      <c r="IL14" s="917"/>
      <c r="IM14" s="917"/>
      <c r="IN14" s="917"/>
      <c r="IO14" s="917"/>
      <c r="IP14" s="917"/>
      <c r="IQ14" s="917"/>
      <c r="IR14" s="917"/>
      <c r="IS14" s="917"/>
      <c r="IT14" s="917"/>
      <c r="IU14" s="917"/>
      <c r="IV14" s="917"/>
      <c r="IW14" s="917"/>
      <c r="IX14" s="917"/>
      <c r="IY14" s="917"/>
      <c r="IZ14" s="917"/>
      <c r="JA14" s="917"/>
      <c r="JB14" s="917"/>
      <c r="JC14" s="917"/>
      <c r="JD14" s="917"/>
      <c r="JE14" s="917"/>
      <c r="JF14" s="917"/>
      <c r="JG14" s="917"/>
      <c r="JH14" s="917"/>
      <c r="JI14" s="917"/>
      <c r="JJ14" s="917"/>
      <c r="JK14" s="917"/>
      <c r="JL14" s="917"/>
      <c r="JM14" s="917"/>
      <c r="JN14" s="917"/>
      <c r="JO14" s="917"/>
      <c r="JP14" s="917"/>
      <c r="JQ14" s="917"/>
      <c r="JR14" s="917"/>
      <c r="JS14" s="917"/>
      <c r="JT14" s="917"/>
      <c r="JU14" s="917"/>
      <c r="JV14" s="917"/>
      <c r="JW14" s="917"/>
      <c r="JX14" s="917"/>
      <c r="JY14" s="917"/>
      <c r="JZ14" s="917"/>
      <c r="KA14" s="917"/>
      <c r="KB14" s="917"/>
      <c r="KC14" s="917"/>
      <c r="KD14" s="917"/>
      <c r="KE14" s="917"/>
      <c r="KF14" s="917"/>
      <c r="KG14" s="917"/>
      <c r="KH14" s="917"/>
      <c r="KI14" s="917"/>
      <c r="KJ14" s="917"/>
      <c r="KK14" s="917"/>
      <c r="KL14" s="917"/>
      <c r="KM14" s="917"/>
    </row>
    <row r="15" spans="1:299" s="436" customFormat="1" x14ac:dyDescent="0.2">
      <c r="A15" s="430" t="s">
        <v>606</v>
      </c>
      <c r="B15" s="438">
        <v>0</v>
      </c>
      <c r="C15" s="438">
        <v>0</v>
      </c>
      <c r="D15" s="438">
        <v>0</v>
      </c>
      <c r="E15" s="438">
        <v>0</v>
      </c>
      <c r="F15" s="438">
        <v>0</v>
      </c>
      <c r="G15" s="438">
        <v>0</v>
      </c>
      <c r="H15" s="438">
        <v>0</v>
      </c>
      <c r="I15" s="438">
        <v>0</v>
      </c>
      <c r="J15" s="438">
        <v>0</v>
      </c>
      <c r="K15" s="438">
        <v>0</v>
      </c>
      <c r="L15" s="438">
        <v>0</v>
      </c>
      <c r="M15" s="438">
        <v>0</v>
      </c>
      <c r="N15" s="438">
        <v>0</v>
      </c>
      <c r="O15" s="438">
        <v>0</v>
      </c>
      <c r="P15" s="438">
        <v>0</v>
      </c>
      <c r="Q15" s="438">
        <v>0</v>
      </c>
      <c r="R15" s="438">
        <v>0</v>
      </c>
      <c r="S15" s="426"/>
      <c r="T15" s="426"/>
      <c r="U15" s="426"/>
      <c r="V15" s="426"/>
      <c r="W15" s="426"/>
      <c r="X15" s="426"/>
      <c r="Y15" s="426"/>
      <c r="Z15" s="426"/>
      <c r="AA15" s="426"/>
      <c r="AB15" s="426"/>
      <c r="AC15" s="426"/>
      <c r="AD15" s="426"/>
      <c r="AE15" s="426"/>
      <c r="AF15" s="426"/>
      <c r="AG15" s="426"/>
      <c r="AH15" s="426"/>
      <c r="AI15" s="426"/>
      <c r="AJ15" s="426"/>
      <c r="AK15" s="426"/>
      <c r="AL15" s="426"/>
      <c r="AM15" s="426"/>
      <c r="AN15" s="426"/>
      <c r="AO15" s="426"/>
      <c r="AP15" s="426"/>
      <c r="AQ15" s="426"/>
      <c r="AR15" s="426"/>
      <c r="AS15" s="426"/>
      <c r="AT15" s="426"/>
      <c r="AU15" s="426"/>
      <c r="AV15" s="426"/>
      <c r="AW15" s="426"/>
      <c r="AX15" s="426"/>
      <c r="AY15" s="426"/>
      <c r="AZ15" s="426"/>
      <c r="BA15" s="426"/>
      <c r="BB15" s="426"/>
      <c r="BC15" s="426"/>
      <c r="BD15" s="426"/>
      <c r="BE15" s="426"/>
      <c r="BF15" s="426"/>
      <c r="BG15" s="426"/>
      <c r="BH15" s="426"/>
      <c r="BI15" s="426"/>
      <c r="BJ15" s="426"/>
      <c r="BK15" s="426"/>
      <c r="BL15" s="426"/>
      <c r="BM15" s="426"/>
      <c r="BN15" s="426"/>
      <c r="BO15" s="426"/>
      <c r="BP15" s="426"/>
      <c r="BQ15" s="426"/>
      <c r="BR15" s="426"/>
      <c r="BS15" s="426"/>
      <c r="BT15" s="426"/>
      <c r="BU15" s="426"/>
      <c r="BV15" s="426"/>
      <c r="BW15" s="426"/>
      <c r="BX15" s="426"/>
      <c r="BY15" s="426"/>
      <c r="BZ15" s="426"/>
      <c r="CA15" s="426"/>
      <c r="CB15" s="426"/>
      <c r="CC15" s="426"/>
      <c r="CD15" s="426"/>
      <c r="CE15" s="426"/>
      <c r="CF15" s="426"/>
      <c r="CG15" s="426"/>
      <c r="CH15" s="426"/>
      <c r="CI15" s="426"/>
      <c r="CJ15" s="426"/>
      <c r="CK15" s="426"/>
      <c r="CL15" s="426"/>
      <c r="CM15" s="426"/>
      <c r="CN15" s="426"/>
      <c r="CO15" s="426"/>
      <c r="CP15" s="426"/>
      <c r="CQ15" s="426"/>
      <c r="CR15" s="426"/>
      <c r="CS15" s="426"/>
      <c r="CT15" s="426"/>
      <c r="CU15" s="426"/>
      <c r="CV15" s="426"/>
      <c r="CW15" s="426"/>
      <c r="CX15" s="426"/>
      <c r="CY15" s="426"/>
      <c r="CZ15" s="426"/>
      <c r="DA15" s="426"/>
      <c r="DB15" s="426"/>
      <c r="DC15" s="426"/>
      <c r="DD15" s="426"/>
      <c r="DE15" s="426"/>
      <c r="DF15" s="426"/>
      <c r="DG15" s="426"/>
      <c r="DH15" s="426"/>
      <c r="DI15" s="426"/>
      <c r="DJ15" s="426"/>
      <c r="DK15" s="426"/>
      <c r="DL15" s="426"/>
      <c r="DM15" s="426"/>
      <c r="DN15" s="426"/>
      <c r="DO15" s="426"/>
      <c r="DP15" s="426"/>
      <c r="DQ15" s="426"/>
      <c r="DR15" s="426"/>
      <c r="DS15" s="426"/>
      <c r="DT15" s="917"/>
      <c r="DU15" s="917"/>
      <c r="DV15" s="917"/>
      <c r="DW15" s="917"/>
      <c r="DX15" s="917"/>
      <c r="DY15" s="917"/>
      <c r="DZ15" s="917"/>
      <c r="EA15" s="917"/>
      <c r="EB15" s="917"/>
      <c r="EC15" s="917"/>
      <c r="ED15" s="917"/>
      <c r="EE15" s="917"/>
      <c r="EF15" s="917"/>
      <c r="EG15" s="917"/>
      <c r="EH15" s="917"/>
      <c r="EI15" s="917"/>
      <c r="EJ15" s="917"/>
      <c r="EK15" s="917"/>
      <c r="EL15" s="917"/>
      <c r="EM15" s="917"/>
      <c r="EN15" s="917"/>
      <c r="EO15" s="917"/>
      <c r="EP15" s="917"/>
      <c r="EQ15" s="917"/>
      <c r="ER15" s="917"/>
      <c r="ES15" s="917"/>
      <c r="ET15" s="917"/>
      <c r="EU15" s="917"/>
      <c r="EV15" s="917"/>
      <c r="EW15" s="917"/>
      <c r="EX15" s="917"/>
      <c r="EY15" s="917"/>
      <c r="EZ15" s="917"/>
      <c r="FA15" s="917"/>
      <c r="FB15" s="917"/>
      <c r="FC15" s="917"/>
      <c r="FD15" s="917"/>
      <c r="FE15" s="917"/>
      <c r="FF15" s="917"/>
      <c r="FG15" s="917"/>
      <c r="FH15" s="917"/>
      <c r="FI15" s="917"/>
      <c r="FJ15" s="917"/>
      <c r="FK15" s="917"/>
      <c r="FL15" s="917"/>
      <c r="FM15" s="917"/>
      <c r="FN15" s="917"/>
      <c r="FO15" s="917"/>
      <c r="FP15" s="917"/>
      <c r="FQ15" s="917"/>
      <c r="FR15" s="917"/>
      <c r="FS15" s="917"/>
      <c r="FT15" s="917"/>
      <c r="FU15" s="917"/>
      <c r="FV15" s="917"/>
      <c r="FW15" s="917"/>
      <c r="FX15" s="917"/>
      <c r="FY15" s="917"/>
      <c r="FZ15" s="917"/>
      <c r="GA15" s="917"/>
      <c r="GB15" s="917"/>
      <c r="GC15" s="917"/>
      <c r="GD15" s="917"/>
      <c r="GE15" s="917"/>
      <c r="GF15" s="917"/>
      <c r="GG15" s="917"/>
      <c r="GH15" s="917"/>
      <c r="GI15" s="917"/>
      <c r="GJ15" s="917"/>
      <c r="GK15" s="917"/>
      <c r="GL15" s="917"/>
      <c r="GM15" s="917"/>
      <c r="GN15" s="917"/>
      <c r="GO15" s="917"/>
      <c r="GP15" s="917"/>
      <c r="GQ15" s="917"/>
      <c r="GR15" s="917"/>
      <c r="GS15" s="917"/>
      <c r="GT15" s="917"/>
      <c r="GU15" s="917"/>
      <c r="GV15" s="917"/>
      <c r="GW15" s="917"/>
      <c r="GX15" s="917"/>
      <c r="GY15" s="917"/>
      <c r="GZ15" s="917"/>
      <c r="HA15" s="917"/>
      <c r="HB15" s="917"/>
      <c r="HC15" s="917"/>
      <c r="HD15" s="917"/>
      <c r="HE15" s="917"/>
      <c r="HF15" s="917"/>
      <c r="HG15" s="917"/>
      <c r="HH15" s="917"/>
      <c r="HI15" s="917"/>
      <c r="HJ15" s="917"/>
      <c r="HK15" s="917"/>
      <c r="HL15" s="917"/>
      <c r="HM15" s="917"/>
      <c r="HN15" s="917"/>
      <c r="HO15" s="917"/>
      <c r="HP15" s="917"/>
      <c r="HQ15" s="917"/>
      <c r="HR15" s="917"/>
      <c r="HS15" s="917"/>
      <c r="HT15" s="917"/>
      <c r="HU15" s="917"/>
      <c r="HV15" s="917"/>
      <c r="HW15" s="917"/>
      <c r="HX15" s="917"/>
      <c r="HY15" s="917"/>
      <c r="HZ15" s="917"/>
      <c r="IA15" s="917"/>
      <c r="IB15" s="917"/>
      <c r="IC15" s="917"/>
      <c r="ID15" s="917"/>
      <c r="IE15" s="917"/>
      <c r="IF15" s="917"/>
      <c r="IG15" s="917"/>
      <c r="IH15" s="917"/>
      <c r="II15" s="917"/>
      <c r="IJ15" s="917"/>
      <c r="IK15" s="917"/>
      <c r="IL15" s="917"/>
      <c r="IM15" s="917"/>
      <c r="IN15" s="917"/>
      <c r="IO15" s="917"/>
      <c r="IP15" s="917"/>
      <c r="IQ15" s="917"/>
      <c r="IR15" s="917"/>
      <c r="IS15" s="917"/>
      <c r="IT15" s="917"/>
      <c r="IU15" s="917"/>
      <c r="IV15" s="917"/>
      <c r="IW15" s="917"/>
      <c r="IX15" s="917"/>
      <c r="IY15" s="917"/>
      <c r="IZ15" s="917"/>
      <c r="JA15" s="917"/>
      <c r="JB15" s="917"/>
      <c r="JC15" s="917"/>
      <c r="JD15" s="917"/>
      <c r="JE15" s="917"/>
      <c r="JF15" s="917"/>
      <c r="JG15" s="917"/>
      <c r="JH15" s="917"/>
      <c r="JI15" s="917"/>
      <c r="JJ15" s="917"/>
      <c r="JK15" s="917"/>
      <c r="JL15" s="917"/>
      <c r="JM15" s="917"/>
      <c r="JN15" s="917"/>
      <c r="JO15" s="917"/>
      <c r="JP15" s="917"/>
      <c r="JQ15" s="917"/>
      <c r="JR15" s="917"/>
      <c r="JS15" s="917"/>
      <c r="JT15" s="917"/>
      <c r="JU15" s="917"/>
      <c r="JV15" s="917"/>
      <c r="JW15" s="917"/>
      <c r="JX15" s="917"/>
      <c r="JY15" s="917"/>
      <c r="JZ15" s="917"/>
      <c r="KA15" s="917"/>
      <c r="KB15" s="917"/>
      <c r="KC15" s="917"/>
      <c r="KD15" s="917"/>
      <c r="KE15" s="917"/>
      <c r="KF15" s="917"/>
      <c r="KG15" s="917"/>
      <c r="KH15" s="917"/>
      <c r="KI15" s="917"/>
      <c r="KJ15" s="917"/>
      <c r="KK15" s="917"/>
      <c r="KL15" s="917"/>
      <c r="KM15" s="917"/>
    </row>
    <row r="16" spans="1:299" s="436" customFormat="1" x14ac:dyDescent="0.2">
      <c r="A16" s="430" t="s">
        <v>607</v>
      </c>
      <c r="B16" s="438">
        <v>-6.1250809999999989</v>
      </c>
      <c r="C16" s="438">
        <v>-8.5416300000000014</v>
      </c>
      <c r="D16" s="438">
        <v>-1.1146100000000003</v>
      </c>
      <c r="E16" s="438">
        <v>-4.6665730000000014</v>
      </c>
      <c r="F16" s="438">
        <v>-5.2693429999999992</v>
      </c>
      <c r="G16" s="438">
        <v>-0.79942900000000083</v>
      </c>
      <c r="H16" s="438">
        <v>-2.4054529999999987</v>
      </c>
      <c r="I16" s="438">
        <v>-1.2355170000000006</v>
      </c>
      <c r="J16" s="438">
        <v>-2.888998</v>
      </c>
      <c r="K16" s="438">
        <v>-9.9076769999999996</v>
      </c>
      <c r="L16" s="438">
        <v>-5.9643240000000013</v>
      </c>
      <c r="M16" s="438">
        <v>-7.5978200000000014</v>
      </c>
      <c r="N16" s="438">
        <v>-5.5319210000000014</v>
      </c>
      <c r="O16" s="438">
        <v>-13.382118</v>
      </c>
      <c r="P16" s="438">
        <v>-11.526785</v>
      </c>
      <c r="Q16" s="438">
        <v>-18.723050000000001</v>
      </c>
      <c r="R16" s="438">
        <v>-18.584</v>
      </c>
      <c r="S16" s="426"/>
      <c r="T16" s="426"/>
      <c r="U16" s="426"/>
      <c r="V16" s="426"/>
      <c r="W16" s="426"/>
      <c r="X16" s="426"/>
      <c r="Y16" s="426"/>
      <c r="Z16" s="426"/>
      <c r="AA16" s="426"/>
      <c r="AB16" s="426"/>
      <c r="AC16" s="426"/>
      <c r="AD16" s="426"/>
      <c r="AE16" s="426"/>
      <c r="AF16" s="426"/>
      <c r="AG16" s="426"/>
      <c r="AH16" s="426"/>
      <c r="AI16" s="426"/>
      <c r="AJ16" s="426"/>
      <c r="AK16" s="426"/>
      <c r="AL16" s="426"/>
      <c r="AM16" s="426"/>
      <c r="AN16" s="426"/>
      <c r="AO16" s="426"/>
      <c r="AP16" s="426"/>
      <c r="AQ16" s="426"/>
      <c r="AR16" s="426"/>
      <c r="AS16" s="426"/>
      <c r="AT16" s="426"/>
      <c r="AU16" s="426"/>
      <c r="AV16" s="426"/>
      <c r="AW16" s="426"/>
      <c r="AX16" s="426"/>
      <c r="AY16" s="426"/>
      <c r="AZ16" s="426"/>
      <c r="BA16" s="426"/>
      <c r="BB16" s="426"/>
      <c r="BC16" s="426"/>
      <c r="BD16" s="426"/>
      <c r="BE16" s="426"/>
      <c r="BF16" s="426"/>
      <c r="BG16" s="426"/>
      <c r="BH16" s="426"/>
      <c r="BI16" s="426"/>
      <c r="BJ16" s="426"/>
      <c r="BK16" s="426"/>
      <c r="BL16" s="426"/>
      <c r="BM16" s="426"/>
      <c r="BN16" s="426"/>
      <c r="BO16" s="426"/>
      <c r="BP16" s="426"/>
      <c r="BQ16" s="426"/>
      <c r="BR16" s="426"/>
      <c r="BS16" s="426"/>
      <c r="BT16" s="426"/>
      <c r="BU16" s="426"/>
      <c r="BV16" s="426"/>
      <c r="BW16" s="426"/>
      <c r="BX16" s="426"/>
      <c r="BY16" s="426"/>
      <c r="BZ16" s="426"/>
      <c r="CA16" s="426"/>
      <c r="CB16" s="426"/>
      <c r="CC16" s="426"/>
      <c r="CD16" s="426"/>
      <c r="CE16" s="426"/>
      <c r="CF16" s="426"/>
      <c r="CG16" s="426"/>
      <c r="CH16" s="426"/>
      <c r="CI16" s="426"/>
      <c r="CJ16" s="426"/>
      <c r="CK16" s="426"/>
      <c r="CL16" s="426"/>
      <c r="CM16" s="426"/>
      <c r="CN16" s="426"/>
      <c r="CO16" s="426"/>
      <c r="CP16" s="426"/>
      <c r="CQ16" s="426"/>
      <c r="CR16" s="426"/>
      <c r="CS16" s="426"/>
      <c r="CT16" s="426"/>
      <c r="CU16" s="426"/>
      <c r="CV16" s="426"/>
      <c r="CW16" s="426"/>
      <c r="CX16" s="426"/>
      <c r="CY16" s="426"/>
      <c r="CZ16" s="426"/>
      <c r="DA16" s="426"/>
      <c r="DB16" s="426"/>
      <c r="DC16" s="426"/>
      <c r="DD16" s="426"/>
      <c r="DE16" s="426"/>
      <c r="DF16" s="426"/>
      <c r="DG16" s="426"/>
      <c r="DH16" s="426"/>
      <c r="DI16" s="426"/>
      <c r="DJ16" s="426"/>
      <c r="DK16" s="426"/>
      <c r="DL16" s="426"/>
      <c r="DM16" s="426"/>
      <c r="DN16" s="426"/>
      <c r="DO16" s="426"/>
      <c r="DP16" s="426"/>
      <c r="DQ16" s="426"/>
      <c r="DR16" s="426"/>
      <c r="DS16" s="426"/>
      <c r="DT16" s="917"/>
      <c r="DU16" s="917"/>
      <c r="DV16" s="917"/>
      <c r="DW16" s="917"/>
      <c r="DX16" s="917"/>
      <c r="DY16" s="917"/>
      <c r="DZ16" s="917"/>
      <c r="EA16" s="917"/>
      <c r="EB16" s="917"/>
      <c r="EC16" s="917"/>
      <c r="ED16" s="917"/>
      <c r="EE16" s="917"/>
      <c r="EF16" s="917"/>
      <c r="EG16" s="917"/>
      <c r="EH16" s="917"/>
      <c r="EI16" s="917"/>
      <c r="EJ16" s="917"/>
      <c r="EK16" s="917"/>
      <c r="EL16" s="917"/>
      <c r="EM16" s="917"/>
      <c r="EN16" s="917"/>
      <c r="EO16" s="917"/>
      <c r="EP16" s="917"/>
      <c r="EQ16" s="917"/>
      <c r="ER16" s="917"/>
      <c r="ES16" s="917"/>
      <c r="ET16" s="917"/>
      <c r="EU16" s="917"/>
      <c r="EV16" s="917"/>
      <c r="EW16" s="917"/>
      <c r="EX16" s="917"/>
      <c r="EY16" s="917"/>
      <c r="EZ16" s="917"/>
      <c r="FA16" s="917"/>
      <c r="FB16" s="917"/>
      <c r="FC16" s="917"/>
      <c r="FD16" s="917"/>
      <c r="FE16" s="917"/>
      <c r="FF16" s="917"/>
      <c r="FG16" s="917"/>
      <c r="FH16" s="917"/>
      <c r="FI16" s="917"/>
      <c r="FJ16" s="917"/>
      <c r="FK16" s="917"/>
      <c r="FL16" s="917"/>
      <c r="FM16" s="917"/>
      <c r="FN16" s="917"/>
      <c r="FO16" s="917"/>
      <c r="FP16" s="917"/>
      <c r="FQ16" s="917"/>
      <c r="FR16" s="917"/>
      <c r="FS16" s="917"/>
      <c r="FT16" s="917"/>
      <c r="FU16" s="917"/>
      <c r="FV16" s="917"/>
      <c r="FW16" s="917"/>
      <c r="FX16" s="917"/>
      <c r="FY16" s="917"/>
      <c r="FZ16" s="917"/>
      <c r="GA16" s="917"/>
      <c r="GB16" s="917"/>
      <c r="GC16" s="917"/>
      <c r="GD16" s="917"/>
      <c r="GE16" s="917"/>
      <c r="GF16" s="917"/>
      <c r="GG16" s="917"/>
      <c r="GH16" s="917"/>
      <c r="GI16" s="917"/>
      <c r="GJ16" s="917"/>
      <c r="GK16" s="917"/>
      <c r="GL16" s="917"/>
      <c r="GM16" s="917"/>
      <c r="GN16" s="917"/>
      <c r="GO16" s="917"/>
      <c r="GP16" s="917"/>
      <c r="GQ16" s="917"/>
      <c r="GR16" s="917"/>
      <c r="GS16" s="917"/>
      <c r="GT16" s="917"/>
      <c r="GU16" s="917"/>
      <c r="GV16" s="917"/>
      <c r="GW16" s="917"/>
      <c r="GX16" s="917"/>
      <c r="GY16" s="917"/>
      <c r="GZ16" s="917"/>
      <c r="HA16" s="917"/>
      <c r="HB16" s="917"/>
      <c r="HC16" s="917"/>
      <c r="HD16" s="917"/>
      <c r="HE16" s="917"/>
      <c r="HF16" s="917"/>
      <c r="HG16" s="917"/>
      <c r="HH16" s="917"/>
      <c r="HI16" s="917"/>
      <c r="HJ16" s="917"/>
      <c r="HK16" s="917"/>
      <c r="HL16" s="917"/>
      <c r="HM16" s="917"/>
      <c r="HN16" s="917"/>
      <c r="HO16" s="917"/>
      <c r="HP16" s="917"/>
      <c r="HQ16" s="917"/>
      <c r="HR16" s="917"/>
      <c r="HS16" s="917"/>
      <c r="HT16" s="917"/>
      <c r="HU16" s="917"/>
      <c r="HV16" s="917"/>
      <c r="HW16" s="917"/>
      <c r="HX16" s="917"/>
      <c r="HY16" s="917"/>
      <c r="HZ16" s="917"/>
      <c r="IA16" s="917"/>
      <c r="IB16" s="917"/>
      <c r="IC16" s="917"/>
      <c r="ID16" s="917"/>
      <c r="IE16" s="917"/>
      <c r="IF16" s="917"/>
      <c r="IG16" s="917"/>
      <c r="IH16" s="917"/>
      <c r="II16" s="917"/>
      <c r="IJ16" s="917"/>
      <c r="IK16" s="917"/>
      <c r="IL16" s="917"/>
      <c r="IM16" s="917"/>
      <c r="IN16" s="917"/>
      <c r="IO16" s="917"/>
      <c r="IP16" s="917"/>
      <c r="IQ16" s="917"/>
      <c r="IR16" s="917"/>
      <c r="IS16" s="917"/>
      <c r="IT16" s="917"/>
      <c r="IU16" s="917"/>
      <c r="IV16" s="917"/>
      <c r="IW16" s="917"/>
      <c r="IX16" s="917"/>
      <c r="IY16" s="917"/>
      <c r="IZ16" s="917"/>
      <c r="JA16" s="917"/>
      <c r="JB16" s="917"/>
      <c r="JC16" s="917"/>
      <c r="JD16" s="917"/>
      <c r="JE16" s="917"/>
      <c r="JF16" s="917"/>
      <c r="JG16" s="917"/>
      <c r="JH16" s="917"/>
      <c r="JI16" s="917"/>
      <c r="JJ16" s="917"/>
      <c r="JK16" s="917"/>
      <c r="JL16" s="917"/>
      <c r="JM16" s="917"/>
      <c r="JN16" s="917"/>
      <c r="JO16" s="917"/>
      <c r="JP16" s="917"/>
      <c r="JQ16" s="917"/>
      <c r="JR16" s="917"/>
      <c r="JS16" s="917"/>
      <c r="JT16" s="917"/>
      <c r="JU16" s="917"/>
      <c r="JV16" s="917"/>
      <c r="JW16" s="917"/>
      <c r="JX16" s="917"/>
      <c r="JY16" s="917"/>
      <c r="JZ16" s="917"/>
      <c r="KA16" s="917"/>
      <c r="KB16" s="917"/>
      <c r="KC16" s="917"/>
      <c r="KD16" s="917"/>
      <c r="KE16" s="917"/>
      <c r="KF16" s="917"/>
      <c r="KG16" s="917"/>
      <c r="KH16" s="917"/>
      <c r="KI16" s="917"/>
      <c r="KJ16" s="917"/>
      <c r="KK16" s="917"/>
      <c r="KL16" s="917"/>
      <c r="KM16" s="917"/>
    </row>
    <row r="17" spans="1:299" s="436" customFormat="1" ht="19.5" customHeight="1" x14ac:dyDescent="0.2">
      <c r="A17" s="428" t="s">
        <v>608</v>
      </c>
      <c r="B17" s="438">
        <v>-5.1337869999999999</v>
      </c>
      <c r="C17" s="438">
        <v>19.752181</v>
      </c>
      <c r="D17" s="438">
        <v>-14.935573999999999</v>
      </c>
      <c r="E17" s="438">
        <v>-19.701328999999998</v>
      </c>
      <c r="F17" s="438">
        <v>-19.257818999999998</v>
      </c>
      <c r="G17" s="438">
        <v>-17.589786999999998</v>
      </c>
      <c r="H17" s="438">
        <v>-22.143562999999997</v>
      </c>
      <c r="I17" s="438">
        <v>-16.780771000000001</v>
      </c>
      <c r="J17" s="438">
        <v>-5.9219799999999996</v>
      </c>
      <c r="K17" s="438">
        <v>-6.7398400000000001</v>
      </c>
      <c r="L17" s="438">
        <v>-11.372686</v>
      </c>
      <c r="M17" s="438">
        <v>-12.130239000000001</v>
      </c>
      <c r="N17" s="438">
        <v>-14.006247</v>
      </c>
      <c r="O17" s="438">
        <v>-22.279477999999997</v>
      </c>
      <c r="P17" s="438">
        <v>-15.691565000000001</v>
      </c>
      <c r="Q17" s="438">
        <v>-1.880744</v>
      </c>
      <c r="R17" s="438">
        <v>-33.470999999999997</v>
      </c>
      <c r="S17" s="426"/>
      <c r="T17" s="426"/>
      <c r="U17" s="426"/>
      <c r="V17" s="426"/>
      <c r="W17" s="426"/>
      <c r="X17" s="426"/>
      <c r="Y17" s="426"/>
      <c r="Z17" s="426"/>
      <c r="AA17" s="426"/>
      <c r="AB17" s="426"/>
      <c r="AC17" s="426"/>
      <c r="AD17" s="426"/>
      <c r="AE17" s="426"/>
      <c r="AF17" s="426"/>
      <c r="AG17" s="426"/>
      <c r="AH17" s="426"/>
      <c r="AI17" s="426"/>
      <c r="AJ17" s="426"/>
      <c r="AK17" s="426"/>
      <c r="AL17" s="426"/>
      <c r="AM17" s="426"/>
      <c r="AN17" s="426"/>
      <c r="AO17" s="426"/>
      <c r="AP17" s="426"/>
      <c r="AQ17" s="426"/>
      <c r="AR17" s="426"/>
      <c r="AS17" s="426"/>
      <c r="AT17" s="426"/>
      <c r="AU17" s="426"/>
      <c r="AV17" s="426"/>
      <c r="AW17" s="426"/>
      <c r="AX17" s="426"/>
      <c r="AY17" s="426"/>
      <c r="AZ17" s="426"/>
      <c r="BA17" s="426"/>
      <c r="BB17" s="426"/>
      <c r="BC17" s="426"/>
      <c r="BD17" s="426"/>
      <c r="BE17" s="426"/>
      <c r="BF17" s="426"/>
      <c r="BG17" s="426"/>
      <c r="BH17" s="426"/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6"/>
      <c r="BT17" s="426"/>
      <c r="BU17" s="426"/>
      <c r="BV17" s="426"/>
      <c r="BW17" s="426"/>
      <c r="BX17" s="426"/>
      <c r="BY17" s="426"/>
      <c r="BZ17" s="426"/>
      <c r="CA17" s="426"/>
      <c r="CB17" s="426"/>
      <c r="CC17" s="426"/>
      <c r="CD17" s="426"/>
      <c r="CE17" s="426"/>
      <c r="CF17" s="426"/>
      <c r="CG17" s="426"/>
      <c r="CH17" s="426"/>
      <c r="CI17" s="426"/>
      <c r="CJ17" s="426"/>
      <c r="CK17" s="426"/>
      <c r="CL17" s="426"/>
      <c r="CM17" s="426"/>
      <c r="CN17" s="426"/>
      <c r="CO17" s="426"/>
      <c r="CP17" s="426"/>
      <c r="CQ17" s="426"/>
      <c r="CR17" s="426"/>
      <c r="CS17" s="426"/>
      <c r="CT17" s="426"/>
      <c r="CU17" s="426"/>
      <c r="CV17" s="426"/>
      <c r="CW17" s="426"/>
      <c r="CX17" s="426"/>
      <c r="CY17" s="426"/>
      <c r="CZ17" s="426"/>
      <c r="DA17" s="426"/>
      <c r="DB17" s="426"/>
      <c r="DC17" s="426"/>
      <c r="DD17" s="426"/>
      <c r="DE17" s="426"/>
      <c r="DF17" s="426"/>
      <c r="DG17" s="426"/>
      <c r="DH17" s="426"/>
      <c r="DI17" s="426"/>
      <c r="DJ17" s="426"/>
      <c r="DK17" s="426"/>
      <c r="DL17" s="426"/>
      <c r="DM17" s="426"/>
      <c r="DN17" s="426"/>
      <c r="DO17" s="426"/>
      <c r="DP17" s="426"/>
      <c r="DQ17" s="426"/>
      <c r="DR17" s="426"/>
      <c r="DS17" s="426"/>
      <c r="DT17" s="917"/>
      <c r="DU17" s="917"/>
      <c r="DV17" s="917"/>
      <c r="DW17" s="917"/>
      <c r="DX17" s="917"/>
      <c r="DY17" s="917"/>
      <c r="DZ17" s="917"/>
      <c r="EA17" s="917"/>
      <c r="EB17" s="917"/>
      <c r="EC17" s="917"/>
      <c r="ED17" s="917"/>
      <c r="EE17" s="917"/>
      <c r="EF17" s="917"/>
      <c r="EG17" s="917"/>
      <c r="EH17" s="917"/>
      <c r="EI17" s="917"/>
      <c r="EJ17" s="917"/>
      <c r="EK17" s="917"/>
      <c r="EL17" s="917"/>
      <c r="EM17" s="917"/>
      <c r="EN17" s="917"/>
      <c r="EO17" s="917"/>
      <c r="EP17" s="917"/>
      <c r="EQ17" s="917"/>
      <c r="ER17" s="917"/>
      <c r="ES17" s="917"/>
      <c r="ET17" s="917"/>
      <c r="EU17" s="917"/>
      <c r="EV17" s="917"/>
      <c r="EW17" s="917"/>
      <c r="EX17" s="917"/>
      <c r="EY17" s="917"/>
      <c r="EZ17" s="917"/>
      <c r="FA17" s="917"/>
      <c r="FB17" s="917"/>
      <c r="FC17" s="917"/>
      <c r="FD17" s="917"/>
      <c r="FE17" s="917"/>
      <c r="FF17" s="917"/>
      <c r="FG17" s="917"/>
      <c r="FH17" s="917"/>
      <c r="FI17" s="917"/>
      <c r="FJ17" s="917"/>
      <c r="FK17" s="917"/>
      <c r="FL17" s="917"/>
      <c r="FM17" s="917"/>
      <c r="FN17" s="917"/>
      <c r="FO17" s="917"/>
      <c r="FP17" s="917"/>
      <c r="FQ17" s="917"/>
      <c r="FR17" s="917"/>
      <c r="FS17" s="917"/>
      <c r="FT17" s="917"/>
      <c r="FU17" s="917"/>
      <c r="FV17" s="917"/>
      <c r="FW17" s="917"/>
      <c r="FX17" s="917"/>
      <c r="FY17" s="917"/>
      <c r="FZ17" s="917"/>
      <c r="GA17" s="917"/>
      <c r="GB17" s="917"/>
      <c r="GC17" s="917"/>
      <c r="GD17" s="917"/>
      <c r="GE17" s="917"/>
      <c r="GF17" s="917"/>
      <c r="GG17" s="917"/>
      <c r="GH17" s="917"/>
      <c r="GI17" s="917"/>
      <c r="GJ17" s="917"/>
      <c r="GK17" s="917"/>
      <c r="GL17" s="917"/>
      <c r="GM17" s="917"/>
      <c r="GN17" s="917"/>
      <c r="GO17" s="917"/>
      <c r="GP17" s="917"/>
      <c r="GQ17" s="917"/>
      <c r="GR17" s="917"/>
      <c r="GS17" s="917"/>
      <c r="GT17" s="917"/>
      <c r="GU17" s="917"/>
      <c r="GV17" s="917"/>
      <c r="GW17" s="917"/>
      <c r="GX17" s="917"/>
      <c r="GY17" s="917"/>
      <c r="GZ17" s="917"/>
      <c r="HA17" s="917"/>
      <c r="HB17" s="917"/>
      <c r="HC17" s="917"/>
      <c r="HD17" s="917"/>
      <c r="HE17" s="917"/>
      <c r="HF17" s="917"/>
      <c r="HG17" s="917"/>
      <c r="HH17" s="917"/>
      <c r="HI17" s="917"/>
      <c r="HJ17" s="917"/>
      <c r="HK17" s="917"/>
      <c r="HL17" s="917"/>
      <c r="HM17" s="917"/>
      <c r="HN17" s="917"/>
      <c r="HO17" s="917"/>
      <c r="HP17" s="917"/>
      <c r="HQ17" s="917"/>
      <c r="HR17" s="917"/>
      <c r="HS17" s="917"/>
      <c r="HT17" s="917"/>
      <c r="HU17" s="917"/>
      <c r="HV17" s="917"/>
      <c r="HW17" s="917"/>
      <c r="HX17" s="917"/>
      <c r="HY17" s="917"/>
      <c r="HZ17" s="917"/>
      <c r="IA17" s="917"/>
      <c r="IB17" s="917"/>
      <c r="IC17" s="917"/>
      <c r="ID17" s="917"/>
      <c r="IE17" s="917"/>
      <c r="IF17" s="917"/>
      <c r="IG17" s="917"/>
      <c r="IH17" s="917"/>
      <c r="II17" s="917"/>
      <c r="IJ17" s="917"/>
      <c r="IK17" s="917"/>
      <c r="IL17" s="917"/>
      <c r="IM17" s="917"/>
      <c r="IN17" s="917"/>
      <c r="IO17" s="917"/>
      <c r="IP17" s="917"/>
      <c r="IQ17" s="917"/>
      <c r="IR17" s="917"/>
      <c r="IS17" s="917"/>
      <c r="IT17" s="917"/>
      <c r="IU17" s="917"/>
      <c r="IV17" s="917"/>
      <c r="IW17" s="917"/>
      <c r="IX17" s="917"/>
      <c r="IY17" s="917"/>
      <c r="IZ17" s="917"/>
      <c r="JA17" s="917"/>
      <c r="JB17" s="917"/>
      <c r="JC17" s="917"/>
      <c r="JD17" s="917"/>
      <c r="JE17" s="917"/>
      <c r="JF17" s="917"/>
      <c r="JG17" s="917"/>
      <c r="JH17" s="917"/>
      <c r="JI17" s="917"/>
      <c r="JJ17" s="917"/>
      <c r="JK17" s="917"/>
      <c r="JL17" s="917"/>
      <c r="JM17" s="917"/>
      <c r="JN17" s="917"/>
      <c r="JO17" s="917"/>
      <c r="JP17" s="917"/>
      <c r="JQ17" s="917"/>
      <c r="JR17" s="917"/>
      <c r="JS17" s="917"/>
      <c r="JT17" s="917"/>
      <c r="JU17" s="917"/>
      <c r="JV17" s="917"/>
      <c r="JW17" s="917"/>
      <c r="JX17" s="917"/>
      <c r="JY17" s="917"/>
      <c r="JZ17" s="917"/>
      <c r="KA17" s="917"/>
      <c r="KB17" s="917"/>
      <c r="KC17" s="917"/>
      <c r="KD17" s="917"/>
      <c r="KE17" s="917"/>
      <c r="KF17" s="917"/>
      <c r="KG17" s="917"/>
      <c r="KH17" s="917"/>
      <c r="KI17" s="917"/>
      <c r="KJ17" s="917"/>
      <c r="KK17" s="917"/>
      <c r="KL17" s="917"/>
      <c r="KM17" s="917"/>
    </row>
    <row r="18" spans="1:299" s="436" customFormat="1" x14ac:dyDescent="0.2">
      <c r="A18" s="431" t="s">
        <v>609</v>
      </c>
      <c r="B18" s="438">
        <v>-6.3119779999999999</v>
      </c>
      <c r="C18" s="438">
        <v>-11.529748</v>
      </c>
      <c r="D18" s="438">
        <v>-14.876083</v>
      </c>
      <c r="E18" s="438">
        <v>-19.301632999999999</v>
      </c>
      <c r="F18" s="438">
        <v>-13.855919</v>
      </c>
      <c r="G18" s="438">
        <v>-16.229142</v>
      </c>
      <c r="H18" s="438">
        <v>-16.485790999999999</v>
      </c>
      <c r="I18" s="438">
        <v>-13.105093</v>
      </c>
      <c r="J18" s="438">
        <v>-7.2995669999999997</v>
      </c>
      <c r="K18" s="438">
        <v>-7.1698779999999998</v>
      </c>
      <c r="L18" s="438">
        <v>-5.4283799999999998</v>
      </c>
      <c r="M18" s="438">
        <v>-6.9648089999999998</v>
      </c>
      <c r="N18" s="438">
        <v>-6.1782820000000003</v>
      </c>
      <c r="O18" s="438">
        <v>-12.92794</v>
      </c>
      <c r="P18" s="438">
        <v>-10.075291</v>
      </c>
      <c r="Q18" s="438">
        <v>-6.082503</v>
      </c>
      <c r="R18" s="438">
        <v>-21.353999999999999</v>
      </c>
      <c r="S18" s="426"/>
      <c r="T18" s="426"/>
      <c r="U18" s="426"/>
      <c r="V18" s="426"/>
      <c r="W18" s="426"/>
      <c r="X18" s="426"/>
      <c r="Y18" s="426"/>
      <c r="Z18" s="426"/>
      <c r="AA18" s="426"/>
      <c r="AB18" s="426"/>
      <c r="AC18" s="426"/>
      <c r="AD18" s="426"/>
      <c r="AE18" s="426"/>
      <c r="AF18" s="426"/>
      <c r="AG18" s="426"/>
      <c r="AH18" s="426"/>
      <c r="AI18" s="426"/>
      <c r="AJ18" s="426"/>
      <c r="AK18" s="426"/>
      <c r="AL18" s="426"/>
      <c r="AM18" s="426"/>
      <c r="AN18" s="426"/>
      <c r="AO18" s="426"/>
      <c r="AP18" s="426"/>
      <c r="AQ18" s="426"/>
      <c r="AR18" s="426"/>
      <c r="AS18" s="426"/>
      <c r="AT18" s="426"/>
      <c r="AU18" s="426"/>
      <c r="AV18" s="426"/>
      <c r="AW18" s="426"/>
      <c r="AX18" s="426"/>
      <c r="AY18" s="426"/>
      <c r="AZ18" s="426"/>
      <c r="BA18" s="426"/>
      <c r="BB18" s="426"/>
      <c r="BC18" s="426"/>
      <c r="BD18" s="426"/>
      <c r="BE18" s="426"/>
      <c r="BF18" s="426"/>
      <c r="BG18" s="426"/>
      <c r="BH18" s="426"/>
      <c r="BI18" s="426"/>
      <c r="BJ18" s="426"/>
      <c r="BK18" s="426"/>
      <c r="BL18" s="426"/>
      <c r="BM18" s="426"/>
      <c r="BN18" s="426"/>
      <c r="BO18" s="426"/>
      <c r="BP18" s="426"/>
      <c r="BQ18" s="426"/>
      <c r="BR18" s="426"/>
      <c r="BS18" s="426"/>
      <c r="BT18" s="426"/>
      <c r="BU18" s="426"/>
      <c r="BV18" s="426"/>
      <c r="BW18" s="426"/>
      <c r="BX18" s="426"/>
      <c r="BY18" s="426"/>
      <c r="BZ18" s="426"/>
      <c r="CA18" s="426"/>
      <c r="CB18" s="426"/>
      <c r="CC18" s="426"/>
      <c r="CD18" s="426"/>
      <c r="CE18" s="426"/>
      <c r="CF18" s="426"/>
      <c r="CG18" s="426"/>
      <c r="CH18" s="426"/>
      <c r="CI18" s="426"/>
      <c r="CJ18" s="426"/>
      <c r="CK18" s="426"/>
      <c r="CL18" s="426"/>
      <c r="CM18" s="426"/>
      <c r="CN18" s="426"/>
      <c r="CO18" s="426"/>
      <c r="CP18" s="426"/>
      <c r="CQ18" s="426"/>
      <c r="CR18" s="426"/>
      <c r="CS18" s="426"/>
      <c r="CT18" s="426"/>
      <c r="CU18" s="426"/>
      <c r="CV18" s="426"/>
      <c r="CW18" s="426"/>
      <c r="CX18" s="426"/>
      <c r="CY18" s="426"/>
      <c r="CZ18" s="426"/>
      <c r="DA18" s="426"/>
      <c r="DB18" s="426"/>
      <c r="DC18" s="426"/>
      <c r="DD18" s="426"/>
      <c r="DE18" s="426"/>
      <c r="DF18" s="426"/>
      <c r="DG18" s="426"/>
      <c r="DH18" s="426"/>
      <c r="DI18" s="426"/>
      <c r="DJ18" s="426"/>
      <c r="DK18" s="426"/>
      <c r="DL18" s="426"/>
      <c r="DM18" s="426"/>
      <c r="DN18" s="426"/>
      <c r="DO18" s="426"/>
      <c r="DP18" s="426"/>
      <c r="DQ18" s="426"/>
      <c r="DR18" s="426"/>
      <c r="DS18" s="426"/>
      <c r="DT18" s="917"/>
      <c r="DU18" s="917"/>
      <c r="DV18" s="917"/>
      <c r="DW18" s="917"/>
      <c r="DX18" s="917"/>
      <c r="DY18" s="917"/>
      <c r="DZ18" s="917"/>
      <c r="EA18" s="917"/>
      <c r="EB18" s="917"/>
      <c r="EC18" s="917"/>
      <c r="ED18" s="917"/>
      <c r="EE18" s="917"/>
      <c r="EF18" s="917"/>
      <c r="EG18" s="917"/>
      <c r="EH18" s="917"/>
      <c r="EI18" s="917"/>
      <c r="EJ18" s="917"/>
      <c r="EK18" s="917"/>
      <c r="EL18" s="917"/>
      <c r="EM18" s="917"/>
      <c r="EN18" s="917"/>
      <c r="EO18" s="917"/>
      <c r="EP18" s="917"/>
      <c r="EQ18" s="917"/>
      <c r="ER18" s="917"/>
      <c r="ES18" s="917"/>
      <c r="ET18" s="917"/>
      <c r="EU18" s="917"/>
      <c r="EV18" s="917"/>
      <c r="EW18" s="917"/>
      <c r="EX18" s="917"/>
      <c r="EY18" s="917"/>
      <c r="EZ18" s="917"/>
      <c r="FA18" s="917"/>
      <c r="FB18" s="917"/>
      <c r="FC18" s="917"/>
      <c r="FD18" s="917"/>
      <c r="FE18" s="917"/>
      <c r="FF18" s="917"/>
      <c r="FG18" s="917"/>
      <c r="FH18" s="917"/>
      <c r="FI18" s="917"/>
      <c r="FJ18" s="917"/>
      <c r="FK18" s="917"/>
      <c r="FL18" s="917"/>
      <c r="FM18" s="917"/>
      <c r="FN18" s="917"/>
      <c r="FO18" s="917"/>
      <c r="FP18" s="917"/>
      <c r="FQ18" s="917"/>
      <c r="FR18" s="917"/>
      <c r="FS18" s="917"/>
      <c r="FT18" s="917"/>
      <c r="FU18" s="917"/>
      <c r="FV18" s="917"/>
      <c r="FW18" s="917"/>
      <c r="FX18" s="917"/>
      <c r="FY18" s="917"/>
      <c r="FZ18" s="917"/>
      <c r="GA18" s="917"/>
      <c r="GB18" s="917"/>
      <c r="GC18" s="917"/>
      <c r="GD18" s="917"/>
      <c r="GE18" s="917"/>
      <c r="GF18" s="917"/>
      <c r="GG18" s="917"/>
      <c r="GH18" s="917"/>
      <c r="GI18" s="917"/>
      <c r="GJ18" s="917"/>
      <c r="GK18" s="917"/>
      <c r="GL18" s="917"/>
      <c r="GM18" s="917"/>
      <c r="GN18" s="917"/>
      <c r="GO18" s="917"/>
      <c r="GP18" s="917"/>
      <c r="GQ18" s="917"/>
      <c r="GR18" s="917"/>
      <c r="GS18" s="917"/>
      <c r="GT18" s="917"/>
      <c r="GU18" s="917"/>
      <c r="GV18" s="917"/>
      <c r="GW18" s="917"/>
      <c r="GX18" s="917"/>
      <c r="GY18" s="917"/>
      <c r="GZ18" s="917"/>
      <c r="HA18" s="917"/>
      <c r="HB18" s="917"/>
      <c r="HC18" s="917"/>
      <c r="HD18" s="917"/>
      <c r="HE18" s="917"/>
      <c r="HF18" s="917"/>
      <c r="HG18" s="917"/>
      <c r="HH18" s="917"/>
      <c r="HI18" s="917"/>
      <c r="HJ18" s="917"/>
      <c r="HK18" s="917"/>
      <c r="HL18" s="917"/>
      <c r="HM18" s="917"/>
      <c r="HN18" s="917"/>
      <c r="HO18" s="917"/>
      <c r="HP18" s="917"/>
      <c r="HQ18" s="917"/>
      <c r="HR18" s="917"/>
      <c r="HS18" s="917"/>
      <c r="HT18" s="917"/>
      <c r="HU18" s="917"/>
      <c r="HV18" s="917"/>
      <c r="HW18" s="917"/>
      <c r="HX18" s="917"/>
      <c r="HY18" s="917"/>
      <c r="HZ18" s="917"/>
      <c r="IA18" s="917"/>
      <c r="IB18" s="917"/>
      <c r="IC18" s="917"/>
      <c r="ID18" s="917"/>
      <c r="IE18" s="917"/>
      <c r="IF18" s="917"/>
      <c r="IG18" s="917"/>
      <c r="IH18" s="917"/>
      <c r="II18" s="917"/>
      <c r="IJ18" s="917"/>
      <c r="IK18" s="917"/>
      <c r="IL18" s="917"/>
      <c r="IM18" s="917"/>
      <c r="IN18" s="917"/>
      <c r="IO18" s="917"/>
      <c r="IP18" s="917"/>
      <c r="IQ18" s="917"/>
      <c r="IR18" s="917"/>
      <c r="IS18" s="917"/>
      <c r="IT18" s="917"/>
      <c r="IU18" s="917"/>
      <c r="IV18" s="917"/>
      <c r="IW18" s="917"/>
      <c r="IX18" s="917"/>
      <c r="IY18" s="917"/>
      <c r="IZ18" s="917"/>
      <c r="JA18" s="917"/>
      <c r="JB18" s="917"/>
      <c r="JC18" s="917"/>
      <c r="JD18" s="917"/>
      <c r="JE18" s="917"/>
      <c r="JF18" s="917"/>
      <c r="JG18" s="917"/>
      <c r="JH18" s="917"/>
      <c r="JI18" s="917"/>
      <c r="JJ18" s="917"/>
      <c r="JK18" s="917"/>
      <c r="JL18" s="917"/>
      <c r="JM18" s="917"/>
      <c r="JN18" s="917"/>
      <c r="JO18" s="917"/>
      <c r="JP18" s="917"/>
      <c r="JQ18" s="917"/>
      <c r="JR18" s="917"/>
      <c r="JS18" s="917"/>
      <c r="JT18" s="917"/>
      <c r="JU18" s="917"/>
      <c r="JV18" s="917"/>
      <c r="JW18" s="917"/>
      <c r="JX18" s="917"/>
      <c r="JY18" s="917"/>
      <c r="JZ18" s="917"/>
      <c r="KA18" s="917"/>
      <c r="KB18" s="917"/>
      <c r="KC18" s="917"/>
      <c r="KD18" s="917"/>
      <c r="KE18" s="917"/>
      <c r="KF18" s="917"/>
      <c r="KG18" s="917"/>
      <c r="KH18" s="917"/>
      <c r="KI18" s="917"/>
      <c r="KJ18" s="917"/>
      <c r="KK18" s="917"/>
      <c r="KL18" s="917"/>
      <c r="KM18" s="917"/>
    </row>
    <row r="19" spans="1:299" s="436" customFormat="1" x14ac:dyDescent="0.2">
      <c r="A19" s="431" t="s">
        <v>610</v>
      </c>
      <c r="B19" s="438">
        <v>8.5109349999999999</v>
      </c>
      <c r="C19" s="438">
        <v>26.006812</v>
      </c>
      <c r="D19" s="438">
        <v>-2.2412910000000004</v>
      </c>
      <c r="E19" s="438">
        <v>-4.9553229999999999</v>
      </c>
      <c r="F19" s="438">
        <v>-7.7920429999999996</v>
      </c>
      <c r="G19" s="438">
        <v>-4.0265980000000008</v>
      </c>
      <c r="H19" s="438">
        <v>-6.2783529999999992</v>
      </c>
      <c r="I19" s="438">
        <v>11.189211999999999</v>
      </c>
      <c r="J19" s="438">
        <v>5.8819350000000004</v>
      </c>
      <c r="K19" s="438">
        <v>-0.36808100000000016</v>
      </c>
      <c r="L19" s="438">
        <v>-2.1036049999999999</v>
      </c>
      <c r="M19" s="438">
        <v>-2.2757480000000005</v>
      </c>
      <c r="N19" s="438">
        <v>-5.8394199999999996</v>
      </c>
      <c r="O19" s="438">
        <v>-10.026396999999999</v>
      </c>
      <c r="P19" s="438">
        <v>-3.8780000000002701E-3</v>
      </c>
      <c r="Q19" s="438">
        <v>-2.1442269999999999</v>
      </c>
      <c r="R19" s="438">
        <v>-11.875999999999999</v>
      </c>
      <c r="S19" s="426"/>
      <c r="T19" s="426"/>
      <c r="U19" s="426"/>
      <c r="V19" s="426"/>
      <c r="W19" s="426"/>
      <c r="X19" s="426"/>
      <c r="Y19" s="426"/>
      <c r="Z19" s="426"/>
      <c r="AA19" s="426"/>
      <c r="AB19" s="426"/>
      <c r="AC19" s="426"/>
      <c r="AD19" s="426"/>
      <c r="AE19" s="426"/>
      <c r="AF19" s="426"/>
      <c r="AG19" s="426"/>
      <c r="AH19" s="426"/>
      <c r="AI19" s="426"/>
      <c r="AJ19" s="426"/>
      <c r="AK19" s="426"/>
      <c r="AL19" s="426"/>
      <c r="AM19" s="426"/>
      <c r="AN19" s="426"/>
      <c r="AO19" s="426"/>
      <c r="AP19" s="426"/>
      <c r="AQ19" s="426"/>
      <c r="AR19" s="426"/>
      <c r="AS19" s="426"/>
      <c r="AT19" s="426"/>
      <c r="AU19" s="426"/>
      <c r="AV19" s="426"/>
      <c r="AW19" s="426"/>
      <c r="AX19" s="426"/>
      <c r="AY19" s="426"/>
      <c r="AZ19" s="426"/>
      <c r="BA19" s="426"/>
      <c r="BB19" s="426"/>
      <c r="BC19" s="426"/>
      <c r="BD19" s="426"/>
      <c r="BE19" s="426"/>
      <c r="BF19" s="426"/>
      <c r="BG19" s="426"/>
      <c r="BH19" s="426"/>
      <c r="BI19" s="426"/>
      <c r="BJ19" s="426"/>
      <c r="BK19" s="426"/>
      <c r="BL19" s="426"/>
      <c r="BM19" s="426"/>
      <c r="BN19" s="426"/>
      <c r="BO19" s="426"/>
      <c r="BP19" s="426"/>
      <c r="BQ19" s="426"/>
      <c r="BR19" s="426"/>
      <c r="BS19" s="426"/>
      <c r="BT19" s="426"/>
      <c r="BU19" s="426"/>
      <c r="BV19" s="426"/>
      <c r="BW19" s="426"/>
      <c r="BX19" s="426"/>
      <c r="BY19" s="426"/>
      <c r="BZ19" s="426"/>
      <c r="CA19" s="426"/>
      <c r="CB19" s="426"/>
      <c r="CC19" s="426"/>
      <c r="CD19" s="426"/>
      <c r="CE19" s="426"/>
      <c r="CF19" s="426"/>
      <c r="CG19" s="426"/>
      <c r="CH19" s="426"/>
      <c r="CI19" s="426"/>
      <c r="CJ19" s="426"/>
      <c r="CK19" s="426"/>
      <c r="CL19" s="426"/>
      <c r="CM19" s="426"/>
      <c r="CN19" s="426"/>
      <c r="CO19" s="426"/>
      <c r="CP19" s="426"/>
      <c r="CQ19" s="426"/>
      <c r="CR19" s="426"/>
      <c r="CS19" s="426"/>
      <c r="CT19" s="426"/>
      <c r="CU19" s="426"/>
      <c r="CV19" s="426"/>
      <c r="CW19" s="426"/>
      <c r="CX19" s="426"/>
      <c r="CY19" s="426"/>
      <c r="CZ19" s="426"/>
      <c r="DA19" s="426"/>
      <c r="DB19" s="426"/>
      <c r="DC19" s="426"/>
      <c r="DD19" s="426"/>
      <c r="DE19" s="426"/>
      <c r="DF19" s="426"/>
      <c r="DG19" s="426"/>
      <c r="DH19" s="426"/>
      <c r="DI19" s="426"/>
      <c r="DJ19" s="426"/>
      <c r="DK19" s="426"/>
      <c r="DL19" s="426"/>
      <c r="DM19" s="426"/>
      <c r="DN19" s="426"/>
      <c r="DO19" s="426"/>
      <c r="DP19" s="426"/>
      <c r="DQ19" s="426"/>
      <c r="DR19" s="426"/>
      <c r="DS19" s="426"/>
      <c r="DT19" s="917"/>
      <c r="DU19" s="917"/>
      <c r="DV19" s="917"/>
      <c r="DW19" s="917"/>
      <c r="DX19" s="917"/>
      <c r="DY19" s="917"/>
      <c r="DZ19" s="917"/>
      <c r="EA19" s="917"/>
      <c r="EB19" s="917"/>
      <c r="EC19" s="917"/>
      <c r="ED19" s="917"/>
      <c r="EE19" s="917"/>
      <c r="EF19" s="917"/>
      <c r="EG19" s="917"/>
      <c r="EH19" s="917"/>
      <c r="EI19" s="917"/>
      <c r="EJ19" s="917"/>
      <c r="EK19" s="917"/>
      <c r="EL19" s="917"/>
      <c r="EM19" s="917"/>
      <c r="EN19" s="917"/>
      <c r="EO19" s="917"/>
      <c r="EP19" s="917"/>
      <c r="EQ19" s="917"/>
      <c r="ER19" s="917"/>
      <c r="ES19" s="917"/>
      <c r="ET19" s="917"/>
      <c r="EU19" s="917"/>
      <c r="EV19" s="917"/>
      <c r="EW19" s="917"/>
      <c r="EX19" s="917"/>
      <c r="EY19" s="917"/>
      <c r="EZ19" s="917"/>
      <c r="FA19" s="917"/>
      <c r="FB19" s="917"/>
      <c r="FC19" s="917"/>
      <c r="FD19" s="917"/>
      <c r="FE19" s="917"/>
      <c r="FF19" s="917"/>
      <c r="FG19" s="917"/>
      <c r="FH19" s="917"/>
      <c r="FI19" s="917"/>
      <c r="FJ19" s="917"/>
      <c r="FK19" s="917"/>
      <c r="FL19" s="917"/>
      <c r="FM19" s="917"/>
      <c r="FN19" s="917"/>
      <c r="FO19" s="917"/>
      <c r="FP19" s="917"/>
      <c r="FQ19" s="917"/>
      <c r="FR19" s="917"/>
      <c r="FS19" s="917"/>
      <c r="FT19" s="917"/>
      <c r="FU19" s="917"/>
      <c r="FV19" s="917"/>
      <c r="FW19" s="917"/>
      <c r="FX19" s="917"/>
      <c r="FY19" s="917"/>
      <c r="FZ19" s="917"/>
      <c r="GA19" s="917"/>
      <c r="GB19" s="917"/>
      <c r="GC19" s="917"/>
      <c r="GD19" s="917"/>
      <c r="GE19" s="917"/>
      <c r="GF19" s="917"/>
      <c r="GG19" s="917"/>
      <c r="GH19" s="917"/>
      <c r="GI19" s="917"/>
      <c r="GJ19" s="917"/>
      <c r="GK19" s="917"/>
      <c r="GL19" s="917"/>
      <c r="GM19" s="917"/>
      <c r="GN19" s="917"/>
      <c r="GO19" s="917"/>
      <c r="GP19" s="917"/>
      <c r="GQ19" s="917"/>
      <c r="GR19" s="917"/>
      <c r="GS19" s="917"/>
      <c r="GT19" s="917"/>
      <c r="GU19" s="917"/>
      <c r="GV19" s="917"/>
      <c r="GW19" s="917"/>
      <c r="GX19" s="917"/>
      <c r="GY19" s="917"/>
      <c r="GZ19" s="917"/>
      <c r="HA19" s="917"/>
      <c r="HB19" s="917"/>
      <c r="HC19" s="917"/>
      <c r="HD19" s="917"/>
      <c r="HE19" s="917"/>
      <c r="HF19" s="917"/>
      <c r="HG19" s="917"/>
      <c r="HH19" s="917"/>
      <c r="HI19" s="917"/>
      <c r="HJ19" s="917"/>
      <c r="HK19" s="917"/>
      <c r="HL19" s="917"/>
      <c r="HM19" s="917"/>
      <c r="HN19" s="917"/>
      <c r="HO19" s="917"/>
      <c r="HP19" s="917"/>
      <c r="HQ19" s="917"/>
      <c r="HR19" s="917"/>
      <c r="HS19" s="917"/>
      <c r="HT19" s="917"/>
      <c r="HU19" s="917"/>
      <c r="HV19" s="917"/>
      <c r="HW19" s="917"/>
      <c r="HX19" s="917"/>
      <c r="HY19" s="917"/>
      <c r="HZ19" s="917"/>
      <c r="IA19" s="917"/>
      <c r="IB19" s="917"/>
      <c r="IC19" s="917"/>
      <c r="ID19" s="917"/>
      <c r="IE19" s="917"/>
      <c r="IF19" s="917"/>
      <c r="IG19" s="917"/>
      <c r="IH19" s="917"/>
      <c r="II19" s="917"/>
      <c r="IJ19" s="917"/>
      <c r="IK19" s="917"/>
      <c r="IL19" s="917"/>
      <c r="IM19" s="917"/>
      <c r="IN19" s="917"/>
      <c r="IO19" s="917"/>
      <c r="IP19" s="917"/>
      <c r="IQ19" s="917"/>
      <c r="IR19" s="917"/>
      <c r="IS19" s="917"/>
      <c r="IT19" s="917"/>
      <c r="IU19" s="917"/>
      <c r="IV19" s="917"/>
      <c r="IW19" s="917"/>
      <c r="IX19" s="917"/>
      <c r="IY19" s="917"/>
      <c r="IZ19" s="917"/>
      <c r="JA19" s="917"/>
      <c r="JB19" s="917"/>
      <c r="JC19" s="917"/>
      <c r="JD19" s="917"/>
      <c r="JE19" s="917"/>
      <c r="JF19" s="917"/>
      <c r="JG19" s="917"/>
      <c r="JH19" s="917"/>
      <c r="JI19" s="917"/>
      <c r="JJ19" s="917"/>
      <c r="JK19" s="917"/>
      <c r="JL19" s="917"/>
      <c r="JM19" s="917"/>
      <c r="JN19" s="917"/>
      <c r="JO19" s="917"/>
      <c r="JP19" s="917"/>
      <c r="JQ19" s="917"/>
      <c r="JR19" s="917"/>
      <c r="JS19" s="917"/>
      <c r="JT19" s="917"/>
      <c r="JU19" s="917"/>
      <c r="JV19" s="917"/>
      <c r="JW19" s="917"/>
      <c r="JX19" s="917"/>
      <c r="JY19" s="917"/>
      <c r="JZ19" s="917"/>
      <c r="KA19" s="917"/>
      <c r="KB19" s="917"/>
      <c r="KC19" s="917"/>
      <c r="KD19" s="917"/>
      <c r="KE19" s="917"/>
      <c r="KF19" s="917"/>
      <c r="KG19" s="917"/>
      <c r="KH19" s="917"/>
      <c r="KI19" s="917"/>
      <c r="KJ19" s="917"/>
      <c r="KK19" s="917"/>
      <c r="KL19" s="917"/>
      <c r="KM19" s="917"/>
    </row>
    <row r="20" spans="1:299" s="436" customFormat="1" x14ac:dyDescent="0.2">
      <c r="A20" s="432" t="s">
        <v>611</v>
      </c>
      <c r="B20" s="441">
        <v>-7.3327439999999999</v>
      </c>
      <c r="C20" s="441">
        <v>5.2751169999999998</v>
      </c>
      <c r="D20" s="441">
        <v>2.1818</v>
      </c>
      <c r="E20" s="441">
        <v>4.5556270000000003</v>
      </c>
      <c r="F20" s="441">
        <v>2.3901430000000001</v>
      </c>
      <c r="G20" s="441">
        <v>2.6659530000000005</v>
      </c>
      <c r="H20" s="441">
        <v>0.62058100000000005</v>
      </c>
      <c r="I20" s="441">
        <v>-14.864890000000001</v>
      </c>
      <c r="J20" s="441">
        <v>-4.5043480000000002</v>
      </c>
      <c r="K20" s="441">
        <v>0.7981189999999998</v>
      </c>
      <c r="L20" s="441">
        <v>-3.8407009999999997</v>
      </c>
      <c r="M20" s="441">
        <v>-2.8896820000000001</v>
      </c>
      <c r="N20" s="441">
        <v>-1.9885450000000002</v>
      </c>
      <c r="O20" s="441">
        <v>0.67485899999999988</v>
      </c>
      <c r="P20" s="441">
        <v>-5.6123960000000004</v>
      </c>
      <c r="Q20" s="441">
        <v>6.3459859999999999</v>
      </c>
      <c r="R20" s="441">
        <v>-0.24099999999999999</v>
      </c>
      <c r="S20" s="426"/>
      <c r="T20" s="426"/>
      <c r="U20" s="426"/>
      <c r="V20" s="426"/>
      <c r="W20" s="426"/>
      <c r="X20" s="426"/>
      <c r="Y20" s="426"/>
      <c r="Z20" s="426"/>
      <c r="AA20" s="426"/>
      <c r="AB20" s="426"/>
      <c r="AC20" s="426"/>
      <c r="AD20" s="426"/>
      <c r="AE20" s="426"/>
      <c r="AF20" s="426"/>
      <c r="AG20" s="426"/>
      <c r="AH20" s="426"/>
      <c r="AI20" s="426"/>
      <c r="AJ20" s="426"/>
      <c r="AK20" s="426"/>
      <c r="AL20" s="426"/>
      <c r="AM20" s="426"/>
      <c r="AN20" s="426"/>
      <c r="AO20" s="426"/>
      <c r="AP20" s="426"/>
      <c r="AQ20" s="426"/>
      <c r="AR20" s="426"/>
      <c r="AS20" s="426"/>
      <c r="AT20" s="426"/>
      <c r="AU20" s="426"/>
      <c r="AV20" s="426"/>
      <c r="AW20" s="426"/>
      <c r="AX20" s="426"/>
      <c r="AY20" s="426"/>
      <c r="AZ20" s="426"/>
      <c r="BA20" s="426"/>
      <c r="BB20" s="426"/>
      <c r="BC20" s="426"/>
      <c r="BD20" s="426"/>
      <c r="BE20" s="426"/>
      <c r="BF20" s="426"/>
      <c r="BG20" s="426"/>
      <c r="BH20" s="426"/>
      <c r="BI20" s="426"/>
      <c r="BJ20" s="426"/>
      <c r="BK20" s="426"/>
      <c r="BL20" s="426"/>
      <c r="BM20" s="426"/>
      <c r="BN20" s="426"/>
      <c r="BO20" s="426"/>
      <c r="BP20" s="426"/>
      <c r="BQ20" s="426"/>
      <c r="BR20" s="426"/>
      <c r="BS20" s="426"/>
      <c r="BT20" s="426"/>
      <c r="BU20" s="426"/>
      <c r="BV20" s="426"/>
      <c r="BW20" s="426"/>
      <c r="BX20" s="426"/>
      <c r="BY20" s="426"/>
      <c r="BZ20" s="426"/>
      <c r="CA20" s="426"/>
      <c r="CB20" s="426"/>
      <c r="CC20" s="426"/>
      <c r="CD20" s="426"/>
      <c r="CE20" s="426"/>
      <c r="CF20" s="426"/>
      <c r="CG20" s="426"/>
      <c r="CH20" s="426"/>
      <c r="CI20" s="426"/>
      <c r="CJ20" s="426"/>
      <c r="CK20" s="426"/>
      <c r="CL20" s="426"/>
      <c r="CM20" s="426"/>
      <c r="CN20" s="426"/>
      <c r="CO20" s="426"/>
      <c r="CP20" s="426"/>
      <c r="CQ20" s="426"/>
      <c r="CR20" s="426"/>
      <c r="CS20" s="426"/>
      <c r="CT20" s="426"/>
      <c r="CU20" s="426"/>
      <c r="CV20" s="426"/>
      <c r="CW20" s="426"/>
      <c r="CX20" s="426"/>
      <c r="CY20" s="426"/>
      <c r="CZ20" s="426"/>
      <c r="DA20" s="426"/>
      <c r="DB20" s="426"/>
      <c r="DC20" s="426"/>
      <c r="DD20" s="426"/>
      <c r="DE20" s="426"/>
      <c r="DF20" s="426"/>
      <c r="DG20" s="426"/>
      <c r="DH20" s="426"/>
      <c r="DI20" s="426"/>
      <c r="DJ20" s="426"/>
      <c r="DK20" s="426"/>
      <c r="DL20" s="426"/>
      <c r="DM20" s="426"/>
      <c r="DN20" s="426"/>
      <c r="DO20" s="426"/>
      <c r="DP20" s="426"/>
      <c r="DQ20" s="426"/>
      <c r="DR20" s="426"/>
      <c r="DS20" s="426"/>
      <c r="DT20" s="917"/>
      <c r="DU20" s="917"/>
      <c r="DV20" s="917"/>
      <c r="DW20" s="917"/>
      <c r="DX20" s="917"/>
      <c r="DY20" s="917"/>
      <c r="DZ20" s="917"/>
      <c r="EA20" s="917"/>
      <c r="EB20" s="917"/>
      <c r="EC20" s="917"/>
      <c r="ED20" s="917"/>
      <c r="EE20" s="917"/>
      <c r="EF20" s="917"/>
      <c r="EG20" s="917"/>
      <c r="EH20" s="917"/>
      <c r="EI20" s="917"/>
      <c r="EJ20" s="917"/>
      <c r="EK20" s="917"/>
      <c r="EL20" s="917"/>
      <c r="EM20" s="917"/>
      <c r="EN20" s="917"/>
      <c r="EO20" s="917"/>
      <c r="EP20" s="917"/>
      <c r="EQ20" s="917"/>
      <c r="ER20" s="917"/>
      <c r="ES20" s="917"/>
      <c r="ET20" s="917"/>
      <c r="EU20" s="917"/>
      <c r="EV20" s="917"/>
      <c r="EW20" s="917"/>
      <c r="EX20" s="917"/>
      <c r="EY20" s="917"/>
      <c r="EZ20" s="917"/>
      <c r="FA20" s="917"/>
      <c r="FB20" s="917"/>
      <c r="FC20" s="917"/>
      <c r="FD20" s="917"/>
      <c r="FE20" s="917"/>
      <c r="FF20" s="917"/>
      <c r="FG20" s="917"/>
      <c r="FH20" s="917"/>
      <c r="FI20" s="917"/>
      <c r="FJ20" s="917"/>
      <c r="FK20" s="917"/>
      <c r="FL20" s="917"/>
      <c r="FM20" s="917"/>
      <c r="FN20" s="917"/>
      <c r="FO20" s="917"/>
      <c r="FP20" s="917"/>
      <c r="FQ20" s="917"/>
      <c r="FR20" s="917"/>
      <c r="FS20" s="917"/>
      <c r="FT20" s="917"/>
      <c r="FU20" s="917"/>
      <c r="FV20" s="917"/>
      <c r="FW20" s="917"/>
      <c r="FX20" s="917"/>
      <c r="FY20" s="917"/>
      <c r="FZ20" s="917"/>
      <c r="GA20" s="917"/>
      <c r="GB20" s="917"/>
      <c r="GC20" s="917"/>
      <c r="GD20" s="917"/>
      <c r="GE20" s="917"/>
      <c r="GF20" s="917"/>
      <c r="GG20" s="917"/>
      <c r="GH20" s="917"/>
      <c r="GI20" s="917"/>
      <c r="GJ20" s="917"/>
      <c r="GK20" s="917"/>
      <c r="GL20" s="917"/>
      <c r="GM20" s="917"/>
      <c r="GN20" s="917"/>
      <c r="GO20" s="917"/>
      <c r="GP20" s="917"/>
      <c r="GQ20" s="917"/>
      <c r="GR20" s="917"/>
      <c r="GS20" s="917"/>
      <c r="GT20" s="917"/>
      <c r="GU20" s="917"/>
      <c r="GV20" s="917"/>
      <c r="GW20" s="917"/>
      <c r="GX20" s="917"/>
      <c r="GY20" s="917"/>
      <c r="GZ20" s="917"/>
      <c r="HA20" s="917"/>
      <c r="HB20" s="917"/>
      <c r="HC20" s="917"/>
      <c r="HD20" s="917"/>
      <c r="HE20" s="917"/>
      <c r="HF20" s="917"/>
      <c r="HG20" s="917"/>
      <c r="HH20" s="917"/>
      <c r="HI20" s="917"/>
      <c r="HJ20" s="917"/>
      <c r="HK20" s="917"/>
      <c r="HL20" s="917"/>
      <c r="HM20" s="917"/>
      <c r="HN20" s="917"/>
      <c r="HO20" s="917"/>
      <c r="HP20" s="917"/>
      <c r="HQ20" s="917"/>
      <c r="HR20" s="917"/>
      <c r="HS20" s="917"/>
      <c r="HT20" s="917"/>
      <c r="HU20" s="917"/>
      <c r="HV20" s="917"/>
      <c r="HW20" s="917"/>
      <c r="HX20" s="917"/>
      <c r="HY20" s="917"/>
      <c r="HZ20" s="917"/>
      <c r="IA20" s="917"/>
      <c r="IB20" s="917"/>
      <c r="IC20" s="917"/>
      <c r="ID20" s="917"/>
      <c r="IE20" s="917"/>
      <c r="IF20" s="917"/>
      <c r="IG20" s="917"/>
      <c r="IH20" s="917"/>
      <c r="II20" s="917"/>
      <c r="IJ20" s="917"/>
      <c r="IK20" s="917"/>
      <c r="IL20" s="917"/>
      <c r="IM20" s="917"/>
      <c r="IN20" s="917"/>
      <c r="IO20" s="917"/>
      <c r="IP20" s="917"/>
      <c r="IQ20" s="917"/>
      <c r="IR20" s="917"/>
      <c r="IS20" s="917"/>
      <c r="IT20" s="917"/>
      <c r="IU20" s="917"/>
      <c r="IV20" s="917"/>
      <c r="IW20" s="917"/>
      <c r="IX20" s="917"/>
      <c r="IY20" s="917"/>
      <c r="IZ20" s="917"/>
      <c r="JA20" s="917"/>
      <c r="JB20" s="917"/>
      <c r="JC20" s="917"/>
      <c r="JD20" s="917"/>
      <c r="JE20" s="917"/>
      <c r="JF20" s="917"/>
      <c r="JG20" s="917"/>
      <c r="JH20" s="917"/>
      <c r="JI20" s="917"/>
      <c r="JJ20" s="917"/>
      <c r="JK20" s="917"/>
      <c r="JL20" s="917"/>
      <c r="JM20" s="917"/>
      <c r="JN20" s="917"/>
      <c r="JO20" s="917"/>
      <c r="JP20" s="917"/>
      <c r="JQ20" s="917"/>
      <c r="JR20" s="917"/>
      <c r="JS20" s="917"/>
      <c r="JT20" s="917"/>
      <c r="JU20" s="917"/>
      <c r="JV20" s="917"/>
      <c r="JW20" s="917"/>
      <c r="JX20" s="917"/>
      <c r="JY20" s="917"/>
      <c r="JZ20" s="917"/>
      <c r="KA20" s="917"/>
      <c r="KB20" s="917"/>
      <c r="KC20" s="917"/>
      <c r="KD20" s="917"/>
      <c r="KE20" s="917"/>
      <c r="KF20" s="917"/>
      <c r="KG20" s="917"/>
      <c r="KH20" s="917"/>
      <c r="KI20" s="917"/>
      <c r="KJ20" s="917"/>
      <c r="KK20" s="917"/>
      <c r="KL20" s="917"/>
      <c r="KM20" s="917"/>
    </row>
    <row r="21" spans="1:299" s="436" customFormat="1" ht="18" customHeight="1" x14ac:dyDescent="0.2">
      <c r="A21" s="434" t="s">
        <v>612</v>
      </c>
      <c r="B21" s="435"/>
      <c r="C21" s="435"/>
      <c r="D21" s="435"/>
      <c r="E21" s="435"/>
      <c r="F21" s="435"/>
      <c r="G21" s="435"/>
      <c r="H21" s="435"/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26"/>
      <c r="T21" s="426"/>
      <c r="U21" s="426"/>
      <c r="V21" s="426"/>
      <c r="W21" s="426"/>
      <c r="X21" s="426"/>
      <c r="Y21" s="426"/>
      <c r="Z21" s="426"/>
      <c r="AA21" s="426"/>
      <c r="AB21" s="426"/>
      <c r="AC21" s="426"/>
      <c r="AD21" s="426"/>
      <c r="AE21" s="426"/>
      <c r="AF21" s="426"/>
      <c r="AG21" s="426"/>
      <c r="AH21" s="426"/>
      <c r="AI21" s="426"/>
      <c r="AJ21" s="426"/>
      <c r="AK21" s="426"/>
      <c r="AL21" s="426"/>
      <c r="AM21" s="426"/>
      <c r="AN21" s="426"/>
      <c r="AO21" s="426"/>
      <c r="AP21" s="426"/>
      <c r="AQ21" s="426"/>
      <c r="AR21" s="426"/>
      <c r="AS21" s="426"/>
      <c r="AT21" s="426"/>
      <c r="AU21" s="426"/>
      <c r="AV21" s="426"/>
      <c r="AW21" s="426"/>
      <c r="AX21" s="426"/>
      <c r="AY21" s="426"/>
      <c r="AZ21" s="426"/>
      <c r="BA21" s="426"/>
      <c r="BB21" s="426"/>
      <c r="BC21" s="426"/>
      <c r="BD21" s="426"/>
      <c r="BE21" s="426"/>
      <c r="BF21" s="426"/>
      <c r="BG21" s="426"/>
      <c r="BH21" s="426"/>
      <c r="BI21" s="426"/>
      <c r="BJ21" s="426"/>
      <c r="BK21" s="426"/>
      <c r="BL21" s="426"/>
      <c r="BM21" s="426"/>
      <c r="BN21" s="426"/>
      <c r="BO21" s="426"/>
      <c r="BP21" s="426"/>
      <c r="BQ21" s="426"/>
      <c r="BR21" s="426"/>
      <c r="BS21" s="426"/>
      <c r="BT21" s="426"/>
      <c r="BU21" s="426"/>
      <c r="BV21" s="426"/>
      <c r="BW21" s="426"/>
      <c r="BX21" s="426"/>
      <c r="BY21" s="426"/>
      <c r="BZ21" s="426"/>
      <c r="CA21" s="426"/>
      <c r="CB21" s="426"/>
      <c r="CC21" s="426"/>
      <c r="CD21" s="426"/>
      <c r="CE21" s="426"/>
      <c r="CF21" s="426"/>
      <c r="CG21" s="426"/>
      <c r="CH21" s="426"/>
      <c r="CI21" s="426"/>
      <c r="CJ21" s="426"/>
      <c r="CK21" s="426"/>
      <c r="CL21" s="426"/>
      <c r="CM21" s="426"/>
      <c r="CN21" s="426"/>
      <c r="CO21" s="426"/>
      <c r="CP21" s="426"/>
      <c r="CQ21" s="426"/>
      <c r="CR21" s="426"/>
      <c r="CS21" s="426"/>
      <c r="CT21" s="426"/>
      <c r="CU21" s="426"/>
      <c r="CV21" s="426"/>
      <c r="CW21" s="426"/>
      <c r="CX21" s="426"/>
      <c r="CY21" s="426"/>
      <c r="CZ21" s="426"/>
      <c r="DA21" s="426"/>
      <c r="DB21" s="426"/>
      <c r="DC21" s="426"/>
      <c r="DD21" s="426"/>
      <c r="DE21" s="426"/>
      <c r="DF21" s="426"/>
      <c r="DG21" s="426"/>
      <c r="DH21" s="426"/>
      <c r="DI21" s="426"/>
      <c r="DJ21" s="426"/>
      <c r="DK21" s="426"/>
      <c r="DL21" s="426"/>
      <c r="DM21" s="426"/>
      <c r="DN21" s="426"/>
      <c r="DO21" s="426"/>
      <c r="DP21" s="426"/>
      <c r="DQ21" s="426"/>
      <c r="DR21" s="426"/>
      <c r="DS21" s="426"/>
      <c r="DT21" s="917"/>
      <c r="DU21" s="917"/>
      <c r="DV21" s="917"/>
      <c r="DW21" s="917"/>
      <c r="DX21" s="917"/>
      <c r="DY21" s="917"/>
      <c r="DZ21" s="917"/>
      <c r="EA21" s="917"/>
      <c r="EB21" s="917"/>
      <c r="EC21" s="917"/>
      <c r="ED21" s="917"/>
      <c r="EE21" s="917"/>
      <c r="EF21" s="917"/>
      <c r="EG21" s="917"/>
      <c r="EH21" s="917"/>
      <c r="EI21" s="917"/>
      <c r="EJ21" s="917"/>
      <c r="EK21" s="917"/>
      <c r="EL21" s="917"/>
      <c r="EM21" s="917"/>
      <c r="EN21" s="917"/>
      <c r="EO21" s="917"/>
      <c r="EP21" s="917"/>
      <c r="EQ21" s="917"/>
      <c r="ER21" s="917"/>
      <c r="ES21" s="917"/>
      <c r="ET21" s="917"/>
      <c r="EU21" s="917"/>
      <c r="EV21" s="917"/>
      <c r="EW21" s="917"/>
      <c r="EX21" s="917"/>
      <c r="EY21" s="917"/>
      <c r="EZ21" s="917"/>
      <c r="FA21" s="917"/>
      <c r="FB21" s="917"/>
      <c r="FC21" s="917"/>
      <c r="FD21" s="917"/>
      <c r="FE21" s="917"/>
      <c r="FF21" s="917"/>
      <c r="FG21" s="917"/>
      <c r="FH21" s="917"/>
      <c r="FI21" s="917"/>
      <c r="FJ21" s="917"/>
      <c r="FK21" s="917"/>
      <c r="FL21" s="917"/>
      <c r="FM21" s="917"/>
      <c r="FN21" s="917"/>
      <c r="FO21" s="917"/>
      <c r="FP21" s="917"/>
      <c r="FQ21" s="917"/>
      <c r="FR21" s="917"/>
      <c r="FS21" s="917"/>
      <c r="FT21" s="917"/>
      <c r="FU21" s="917"/>
      <c r="FV21" s="917"/>
      <c r="FW21" s="917"/>
      <c r="FX21" s="917"/>
      <c r="FY21" s="917"/>
      <c r="FZ21" s="917"/>
      <c r="GA21" s="917"/>
      <c r="GB21" s="917"/>
      <c r="GC21" s="917"/>
      <c r="GD21" s="917"/>
      <c r="GE21" s="917"/>
      <c r="GF21" s="917"/>
      <c r="GG21" s="917"/>
      <c r="GH21" s="917"/>
      <c r="GI21" s="917"/>
      <c r="GJ21" s="917"/>
      <c r="GK21" s="917"/>
      <c r="GL21" s="917"/>
      <c r="GM21" s="917"/>
      <c r="GN21" s="917"/>
      <c r="GO21" s="917"/>
      <c r="GP21" s="917"/>
      <c r="GQ21" s="917"/>
      <c r="GR21" s="917"/>
      <c r="GS21" s="917"/>
      <c r="GT21" s="917"/>
      <c r="GU21" s="917"/>
      <c r="GV21" s="917"/>
      <c r="GW21" s="917"/>
      <c r="GX21" s="917"/>
      <c r="GY21" s="917"/>
      <c r="GZ21" s="917"/>
      <c r="HA21" s="917"/>
      <c r="HB21" s="917"/>
      <c r="HC21" s="917"/>
      <c r="HD21" s="917"/>
      <c r="HE21" s="917"/>
      <c r="HF21" s="917"/>
      <c r="HG21" s="917"/>
      <c r="HH21" s="917"/>
      <c r="HI21" s="917"/>
      <c r="HJ21" s="917"/>
      <c r="HK21" s="917"/>
      <c r="HL21" s="917"/>
      <c r="HM21" s="917"/>
      <c r="HN21" s="917"/>
      <c r="HO21" s="917"/>
      <c r="HP21" s="917"/>
      <c r="HQ21" s="917"/>
      <c r="HR21" s="917"/>
      <c r="HS21" s="917"/>
      <c r="HT21" s="917"/>
      <c r="HU21" s="917"/>
      <c r="HV21" s="917"/>
      <c r="HW21" s="917"/>
      <c r="HX21" s="917"/>
      <c r="HY21" s="917"/>
      <c r="HZ21" s="917"/>
      <c r="IA21" s="917"/>
      <c r="IB21" s="917"/>
      <c r="IC21" s="917"/>
      <c r="ID21" s="917"/>
      <c r="IE21" s="917"/>
      <c r="IF21" s="917"/>
      <c r="IG21" s="917"/>
      <c r="IH21" s="917"/>
      <c r="II21" s="917"/>
      <c r="IJ21" s="917"/>
      <c r="IK21" s="917"/>
      <c r="IL21" s="917"/>
      <c r="IM21" s="917"/>
      <c r="IN21" s="917"/>
      <c r="IO21" s="917"/>
      <c r="IP21" s="917"/>
      <c r="IQ21" s="917"/>
      <c r="IR21" s="917"/>
      <c r="IS21" s="917"/>
      <c r="IT21" s="917"/>
      <c r="IU21" s="917"/>
      <c r="IV21" s="917"/>
      <c r="IW21" s="917"/>
      <c r="IX21" s="917"/>
      <c r="IY21" s="917"/>
      <c r="IZ21" s="917"/>
      <c r="JA21" s="917"/>
      <c r="JB21" s="917"/>
      <c r="JC21" s="917"/>
      <c r="JD21" s="917"/>
      <c r="JE21" s="917"/>
      <c r="JF21" s="917"/>
      <c r="JG21" s="917"/>
      <c r="JH21" s="917"/>
      <c r="JI21" s="917"/>
      <c r="JJ21" s="917"/>
      <c r="JK21" s="917"/>
      <c r="JL21" s="917"/>
      <c r="JM21" s="917"/>
      <c r="JN21" s="917"/>
      <c r="JO21" s="917"/>
      <c r="JP21" s="917"/>
      <c r="JQ21" s="917"/>
      <c r="JR21" s="917"/>
      <c r="JS21" s="917"/>
      <c r="JT21" s="917"/>
      <c r="JU21" s="917"/>
      <c r="JV21" s="917"/>
      <c r="JW21" s="917"/>
      <c r="JX21" s="917"/>
      <c r="JY21" s="917"/>
      <c r="JZ21" s="917"/>
      <c r="KA21" s="917"/>
      <c r="KB21" s="917"/>
      <c r="KC21" s="917"/>
      <c r="KD21" s="917"/>
      <c r="KE21" s="917"/>
      <c r="KF21" s="917"/>
      <c r="KG21" s="917"/>
      <c r="KH21" s="917"/>
      <c r="KI21" s="917"/>
      <c r="KJ21" s="917"/>
      <c r="KK21" s="917"/>
      <c r="KL21" s="917"/>
      <c r="KM21" s="917"/>
    </row>
    <row r="22" spans="1:299" s="452" customFormat="1" x14ac:dyDescent="0.2">
      <c r="A22" s="437" t="s">
        <v>613</v>
      </c>
      <c r="B22" s="438">
        <v>4.1882950000000108</v>
      </c>
      <c r="C22" s="438">
        <v>-19.209782999999987</v>
      </c>
      <c r="D22" s="438">
        <v>15.212997999999985</v>
      </c>
      <c r="E22" s="438">
        <v>19.701328999999987</v>
      </c>
      <c r="F22" s="438">
        <v>19.257818999999998</v>
      </c>
      <c r="G22" s="438">
        <v>18.515999000000008</v>
      </c>
      <c r="H22" s="438">
        <v>22.143563000000015</v>
      </c>
      <c r="I22" s="438">
        <v>16.780770999999987</v>
      </c>
      <c r="J22" s="438">
        <v>5.9219799999999907</v>
      </c>
      <c r="K22" s="438">
        <v>6.7398399999999867</v>
      </c>
      <c r="L22" s="438">
        <v>11.372685999999973</v>
      </c>
      <c r="M22" s="438">
        <v>12.130238999999989</v>
      </c>
      <c r="N22" s="438">
        <v>14.000714000000002</v>
      </c>
      <c r="O22" s="438">
        <v>22.279477999999997</v>
      </c>
      <c r="P22" s="438">
        <v>15.691564999999997</v>
      </c>
      <c r="Q22" s="438">
        <v>1.8807439999999929</v>
      </c>
      <c r="R22" s="438">
        <v>33.527999999999992</v>
      </c>
      <c r="S22" s="426"/>
      <c r="T22" s="426"/>
      <c r="U22" s="426"/>
      <c r="V22" s="426"/>
      <c r="W22" s="426"/>
      <c r="X22" s="426"/>
      <c r="Y22" s="426"/>
      <c r="Z22" s="426"/>
      <c r="AA22" s="426"/>
      <c r="AB22" s="426"/>
      <c r="AC22" s="426"/>
      <c r="AD22" s="426"/>
      <c r="AE22" s="426"/>
      <c r="AF22" s="426"/>
      <c r="AG22" s="426"/>
      <c r="AH22" s="426"/>
      <c r="AI22" s="426"/>
      <c r="AJ22" s="426"/>
      <c r="AK22" s="426"/>
      <c r="AL22" s="426"/>
      <c r="AM22" s="426"/>
      <c r="AN22" s="426"/>
      <c r="AO22" s="426"/>
      <c r="AP22" s="426"/>
      <c r="AQ22" s="426"/>
      <c r="AR22" s="426"/>
      <c r="AS22" s="426"/>
      <c r="AT22" s="426"/>
      <c r="AU22" s="426"/>
      <c r="AV22" s="426"/>
      <c r="AW22" s="426"/>
      <c r="AX22" s="426"/>
      <c r="AY22" s="426"/>
      <c r="AZ22" s="426"/>
      <c r="BA22" s="426"/>
      <c r="BB22" s="426"/>
      <c r="BC22" s="426"/>
      <c r="BD22" s="426"/>
      <c r="BE22" s="426"/>
      <c r="BF22" s="426"/>
      <c r="BG22" s="426"/>
      <c r="BH22" s="426"/>
      <c r="BI22" s="426"/>
      <c r="BJ22" s="426"/>
      <c r="BK22" s="426"/>
      <c r="BL22" s="426"/>
      <c r="BM22" s="426"/>
      <c r="BN22" s="426"/>
      <c r="BO22" s="426"/>
      <c r="BP22" s="426"/>
      <c r="BQ22" s="426"/>
      <c r="BR22" s="426"/>
      <c r="BS22" s="426"/>
      <c r="BT22" s="426"/>
      <c r="BU22" s="426"/>
      <c r="BV22" s="426"/>
      <c r="BW22" s="426"/>
      <c r="BX22" s="426"/>
      <c r="BY22" s="426"/>
      <c r="BZ22" s="426"/>
      <c r="CA22" s="426"/>
      <c r="CB22" s="426"/>
      <c r="CC22" s="426"/>
      <c r="CD22" s="426"/>
      <c r="CE22" s="426"/>
      <c r="CF22" s="426"/>
      <c r="CG22" s="426"/>
      <c r="CH22" s="426"/>
      <c r="CI22" s="426"/>
      <c r="CJ22" s="426"/>
      <c r="CK22" s="426"/>
      <c r="CL22" s="426"/>
      <c r="CM22" s="426"/>
      <c r="CN22" s="426"/>
      <c r="CO22" s="426"/>
      <c r="CP22" s="426"/>
      <c r="CQ22" s="426"/>
      <c r="CR22" s="426"/>
      <c r="CS22" s="426"/>
      <c r="CT22" s="426"/>
      <c r="CU22" s="426"/>
      <c r="CV22" s="426"/>
      <c r="CW22" s="426"/>
      <c r="CX22" s="426"/>
      <c r="CY22" s="426"/>
      <c r="CZ22" s="426"/>
      <c r="DA22" s="426"/>
      <c r="DB22" s="426"/>
      <c r="DC22" s="426"/>
      <c r="DD22" s="426"/>
      <c r="DE22" s="426"/>
      <c r="DF22" s="426"/>
      <c r="DG22" s="426"/>
      <c r="DH22" s="426"/>
      <c r="DI22" s="426"/>
      <c r="DJ22" s="426"/>
      <c r="DK22" s="426"/>
      <c r="DL22" s="426"/>
      <c r="DM22" s="426"/>
      <c r="DN22" s="426"/>
      <c r="DO22" s="426"/>
      <c r="DP22" s="426"/>
      <c r="DQ22" s="426"/>
      <c r="DR22" s="426"/>
      <c r="DS22" s="426"/>
      <c r="DT22" s="917"/>
      <c r="DU22" s="917"/>
      <c r="DV22" s="917"/>
      <c r="DW22" s="917"/>
      <c r="DX22" s="917"/>
      <c r="DY22" s="917"/>
      <c r="DZ22" s="917"/>
      <c r="EA22" s="917"/>
      <c r="EB22" s="917"/>
      <c r="EC22" s="917"/>
      <c r="ED22" s="917"/>
      <c r="EE22" s="917"/>
      <c r="EF22" s="917"/>
      <c r="EG22" s="917"/>
      <c r="EH22" s="917"/>
      <c r="EI22" s="917"/>
      <c r="EJ22" s="917"/>
      <c r="EK22" s="917"/>
      <c r="EL22" s="917"/>
      <c r="EM22" s="917"/>
      <c r="EN22" s="917"/>
      <c r="EO22" s="917"/>
      <c r="EP22" s="917"/>
      <c r="EQ22" s="917"/>
      <c r="ER22" s="917"/>
      <c r="ES22" s="917"/>
      <c r="ET22" s="917"/>
      <c r="EU22" s="917"/>
      <c r="EV22" s="917"/>
      <c r="EW22" s="917"/>
      <c r="EX22" s="917"/>
      <c r="EY22" s="917"/>
      <c r="EZ22" s="917"/>
      <c r="FA22" s="917"/>
      <c r="FB22" s="917"/>
      <c r="FC22" s="917"/>
      <c r="FD22" s="917"/>
      <c r="FE22" s="917"/>
      <c r="FF22" s="917"/>
      <c r="FG22" s="917"/>
      <c r="FH22" s="917"/>
      <c r="FI22" s="917"/>
      <c r="FJ22" s="917"/>
      <c r="FK22" s="917"/>
      <c r="FL22" s="917"/>
      <c r="FM22" s="917"/>
      <c r="FN22" s="917"/>
      <c r="FO22" s="917"/>
      <c r="FP22" s="917"/>
      <c r="FQ22" s="917"/>
      <c r="FR22" s="917"/>
      <c r="FS22" s="917"/>
      <c r="FT22" s="917"/>
      <c r="FU22" s="917"/>
      <c r="FV22" s="917"/>
      <c r="FW22" s="917"/>
      <c r="FX22" s="917"/>
      <c r="FY22" s="917"/>
      <c r="FZ22" s="917"/>
      <c r="GA22" s="917"/>
      <c r="GB22" s="917"/>
      <c r="GC22" s="917"/>
      <c r="GD22" s="917"/>
      <c r="GE22" s="917"/>
      <c r="GF22" s="917"/>
      <c r="GG22" s="917"/>
      <c r="GH22" s="917"/>
      <c r="GI22" s="917"/>
      <c r="GJ22" s="917"/>
      <c r="GK22" s="917"/>
      <c r="GL22" s="917"/>
      <c r="GM22" s="917"/>
      <c r="GN22" s="917"/>
      <c r="GO22" s="917"/>
      <c r="GP22" s="917"/>
      <c r="GQ22" s="917"/>
      <c r="GR22" s="917"/>
      <c r="GS22" s="917"/>
      <c r="GT22" s="917"/>
      <c r="GU22" s="917"/>
      <c r="GV22" s="917"/>
      <c r="GW22" s="917"/>
      <c r="GX22" s="917"/>
      <c r="GY22" s="917"/>
      <c r="GZ22" s="917"/>
      <c r="HA22" s="917"/>
      <c r="HB22" s="917"/>
      <c r="HC22" s="917"/>
      <c r="HD22" s="917"/>
      <c r="HE22" s="917"/>
      <c r="HF22" s="917"/>
      <c r="HG22" s="917"/>
      <c r="HH22" s="917"/>
      <c r="HI22" s="917"/>
      <c r="HJ22" s="917"/>
      <c r="HK22" s="917"/>
      <c r="HL22" s="917"/>
      <c r="HM22" s="917"/>
      <c r="HN22" s="917"/>
      <c r="HO22" s="917"/>
      <c r="HP22" s="917"/>
      <c r="HQ22" s="917"/>
      <c r="HR22" s="917"/>
      <c r="HS22" s="917"/>
      <c r="HT22" s="917"/>
      <c r="HU22" s="917"/>
      <c r="HV22" s="917"/>
      <c r="HW22" s="917"/>
      <c r="HX22" s="917"/>
      <c r="HY22" s="917"/>
      <c r="HZ22" s="917"/>
      <c r="IA22" s="917"/>
      <c r="IB22" s="917"/>
      <c r="IC22" s="917"/>
      <c r="ID22" s="917"/>
      <c r="IE22" s="917"/>
      <c r="IF22" s="917"/>
      <c r="IG22" s="917"/>
      <c r="IH22" s="917"/>
      <c r="II22" s="917"/>
      <c r="IJ22" s="917"/>
      <c r="IK22" s="917"/>
      <c r="IL22" s="917"/>
      <c r="IM22" s="917"/>
      <c r="IN22" s="917"/>
      <c r="IO22" s="917"/>
      <c r="IP22" s="917"/>
      <c r="IQ22" s="917"/>
      <c r="IR22" s="917"/>
      <c r="IS22" s="917"/>
      <c r="IT22" s="917"/>
      <c r="IU22" s="917"/>
      <c r="IV22" s="917"/>
      <c r="IW22" s="917"/>
      <c r="IX22" s="917"/>
      <c r="IY22" s="917"/>
      <c r="IZ22" s="917"/>
      <c r="JA22" s="917"/>
      <c r="JB22" s="917"/>
      <c r="JC22" s="917"/>
      <c r="JD22" s="917"/>
      <c r="JE22" s="917"/>
      <c r="JF22" s="917"/>
      <c r="JG22" s="917"/>
      <c r="JH22" s="917"/>
      <c r="JI22" s="917"/>
      <c r="JJ22" s="917"/>
      <c r="JK22" s="917"/>
      <c r="JL22" s="917"/>
      <c r="JM22" s="917"/>
      <c r="JN22" s="917"/>
      <c r="JO22" s="917"/>
      <c r="JP22" s="917"/>
      <c r="JQ22" s="917"/>
      <c r="JR22" s="917"/>
      <c r="JS22" s="917"/>
      <c r="JT22" s="917"/>
      <c r="JU22" s="917"/>
      <c r="JV22" s="917"/>
      <c r="JW22" s="917"/>
      <c r="JX22" s="917"/>
      <c r="JY22" s="917"/>
      <c r="JZ22" s="917"/>
      <c r="KA22" s="917"/>
      <c r="KB22" s="917"/>
      <c r="KC22" s="917"/>
      <c r="KD22" s="917"/>
      <c r="KE22" s="917"/>
      <c r="KF22" s="917"/>
      <c r="KG22" s="917"/>
      <c r="KH22" s="917"/>
      <c r="KI22" s="917"/>
      <c r="KJ22" s="917"/>
      <c r="KK22" s="917"/>
      <c r="KL22" s="917"/>
      <c r="KM22" s="917"/>
    </row>
    <row r="23" spans="1:299" s="436" customFormat="1" x14ac:dyDescent="0.2">
      <c r="A23" s="437" t="s">
        <v>614</v>
      </c>
      <c r="B23" s="438">
        <v>4.116780000000011</v>
      </c>
      <c r="C23" s="438">
        <v>-19.900058999999988</v>
      </c>
      <c r="D23" s="438">
        <v>15.707830999999985</v>
      </c>
      <c r="E23" s="438">
        <v>20.214860999999988</v>
      </c>
      <c r="F23" s="438">
        <v>20.171326000000001</v>
      </c>
      <c r="G23" s="438">
        <v>19.320257000000005</v>
      </c>
      <c r="H23" s="438">
        <v>22.902564000000016</v>
      </c>
      <c r="I23" s="438">
        <v>18.008931999999987</v>
      </c>
      <c r="J23" s="438">
        <v>7.1346199999999911</v>
      </c>
      <c r="K23" s="438">
        <v>7.7286699999999868</v>
      </c>
      <c r="L23" s="438">
        <v>11.941277999999972</v>
      </c>
      <c r="M23" s="438">
        <v>12.68458499999999</v>
      </c>
      <c r="N23" s="438">
        <v>14.588279000000002</v>
      </c>
      <c r="O23" s="438">
        <v>22.771438999999997</v>
      </c>
      <c r="P23" s="438">
        <v>16.215747999999998</v>
      </c>
      <c r="Q23" s="438">
        <v>2.329548999999993</v>
      </c>
      <c r="R23" s="438">
        <v>34.078999999999994</v>
      </c>
      <c r="S23" s="426"/>
      <c r="T23" s="426"/>
      <c r="U23" s="426"/>
      <c r="V23" s="426"/>
      <c r="W23" s="426"/>
      <c r="X23" s="426"/>
      <c r="Y23" s="426"/>
      <c r="Z23" s="426"/>
      <c r="AA23" s="426"/>
      <c r="AB23" s="426"/>
      <c r="AC23" s="426"/>
      <c r="AD23" s="426"/>
      <c r="AE23" s="426"/>
      <c r="AF23" s="426"/>
      <c r="AG23" s="426"/>
      <c r="AH23" s="426"/>
      <c r="AI23" s="426"/>
      <c r="AJ23" s="426"/>
      <c r="AK23" s="426"/>
      <c r="AL23" s="426"/>
      <c r="AM23" s="426"/>
      <c r="AN23" s="426"/>
      <c r="AO23" s="426"/>
      <c r="AP23" s="426"/>
      <c r="AQ23" s="426"/>
      <c r="AR23" s="426"/>
      <c r="AS23" s="426"/>
      <c r="AT23" s="426"/>
      <c r="AU23" s="426"/>
      <c r="AV23" s="426"/>
      <c r="AW23" s="426"/>
      <c r="AX23" s="426"/>
      <c r="AY23" s="426"/>
      <c r="AZ23" s="426"/>
      <c r="BA23" s="426"/>
      <c r="BB23" s="426"/>
      <c r="BC23" s="426"/>
      <c r="BD23" s="426"/>
      <c r="BE23" s="426"/>
      <c r="BF23" s="426"/>
      <c r="BG23" s="426"/>
      <c r="BH23" s="426"/>
      <c r="BI23" s="426"/>
      <c r="BJ23" s="426"/>
      <c r="BK23" s="426"/>
      <c r="BL23" s="426"/>
      <c r="BM23" s="426"/>
      <c r="BN23" s="426"/>
      <c r="BO23" s="426"/>
      <c r="BP23" s="426"/>
      <c r="BQ23" s="426"/>
      <c r="BR23" s="426"/>
      <c r="BS23" s="426"/>
      <c r="BT23" s="426"/>
      <c r="BU23" s="426"/>
      <c r="BV23" s="426"/>
      <c r="BW23" s="426"/>
      <c r="BX23" s="426"/>
      <c r="BY23" s="426"/>
      <c r="BZ23" s="426"/>
      <c r="CA23" s="426"/>
      <c r="CB23" s="426"/>
      <c r="CC23" s="426"/>
      <c r="CD23" s="426"/>
      <c r="CE23" s="426"/>
      <c r="CF23" s="426"/>
      <c r="CG23" s="426"/>
      <c r="CH23" s="426"/>
      <c r="CI23" s="426"/>
      <c r="CJ23" s="426"/>
      <c r="CK23" s="426"/>
      <c r="CL23" s="426"/>
      <c r="CM23" s="426"/>
      <c r="CN23" s="426"/>
      <c r="CO23" s="426"/>
      <c r="CP23" s="426"/>
      <c r="CQ23" s="426"/>
      <c r="CR23" s="426"/>
      <c r="CS23" s="426"/>
      <c r="CT23" s="426"/>
      <c r="CU23" s="426"/>
      <c r="CV23" s="426"/>
      <c r="CW23" s="426"/>
      <c r="CX23" s="426"/>
      <c r="CY23" s="426"/>
      <c r="CZ23" s="426"/>
      <c r="DA23" s="426"/>
      <c r="DB23" s="426"/>
      <c r="DC23" s="426"/>
      <c r="DD23" s="426"/>
      <c r="DE23" s="426"/>
      <c r="DF23" s="426"/>
      <c r="DG23" s="426"/>
      <c r="DH23" s="426"/>
      <c r="DI23" s="426"/>
      <c r="DJ23" s="426"/>
      <c r="DK23" s="426"/>
      <c r="DL23" s="426"/>
      <c r="DM23" s="426"/>
      <c r="DN23" s="426"/>
      <c r="DO23" s="426"/>
      <c r="DP23" s="426"/>
      <c r="DQ23" s="426"/>
      <c r="DR23" s="426"/>
      <c r="DS23" s="426"/>
      <c r="DT23" s="917"/>
      <c r="DU23" s="917"/>
      <c r="DV23" s="917"/>
      <c r="DW23" s="917"/>
      <c r="DX23" s="917"/>
      <c r="DY23" s="917"/>
      <c r="DZ23" s="917"/>
      <c r="EA23" s="917"/>
      <c r="EB23" s="917"/>
      <c r="EC23" s="917"/>
      <c r="ED23" s="917"/>
      <c r="EE23" s="917"/>
      <c r="EF23" s="917"/>
      <c r="EG23" s="917"/>
      <c r="EH23" s="917"/>
      <c r="EI23" s="917"/>
      <c r="EJ23" s="917"/>
      <c r="EK23" s="917"/>
      <c r="EL23" s="917"/>
      <c r="EM23" s="917"/>
      <c r="EN23" s="917"/>
      <c r="EO23" s="917"/>
      <c r="EP23" s="917"/>
      <c r="EQ23" s="917"/>
      <c r="ER23" s="917"/>
      <c r="ES23" s="917"/>
      <c r="ET23" s="917"/>
      <c r="EU23" s="917"/>
      <c r="EV23" s="917"/>
      <c r="EW23" s="917"/>
      <c r="EX23" s="917"/>
      <c r="EY23" s="917"/>
      <c r="EZ23" s="917"/>
      <c r="FA23" s="917"/>
      <c r="FB23" s="917"/>
      <c r="FC23" s="917"/>
      <c r="FD23" s="917"/>
      <c r="FE23" s="917"/>
      <c r="FF23" s="917"/>
      <c r="FG23" s="917"/>
      <c r="FH23" s="917"/>
      <c r="FI23" s="917"/>
      <c r="FJ23" s="917"/>
      <c r="FK23" s="917"/>
      <c r="FL23" s="917"/>
      <c r="FM23" s="917"/>
      <c r="FN23" s="917"/>
      <c r="FO23" s="917"/>
      <c r="FP23" s="917"/>
      <c r="FQ23" s="917"/>
      <c r="FR23" s="917"/>
      <c r="FS23" s="917"/>
      <c r="FT23" s="917"/>
      <c r="FU23" s="917"/>
      <c r="FV23" s="917"/>
      <c r="FW23" s="917"/>
      <c r="FX23" s="917"/>
      <c r="FY23" s="917"/>
      <c r="FZ23" s="917"/>
      <c r="GA23" s="917"/>
      <c r="GB23" s="917"/>
      <c r="GC23" s="917"/>
      <c r="GD23" s="917"/>
      <c r="GE23" s="917"/>
      <c r="GF23" s="917"/>
      <c r="GG23" s="917"/>
      <c r="GH23" s="917"/>
      <c r="GI23" s="917"/>
      <c r="GJ23" s="917"/>
      <c r="GK23" s="917"/>
      <c r="GL23" s="917"/>
      <c r="GM23" s="917"/>
      <c r="GN23" s="917"/>
      <c r="GO23" s="917"/>
      <c r="GP23" s="917"/>
      <c r="GQ23" s="917"/>
      <c r="GR23" s="917"/>
      <c r="GS23" s="917"/>
      <c r="GT23" s="917"/>
      <c r="GU23" s="917"/>
      <c r="GV23" s="917"/>
      <c r="GW23" s="917"/>
      <c r="GX23" s="917"/>
      <c r="GY23" s="917"/>
      <c r="GZ23" s="917"/>
      <c r="HA23" s="917"/>
      <c r="HB23" s="917"/>
      <c r="HC23" s="917"/>
      <c r="HD23" s="917"/>
      <c r="HE23" s="917"/>
      <c r="HF23" s="917"/>
      <c r="HG23" s="917"/>
      <c r="HH23" s="917"/>
      <c r="HI23" s="917"/>
      <c r="HJ23" s="917"/>
      <c r="HK23" s="917"/>
      <c r="HL23" s="917"/>
      <c r="HM23" s="917"/>
      <c r="HN23" s="917"/>
      <c r="HO23" s="917"/>
      <c r="HP23" s="917"/>
      <c r="HQ23" s="917"/>
      <c r="HR23" s="917"/>
      <c r="HS23" s="917"/>
      <c r="HT23" s="917"/>
      <c r="HU23" s="917"/>
      <c r="HV23" s="917"/>
      <c r="HW23" s="917"/>
      <c r="HX23" s="917"/>
      <c r="HY23" s="917"/>
      <c r="HZ23" s="917"/>
      <c r="IA23" s="917"/>
      <c r="IB23" s="917"/>
      <c r="IC23" s="917"/>
      <c r="ID23" s="917"/>
      <c r="IE23" s="917"/>
      <c r="IF23" s="917"/>
      <c r="IG23" s="917"/>
      <c r="IH23" s="917"/>
      <c r="II23" s="917"/>
      <c r="IJ23" s="917"/>
      <c r="IK23" s="917"/>
      <c r="IL23" s="917"/>
      <c r="IM23" s="917"/>
      <c r="IN23" s="917"/>
      <c r="IO23" s="917"/>
      <c r="IP23" s="917"/>
      <c r="IQ23" s="917"/>
      <c r="IR23" s="917"/>
      <c r="IS23" s="917"/>
      <c r="IT23" s="917"/>
      <c r="IU23" s="917"/>
      <c r="IV23" s="917"/>
      <c r="IW23" s="917"/>
      <c r="IX23" s="917"/>
      <c r="IY23" s="917"/>
      <c r="IZ23" s="917"/>
      <c r="JA23" s="917"/>
      <c r="JB23" s="917"/>
      <c r="JC23" s="917"/>
      <c r="JD23" s="917"/>
      <c r="JE23" s="917"/>
      <c r="JF23" s="917"/>
      <c r="JG23" s="917"/>
      <c r="JH23" s="917"/>
      <c r="JI23" s="917"/>
      <c r="JJ23" s="917"/>
      <c r="JK23" s="917"/>
      <c r="JL23" s="917"/>
      <c r="JM23" s="917"/>
      <c r="JN23" s="917"/>
      <c r="JO23" s="917"/>
      <c r="JP23" s="917"/>
      <c r="JQ23" s="917"/>
      <c r="JR23" s="917"/>
      <c r="JS23" s="917"/>
      <c r="JT23" s="917"/>
      <c r="JU23" s="917"/>
      <c r="JV23" s="917"/>
      <c r="JW23" s="917"/>
      <c r="JX23" s="917"/>
      <c r="JY23" s="917"/>
      <c r="JZ23" s="917"/>
      <c r="KA23" s="917"/>
      <c r="KB23" s="917"/>
      <c r="KC23" s="917"/>
      <c r="KD23" s="917"/>
      <c r="KE23" s="917"/>
      <c r="KF23" s="917"/>
      <c r="KG23" s="917"/>
      <c r="KH23" s="917"/>
      <c r="KI23" s="917"/>
      <c r="KJ23" s="917"/>
      <c r="KK23" s="917"/>
      <c r="KL23" s="917"/>
      <c r="KM23" s="917"/>
    </row>
    <row r="24" spans="1:299" s="436" customFormat="1" x14ac:dyDescent="0.2">
      <c r="A24" s="439" t="s">
        <v>615</v>
      </c>
      <c r="B24" s="438">
        <v>-2.1236829999999891</v>
      </c>
      <c r="C24" s="438">
        <v>-30.739530999999985</v>
      </c>
      <c r="D24" s="438">
        <v>0.3369149999999852</v>
      </c>
      <c r="E24" s="438">
        <v>0.39969599999998806</v>
      </c>
      <c r="F24" s="438">
        <v>5.4018999999999977</v>
      </c>
      <c r="G24" s="438">
        <v>2.2868570000000084</v>
      </c>
      <c r="H24" s="438">
        <v>5.6577720000000156</v>
      </c>
      <c r="I24" s="438">
        <v>3.6756779999999871</v>
      </c>
      <c r="J24" s="438">
        <v>-1.377587000000009</v>
      </c>
      <c r="K24" s="438">
        <v>-0.43003800000001302</v>
      </c>
      <c r="L24" s="438">
        <v>5.9443059999999734</v>
      </c>
      <c r="M24" s="438">
        <v>5.1654299999999891</v>
      </c>
      <c r="N24" s="438">
        <v>7.8224320000000018</v>
      </c>
      <c r="O24" s="438">
        <v>9.3515379999999979</v>
      </c>
      <c r="P24" s="438">
        <v>5.6162739999999971</v>
      </c>
      <c r="Q24" s="438">
        <v>-4.2017590000000071</v>
      </c>
      <c r="R24" s="438">
        <v>12.173999999999992</v>
      </c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426"/>
      <c r="AX24" s="426"/>
      <c r="AY24" s="426"/>
      <c r="AZ24" s="426"/>
      <c r="BA24" s="426"/>
      <c r="BB24" s="426"/>
      <c r="BC24" s="426"/>
      <c r="BD24" s="426"/>
      <c r="BE24" s="426"/>
      <c r="BF24" s="426"/>
      <c r="BG24" s="426"/>
      <c r="BH24" s="426"/>
      <c r="BI24" s="426"/>
      <c r="BJ24" s="426"/>
      <c r="BK24" s="426"/>
      <c r="BL24" s="426"/>
      <c r="BM24" s="426"/>
      <c r="BN24" s="426"/>
      <c r="BO24" s="426"/>
      <c r="BP24" s="426"/>
      <c r="BQ24" s="426"/>
      <c r="BR24" s="426"/>
      <c r="BS24" s="426"/>
      <c r="BT24" s="426"/>
      <c r="BU24" s="426"/>
      <c r="BV24" s="426"/>
      <c r="BW24" s="426"/>
      <c r="BX24" s="426"/>
      <c r="BY24" s="426"/>
      <c r="BZ24" s="426"/>
      <c r="CA24" s="426"/>
      <c r="CB24" s="426"/>
      <c r="CC24" s="426"/>
      <c r="CD24" s="426"/>
      <c r="CE24" s="426"/>
      <c r="CF24" s="426"/>
      <c r="CG24" s="426"/>
      <c r="CH24" s="426"/>
      <c r="CI24" s="426"/>
      <c r="CJ24" s="426"/>
      <c r="CK24" s="426"/>
      <c r="CL24" s="426"/>
      <c r="CM24" s="426"/>
      <c r="CN24" s="426"/>
      <c r="CO24" s="426"/>
      <c r="CP24" s="426"/>
      <c r="CQ24" s="426"/>
      <c r="CR24" s="426"/>
      <c r="CS24" s="426"/>
      <c r="CT24" s="426"/>
      <c r="CU24" s="426"/>
      <c r="CV24" s="426"/>
      <c r="CW24" s="426"/>
      <c r="CX24" s="426"/>
      <c r="CY24" s="426"/>
      <c r="CZ24" s="426"/>
      <c r="DA24" s="426"/>
      <c r="DB24" s="426"/>
      <c r="DC24" s="426"/>
      <c r="DD24" s="426"/>
      <c r="DE24" s="426"/>
      <c r="DF24" s="426"/>
      <c r="DG24" s="426"/>
      <c r="DH24" s="426"/>
      <c r="DI24" s="426"/>
      <c r="DJ24" s="426"/>
      <c r="DK24" s="426"/>
      <c r="DL24" s="426"/>
      <c r="DM24" s="426"/>
      <c r="DN24" s="426"/>
      <c r="DO24" s="426"/>
      <c r="DP24" s="426"/>
      <c r="DQ24" s="426"/>
      <c r="DR24" s="426"/>
      <c r="DS24" s="426"/>
      <c r="DT24" s="917"/>
      <c r="DU24" s="917"/>
      <c r="DV24" s="917"/>
      <c r="DW24" s="917"/>
      <c r="DX24" s="917"/>
      <c r="DY24" s="917"/>
      <c r="DZ24" s="917"/>
      <c r="EA24" s="917"/>
      <c r="EB24" s="917"/>
      <c r="EC24" s="917"/>
      <c r="ED24" s="917"/>
      <c r="EE24" s="917"/>
      <c r="EF24" s="917"/>
      <c r="EG24" s="917"/>
      <c r="EH24" s="917"/>
      <c r="EI24" s="917"/>
      <c r="EJ24" s="917"/>
      <c r="EK24" s="917"/>
      <c r="EL24" s="917"/>
      <c r="EM24" s="917"/>
      <c r="EN24" s="917"/>
      <c r="EO24" s="917"/>
      <c r="EP24" s="917"/>
      <c r="EQ24" s="917"/>
      <c r="ER24" s="917"/>
      <c r="ES24" s="917"/>
      <c r="ET24" s="917"/>
      <c r="EU24" s="917"/>
      <c r="EV24" s="917"/>
      <c r="EW24" s="917"/>
      <c r="EX24" s="917"/>
      <c r="EY24" s="917"/>
      <c r="EZ24" s="917"/>
      <c r="FA24" s="917"/>
      <c r="FB24" s="917"/>
      <c r="FC24" s="917"/>
      <c r="FD24" s="917"/>
      <c r="FE24" s="917"/>
      <c r="FF24" s="917"/>
      <c r="FG24" s="917"/>
      <c r="FH24" s="917"/>
      <c r="FI24" s="917"/>
      <c r="FJ24" s="917"/>
      <c r="FK24" s="917"/>
      <c r="FL24" s="917"/>
      <c r="FM24" s="917"/>
      <c r="FN24" s="917"/>
      <c r="FO24" s="917"/>
      <c r="FP24" s="917"/>
      <c r="FQ24" s="917"/>
      <c r="FR24" s="917"/>
      <c r="FS24" s="917"/>
      <c r="FT24" s="917"/>
      <c r="FU24" s="917"/>
      <c r="FV24" s="917"/>
      <c r="FW24" s="917"/>
      <c r="FX24" s="917"/>
      <c r="FY24" s="917"/>
      <c r="FZ24" s="917"/>
      <c r="GA24" s="917"/>
      <c r="GB24" s="917"/>
      <c r="GC24" s="917"/>
      <c r="GD24" s="917"/>
      <c r="GE24" s="917"/>
      <c r="GF24" s="917"/>
      <c r="GG24" s="917"/>
      <c r="GH24" s="917"/>
      <c r="GI24" s="917"/>
      <c r="GJ24" s="917"/>
      <c r="GK24" s="917"/>
      <c r="GL24" s="917"/>
      <c r="GM24" s="917"/>
      <c r="GN24" s="917"/>
      <c r="GO24" s="917"/>
      <c r="GP24" s="917"/>
      <c r="GQ24" s="917"/>
      <c r="GR24" s="917"/>
      <c r="GS24" s="917"/>
      <c r="GT24" s="917"/>
      <c r="GU24" s="917"/>
      <c r="GV24" s="917"/>
      <c r="GW24" s="917"/>
      <c r="GX24" s="917"/>
      <c r="GY24" s="917"/>
      <c r="GZ24" s="917"/>
      <c r="HA24" s="917"/>
      <c r="HB24" s="917"/>
      <c r="HC24" s="917"/>
      <c r="HD24" s="917"/>
      <c r="HE24" s="917"/>
      <c r="HF24" s="917"/>
      <c r="HG24" s="917"/>
      <c r="HH24" s="917"/>
      <c r="HI24" s="917"/>
      <c r="HJ24" s="917"/>
      <c r="HK24" s="917"/>
      <c r="HL24" s="917"/>
      <c r="HM24" s="917"/>
      <c r="HN24" s="917"/>
      <c r="HO24" s="917"/>
      <c r="HP24" s="917"/>
      <c r="HQ24" s="917"/>
      <c r="HR24" s="917"/>
      <c r="HS24" s="917"/>
      <c r="HT24" s="917"/>
      <c r="HU24" s="917"/>
      <c r="HV24" s="917"/>
      <c r="HW24" s="917"/>
      <c r="HX24" s="917"/>
      <c r="HY24" s="917"/>
      <c r="HZ24" s="917"/>
      <c r="IA24" s="917"/>
      <c r="IB24" s="917"/>
      <c r="IC24" s="917"/>
      <c r="ID24" s="917"/>
      <c r="IE24" s="917"/>
      <c r="IF24" s="917"/>
      <c r="IG24" s="917"/>
      <c r="IH24" s="917"/>
      <c r="II24" s="917"/>
      <c r="IJ24" s="917"/>
      <c r="IK24" s="917"/>
      <c r="IL24" s="917"/>
      <c r="IM24" s="917"/>
      <c r="IN24" s="917"/>
      <c r="IO24" s="917"/>
      <c r="IP24" s="917"/>
      <c r="IQ24" s="917"/>
      <c r="IR24" s="917"/>
      <c r="IS24" s="917"/>
      <c r="IT24" s="917"/>
      <c r="IU24" s="917"/>
      <c r="IV24" s="917"/>
      <c r="IW24" s="917"/>
      <c r="IX24" s="917"/>
      <c r="IY24" s="917"/>
      <c r="IZ24" s="917"/>
      <c r="JA24" s="917"/>
      <c r="JB24" s="917"/>
      <c r="JC24" s="917"/>
      <c r="JD24" s="917"/>
      <c r="JE24" s="917"/>
      <c r="JF24" s="917"/>
      <c r="JG24" s="917"/>
      <c r="JH24" s="917"/>
      <c r="JI24" s="917"/>
      <c r="JJ24" s="917"/>
      <c r="JK24" s="917"/>
      <c r="JL24" s="917"/>
      <c r="JM24" s="917"/>
      <c r="JN24" s="917"/>
      <c r="JO24" s="917"/>
      <c r="JP24" s="917"/>
      <c r="JQ24" s="917"/>
      <c r="JR24" s="917"/>
      <c r="JS24" s="917"/>
      <c r="JT24" s="917"/>
      <c r="JU24" s="917"/>
      <c r="JV24" s="917"/>
      <c r="JW24" s="917"/>
      <c r="JX24" s="917"/>
      <c r="JY24" s="917"/>
      <c r="JZ24" s="917"/>
      <c r="KA24" s="917"/>
      <c r="KB24" s="917"/>
      <c r="KC24" s="917"/>
      <c r="KD24" s="917"/>
      <c r="KE24" s="917"/>
      <c r="KF24" s="917"/>
      <c r="KG24" s="917"/>
      <c r="KH24" s="917"/>
      <c r="KI24" s="917"/>
      <c r="KJ24" s="917"/>
      <c r="KK24" s="917"/>
      <c r="KL24" s="917"/>
      <c r="KM24" s="917"/>
    </row>
    <row r="25" spans="1:299" s="436" customFormat="1" x14ac:dyDescent="0.2">
      <c r="A25" s="440" t="s">
        <v>616</v>
      </c>
      <c r="B25" s="441">
        <v>-2.1951979999999893</v>
      </c>
      <c r="C25" s="441">
        <v>-31.429806999999986</v>
      </c>
      <c r="D25" s="441">
        <v>0.83174799999998528</v>
      </c>
      <c r="E25" s="441">
        <v>0.91322799999998816</v>
      </c>
      <c r="F25" s="441">
        <v>6.3154069999999978</v>
      </c>
      <c r="G25" s="441">
        <v>3.0911150000000083</v>
      </c>
      <c r="H25" s="441">
        <v>6.4167730000000152</v>
      </c>
      <c r="I25" s="441">
        <v>4.9038389999999872</v>
      </c>
      <c r="J25" s="441">
        <v>-0.16494700000000906</v>
      </c>
      <c r="K25" s="441">
        <v>0.55879199999998697</v>
      </c>
      <c r="L25" s="441">
        <v>6.5128979999999732</v>
      </c>
      <c r="M25" s="441">
        <v>5.7197759999999889</v>
      </c>
      <c r="N25" s="441">
        <v>8.4099970000000024</v>
      </c>
      <c r="O25" s="441">
        <v>9.8434989999999978</v>
      </c>
      <c r="P25" s="441">
        <v>6.1404569999999969</v>
      </c>
      <c r="Q25" s="441">
        <v>-3.7529540000000075</v>
      </c>
      <c r="R25" s="441">
        <v>12.724999999999993</v>
      </c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6"/>
      <c r="AD25" s="426"/>
      <c r="AE25" s="426"/>
      <c r="AF25" s="426"/>
      <c r="AG25" s="426"/>
      <c r="AH25" s="426"/>
      <c r="AI25" s="426"/>
      <c r="AJ25" s="426"/>
      <c r="AK25" s="426"/>
      <c r="AL25" s="426"/>
      <c r="AM25" s="426"/>
      <c r="AN25" s="426"/>
      <c r="AO25" s="426"/>
      <c r="AP25" s="426"/>
      <c r="AQ25" s="426"/>
      <c r="AR25" s="426"/>
      <c r="AS25" s="426"/>
      <c r="AT25" s="426"/>
      <c r="AU25" s="426"/>
      <c r="AV25" s="426"/>
      <c r="AW25" s="426"/>
      <c r="AX25" s="426"/>
      <c r="AY25" s="426"/>
      <c r="AZ25" s="426"/>
      <c r="BA25" s="426"/>
      <c r="BB25" s="426"/>
      <c r="BC25" s="426"/>
      <c r="BD25" s="426"/>
      <c r="BE25" s="426"/>
      <c r="BF25" s="426"/>
      <c r="BG25" s="426"/>
      <c r="BH25" s="426"/>
      <c r="BI25" s="426"/>
      <c r="BJ25" s="426"/>
      <c r="BK25" s="426"/>
      <c r="BL25" s="426"/>
      <c r="BM25" s="426"/>
      <c r="BN25" s="426"/>
      <c r="BO25" s="426"/>
      <c r="BP25" s="426"/>
      <c r="BQ25" s="426"/>
      <c r="BR25" s="426"/>
      <c r="BS25" s="426"/>
      <c r="BT25" s="426"/>
      <c r="BU25" s="426"/>
      <c r="BV25" s="426"/>
      <c r="BW25" s="426"/>
      <c r="BX25" s="426"/>
      <c r="BY25" s="426"/>
      <c r="BZ25" s="426"/>
      <c r="CA25" s="426"/>
      <c r="CB25" s="426"/>
      <c r="CC25" s="426"/>
      <c r="CD25" s="426"/>
      <c r="CE25" s="426"/>
      <c r="CF25" s="426"/>
      <c r="CG25" s="426"/>
      <c r="CH25" s="426"/>
      <c r="CI25" s="426"/>
      <c r="CJ25" s="426"/>
      <c r="CK25" s="426"/>
      <c r="CL25" s="426"/>
      <c r="CM25" s="426"/>
      <c r="CN25" s="426"/>
      <c r="CO25" s="426"/>
      <c r="CP25" s="426"/>
      <c r="CQ25" s="426"/>
      <c r="CR25" s="426"/>
      <c r="CS25" s="426"/>
      <c r="CT25" s="426"/>
      <c r="CU25" s="426"/>
      <c r="CV25" s="426"/>
      <c r="CW25" s="426"/>
      <c r="CX25" s="426"/>
      <c r="CY25" s="426"/>
      <c r="CZ25" s="426"/>
      <c r="DA25" s="426"/>
      <c r="DB25" s="426"/>
      <c r="DC25" s="426"/>
      <c r="DD25" s="426"/>
      <c r="DE25" s="426"/>
      <c r="DF25" s="426"/>
      <c r="DG25" s="426"/>
      <c r="DH25" s="426"/>
      <c r="DI25" s="426"/>
      <c r="DJ25" s="426"/>
      <c r="DK25" s="426"/>
      <c r="DL25" s="426"/>
      <c r="DM25" s="426"/>
      <c r="DN25" s="426"/>
      <c r="DO25" s="426"/>
      <c r="DP25" s="426"/>
      <c r="DQ25" s="426"/>
      <c r="DR25" s="426"/>
      <c r="DS25" s="426"/>
      <c r="DT25" s="917"/>
      <c r="DU25" s="917"/>
      <c r="DV25" s="917"/>
      <c r="DW25" s="917"/>
      <c r="DX25" s="917"/>
      <c r="DY25" s="917"/>
      <c r="DZ25" s="917"/>
      <c r="EA25" s="917"/>
      <c r="EB25" s="917"/>
      <c r="EC25" s="917"/>
      <c r="ED25" s="917"/>
      <c r="EE25" s="917"/>
      <c r="EF25" s="917"/>
      <c r="EG25" s="917"/>
      <c r="EH25" s="917"/>
      <c r="EI25" s="917"/>
      <c r="EJ25" s="917"/>
      <c r="EK25" s="917"/>
      <c r="EL25" s="917"/>
      <c r="EM25" s="917"/>
      <c r="EN25" s="917"/>
      <c r="EO25" s="917"/>
      <c r="EP25" s="917"/>
      <c r="EQ25" s="917"/>
      <c r="ER25" s="917"/>
      <c r="ES25" s="917"/>
      <c r="ET25" s="917"/>
      <c r="EU25" s="917"/>
      <c r="EV25" s="917"/>
      <c r="EW25" s="917"/>
      <c r="EX25" s="917"/>
      <c r="EY25" s="917"/>
      <c r="EZ25" s="917"/>
      <c r="FA25" s="917"/>
      <c r="FB25" s="917"/>
      <c r="FC25" s="917"/>
      <c r="FD25" s="917"/>
      <c r="FE25" s="917"/>
      <c r="FF25" s="917"/>
      <c r="FG25" s="917"/>
      <c r="FH25" s="917"/>
      <c r="FI25" s="917"/>
      <c r="FJ25" s="917"/>
      <c r="FK25" s="917"/>
      <c r="FL25" s="917"/>
      <c r="FM25" s="917"/>
      <c r="FN25" s="917"/>
      <c r="FO25" s="917"/>
      <c r="FP25" s="917"/>
      <c r="FQ25" s="917"/>
      <c r="FR25" s="917"/>
      <c r="FS25" s="917"/>
      <c r="FT25" s="917"/>
      <c r="FU25" s="917"/>
      <c r="FV25" s="917"/>
      <c r="FW25" s="917"/>
      <c r="FX25" s="917"/>
      <c r="FY25" s="917"/>
      <c r="FZ25" s="917"/>
      <c r="GA25" s="917"/>
      <c r="GB25" s="917"/>
      <c r="GC25" s="917"/>
      <c r="GD25" s="917"/>
      <c r="GE25" s="917"/>
      <c r="GF25" s="917"/>
      <c r="GG25" s="917"/>
      <c r="GH25" s="917"/>
      <c r="GI25" s="917"/>
      <c r="GJ25" s="917"/>
      <c r="GK25" s="917"/>
      <c r="GL25" s="917"/>
      <c r="GM25" s="917"/>
      <c r="GN25" s="917"/>
      <c r="GO25" s="917"/>
      <c r="GP25" s="917"/>
      <c r="GQ25" s="917"/>
      <c r="GR25" s="917"/>
      <c r="GS25" s="917"/>
      <c r="GT25" s="917"/>
      <c r="GU25" s="917"/>
      <c r="GV25" s="917"/>
      <c r="GW25" s="917"/>
      <c r="GX25" s="917"/>
      <c r="GY25" s="917"/>
      <c r="GZ25" s="917"/>
      <c r="HA25" s="917"/>
      <c r="HB25" s="917"/>
      <c r="HC25" s="917"/>
      <c r="HD25" s="917"/>
      <c r="HE25" s="917"/>
      <c r="HF25" s="917"/>
      <c r="HG25" s="917"/>
      <c r="HH25" s="917"/>
      <c r="HI25" s="917"/>
      <c r="HJ25" s="917"/>
      <c r="HK25" s="917"/>
      <c r="HL25" s="917"/>
      <c r="HM25" s="917"/>
      <c r="HN25" s="917"/>
      <c r="HO25" s="917"/>
      <c r="HP25" s="917"/>
      <c r="HQ25" s="917"/>
      <c r="HR25" s="917"/>
      <c r="HS25" s="917"/>
      <c r="HT25" s="917"/>
      <c r="HU25" s="917"/>
      <c r="HV25" s="917"/>
      <c r="HW25" s="917"/>
      <c r="HX25" s="917"/>
      <c r="HY25" s="917"/>
      <c r="HZ25" s="917"/>
      <c r="IA25" s="917"/>
      <c r="IB25" s="917"/>
      <c r="IC25" s="917"/>
      <c r="ID25" s="917"/>
      <c r="IE25" s="917"/>
      <c r="IF25" s="917"/>
      <c r="IG25" s="917"/>
      <c r="IH25" s="917"/>
      <c r="II25" s="917"/>
      <c r="IJ25" s="917"/>
      <c r="IK25" s="917"/>
      <c r="IL25" s="917"/>
      <c r="IM25" s="917"/>
      <c r="IN25" s="917"/>
      <c r="IO25" s="917"/>
      <c r="IP25" s="917"/>
      <c r="IQ25" s="917"/>
      <c r="IR25" s="917"/>
      <c r="IS25" s="917"/>
      <c r="IT25" s="917"/>
      <c r="IU25" s="917"/>
      <c r="IV25" s="917"/>
      <c r="IW25" s="917"/>
      <c r="IX25" s="917"/>
      <c r="IY25" s="917"/>
      <c r="IZ25" s="917"/>
      <c r="JA25" s="917"/>
      <c r="JB25" s="917"/>
      <c r="JC25" s="917"/>
      <c r="JD25" s="917"/>
      <c r="JE25" s="917"/>
      <c r="JF25" s="917"/>
      <c r="JG25" s="917"/>
      <c r="JH25" s="917"/>
      <c r="JI25" s="917"/>
      <c r="JJ25" s="917"/>
      <c r="JK25" s="917"/>
      <c r="JL25" s="917"/>
      <c r="JM25" s="917"/>
      <c r="JN25" s="917"/>
      <c r="JO25" s="917"/>
      <c r="JP25" s="917"/>
      <c r="JQ25" s="917"/>
      <c r="JR25" s="917"/>
      <c r="JS25" s="917"/>
      <c r="JT25" s="917"/>
      <c r="JU25" s="917"/>
      <c r="JV25" s="917"/>
      <c r="JW25" s="917"/>
      <c r="JX25" s="917"/>
      <c r="JY25" s="917"/>
      <c r="JZ25" s="917"/>
      <c r="KA25" s="917"/>
      <c r="KB25" s="917"/>
      <c r="KC25" s="917"/>
      <c r="KD25" s="917"/>
      <c r="KE25" s="917"/>
      <c r="KF25" s="917"/>
      <c r="KG25" s="917"/>
      <c r="KH25" s="917"/>
      <c r="KI25" s="917"/>
      <c r="KJ25" s="917"/>
      <c r="KK25" s="917"/>
      <c r="KL25" s="917"/>
      <c r="KM25" s="917"/>
    </row>
    <row r="26" spans="1:299" s="436" customFormat="1" x14ac:dyDescent="0.2">
      <c r="A26" s="434" t="s">
        <v>620</v>
      </c>
      <c r="B26" s="435"/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26"/>
      <c r="T26" s="426"/>
      <c r="U26" s="426"/>
      <c r="V26" s="426"/>
      <c r="W26" s="426"/>
      <c r="X26" s="426"/>
      <c r="Y26" s="426"/>
      <c r="Z26" s="426"/>
      <c r="AA26" s="426"/>
      <c r="AB26" s="426"/>
      <c r="AC26" s="426"/>
      <c r="AD26" s="426"/>
      <c r="AE26" s="426"/>
      <c r="AF26" s="426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6"/>
      <c r="AR26" s="426"/>
      <c r="AS26" s="426"/>
      <c r="AT26" s="426"/>
      <c r="AU26" s="426"/>
      <c r="AV26" s="426"/>
      <c r="AW26" s="426"/>
      <c r="AX26" s="426"/>
      <c r="AY26" s="426"/>
      <c r="AZ26" s="426"/>
      <c r="BA26" s="426"/>
      <c r="BB26" s="426"/>
      <c r="BC26" s="426"/>
      <c r="BD26" s="426"/>
      <c r="BE26" s="426"/>
      <c r="BF26" s="426"/>
      <c r="BG26" s="426"/>
      <c r="BH26" s="426"/>
      <c r="BI26" s="426"/>
      <c r="BJ26" s="426"/>
      <c r="BK26" s="426"/>
      <c r="BL26" s="426"/>
      <c r="BM26" s="426"/>
      <c r="BN26" s="426"/>
      <c r="BO26" s="426"/>
      <c r="BP26" s="426"/>
      <c r="BQ26" s="426"/>
      <c r="BR26" s="426"/>
      <c r="BS26" s="426"/>
      <c r="BT26" s="426"/>
      <c r="BU26" s="426"/>
      <c r="BV26" s="426"/>
      <c r="BW26" s="426"/>
      <c r="BX26" s="426"/>
      <c r="BY26" s="426"/>
      <c r="BZ26" s="426"/>
      <c r="CA26" s="426"/>
      <c r="CB26" s="426"/>
      <c r="CC26" s="426"/>
      <c r="CD26" s="426"/>
      <c r="CE26" s="426"/>
      <c r="CF26" s="426"/>
      <c r="CG26" s="426"/>
      <c r="CH26" s="426"/>
      <c r="CI26" s="426"/>
      <c r="CJ26" s="426"/>
      <c r="CK26" s="426"/>
      <c r="CL26" s="426"/>
      <c r="CM26" s="426"/>
      <c r="CN26" s="426"/>
      <c r="CO26" s="426"/>
      <c r="CP26" s="426"/>
      <c r="CQ26" s="426"/>
      <c r="CR26" s="426"/>
      <c r="CS26" s="426"/>
      <c r="CT26" s="426"/>
      <c r="CU26" s="426"/>
      <c r="CV26" s="426"/>
      <c r="CW26" s="426"/>
      <c r="CX26" s="426"/>
      <c r="CY26" s="426"/>
      <c r="CZ26" s="426"/>
      <c r="DA26" s="426"/>
      <c r="DB26" s="426"/>
      <c r="DC26" s="426"/>
      <c r="DD26" s="426"/>
      <c r="DE26" s="426"/>
      <c r="DF26" s="426"/>
      <c r="DG26" s="426"/>
      <c r="DH26" s="426"/>
      <c r="DI26" s="426"/>
      <c r="DJ26" s="426"/>
      <c r="DK26" s="426"/>
      <c r="DL26" s="426"/>
      <c r="DM26" s="426"/>
      <c r="DN26" s="426"/>
      <c r="DO26" s="426"/>
      <c r="DP26" s="426"/>
      <c r="DQ26" s="426"/>
      <c r="DR26" s="426"/>
      <c r="DS26" s="426"/>
      <c r="DT26" s="917"/>
      <c r="DU26" s="917"/>
      <c r="DV26" s="917"/>
      <c r="DW26" s="917"/>
      <c r="DX26" s="917"/>
      <c r="DY26" s="917"/>
      <c r="DZ26" s="917"/>
      <c r="EA26" s="917"/>
      <c r="EB26" s="917"/>
      <c r="EC26" s="917"/>
      <c r="ED26" s="917"/>
      <c r="EE26" s="917"/>
      <c r="EF26" s="917"/>
      <c r="EG26" s="917"/>
      <c r="EH26" s="917"/>
      <c r="EI26" s="917"/>
      <c r="EJ26" s="917"/>
      <c r="EK26" s="917"/>
      <c r="EL26" s="917"/>
      <c r="EM26" s="917"/>
      <c r="EN26" s="917"/>
      <c r="EO26" s="917"/>
      <c r="EP26" s="917"/>
      <c r="EQ26" s="917"/>
      <c r="ER26" s="917"/>
      <c r="ES26" s="917"/>
      <c r="ET26" s="917"/>
      <c r="EU26" s="917"/>
      <c r="EV26" s="917"/>
      <c r="EW26" s="917"/>
      <c r="EX26" s="917"/>
      <c r="EY26" s="917"/>
      <c r="EZ26" s="917"/>
      <c r="FA26" s="917"/>
      <c r="FB26" s="917"/>
      <c r="FC26" s="917"/>
      <c r="FD26" s="917"/>
      <c r="FE26" s="917"/>
      <c r="FF26" s="917"/>
      <c r="FG26" s="917"/>
      <c r="FH26" s="917"/>
      <c r="FI26" s="917"/>
      <c r="FJ26" s="917"/>
      <c r="FK26" s="917"/>
      <c r="FL26" s="917"/>
      <c r="FM26" s="917"/>
      <c r="FN26" s="917"/>
      <c r="FO26" s="917"/>
      <c r="FP26" s="917"/>
      <c r="FQ26" s="917"/>
      <c r="FR26" s="917"/>
      <c r="FS26" s="917"/>
      <c r="FT26" s="917"/>
      <c r="FU26" s="917"/>
      <c r="FV26" s="917"/>
      <c r="FW26" s="917"/>
      <c r="FX26" s="917"/>
      <c r="FY26" s="917"/>
      <c r="FZ26" s="917"/>
      <c r="GA26" s="917"/>
      <c r="GB26" s="917"/>
      <c r="GC26" s="917"/>
      <c r="GD26" s="917"/>
      <c r="GE26" s="917"/>
      <c r="GF26" s="917"/>
      <c r="GG26" s="917"/>
      <c r="GH26" s="917"/>
      <c r="GI26" s="917"/>
      <c r="GJ26" s="917"/>
      <c r="GK26" s="917"/>
      <c r="GL26" s="917"/>
      <c r="GM26" s="917"/>
      <c r="GN26" s="917"/>
      <c r="GO26" s="917"/>
      <c r="GP26" s="917"/>
      <c r="GQ26" s="917"/>
      <c r="GR26" s="917"/>
      <c r="GS26" s="917"/>
      <c r="GT26" s="917"/>
      <c r="GU26" s="917"/>
      <c r="GV26" s="917"/>
      <c r="GW26" s="917"/>
      <c r="GX26" s="917"/>
      <c r="GY26" s="917"/>
      <c r="GZ26" s="917"/>
      <c r="HA26" s="917"/>
      <c r="HB26" s="917"/>
      <c r="HC26" s="917"/>
      <c r="HD26" s="917"/>
      <c r="HE26" s="917"/>
      <c r="HF26" s="917"/>
      <c r="HG26" s="917"/>
      <c r="HH26" s="917"/>
      <c r="HI26" s="917"/>
      <c r="HJ26" s="917"/>
      <c r="HK26" s="917"/>
      <c r="HL26" s="917"/>
      <c r="HM26" s="917"/>
      <c r="HN26" s="917"/>
      <c r="HO26" s="917"/>
      <c r="HP26" s="917"/>
      <c r="HQ26" s="917"/>
      <c r="HR26" s="917"/>
      <c r="HS26" s="917"/>
      <c r="HT26" s="917"/>
      <c r="HU26" s="917"/>
      <c r="HV26" s="917"/>
      <c r="HW26" s="917"/>
      <c r="HX26" s="917"/>
      <c r="HY26" s="917"/>
      <c r="HZ26" s="917"/>
      <c r="IA26" s="917"/>
      <c r="IB26" s="917"/>
      <c r="IC26" s="917"/>
      <c r="ID26" s="917"/>
      <c r="IE26" s="917"/>
      <c r="IF26" s="917"/>
      <c r="IG26" s="917"/>
      <c r="IH26" s="917"/>
      <c r="II26" s="917"/>
      <c r="IJ26" s="917"/>
      <c r="IK26" s="917"/>
      <c r="IL26" s="917"/>
      <c r="IM26" s="917"/>
      <c r="IN26" s="917"/>
      <c r="IO26" s="917"/>
      <c r="IP26" s="917"/>
      <c r="IQ26" s="917"/>
      <c r="IR26" s="917"/>
      <c r="IS26" s="917"/>
      <c r="IT26" s="917"/>
      <c r="IU26" s="917"/>
      <c r="IV26" s="917"/>
      <c r="IW26" s="917"/>
      <c r="IX26" s="917"/>
      <c r="IY26" s="917"/>
      <c r="IZ26" s="917"/>
      <c r="JA26" s="917"/>
      <c r="JB26" s="917"/>
      <c r="JC26" s="917"/>
      <c r="JD26" s="917"/>
      <c r="JE26" s="917"/>
      <c r="JF26" s="917"/>
      <c r="JG26" s="917"/>
      <c r="JH26" s="917"/>
      <c r="JI26" s="917"/>
      <c r="JJ26" s="917"/>
      <c r="JK26" s="917"/>
      <c r="JL26" s="917"/>
      <c r="JM26" s="917"/>
      <c r="JN26" s="917"/>
      <c r="JO26" s="917"/>
      <c r="JP26" s="917"/>
      <c r="JQ26" s="917"/>
      <c r="JR26" s="917"/>
      <c r="JS26" s="917"/>
      <c r="JT26" s="917"/>
      <c r="JU26" s="917"/>
      <c r="JV26" s="917"/>
      <c r="JW26" s="917"/>
      <c r="JX26" s="917"/>
      <c r="JY26" s="917"/>
      <c r="JZ26" s="917"/>
      <c r="KA26" s="917"/>
      <c r="KB26" s="917"/>
      <c r="KC26" s="917"/>
      <c r="KD26" s="917"/>
      <c r="KE26" s="917"/>
      <c r="KF26" s="917"/>
      <c r="KG26" s="917"/>
      <c r="KH26" s="917"/>
      <c r="KI26" s="917"/>
      <c r="KJ26" s="917"/>
      <c r="KK26" s="917"/>
      <c r="KL26" s="917"/>
      <c r="KM26" s="917"/>
    </row>
    <row r="27" spans="1:299" s="452" customFormat="1" ht="20.100000000000001" customHeight="1" x14ac:dyDescent="0.2">
      <c r="A27" s="442" t="s">
        <v>595</v>
      </c>
      <c r="B27" s="443">
        <f t="shared" ref="B27:Q27" si="0">B3/B$46</f>
        <v>0.53123907079670385</v>
      </c>
      <c r="C27" s="443">
        <f t="shared" si="0"/>
        <v>0.63695304837744593</v>
      </c>
      <c r="D27" s="443">
        <f t="shared" si="0"/>
        <v>0.62125839972681729</v>
      </c>
      <c r="E27" s="443">
        <f t="shared" si="0"/>
        <v>0.68442336082721367</v>
      </c>
      <c r="F27" s="443">
        <f t="shared" si="0"/>
        <v>0.65590247291100223</v>
      </c>
      <c r="G27" s="443">
        <f t="shared" si="0"/>
        <v>0.64922231346975023</v>
      </c>
      <c r="H27" s="443">
        <f t="shared" si="0"/>
        <v>0.62963487330601964</v>
      </c>
      <c r="I27" s="443">
        <f t="shared" si="0"/>
        <v>0.5812685483254838</v>
      </c>
      <c r="J27" s="443">
        <f t="shared" si="0"/>
        <v>0.52497484688408824</v>
      </c>
      <c r="K27" s="443">
        <f t="shared" si="0"/>
        <v>0.55237196998250104</v>
      </c>
      <c r="L27" s="443">
        <f t="shared" si="0"/>
        <v>0.53415242660177176</v>
      </c>
      <c r="M27" s="443">
        <f t="shared" si="0"/>
        <v>0.58920788308387262</v>
      </c>
      <c r="N27" s="443">
        <f t="shared" si="0"/>
        <v>0.60667404060646579</v>
      </c>
      <c r="O27" s="443">
        <f t="shared" si="0"/>
        <v>0.68285374907698504</v>
      </c>
      <c r="P27" s="443">
        <f t="shared" si="0"/>
        <v>0.62499557447871801</v>
      </c>
      <c r="Q27" s="443">
        <f t="shared" si="0"/>
        <v>0.6191364676092791</v>
      </c>
      <c r="R27" s="443">
        <f t="shared" ref="R27" si="1">R3/R$46</f>
        <v>0.70058612812323451</v>
      </c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6"/>
      <c r="AD27" s="426"/>
      <c r="AE27" s="426"/>
      <c r="AF27" s="426"/>
      <c r="AG27" s="426"/>
      <c r="AH27" s="426"/>
      <c r="AI27" s="426"/>
      <c r="AJ27" s="426"/>
      <c r="AK27" s="426"/>
      <c r="AL27" s="426"/>
      <c r="AM27" s="426"/>
      <c r="AN27" s="426"/>
      <c r="AO27" s="426"/>
      <c r="AP27" s="426"/>
      <c r="AQ27" s="426"/>
      <c r="AR27" s="426"/>
      <c r="AS27" s="426"/>
      <c r="AT27" s="426"/>
      <c r="AU27" s="426"/>
      <c r="AV27" s="426"/>
      <c r="AW27" s="426"/>
      <c r="AX27" s="426"/>
      <c r="AY27" s="426"/>
      <c r="AZ27" s="426"/>
      <c r="BA27" s="426"/>
      <c r="BB27" s="426"/>
      <c r="BC27" s="426"/>
      <c r="BD27" s="426"/>
      <c r="BE27" s="426"/>
      <c r="BF27" s="426"/>
      <c r="BG27" s="426"/>
      <c r="BH27" s="426"/>
      <c r="BI27" s="426"/>
      <c r="BJ27" s="426"/>
      <c r="BK27" s="426"/>
      <c r="BL27" s="426"/>
      <c r="BM27" s="426"/>
      <c r="BN27" s="426"/>
      <c r="BO27" s="426"/>
      <c r="BP27" s="426"/>
      <c r="BQ27" s="426"/>
      <c r="BR27" s="426"/>
      <c r="BS27" s="426"/>
      <c r="BT27" s="426"/>
      <c r="BU27" s="426"/>
      <c r="BV27" s="426"/>
      <c r="BW27" s="426"/>
      <c r="BX27" s="426"/>
      <c r="BY27" s="426"/>
      <c r="BZ27" s="426"/>
      <c r="CA27" s="426"/>
      <c r="CB27" s="426"/>
      <c r="CC27" s="426"/>
      <c r="CD27" s="426"/>
      <c r="CE27" s="426"/>
      <c r="CF27" s="426"/>
      <c r="CG27" s="426"/>
      <c r="CH27" s="426"/>
      <c r="CI27" s="426"/>
      <c r="CJ27" s="426"/>
      <c r="CK27" s="426"/>
      <c r="CL27" s="426"/>
      <c r="CM27" s="426"/>
      <c r="CN27" s="426"/>
      <c r="CO27" s="426"/>
      <c r="CP27" s="426"/>
      <c r="CQ27" s="426"/>
      <c r="CR27" s="426"/>
      <c r="CS27" s="426"/>
      <c r="CT27" s="426"/>
      <c r="CU27" s="426"/>
      <c r="CV27" s="426"/>
      <c r="CW27" s="426"/>
      <c r="CX27" s="426"/>
      <c r="CY27" s="426"/>
      <c r="CZ27" s="426"/>
      <c r="DA27" s="426"/>
      <c r="DB27" s="426"/>
      <c r="DC27" s="426"/>
      <c r="DD27" s="426"/>
      <c r="DE27" s="426"/>
      <c r="DF27" s="426"/>
      <c r="DG27" s="426"/>
      <c r="DH27" s="426"/>
      <c r="DI27" s="426"/>
      <c r="DJ27" s="426"/>
      <c r="DK27" s="426"/>
      <c r="DL27" s="426"/>
      <c r="DM27" s="426"/>
      <c r="DN27" s="426"/>
      <c r="DO27" s="426"/>
      <c r="DP27" s="426"/>
      <c r="DQ27" s="426"/>
      <c r="DR27" s="426"/>
      <c r="DS27" s="426"/>
      <c r="DT27" s="917"/>
      <c r="DU27" s="917"/>
      <c r="DV27" s="917"/>
      <c r="DW27" s="917"/>
      <c r="DX27" s="917"/>
      <c r="DY27" s="917"/>
      <c r="DZ27" s="917"/>
      <c r="EA27" s="917"/>
      <c r="EB27" s="917"/>
      <c r="EC27" s="917"/>
      <c r="ED27" s="917"/>
      <c r="EE27" s="917"/>
      <c r="EF27" s="917"/>
      <c r="EG27" s="917"/>
      <c r="EH27" s="917"/>
      <c r="EI27" s="917"/>
      <c r="EJ27" s="917"/>
      <c r="EK27" s="917"/>
      <c r="EL27" s="917"/>
      <c r="EM27" s="917"/>
      <c r="EN27" s="917"/>
      <c r="EO27" s="917"/>
      <c r="EP27" s="917"/>
      <c r="EQ27" s="917"/>
      <c r="ER27" s="917"/>
      <c r="ES27" s="917"/>
      <c r="ET27" s="917"/>
      <c r="EU27" s="917"/>
      <c r="EV27" s="917"/>
      <c r="EW27" s="917"/>
      <c r="EX27" s="917"/>
      <c r="EY27" s="917"/>
      <c r="EZ27" s="917"/>
      <c r="FA27" s="917"/>
      <c r="FB27" s="917"/>
      <c r="FC27" s="917"/>
      <c r="FD27" s="917"/>
      <c r="FE27" s="917"/>
      <c r="FF27" s="917"/>
      <c r="FG27" s="917"/>
      <c r="FH27" s="917"/>
      <c r="FI27" s="917"/>
      <c r="FJ27" s="917"/>
      <c r="FK27" s="917"/>
      <c r="FL27" s="917"/>
      <c r="FM27" s="917"/>
      <c r="FN27" s="917"/>
      <c r="FO27" s="917"/>
      <c r="FP27" s="917"/>
      <c r="FQ27" s="917"/>
      <c r="FR27" s="917"/>
      <c r="FS27" s="917"/>
      <c r="FT27" s="917"/>
      <c r="FU27" s="917"/>
      <c r="FV27" s="917"/>
      <c r="FW27" s="917"/>
      <c r="FX27" s="917"/>
      <c r="FY27" s="917"/>
      <c r="FZ27" s="917"/>
      <c r="GA27" s="917"/>
      <c r="GB27" s="917"/>
      <c r="GC27" s="917"/>
      <c r="GD27" s="917"/>
      <c r="GE27" s="917"/>
      <c r="GF27" s="917"/>
      <c r="GG27" s="917"/>
      <c r="GH27" s="917"/>
      <c r="GI27" s="917"/>
      <c r="GJ27" s="917"/>
      <c r="GK27" s="917"/>
      <c r="GL27" s="917"/>
      <c r="GM27" s="917"/>
      <c r="GN27" s="917"/>
      <c r="GO27" s="917"/>
      <c r="GP27" s="917"/>
      <c r="GQ27" s="917"/>
      <c r="GR27" s="917"/>
      <c r="GS27" s="917"/>
      <c r="GT27" s="917"/>
      <c r="GU27" s="917"/>
      <c r="GV27" s="917"/>
      <c r="GW27" s="917"/>
      <c r="GX27" s="917"/>
      <c r="GY27" s="917"/>
      <c r="GZ27" s="917"/>
      <c r="HA27" s="917"/>
      <c r="HB27" s="917"/>
      <c r="HC27" s="917"/>
      <c r="HD27" s="917"/>
      <c r="HE27" s="917"/>
      <c r="HF27" s="917"/>
      <c r="HG27" s="917"/>
      <c r="HH27" s="917"/>
      <c r="HI27" s="917"/>
      <c r="HJ27" s="917"/>
      <c r="HK27" s="917"/>
      <c r="HL27" s="917"/>
      <c r="HM27" s="917"/>
      <c r="HN27" s="917"/>
      <c r="HO27" s="917"/>
      <c r="HP27" s="917"/>
      <c r="HQ27" s="917"/>
      <c r="HR27" s="917"/>
      <c r="HS27" s="917"/>
      <c r="HT27" s="917"/>
      <c r="HU27" s="917"/>
      <c r="HV27" s="917"/>
      <c r="HW27" s="917"/>
      <c r="HX27" s="917"/>
      <c r="HY27" s="917"/>
      <c r="HZ27" s="917"/>
      <c r="IA27" s="917"/>
      <c r="IB27" s="917"/>
      <c r="IC27" s="917"/>
      <c r="ID27" s="917"/>
      <c r="IE27" s="917"/>
      <c r="IF27" s="917"/>
      <c r="IG27" s="917"/>
      <c r="IH27" s="917"/>
      <c r="II27" s="917"/>
      <c r="IJ27" s="917"/>
      <c r="IK27" s="917"/>
      <c r="IL27" s="917"/>
      <c r="IM27" s="917"/>
      <c r="IN27" s="917"/>
      <c r="IO27" s="917"/>
      <c r="IP27" s="917"/>
      <c r="IQ27" s="917"/>
      <c r="IR27" s="917"/>
      <c r="IS27" s="917"/>
      <c r="IT27" s="917"/>
      <c r="IU27" s="917"/>
      <c r="IV27" s="917"/>
      <c r="IW27" s="917"/>
      <c r="IX27" s="917"/>
      <c r="IY27" s="917"/>
      <c r="IZ27" s="917"/>
      <c r="JA27" s="917"/>
      <c r="JB27" s="917"/>
      <c r="JC27" s="917"/>
      <c r="JD27" s="917"/>
      <c r="JE27" s="917"/>
      <c r="JF27" s="917"/>
      <c r="JG27" s="917"/>
      <c r="JH27" s="917"/>
      <c r="JI27" s="917"/>
      <c r="JJ27" s="917"/>
      <c r="JK27" s="917"/>
      <c r="JL27" s="917"/>
      <c r="JM27" s="917"/>
      <c r="JN27" s="917"/>
      <c r="JO27" s="917"/>
      <c r="JP27" s="917"/>
      <c r="JQ27" s="917"/>
      <c r="JR27" s="917"/>
      <c r="JS27" s="917"/>
      <c r="JT27" s="917"/>
      <c r="JU27" s="917"/>
      <c r="JV27" s="917"/>
      <c r="JW27" s="917"/>
      <c r="JX27" s="917"/>
      <c r="JY27" s="917"/>
      <c r="JZ27" s="917"/>
      <c r="KA27" s="917"/>
      <c r="KB27" s="917"/>
      <c r="KC27" s="917"/>
      <c r="KD27" s="917"/>
      <c r="KE27" s="917"/>
      <c r="KF27" s="917"/>
      <c r="KG27" s="917"/>
      <c r="KH27" s="917"/>
      <c r="KI27" s="917"/>
      <c r="KJ27" s="917"/>
      <c r="KK27" s="917"/>
      <c r="KL27" s="917"/>
      <c r="KM27" s="917"/>
    </row>
    <row r="28" spans="1:299" s="436" customFormat="1" x14ac:dyDescent="0.2">
      <c r="A28" s="444" t="s">
        <v>621</v>
      </c>
      <c r="B28" s="443">
        <f t="shared" ref="B28:Q28" si="2">B4/B$46</f>
        <v>0.16617693825164043</v>
      </c>
      <c r="C28" s="443">
        <f t="shared" si="2"/>
        <v>0.17857267394888443</v>
      </c>
      <c r="D28" s="443">
        <f t="shared" si="2"/>
        <v>0.17885972647182094</v>
      </c>
      <c r="E28" s="443">
        <f t="shared" si="2"/>
        <v>0.18361472992130146</v>
      </c>
      <c r="F28" s="443">
        <f t="shared" si="2"/>
        <v>0.17338488047596487</v>
      </c>
      <c r="G28" s="443">
        <f t="shared" si="2"/>
        <v>0.16337582326600955</v>
      </c>
      <c r="H28" s="443">
        <f t="shared" si="2"/>
        <v>0.15921958224696114</v>
      </c>
      <c r="I28" s="443">
        <f t="shared" si="2"/>
        <v>0.14881293923299713</v>
      </c>
      <c r="J28" s="443">
        <f t="shared" si="2"/>
        <v>0.1418475817244424</v>
      </c>
      <c r="K28" s="443">
        <f t="shared" si="2"/>
        <v>0.14465227703222083</v>
      </c>
      <c r="L28" s="443">
        <f t="shared" si="2"/>
        <v>0.13559107071265186</v>
      </c>
      <c r="M28" s="443">
        <f t="shared" si="2"/>
        <v>0.14049642650787042</v>
      </c>
      <c r="N28" s="443">
        <f t="shared" si="2"/>
        <v>0.14330397505190837</v>
      </c>
      <c r="O28" s="443">
        <f t="shared" si="2"/>
        <v>0.14251138491952456</v>
      </c>
      <c r="P28" s="443">
        <f t="shared" si="2"/>
        <v>0.1449045722747358</v>
      </c>
      <c r="Q28" s="443">
        <f t="shared" si="2"/>
        <v>0.14561128828881947</v>
      </c>
      <c r="R28" s="443">
        <f t="shared" ref="R28" si="3">R4/R$46</f>
        <v>0.1394733639550515</v>
      </c>
      <c r="S28" s="426"/>
      <c r="T28" s="426"/>
      <c r="U28" s="426"/>
      <c r="V28" s="426"/>
      <c r="W28" s="426"/>
      <c r="X28" s="426"/>
      <c r="Y28" s="426"/>
      <c r="Z28" s="426"/>
      <c r="AA28" s="426"/>
      <c r="AB28" s="426"/>
      <c r="AC28" s="426"/>
      <c r="AD28" s="426"/>
      <c r="AE28" s="426"/>
      <c r="AF28" s="426"/>
      <c r="AG28" s="426"/>
      <c r="AH28" s="426"/>
      <c r="AI28" s="426"/>
      <c r="AJ28" s="426"/>
      <c r="AK28" s="426"/>
      <c r="AL28" s="426"/>
      <c r="AM28" s="426"/>
      <c r="AN28" s="426"/>
      <c r="AO28" s="426"/>
      <c r="AP28" s="426"/>
      <c r="AQ28" s="426"/>
      <c r="AR28" s="426"/>
      <c r="AS28" s="426"/>
      <c r="AT28" s="426"/>
      <c r="AU28" s="426"/>
      <c r="AV28" s="426"/>
      <c r="AW28" s="426"/>
      <c r="AX28" s="426"/>
      <c r="AY28" s="426"/>
      <c r="AZ28" s="426"/>
      <c r="BA28" s="426"/>
      <c r="BB28" s="426"/>
      <c r="BC28" s="426"/>
      <c r="BD28" s="426"/>
      <c r="BE28" s="426"/>
      <c r="BF28" s="426"/>
      <c r="BG28" s="426"/>
      <c r="BH28" s="426"/>
      <c r="BI28" s="426"/>
      <c r="BJ28" s="426"/>
      <c r="BK28" s="426"/>
      <c r="BL28" s="426"/>
      <c r="BM28" s="426"/>
      <c r="BN28" s="426"/>
      <c r="BO28" s="426"/>
      <c r="BP28" s="426"/>
      <c r="BQ28" s="426"/>
      <c r="BR28" s="426"/>
      <c r="BS28" s="426"/>
      <c r="BT28" s="426"/>
      <c r="BU28" s="426"/>
      <c r="BV28" s="426"/>
      <c r="BW28" s="426"/>
      <c r="BX28" s="426"/>
      <c r="BY28" s="426"/>
      <c r="BZ28" s="426"/>
      <c r="CA28" s="426"/>
      <c r="CB28" s="426"/>
      <c r="CC28" s="426"/>
      <c r="CD28" s="426"/>
      <c r="CE28" s="426"/>
      <c r="CF28" s="426"/>
      <c r="CG28" s="426"/>
      <c r="CH28" s="426"/>
      <c r="CI28" s="426"/>
      <c r="CJ28" s="426"/>
      <c r="CK28" s="426"/>
      <c r="CL28" s="426"/>
      <c r="CM28" s="426"/>
      <c r="CN28" s="426"/>
      <c r="CO28" s="426"/>
      <c r="CP28" s="426"/>
      <c r="CQ28" s="426"/>
      <c r="CR28" s="426"/>
      <c r="CS28" s="426"/>
      <c r="CT28" s="426"/>
      <c r="CU28" s="426"/>
      <c r="CV28" s="426"/>
      <c r="CW28" s="426"/>
      <c r="CX28" s="426"/>
      <c r="CY28" s="426"/>
      <c r="CZ28" s="426"/>
      <c r="DA28" s="426"/>
      <c r="DB28" s="426"/>
      <c r="DC28" s="426"/>
      <c r="DD28" s="426"/>
      <c r="DE28" s="426"/>
      <c r="DF28" s="426"/>
      <c r="DG28" s="426"/>
      <c r="DH28" s="426"/>
      <c r="DI28" s="426"/>
      <c r="DJ28" s="426"/>
      <c r="DK28" s="426"/>
      <c r="DL28" s="426"/>
      <c r="DM28" s="426"/>
      <c r="DN28" s="426"/>
      <c r="DO28" s="426"/>
      <c r="DP28" s="426"/>
      <c r="DQ28" s="426"/>
      <c r="DR28" s="426"/>
      <c r="DS28" s="426"/>
      <c r="DT28" s="917"/>
      <c r="DU28" s="917"/>
      <c r="DV28" s="917"/>
      <c r="DW28" s="917"/>
      <c r="DX28" s="917"/>
      <c r="DY28" s="917"/>
      <c r="DZ28" s="917"/>
      <c r="EA28" s="917"/>
      <c r="EB28" s="917"/>
      <c r="EC28" s="917"/>
      <c r="ED28" s="917"/>
      <c r="EE28" s="917"/>
      <c r="EF28" s="917"/>
      <c r="EG28" s="917"/>
      <c r="EH28" s="917"/>
      <c r="EI28" s="917"/>
      <c r="EJ28" s="917"/>
      <c r="EK28" s="917"/>
      <c r="EL28" s="917"/>
      <c r="EM28" s="917"/>
      <c r="EN28" s="917"/>
      <c r="EO28" s="917"/>
      <c r="EP28" s="917"/>
      <c r="EQ28" s="917"/>
      <c r="ER28" s="917"/>
      <c r="ES28" s="917"/>
      <c r="ET28" s="917"/>
      <c r="EU28" s="917"/>
      <c r="EV28" s="917"/>
      <c r="EW28" s="917"/>
      <c r="EX28" s="917"/>
      <c r="EY28" s="917"/>
      <c r="EZ28" s="917"/>
      <c r="FA28" s="917"/>
      <c r="FB28" s="917"/>
      <c r="FC28" s="917"/>
      <c r="FD28" s="917"/>
      <c r="FE28" s="917"/>
      <c r="FF28" s="917"/>
      <c r="FG28" s="917"/>
      <c r="FH28" s="917"/>
      <c r="FI28" s="917"/>
      <c r="FJ28" s="917"/>
      <c r="FK28" s="917"/>
      <c r="FL28" s="917"/>
      <c r="FM28" s="917"/>
      <c r="FN28" s="917"/>
      <c r="FO28" s="917"/>
      <c r="FP28" s="917"/>
      <c r="FQ28" s="917"/>
      <c r="FR28" s="917"/>
      <c r="FS28" s="917"/>
      <c r="FT28" s="917"/>
      <c r="FU28" s="917"/>
      <c r="FV28" s="917"/>
      <c r="FW28" s="917"/>
      <c r="FX28" s="917"/>
      <c r="FY28" s="917"/>
      <c r="FZ28" s="917"/>
      <c r="GA28" s="917"/>
      <c r="GB28" s="917"/>
      <c r="GC28" s="917"/>
      <c r="GD28" s="917"/>
      <c r="GE28" s="917"/>
      <c r="GF28" s="917"/>
      <c r="GG28" s="917"/>
      <c r="GH28" s="917"/>
      <c r="GI28" s="917"/>
      <c r="GJ28" s="917"/>
      <c r="GK28" s="917"/>
      <c r="GL28" s="917"/>
      <c r="GM28" s="917"/>
      <c r="GN28" s="917"/>
      <c r="GO28" s="917"/>
      <c r="GP28" s="917"/>
      <c r="GQ28" s="917"/>
      <c r="GR28" s="917"/>
      <c r="GS28" s="917"/>
      <c r="GT28" s="917"/>
      <c r="GU28" s="917"/>
      <c r="GV28" s="917"/>
      <c r="GW28" s="917"/>
      <c r="GX28" s="917"/>
      <c r="GY28" s="917"/>
      <c r="GZ28" s="917"/>
      <c r="HA28" s="917"/>
      <c r="HB28" s="917"/>
      <c r="HC28" s="917"/>
      <c r="HD28" s="917"/>
      <c r="HE28" s="917"/>
      <c r="HF28" s="917"/>
      <c r="HG28" s="917"/>
      <c r="HH28" s="917"/>
      <c r="HI28" s="917"/>
      <c r="HJ28" s="917"/>
      <c r="HK28" s="917"/>
      <c r="HL28" s="917"/>
      <c r="HM28" s="917"/>
      <c r="HN28" s="917"/>
      <c r="HO28" s="917"/>
      <c r="HP28" s="917"/>
      <c r="HQ28" s="917"/>
      <c r="HR28" s="917"/>
      <c r="HS28" s="917"/>
      <c r="HT28" s="917"/>
      <c r="HU28" s="917"/>
      <c r="HV28" s="917"/>
      <c r="HW28" s="917"/>
      <c r="HX28" s="917"/>
      <c r="HY28" s="917"/>
      <c r="HZ28" s="917"/>
      <c r="IA28" s="917"/>
      <c r="IB28" s="917"/>
      <c r="IC28" s="917"/>
      <c r="ID28" s="917"/>
      <c r="IE28" s="917"/>
      <c r="IF28" s="917"/>
      <c r="IG28" s="917"/>
      <c r="IH28" s="917"/>
      <c r="II28" s="917"/>
      <c r="IJ28" s="917"/>
      <c r="IK28" s="917"/>
      <c r="IL28" s="917"/>
      <c r="IM28" s="917"/>
      <c r="IN28" s="917"/>
      <c r="IO28" s="917"/>
      <c r="IP28" s="917"/>
      <c r="IQ28" s="917"/>
      <c r="IR28" s="917"/>
      <c r="IS28" s="917"/>
      <c r="IT28" s="917"/>
      <c r="IU28" s="917"/>
      <c r="IV28" s="917"/>
      <c r="IW28" s="917"/>
      <c r="IX28" s="917"/>
      <c r="IY28" s="917"/>
      <c r="IZ28" s="917"/>
      <c r="JA28" s="917"/>
      <c r="JB28" s="917"/>
      <c r="JC28" s="917"/>
      <c r="JD28" s="917"/>
      <c r="JE28" s="917"/>
      <c r="JF28" s="917"/>
      <c r="JG28" s="917"/>
      <c r="JH28" s="917"/>
      <c r="JI28" s="917"/>
      <c r="JJ28" s="917"/>
      <c r="JK28" s="917"/>
      <c r="JL28" s="917"/>
      <c r="JM28" s="917"/>
      <c r="JN28" s="917"/>
      <c r="JO28" s="917"/>
      <c r="JP28" s="917"/>
      <c r="JQ28" s="917"/>
      <c r="JR28" s="917"/>
      <c r="JS28" s="917"/>
      <c r="JT28" s="917"/>
      <c r="JU28" s="917"/>
      <c r="JV28" s="917"/>
      <c r="JW28" s="917"/>
      <c r="JX28" s="917"/>
      <c r="JY28" s="917"/>
      <c r="JZ28" s="917"/>
      <c r="KA28" s="917"/>
      <c r="KB28" s="917"/>
      <c r="KC28" s="917"/>
      <c r="KD28" s="917"/>
      <c r="KE28" s="917"/>
      <c r="KF28" s="917"/>
      <c r="KG28" s="917"/>
      <c r="KH28" s="917"/>
      <c r="KI28" s="917"/>
      <c r="KJ28" s="917"/>
      <c r="KK28" s="917"/>
      <c r="KL28" s="917"/>
      <c r="KM28" s="917"/>
    </row>
    <row r="29" spans="1:299" s="436" customFormat="1" x14ac:dyDescent="0.2">
      <c r="A29" s="444" t="s">
        <v>622</v>
      </c>
      <c r="B29" s="443">
        <f t="shared" ref="B29:Q29" si="4">B6/B$46</f>
        <v>0.3309759486464755</v>
      </c>
      <c r="C29" s="443">
        <f t="shared" si="4"/>
        <v>0.41429263784700998</v>
      </c>
      <c r="D29" s="443">
        <f t="shared" si="4"/>
        <v>0.41053583371393382</v>
      </c>
      <c r="E29" s="443">
        <f t="shared" si="4"/>
        <v>0.46913006817744907</v>
      </c>
      <c r="F29" s="443">
        <f t="shared" si="4"/>
        <v>0.44630153087706331</v>
      </c>
      <c r="G29" s="443">
        <f t="shared" si="4"/>
        <v>0.44481415913184724</v>
      </c>
      <c r="H29" s="443">
        <f t="shared" si="4"/>
        <v>0.42491506964518966</v>
      </c>
      <c r="I29" s="443">
        <f t="shared" si="4"/>
        <v>0.3804869761161675</v>
      </c>
      <c r="J29" s="443">
        <f t="shared" si="4"/>
        <v>0.3278531033382665</v>
      </c>
      <c r="K29" s="443">
        <f t="shared" si="4"/>
        <v>0.3317054722187866</v>
      </c>
      <c r="L29" s="443">
        <f t="shared" si="4"/>
        <v>0.29510535662761578</v>
      </c>
      <c r="M29" s="443">
        <f t="shared" si="4"/>
        <v>0.31885988563463014</v>
      </c>
      <c r="N29" s="443">
        <f t="shared" si="4"/>
        <v>0.2928985500917427</v>
      </c>
      <c r="O29" s="443">
        <f t="shared" si="4"/>
        <v>0.3063286567539964</v>
      </c>
      <c r="P29" s="443">
        <f t="shared" si="4"/>
        <v>0.30348283533867548</v>
      </c>
      <c r="Q29" s="443">
        <f t="shared" si="4"/>
        <v>0.30015751026217774</v>
      </c>
      <c r="R29" s="443">
        <f t="shared" ref="R29" si="5">R6/R$46</f>
        <v>0.39133617754246575</v>
      </c>
      <c r="S29" s="426"/>
      <c r="T29" s="426"/>
      <c r="U29" s="426"/>
      <c r="V29" s="426"/>
      <c r="W29" s="426"/>
      <c r="X29" s="426"/>
      <c r="Y29" s="426"/>
      <c r="Z29" s="426"/>
      <c r="AA29" s="426"/>
      <c r="AB29" s="426"/>
      <c r="AC29" s="426"/>
      <c r="AD29" s="426"/>
      <c r="AE29" s="426"/>
      <c r="AF29" s="426"/>
      <c r="AG29" s="426"/>
      <c r="AH29" s="426"/>
      <c r="AI29" s="426"/>
      <c r="AJ29" s="426"/>
      <c r="AK29" s="426"/>
      <c r="AL29" s="426"/>
      <c r="AM29" s="426"/>
      <c r="AN29" s="426"/>
      <c r="AO29" s="426"/>
      <c r="AP29" s="426"/>
      <c r="AQ29" s="426"/>
      <c r="AR29" s="426"/>
      <c r="AS29" s="426"/>
      <c r="AT29" s="426"/>
      <c r="AU29" s="426"/>
      <c r="AV29" s="426"/>
      <c r="AW29" s="426"/>
      <c r="AX29" s="426"/>
      <c r="AY29" s="426"/>
      <c r="AZ29" s="426"/>
      <c r="BA29" s="426"/>
      <c r="BB29" s="426"/>
      <c r="BC29" s="426"/>
      <c r="BD29" s="426"/>
      <c r="BE29" s="426"/>
      <c r="BF29" s="426"/>
      <c r="BG29" s="426"/>
      <c r="BH29" s="426"/>
      <c r="BI29" s="426"/>
      <c r="BJ29" s="426"/>
      <c r="BK29" s="426"/>
      <c r="BL29" s="426"/>
      <c r="BM29" s="426"/>
      <c r="BN29" s="426"/>
      <c r="BO29" s="426"/>
      <c r="BP29" s="426"/>
      <c r="BQ29" s="426"/>
      <c r="BR29" s="426"/>
      <c r="BS29" s="426"/>
      <c r="BT29" s="426"/>
      <c r="BU29" s="426"/>
      <c r="BV29" s="426"/>
      <c r="BW29" s="426"/>
      <c r="BX29" s="426"/>
      <c r="BY29" s="426"/>
      <c r="BZ29" s="426"/>
      <c r="CA29" s="426"/>
      <c r="CB29" s="426"/>
      <c r="CC29" s="426"/>
      <c r="CD29" s="426"/>
      <c r="CE29" s="426"/>
      <c r="CF29" s="426"/>
      <c r="CG29" s="426"/>
      <c r="CH29" s="426"/>
      <c r="CI29" s="426"/>
      <c r="CJ29" s="426"/>
      <c r="CK29" s="426"/>
      <c r="CL29" s="426"/>
      <c r="CM29" s="426"/>
      <c r="CN29" s="426"/>
      <c r="CO29" s="426"/>
      <c r="CP29" s="426"/>
      <c r="CQ29" s="426"/>
      <c r="CR29" s="426"/>
      <c r="CS29" s="426"/>
      <c r="CT29" s="426"/>
      <c r="CU29" s="426"/>
      <c r="CV29" s="426"/>
      <c r="CW29" s="426"/>
      <c r="CX29" s="426"/>
      <c r="CY29" s="426"/>
      <c r="CZ29" s="426"/>
      <c r="DA29" s="426"/>
      <c r="DB29" s="426"/>
      <c r="DC29" s="426"/>
      <c r="DD29" s="426"/>
      <c r="DE29" s="426"/>
      <c r="DF29" s="426"/>
      <c r="DG29" s="426"/>
      <c r="DH29" s="426"/>
      <c r="DI29" s="426"/>
      <c r="DJ29" s="426"/>
      <c r="DK29" s="426"/>
      <c r="DL29" s="426"/>
      <c r="DM29" s="426"/>
      <c r="DN29" s="426"/>
      <c r="DO29" s="426"/>
      <c r="DP29" s="426"/>
      <c r="DQ29" s="426"/>
      <c r="DR29" s="426"/>
      <c r="DS29" s="426"/>
      <c r="DT29" s="917"/>
      <c r="DU29" s="917"/>
      <c r="DV29" s="917"/>
      <c r="DW29" s="917"/>
      <c r="DX29" s="917"/>
      <c r="DY29" s="917"/>
      <c r="DZ29" s="917"/>
      <c r="EA29" s="917"/>
      <c r="EB29" s="917"/>
      <c r="EC29" s="917"/>
      <c r="ED29" s="917"/>
      <c r="EE29" s="917"/>
      <c r="EF29" s="917"/>
      <c r="EG29" s="917"/>
      <c r="EH29" s="917"/>
      <c r="EI29" s="917"/>
      <c r="EJ29" s="917"/>
      <c r="EK29" s="917"/>
      <c r="EL29" s="917"/>
      <c r="EM29" s="917"/>
      <c r="EN29" s="917"/>
      <c r="EO29" s="917"/>
      <c r="EP29" s="917"/>
      <c r="EQ29" s="917"/>
      <c r="ER29" s="917"/>
      <c r="ES29" s="917"/>
      <c r="ET29" s="917"/>
      <c r="EU29" s="917"/>
      <c r="EV29" s="917"/>
      <c r="EW29" s="917"/>
      <c r="EX29" s="917"/>
      <c r="EY29" s="917"/>
      <c r="EZ29" s="917"/>
      <c r="FA29" s="917"/>
      <c r="FB29" s="917"/>
      <c r="FC29" s="917"/>
      <c r="FD29" s="917"/>
      <c r="FE29" s="917"/>
      <c r="FF29" s="917"/>
      <c r="FG29" s="917"/>
      <c r="FH29" s="917"/>
      <c r="FI29" s="917"/>
      <c r="FJ29" s="917"/>
      <c r="FK29" s="917"/>
      <c r="FL29" s="917"/>
      <c r="FM29" s="917"/>
      <c r="FN29" s="917"/>
      <c r="FO29" s="917"/>
      <c r="FP29" s="917"/>
      <c r="FQ29" s="917"/>
      <c r="FR29" s="917"/>
      <c r="FS29" s="917"/>
      <c r="FT29" s="917"/>
      <c r="FU29" s="917"/>
      <c r="FV29" s="917"/>
      <c r="FW29" s="917"/>
      <c r="FX29" s="917"/>
      <c r="FY29" s="917"/>
      <c r="FZ29" s="917"/>
      <c r="GA29" s="917"/>
      <c r="GB29" s="917"/>
      <c r="GC29" s="917"/>
      <c r="GD29" s="917"/>
      <c r="GE29" s="917"/>
      <c r="GF29" s="917"/>
      <c r="GG29" s="917"/>
      <c r="GH29" s="917"/>
      <c r="GI29" s="917"/>
      <c r="GJ29" s="917"/>
      <c r="GK29" s="917"/>
      <c r="GL29" s="917"/>
      <c r="GM29" s="917"/>
      <c r="GN29" s="917"/>
      <c r="GO29" s="917"/>
      <c r="GP29" s="917"/>
      <c r="GQ29" s="917"/>
      <c r="GR29" s="917"/>
      <c r="GS29" s="917"/>
      <c r="GT29" s="917"/>
      <c r="GU29" s="917"/>
      <c r="GV29" s="917"/>
      <c r="GW29" s="917"/>
      <c r="GX29" s="917"/>
      <c r="GY29" s="917"/>
      <c r="GZ29" s="917"/>
      <c r="HA29" s="917"/>
      <c r="HB29" s="917"/>
      <c r="HC29" s="917"/>
      <c r="HD29" s="917"/>
      <c r="HE29" s="917"/>
      <c r="HF29" s="917"/>
      <c r="HG29" s="917"/>
      <c r="HH29" s="917"/>
      <c r="HI29" s="917"/>
      <c r="HJ29" s="917"/>
      <c r="HK29" s="917"/>
      <c r="HL29" s="917"/>
      <c r="HM29" s="917"/>
      <c r="HN29" s="917"/>
      <c r="HO29" s="917"/>
      <c r="HP29" s="917"/>
      <c r="HQ29" s="917"/>
      <c r="HR29" s="917"/>
      <c r="HS29" s="917"/>
      <c r="HT29" s="917"/>
      <c r="HU29" s="917"/>
      <c r="HV29" s="917"/>
      <c r="HW29" s="917"/>
      <c r="HX29" s="917"/>
      <c r="HY29" s="917"/>
      <c r="HZ29" s="917"/>
      <c r="IA29" s="917"/>
      <c r="IB29" s="917"/>
      <c r="IC29" s="917"/>
      <c r="ID29" s="917"/>
      <c r="IE29" s="917"/>
      <c r="IF29" s="917"/>
      <c r="IG29" s="917"/>
      <c r="IH29" s="917"/>
      <c r="II29" s="917"/>
      <c r="IJ29" s="917"/>
      <c r="IK29" s="917"/>
      <c r="IL29" s="917"/>
      <c r="IM29" s="917"/>
      <c r="IN29" s="917"/>
      <c r="IO29" s="917"/>
      <c r="IP29" s="917"/>
      <c r="IQ29" s="917"/>
      <c r="IR29" s="917"/>
      <c r="IS29" s="917"/>
      <c r="IT29" s="917"/>
      <c r="IU29" s="917"/>
      <c r="IV29" s="917"/>
      <c r="IW29" s="917"/>
      <c r="IX29" s="917"/>
      <c r="IY29" s="917"/>
      <c r="IZ29" s="917"/>
      <c r="JA29" s="917"/>
      <c r="JB29" s="917"/>
      <c r="JC29" s="917"/>
      <c r="JD29" s="917"/>
      <c r="JE29" s="917"/>
      <c r="JF29" s="917"/>
      <c r="JG29" s="917"/>
      <c r="JH29" s="917"/>
      <c r="JI29" s="917"/>
      <c r="JJ29" s="917"/>
      <c r="JK29" s="917"/>
      <c r="JL29" s="917"/>
      <c r="JM29" s="917"/>
      <c r="JN29" s="917"/>
      <c r="JO29" s="917"/>
      <c r="JP29" s="917"/>
      <c r="JQ29" s="917"/>
      <c r="JR29" s="917"/>
      <c r="JS29" s="917"/>
      <c r="JT29" s="917"/>
      <c r="JU29" s="917"/>
      <c r="JV29" s="917"/>
      <c r="JW29" s="917"/>
      <c r="JX29" s="917"/>
      <c r="JY29" s="917"/>
      <c r="JZ29" s="917"/>
      <c r="KA29" s="917"/>
      <c r="KB29" s="917"/>
      <c r="KC29" s="917"/>
      <c r="KD29" s="917"/>
      <c r="KE29" s="917"/>
      <c r="KF29" s="917"/>
      <c r="KG29" s="917"/>
      <c r="KH29" s="917"/>
      <c r="KI29" s="917"/>
      <c r="KJ29" s="917"/>
      <c r="KK29" s="917"/>
      <c r="KL29" s="917"/>
      <c r="KM29" s="917"/>
    </row>
    <row r="30" spans="1:299" s="452" customFormat="1" ht="20.100000000000001" customHeight="1" x14ac:dyDescent="0.2">
      <c r="A30" s="442" t="s">
        <v>600</v>
      </c>
      <c r="B30" s="443">
        <f t="shared" ref="B30:Q30" si="6">B8/B$46</f>
        <v>-0.49961501752880511</v>
      </c>
      <c r="C30" s="443">
        <f t="shared" si="6"/>
        <v>-0.77762274796925834</v>
      </c>
      <c r="D30" s="443">
        <f t="shared" si="6"/>
        <v>-0.51375804450864049</v>
      </c>
      <c r="E30" s="443">
        <f t="shared" si="6"/>
        <v>-0.55169176865993708</v>
      </c>
      <c r="F30" s="443">
        <f t="shared" si="6"/>
        <v>-0.52914344685404047</v>
      </c>
      <c r="G30" s="443">
        <f t="shared" si="6"/>
        <v>-0.5261208791348988</v>
      </c>
      <c r="H30" s="443">
        <f t="shared" si="6"/>
        <v>-0.49164315368394101</v>
      </c>
      <c r="I30" s="443">
        <f t="shared" si="6"/>
        <v>-0.48374716793773931</v>
      </c>
      <c r="J30" s="443">
        <f t="shared" si="6"/>
        <v>-0.49217433150485129</v>
      </c>
      <c r="K30" s="443">
        <f t="shared" si="6"/>
        <v>-0.51590262808701937</v>
      </c>
      <c r="L30" s="443">
        <f t="shared" si="6"/>
        <v>-0.47183177442964747</v>
      </c>
      <c r="M30" s="443">
        <f t="shared" si="6"/>
        <v>-0.52337122771143052</v>
      </c>
      <c r="N30" s="443">
        <f t="shared" si="6"/>
        <v>-0.53725982836582031</v>
      </c>
      <c r="O30" s="443">
        <f t="shared" si="6"/>
        <v>-0.5782855169933383</v>
      </c>
      <c r="P30" s="443">
        <f t="shared" si="6"/>
        <v>-0.55424727976208332</v>
      </c>
      <c r="Q30" s="443">
        <f t="shared" si="6"/>
        <v>-0.61128831141996387</v>
      </c>
      <c r="R30" s="443">
        <f t="shared" ref="R30" si="7">R8/R$46</f>
        <v>-0.56344032001316269</v>
      </c>
      <c r="S30" s="426"/>
      <c r="T30" s="426"/>
      <c r="U30" s="426"/>
      <c r="V30" s="426"/>
      <c r="W30" s="426"/>
      <c r="X30" s="426"/>
      <c r="Y30" s="426"/>
      <c r="Z30" s="426"/>
      <c r="AA30" s="426"/>
      <c r="AB30" s="426"/>
      <c r="AC30" s="426"/>
      <c r="AD30" s="426"/>
      <c r="AE30" s="426"/>
      <c r="AF30" s="426"/>
      <c r="AG30" s="426"/>
      <c r="AH30" s="426"/>
      <c r="AI30" s="426"/>
      <c r="AJ30" s="426"/>
      <c r="AK30" s="426"/>
      <c r="AL30" s="426"/>
      <c r="AM30" s="426"/>
      <c r="AN30" s="426"/>
      <c r="AO30" s="426"/>
      <c r="AP30" s="426"/>
      <c r="AQ30" s="426"/>
      <c r="AR30" s="426"/>
      <c r="AS30" s="426"/>
      <c r="AT30" s="426"/>
      <c r="AU30" s="426"/>
      <c r="AV30" s="426"/>
      <c r="AW30" s="426"/>
      <c r="AX30" s="426"/>
      <c r="AY30" s="426"/>
      <c r="AZ30" s="426"/>
      <c r="BA30" s="426"/>
      <c r="BB30" s="426"/>
      <c r="BC30" s="426"/>
      <c r="BD30" s="426"/>
      <c r="BE30" s="426"/>
      <c r="BF30" s="426"/>
      <c r="BG30" s="426"/>
      <c r="BH30" s="426"/>
      <c r="BI30" s="426"/>
      <c r="BJ30" s="426"/>
      <c r="BK30" s="426"/>
      <c r="BL30" s="426"/>
      <c r="BM30" s="426"/>
      <c r="BN30" s="426"/>
      <c r="BO30" s="426"/>
      <c r="BP30" s="426"/>
      <c r="BQ30" s="426"/>
      <c r="BR30" s="426"/>
      <c r="BS30" s="426"/>
      <c r="BT30" s="426"/>
      <c r="BU30" s="426"/>
      <c r="BV30" s="426"/>
      <c r="BW30" s="426"/>
      <c r="BX30" s="426"/>
      <c r="BY30" s="426"/>
      <c r="BZ30" s="426"/>
      <c r="CA30" s="426"/>
      <c r="CB30" s="426"/>
      <c r="CC30" s="426"/>
      <c r="CD30" s="426"/>
      <c r="CE30" s="426"/>
      <c r="CF30" s="426"/>
      <c r="CG30" s="426"/>
      <c r="CH30" s="426"/>
      <c r="CI30" s="426"/>
      <c r="CJ30" s="426"/>
      <c r="CK30" s="426"/>
      <c r="CL30" s="426"/>
      <c r="CM30" s="426"/>
      <c r="CN30" s="426"/>
      <c r="CO30" s="426"/>
      <c r="CP30" s="426"/>
      <c r="CQ30" s="426"/>
      <c r="CR30" s="426"/>
      <c r="CS30" s="426"/>
      <c r="CT30" s="426"/>
      <c r="CU30" s="426"/>
      <c r="CV30" s="426"/>
      <c r="CW30" s="426"/>
      <c r="CX30" s="426"/>
      <c r="CY30" s="426"/>
      <c r="CZ30" s="426"/>
      <c r="DA30" s="426"/>
      <c r="DB30" s="426"/>
      <c r="DC30" s="426"/>
      <c r="DD30" s="426"/>
      <c r="DE30" s="426"/>
      <c r="DF30" s="426"/>
      <c r="DG30" s="426"/>
      <c r="DH30" s="426"/>
      <c r="DI30" s="426"/>
      <c r="DJ30" s="426"/>
      <c r="DK30" s="426"/>
      <c r="DL30" s="426"/>
      <c r="DM30" s="426"/>
      <c r="DN30" s="426"/>
      <c r="DO30" s="426"/>
      <c r="DP30" s="426"/>
      <c r="DQ30" s="426"/>
      <c r="DR30" s="426"/>
      <c r="DS30" s="426"/>
      <c r="DT30" s="917"/>
      <c r="DU30" s="917"/>
      <c r="DV30" s="917"/>
      <c r="DW30" s="917"/>
      <c r="DX30" s="917"/>
      <c r="DY30" s="917"/>
      <c r="DZ30" s="917"/>
      <c r="EA30" s="917"/>
      <c r="EB30" s="917"/>
      <c r="EC30" s="917"/>
      <c r="ED30" s="917"/>
      <c r="EE30" s="917"/>
      <c r="EF30" s="917"/>
      <c r="EG30" s="917"/>
      <c r="EH30" s="917"/>
      <c r="EI30" s="917"/>
      <c r="EJ30" s="917"/>
      <c r="EK30" s="917"/>
      <c r="EL30" s="917"/>
      <c r="EM30" s="917"/>
      <c r="EN30" s="917"/>
      <c r="EO30" s="917"/>
      <c r="EP30" s="917"/>
      <c r="EQ30" s="917"/>
      <c r="ER30" s="917"/>
      <c r="ES30" s="917"/>
      <c r="ET30" s="917"/>
      <c r="EU30" s="917"/>
      <c r="EV30" s="917"/>
      <c r="EW30" s="917"/>
      <c r="EX30" s="917"/>
      <c r="EY30" s="917"/>
      <c r="EZ30" s="917"/>
      <c r="FA30" s="917"/>
      <c r="FB30" s="917"/>
      <c r="FC30" s="917"/>
      <c r="FD30" s="917"/>
      <c r="FE30" s="917"/>
      <c r="FF30" s="917"/>
      <c r="FG30" s="917"/>
      <c r="FH30" s="917"/>
      <c r="FI30" s="917"/>
      <c r="FJ30" s="917"/>
      <c r="FK30" s="917"/>
      <c r="FL30" s="917"/>
      <c r="FM30" s="917"/>
      <c r="FN30" s="917"/>
      <c r="FO30" s="917"/>
      <c r="FP30" s="917"/>
      <c r="FQ30" s="917"/>
      <c r="FR30" s="917"/>
      <c r="FS30" s="917"/>
      <c r="FT30" s="917"/>
      <c r="FU30" s="917"/>
      <c r="FV30" s="917"/>
      <c r="FW30" s="917"/>
      <c r="FX30" s="917"/>
      <c r="FY30" s="917"/>
      <c r="FZ30" s="917"/>
      <c r="GA30" s="917"/>
      <c r="GB30" s="917"/>
      <c r="GC30" s="917"/>
      <c r="GD30" s="917"/>
      <c r="GE30" s="917"/>
      <c r="GF30" s="917"/>
      <c r="GG30" s="917"/>
      <c r="GH30" s="917"/>
      <c r="GI30" s="917"/>
      <c r="GJ30" s="917"/>
      <c r="GK30" s="917"/>
      <c r="GL30" s="917"/>
      <c r="GM30" s="917"/>
      <c r="GN30" s="917"/>
      <c r="GO30" s="917"/>
      <c r="GP30" s="917"/>
      <c r="GQ30" s="917"/>
      <c r="GR30" s="917"/>
      <c r="GS30" s="917"/>
      <c r="GT30" s="917"/>
      <c r="GU30" s="917"/>
      <c r="GV30" s="917"/>
      <c r="GW30" s="917"/>
      <c r="GX30" s="917"/>
      <c r="GY30" s="917"/>
      <c r="GZ30" s="917"/>
      <c r="HA30" s="917"/>
      <c r="HB30" s="917"/>
      <c r="HC30" s="917"/>
      <c r="HD30" s="917"/>
      <c r="HE30" s="917"/>
      <c r="HF30" s="917"/>
      <c r="HG30" s="917"/>
      <c r="HH30" s="917"/>
      <c r="HI30" s="917"/>
      <c r="HJ30" s="917"/>
      <c r="HK30" s="917"/>
      <c r="HL30" s="917"/>
      <c r="HM30" s="917"/>
      <c r="HN30" s="917"/>
      <c r="HO30" s="917"/>
      <c r="HP30" s="917"/>
      <c r="HQ30" s="917"/>
      <c r="HR30" s="917"/>
      <c r="HS30" s="917"/>
      <c r="HT30" s="917"/>
      <c r="HU30" s="917"/>
      <c r="HV30" s="917"/>
      <c r="HW30" s="917"/>
      <c r="HX30" s="917"/>
      <c r="HY30" s="917"/>
      <c r="HZ30" s="917"/>
      <c r="IA30" s="917"/>
      <c r="IB30" s="917"/>
      <c r="IC30" s="917"/>
      <c r="ID30" s="917"/>
      <c r="IE30" s="917"/>
      <c r="IF30" s="917"/>
      <c r="IG30" s="917"/>
      <c r="IH30" s="917"/>
      <c r="II30" s="917"/>
      <c r="IJ30" s="917"/>
      <c r="IK30" s="917"/>
      <c r="IL30" s="917"/>
      <c r="IM30" s="917"/>
      <c r="IN30" s="917"/>
      <c r="IO30" s="917"/>
      <c r="IP30" s="917"/>
      <c r="IQ30" s="917"/>
      <c r="IR30" s="917"/>
      <c r="IS30" s="917"/>
      <c r="IT30" s="917"/>
      <c r="IU30" s="917"/>
      <c r="IV30" s="917"/>
      <c r="IW30" s="917"/>
      <c r="IX30" s="917"/>
      <c r="IY30" s="917"/>
      <c r="IZ30" s="917"/>
      <c r="JA30" s="917"/>
      <c r="JB30" s="917"/>
      <c r="JC30" s="917"/>
      <c r="JD30" s="917"/>
      <c r="JE30" s="917"/>
      <c r="JF30" s="917"/>
      <c r="JG30" s="917"/>
      <c r="JH30" s="917"/>
      <c r="JI30" s="917"/>
      <c r="JJ30" s="917"/>
      <c r="JK30" s="917"/>
      <c r="JL30" s="917"/>
      <c r="JM30" s="917"/>
      <c r="JN30" s="917"/>
      <c r="JO30" s="917"/>
      <c r="JP30" s="917"/>
      <c r="JQ30" s="917"/>
      <c r="JR30" s="917"/>
      <c r="JS30" s="917"/>
      <c r="JT30" s="917"/>
      <c r="JU30" s="917"/>
      <c r="JV30" s="917"/>
      <c r="JW30" s="917"/>
      <c r="JX30" s="917"/>
      <c r="JY30" s="917"/>
      <c r="JZ30" s="917"/>
      <c r="KA30" s="917"/>
      <c r="KB30" s="917"/>
      <c r="KC30" s="917"/>
      <c r="KD30" s="917"/>
      <c r="KE30" s="917"/>
      <c r="KF30" s="917"/>
      <c r="KG30" s="917"/>
      <c r="KH30" s="917"/>
      <c r="KI30" s="917"/>
      <c r="KJ30" s="917"/>
      <c r="KK30" s="917"/>
      <c r="KL30" s="917"/>
      <c r="KM30" s="917"/>
    </row>
    <row r="31" spans="1:299" s="436" customFormat="1" x14ac:dyDescent="0.2">
      <c r="A31" s="445" t="s">
        <v>623</v>
      </c>
      <c r="B31" s="443">
        <f t="shared" ref="B31:Q31" si="8">B9/B$46</f>
        <v>-0.24066682284285251</v>
      </c>
      <c r="C31" s="443">
        <f t="shared" si="8"/>
        <v>-0.25537419606476874</v>
      </c>
      <c r="D31" s="443">
        <f t="shared" si="8"/>
        <v>-0.25622796064383396</v>
      </c>
      <c r="E31" s="443">
        <f t="shared" si="8"/>
        <v>-0.2416550066938076</v>
      </c>
      <c r="F31" s="443">
        <f t="shared" si="8"/>
        <v>-0.24124598723511484</v>
      </c>
      <c r="G31" s="443">
        <f t="shared" si="8"/>
        <v>-0.24588608656449812</v>
      </c>
      <c r="H31" s="443">
        <f t="shared" si="8"/>
        <v>-0.23444221383592778</v>
      </c>
      <c r="I31" s="443">
        <f t="shared" si="8"/>
        <v>-0.21919004309725698</v>
      </c>
      <c r="J31" s="443">
        <f t="shared" si="8"/>
        <v>-0.2137059716504571</v>
      </c>
      <c r="K31" s="443">
        <f t="shared" si="8"/>
        <v>-0.21896126664928389</v>
      </c>
      <c r="L31" s="443">
        <f t="shared" si="8"/>
        <v>-0.22060758243945122</v>
      </c>
      <c r="M31" s="443">
        <f t="shared" si="8"/>
        <v>-0.22456161168127725</v>
      </c>
      <c r="N31" s="443">
        <f t="shared" si="8"/>
        <v>-0.21009876734143382</v>
      </c>
      <c r="O31" s="443">
        <f t="shared" si="8"/>
        <v>-0.21528964152948532</v>
      </c>
      <c r="P31" s="443">
        <f t="shared" si="8"/>
        <v>-0.21719807837194269</v>
      </c>
      <c r="Q31" s="443">
        <f t="shared" si="8"/>
        <v>-0.21211556794951159</v>
      </c>
      <c r="R31" s="443">
        <f t="shared" ref="R31" si="9">R9/R$46</f>
        <v>-0.20763925253280191</v>
      </c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6"/>
      <c r="AD31" s="426"/>
      <c r="AE31" s="426"/>
      <c r="AF31" s="426"/>
      <c r="AG31" s="426"/>
      <c r="AH31" s="426"/>
      <c r="AI31" s="426"/>
      <c r="AJ31" s="426"/>
      <c r="AK31" s="426"/>
      <c r="AL31" s="426"/>
      <c r="AM31" s="426"/>
      <c r="AN31" s="426"/>
      <c r="AO31" s="426"/>
      <c r="AP31" s="426"/>
      <c r="AQ31" s="426"/>
      <c r="AR31" s="426"/>
      <c r="AS31" s="426"/>
      <c r="AT31" s="426"/>
      <c r="AU31" s="426"/>
      <c r="AV31" s="426"/>
      <c r="AW31" s="426"/>
      <c r="AX31" s="426"/>
      <c r="AY31" s="426"/>
      <c r="AZ31" s="426"/>
      <c r="BA31" s="426"/>
      <c r="BB31" s="426"/>
      <c r="BC31" s="426"/>
      <c r="BD31" s="426"/>
      <c r="BE31" s="426"/>
      <c r="BF31" s="426"/>
      <c r="BG31" s="426"/>
      <c r="BH31" s="426"/>
      <c r="BI31" s="426"/>
      <c r="BJ31" s="426"/>
      <c r="BK31" s="426"/>
      <c r="BL31" s="426"/>
      <c r="BM31" s="426"/>
      <c r="BN31" s="426"/>
      <c r="BO31" s="426"/>
      <c r="BP31" s="426"/>
      <c r="BQ31" s="426"/>
      <c r="BR31" s="426"/>
      <c r="BS31" s="426"/>
      <c r="BT31" s="426"/>
      <c r="BU31" s="426"/>
      <c r="BV31" s="426"/>
      <c r="BW31" s="426"/>
      <c r="BX31" s="426"/>
      <c r="BY31" s="426"/>
      <c r="BZ31" s="426"/>
      <c r="CA31" s="426"/>
      <c r="CB31" s="426"/>
      <c r="CC31" s="426"/>
      <c r="CD31" s="426"/>
      <c r="CE31" s="426"/>
      <c r="CF31" s="426"/>
      <c r="CG31" s="426"/>
      <c r="CH31" s="426"/>
      <c r="CI31" s="426"/>
      <c r="CJ31" s="426"/>
      <c r="CK31" s="426"/>
      <c r="CL31" s="426"/>
      <c r="CM31" s="426"/>
      <c r="CN31" s="426"/>
      <c r="CO31" s="426"/>
      <c r="CP31" s="426"/>
      <c r="CQ31" s="426"/>
      <c r="CR31" s="426"/>
      <c r="CS31" s="426"/>
      <c r="CT31" s="426"/>
      <c r="CU31" s="426"/>
      <c r="CV31" s="426"/>
      <c r="CW31" s="426"/>
      <c r="CX31" s="426"/>
      <c r="CY31" s="426"/>
      <c r="CZ31" s="426"/>
      <c r="DA31" s="426"/>
      <c r="DB31" s="426"/>
      <c r="DC31" s="426"/>
      <c r="DD31" s="426"/>
      <c r="DE31" s="426"/>
      <c r="DF31" s="426"/>
      <c r="DG31" s="426"/>
      <c r="DH31" s="426"/>
      <c r="DI31" s="426"/>
      <c r="DJ31" s="426"/>
      <c r="DK31" s="426"/>
      <c r="DL31" s="426"/>
      <c r="DM31" s="426"/>
      <c r="DN31" s="426"/>
      <c r="DO31" s="426"/>
      <c r="DP31" s="426"/>
      <c r="DQ31" s="426"/>
      <c r="DR31" s="426"/>
      <c r="DS31" s="426"/>
      <c r="DT31" s="917"/>
      <c r="DU31" s="917"/>
      <c r="DV31" s="917"/>
      <c r="DW31" s="917"/>
      <c r="DX31" s="917"/>
      <c r="DY31" s="917"/>
      <c r="DZ31" s="917"/>
      <c r="EA31" s="917"/>
      <c r="EB31" s="917"/>
      <c r="EC31" s="917"/>
      <c r="ED31" s="917"/>
      <c r="EE31" s="917"/>
      <c r="EF31" s="917"/>
      <c r="EG31" s="917"/>
      <c r="EH31" s="917"/>
      <c r="EI31" s="917"/>
      <c r="EJ31" s="917"/>
      <c r="EK31" s="917"/>
      <c r="EL31" s="917"/>
      <c r="EM31" s="917"/>
      <c r="EN31" s="917"/>
      <c r="EO31" s="917"/>
      <c r="EP31" s="917"/>
      <c r="EQ31" s="917"/>
      <c r="ER31" s="917"/>
      <c r="ES31" s="917"/>
      <c r="ET31" s="917"/>
      <c r="EU31" s="917"/>
      <c r="EV31" s="917"/>
      <c r="EW31" s="917"/>
      <c r="EX31" s="917"/>
      <c r="EY31" s="917"/>
      <c r="EZ31" s="917"/>
      <c r="FA31" s="917"/>
      <c r="FB31" s="917"/>
      <c r="FC31" s="917"/>
      <c r="FD31" s="917"/>
      <c r="FE31" s="917"/>
      <c r="FF31" s="917"/>
      <c r="FG31" s="917"/>
      <c r="FH31" s="917"/>
      <c r="FI31" s="917"/>
      <c r="FJ31" s="917"/>
      <c r="FK31" s="917"/>
      <c r="FL31" s="917"/>
      <c r="FM31" s="917"/>
      <c r="FN31" s="917"/>
      <c r="FO31" s="917"/>
      <c r="FP31" s="917"/>
      <c r="FQ31" s="917"/>
      <c r="FR31" s="917"/>
      <c r="FS31" s="917"/>
      <c r="FT31" s="917"/>
      <c r="FU31" s="917"/>
      <c r="FV31" s="917"/>
      <c r="FW31" s="917"/>
      <c r="FX31" s="917"/>
      <c r="FY31" s="917"/>
      <c r="FZ31" s="917"/>
      <c r="GA31" s="917"/>
      <c r="GB31" s="917"/>
      <c r="GC31" s="917"/>
      <c r="GD31" s="917"/>
      <c r="GE31" s="917"/>
      <c r="GF31" s="917"/>
      <c r="GG31" s="917"/>
      <c r="GH31" s="917"/>
      <c r="GI31" s="917"/>
      <c r="GJ31" s="917"/>
      <c r="GK31" s="917"/>
      <c r="GL31" s="917"/>
      <c r="GM31" s="917"/>
      <c r="GN31" s="917"/>
      <c r="GO31" s="917"/>
      <c r="GP31" s="917"/>
      <c r="GQ31" s="917"/>
      <c r="GR31" s="917"/>
      <c r="GS31" s="917"/>
      <c r="GT31" s="917"/>
      <c r="GU31" s="917"/>
      <c r="GV31" s="917"/>
      <c r="GW31" s="917"/>
      <c r="GX31" s="917"/>
      <c r="GY31" s="917"/>
      <c r="GZ31" s="917"/>
      <c r="HA31" s="917"/>
      <c r="HB31" s="917"/>
      <c r="HC31" s="917"/>
      <c r="HD31" s="917"/>
      <c r="HE31" s="917"/>
      <c r="HF31" s="917"/>
      <c r="HG31" s="917"/>
      <c r="HH31" s="917"/>
      <c r="HI31" s="917"/>
      <c r="HJ31" s="917"/>
      <c r="HK31" s="917"/>
      <c r="HL31" s="917"/>
      <c r="HM31" s="917"/>
      <c r="HN31" s="917"/>
      <c r="HO31" s="917"/>
      <c r="HP31" s="917"/>
      <c r="HQ31" s="917"/>
      <c r="HR31" s="917"/>
      <c r="HS31" s="917"/>
      <c r="HT31" s="917"/>
      <c r="HU31" s="917"/>
      <c r="HV31" s="917"/>
      <c r="HW31" s="917"/>
      <c r="HX31" s="917"/>
      <c r="HY31" s="917"/>
      <c r="HZ31" s="917"/>
      <c r="IA31" s="917"/>
      <c r="IB31" s="917"/>
      <c r="IC31" s="917"/>
      <c r="ID31" s="917"/>
      <c r="IE31" s="917"/>
      <c r="IF31" s="917"/>
      <c r="IG31" s="917"/>
      <c r="IH31" s="917"/>
      <c r="II31" s="917"/>
      <c r="IJ31" s="917"/>
      <c r="IK31" s="917"/>
      <c r="IL31" s="917"/>
      <c r="IM31" s="917"/>
      <c r="IN31" s="917"/>
      <c r="IO31" s="917"/>
      <c r="IP31" s="917"/>
      <c r="IQ31" s="917"/>
      <c r="IR31" s="917"/>
      <c r="IS31" s="917"/>
      <c r="IT31" s="917"/>
      <c r="IU31" s="917"/>
      <c r="IV31" s="917"/>
      <c r="IW31" s="917"/>
      <c r="IX31" s="917"/>
      <c r="IY31" s="917"/>
      <c r="IZ31" s="917"/>
      <c r="JA31" s="917"/>
      <c r="JB31" s="917"/>
      <c r="JC31" s="917"/>
      <c r="JD31" s="917"/>
      <c r="JE31" s="917"/>
      <c r="JF31" s="917"/>
      <c r="JG31" s="917"/>
      <c r="JH31" s="917"/>
      <c r="JI31" s="917"/>
      <c r="JJ31" s="917"/>
      <c r="JK31" s="917"/>
      <c r="JL31" s="917"/>
      <c r="JM31" s="917"/>
      <c r="JN31" s="917"/>
      <c r="JO31" s="917"/>
      <c r="JP31" s="917"/>
      <c r="JQ31" s="917"/>
      <c r="JR31" s="917"/>
      <c r="JS31" s="917"/>
      <c r="JT31" s="917"/>
      <c r="JU31" s="917"/>
      <c r="JV31" s="917"/>
      <c r="JW31" s="917"/>
      <c r="JX31" s="917"/>
      <c r="JY31" s="917"/>
      <c r="JZ31" s="917"/>
      <c r="KA31" s="917"/>
      <c r="KB31" s="917"/>
      <c r="KC31" s="917"/>
      <c r="KD31" s="917"/>
      <c r="KE31" s="917"/>
      <c r="KF31" s="917"/>
      <c r="KG31" s="917"/>
      <c r="KH31" s="917"/>
      <c r="KI31" s="917"/>
      <c r="KJ31" s="917"/>
      <c r="KK31" s="917"/>
      <c r="KL31" s="917"/>
      <c r="KM31" s="917"/>
    </row>
    <row r="32" spans="1:299" s="436" customFormat="1" x14ac:dyDescent="0.2">
      <c r="A32" s="445" t="s">
        <v>624</v>
      </c>
      <c r="B32" s="443">
        <f t="shared" ref="B32:Q32" si="10">B10/B$46</f>
        <v>-0.15260847940647951</v>
      </c>
      <c r="C32" s="443">
        <f t="shared" si="10"/>
        <v>-0.13694197634811889</v>
      </c>
      <c r="D32" s="443">
        <f t="shared" si="10"/>
        <v>-0.1488753133215712</v>
      </c>
      <c r="E32" s="443">
        <f t="shared" si="10"/>
        <v>-0.1685059822552521</v>
      </c>
      <c r="F32" s="443">
        <f t="shared" si="10"/>
        <v>-0.16456150575627079</v>
      </c>
      <c r="G32" s="443">
        <f t="shared" si="10"/>
        <v>-0.16185190773909156</v>
      </c>
      <c r="H32" s="443">
        <f t="shared" si="10"/>
        <v>-0.15129973319341455</v>
      </c>
      <c r="I32" s="443">
        <f t="shared" si="10"/>
        <v>-0.1557990138979844</v>
      </c>
      <c r="J32" s="443">
        <f t="shared" si="10"/>
        <v>-0.15561820623637881</v>
      </c>
      <c r="K32" s="443">
        <f t="shared" si="10"/>
        <v>-0.15416094216305984</v>
      </c>
      <c r="L32" s="443">
        <f t="shared" si="10"/>
        <v>-0.13878888848946491</v>
      </c>
      <c r="M32" s="443">
        <f t="shared" si="10"/>
        <v>-0.14255045169146699</v>
      </c>
      <c r="N32" s="443">
        <f t="shared" si="10"/>
        <v>-0.15845991433754214</v>
      </c>
      <c r="O32" s="443">
        <f t="shared" si="10"/>
        <v>-0.15092308250160585</v>
      </c>
      <c r="P32" s="443">
        <f t="shared" si="10"/>
        <v>-0.16591964362910469</v>
      </c>
      <c r="Q32" s="443">
        <f t="shared" si="10"/>
        <v>-0.2086025288271755</v>
      </c>
      <c r="R32" s="443">
        <f t="shared" ref="R32" si="11">R10/R$46</f>
        <v>-0.15214197634855203</v>
      </c>
      <c r="S32" s="426"/>
      <c r="T32" s="426"/>
      <c r="U32" s="426"/>
      <c r="V32" s="426"/>
      <c r="W32" s="426"/>
      <c r="X32" s="426"/>
      <c r="Y32" s="426"/>
      <c r="Z32" s="426"/>
      <c r="AA32" s="426"/>
      <c r="AB32" s="426"/>
      <c r="AC32" s="426"/>
      <c r="AD32" s="426"/>
      <c r="AE32" s="426"/>
      <c r="AF32" s="426"/>
      <c r="AG32" s="426"/>
      <c r="AH32" s="426"/>
      <c r="AI32" s="426"/>
      <c r="AJ32" s="426"/>
      <c r="AK32" s="426"/>
      <c r="AL32" s="426"/>
      <c r="AM32" s="426"/>
      <c r="AN32" s="426"/>
      <c r="AO32" s="426"/>
      <c r="AP32" s="426"/>
      <c r="AQ32" s="426"/>
      <c r="AR32" s="426"/>
      <c r="AS32" s="426"/>
      <c r="AT32" s="426"/>
      <c r="AU32" s="426"/>
      <c r="AV32" s="426"/>
      <c r="AW32" s="426"/>
      <c r="AX32" s="426"/>
      <c r="AY32" s="426"/>
      <c r="AZ32" s="426"/>
      <c r="BA32" s="426"/>
      <c r="BB32" s="426"/>
      <c r="BC32" s="426"/>
      <c r="BD32" s="426"/>
      <c r="BE32" s="426"/>
      <c r="BF32" s="426"/>
      <c r="BG32" s="426"/>
      <c r="BH32" s="426"/>
      <c r="BI32" s="426"/>
      <c r="BJ32" s="426"/>
      <c r="BK32" s="426"/>
      <c r="BL32" s="426"/>
      <c r="BM32" s="426"/>
      <c r="BN32" s="426"/>
      <c r="BO32" s="426"/>
      <c r="BP32" s="426"/>
      <c r="BQ32" s="426"/>
      <c r="BR32" s="426"/>
      <c r="BS32" s="426"/>
      <c r="BT32" s="426"/>
      <c r="BU32" s="426"/>
      <c r="BV32" s="426"/>
      <c r="BW32" s="426"/>
      <c r="BX32" s="426"/>
      <c r="BY32" s="426"/>
      <c r="BZ32" s="426"/>
      <c r="CA32" s="426"/>
      <c r="CB32" s="426"/>
      <c r="CC32" s="426"/>
      <c r="CD32" s="426"/>
      <c r="CE32" s="426"/>
      <c r="CF32" s="426"/>
      <c r="CG32" s="426"/>
      <c r="CH32" s="426"/>
      <c r="CI32" s="426"/>
      <c r="CJ32" s="426"/>
      <c r="CK32" s="426"/>
      <c r="CL32" s="426"/>
      <c r="CM32" s="426"/>
      <c r="CN32" s="426"/>
      <c r="CO32" s="426"/>
      <c r="CP32" s="426"/>
      <c r="CQ32" s="426"/>
      <c r="CR32" s="426"/>
      <c r="CS32" s="426"/>
      <c r="CT32" s="426"/>
      <c r="CU32" s="426"/>
      <c r="CV32" s="426"/>
      <c r="CW32" s="426"/>
      <c r="CX32" s="426"/>
      <c r="CY32" s="426"/>
      <c r="CZ32" s="426"/>
      <c r="DA32" s="426"/>
      <c r="DB32" s="426"/>
      <c r="DC32" s="426"/>
      <c r="DD32" s="426"/>
      <c r="DE32" s="426"/>
      <c r="DF32" s="426"/>
      <c r="DG32" s="426"/>
      <c r="DH32" s="426"/>
      <c r="DI32" s="426"/>
      <c r="DJ32" s="426"/>
      <c r="DK32" s="426"/>
      <c r="DL32" s="426"/>
      <c r="DM32" s="426"/>
      <c r="DN32" s="426"/>
      <c r="DO32" s="426"/>
      <c r="DP32" s="426"/>
      <c r="DQ32" s="426"/>
      <c r="DR32" s="426"/>
      <c r="DS32" s="426"/>
      <c r="DT32" s="917"/>
      <c r="DU32" s="917"/>
      <c r="DV32" s="917"/>
      <c r="DW32" s="917"/>
      <c r="DX32" s="917"/>
      <c r="DY32" s="917"/>
      <c r="DZ32" s="917"/>
      <c r="EA32" s="917"/>
      <c r="EB32" s="917"/>
      <c r="EC32" s="917"/>
      <c r="ED32" s="917"/>
      <c r="EE32" s="917"/>
      <c r="EF32" s="917"/>
      <c r="EG32" s="917"/>
      <c r="EH32" s="917"/>
      <c r="EI32" s="917"/>
      <c r="EJ32" s="917"/>
      <c r="EK32" s="917"/>
      <c r="EL32" s="917"/>
      <c r="EM32" s="917"/>
      <c r="EN32" s="917"/>
      <c r="EO32" s="917"/>
      <c r="EP32" s="917"/>
      <c r="EQ32" s="917"/>
      <c r="ER32" s="917"/>
      <c r="ES32" s="917"/>
      <c r="ET32" s="917"/>
      <c r="EU32" s="917"/>
      <c r="EV32" s="917"/>
      <c r="EW32" s="917"/>
      <c r="EX32" s="917"/>
      <c r="EY32" s="917"/>
      <c r="EZ32" s="917"/>
      <c r="FA32" s="917"/>
      <c r="FB32" s="917"/>
      <c r="FC32" s="917"/>
      <c r="FD32" s="917"/>
      <c r="FE32" s="917"/>
      <c r="FF32" s="917"/>
      <c r="FG32" s="917"/>
      <c r="FH32" s="917"/>
      <c r="FI32" s="917"/>
      <c r="FJ32" s="917"/>
      <c r="FK32" s="917"/>
      <c r="FL32" s="917"/>
      <c r="FM32" s="917"/>
      <c r="FN32" s="917"/>
      <c r="FO32" s="917"/>
      <c r="FP32" s="917"/>
      <c r="FQ32" s="917"/>
      <c r="FR32" s="917"/>
      <c r="FS32" s="917"/>
      <c r="FT32" s="917"/>
      <c r="FU32" s="917"/>
      <c r="FV32" s="917"/>
      <c r="FW32" s="917"/>
      <c r="FX32" s="917"/>
      <c r="FY32" s="917"/>
      <c r="FZ32" s="917"/>
      <c r="GA32" s="917"/>
      <c r="GB32" s="917"/>
      <c r="GC32" s="917"/>
      <c r="GD32" s="917"/>
      <c r="GE32" s="917"/>
      <c r="GF32" s="917"/>
      <c r="GG32" s="917"/>
      <c r="GH32" s="917"/>
      <c r="GI32" s="917"/>
      <c r="GJ32" s="917"/>
      <c r="GK32" s="917"/>
      <c r="GL32" s="917"/>
      <c r="GM32" s="917"/>
      <c r="GN32" s="917"/>
      <c r="GO32" s="917"/>
      <c r="GP32" s="917"/>
      <c r="GQ32" s="917"/>
      <c r="GR32" s="917"/>
      <c r="GS32" s="917"/>
      <c r="GT32" s="917"/>
      <c r="GU32" s="917"/>
      <c r="GV32" s="917"/>
      <c r="GW32" s="917"/>
      <c r="GX32" s="917"/>
      <c r="GY32" s="917"/>
      <c r="GZ32" s="917"/>
      <c r="HA32" s="917"/>
      <c r="HB32" s="917"/>
      <c r="HC32" s="917"/>
      <c r="HD32" s="917"/>
      <c r="HE32" s="917"/>
      <c r="HF32" s="917"/>
      <c r="HG32" s="917"/>
      <c r="HH32" s="917"/>
      <c r="HI32" s="917"/>
      <c r="HJ32" s="917"/>
      <c r="HK32" s="917"/>
      <c r="HL32" s="917"/>
      <c r="HM32" s="917"/>
      <c r="HN32" s="917"/>
      <c r="HO32" s="917"/>
      <c r="HP32" s="917"/>
      <c r="HQ32" s="917"/>
      <c r="HR32" s="917"/>
      <c r="HS32" s="917"/>
      <c r="HT32" s="917"/>
      <c r="HU32" s="917"/>
      <c r="HV32" s="917"/>
      <c r="HW32" s="917"/>
      <c r="HX32" s="917"/>
      <c r="HY32" s="917"/>
      <c r="HZ32" s="917"/>
      <c r="IA32" s="917"/>
      <c r="IB32" s="917"/>
      <c r="IC32" s="917"/>
      <c r="ID32" s="917"/>
      <c r="IE32" s="917"/>
      <c r="IF32" s="917"/>
      <c r="IG32" s="917"/>
      <c r="IH32" s="917"/>
      <c r="II32" s="917"/>
      <c r="IJ32" s="917"/>
      <c r="IK32" s="917"/>
      <c r="IL32" s="917"/>
      <c r="IM32" s="917"/>
      <c r="IN32" s="917"/>
      <c r="IO32" s="917"/>
      <c r="IP32" s="917"/>
      <c r="IQ32" s="917"/>
      <c r="IR32" s="917"/>
      <c r="IS32" s="917"/>
      <c r="IT32" s="917"/>
      <c r="IU32" s="917"/>
      <c r="IV32" s="917"/>
      <c r="IW32" s="917"/>
      <c r="IX32" s="917"/>
      <c r="IY32" s="917"/>
      <c r="IZ32" s="917"/>
      <c r="JA32" s="917"/>
      <c r="JB32" s="917"/>
      <c r="JC32" s="917"/>
      <c r="JD32" s="917"/>
      <c r="JE32" s="917"/>
      <c r="JF32" s="917"/>
      <c r="JG32" s="917"/>
      <c r="JH32" s="917"/>
      <c r="JI32" s="917"/>
      <c r="JJ32" s="917"/>
      <c r="JK32" s="917"/>
      <c r="JL32" s="917"/>
      <c r="JM32" s="917"/>
      <c r="JN32" s="917"/>
      <c r="JO32" s="917"/>
      <c r="JP32" s="917"/>
      <c r="JQ32" s="917"/>
      <c r="JR32" s="917"/>
      <c r="JS32" s="917"/>
      <c r="JT32" s="917"/>
      <c r="JU32" s="917"/>
      <c r="JV32" s="917"/>
      <c r="JW32" s="917"/>
      <c r="JX32" s="917"/>
      <c r="JY32" s="917"/>
      <c r="JZ32" s="917"/>
      <c r="KA32" s="917"/>
      <c r="KB32" s="917"/>
      <c r="KC32" s="917"/>
      <c r="KD32" s="917"/>
      <c r="KE32" s="917"/>
      <c r="KF32" s="917"/>
      <c r="KG32" s="917"/>
      <c r="KH32" s="917"/>
      <c r="KI32" s="917"/>
      <c r="KJ32" s="917"/>
      <c r="KK32" s="917"/>
      <c r="KL32" s="917"/>
      <c r="KM32" s="917"/>
    </row>
    <row r="33" spans="1:299" s="436" customFormat="1" x14ac:dyDescent="0.2">
      <c r="A33" s="446" t="s">
        <v>613</v>
      </c>
      <c r="B33" s="443">
        <f t="shared" ref="B33:Q33" si="12">B22/B46</f>
        <v>3.1624053267898751E-2</v>
      </c>
      <c r="C33" s="443">
        <f t="shared" si="12"/>
        <v>-0.14066969959181239</v>
      </c>
      <c r="D33" s="443">
        <f t="shared" si="12"/>
        <v>0.10750035521817676</v>
      </c>
      <c r="E33" s="443">
        <f t="shared" si="12"/>
        <v>0.13273159216727665</v>
      </c>
      <c r="F33" s="443">
        <f t="shared" si="12"/>
        <v>0.12675902605696179</v>
      </c>
      <c r="G33" s="443">
        <f t="shared" si="12"/>
        <v>0.12310143433485143</v>
      </c>
      <c r="H33" s="443">
        <f t="shared" si="12"/>
        <v>0.13799171962207865</v>
      </c>
      <c r="I33" s="443">
        <f t="shared" si="12"/>
        <v>9.7521380387744536E-2</v>
      </c>
      <c r="J33" s="443">
        <f t="shared" si="12"/>
        <v>3.2800515379236929E-2</v>
      </c>
      <c r="K33" s="443">
        <f t="shared" si="12"/>
        <v>3.6469341895481636E-2</v>
      </c>
      <c r="L33" s="443">
        <f t="shared" si="12"/>
        <v>6.2320652172124243E-2</v>
      </c>
      <c r="M33" s="443">
        <f t="shared" si="12"/>
        <v>6.5836655372442016E-2</v>
      </c>
      <c r="N33" s="443">
        <f t="shared" si="12"/>
        <v>6.9414212240645423E-2</v>
      </c>
      <c r="O33" s="443">
        <f t="shared" si="12"/>
        <v>0.10456823208364667</v>
      </c>
      <c r="P33" s="443">
        <f t="shared" si="12"/>
        <v>7.0748294716634588E-2</v>
      </c>
      <c r="Q33" s="443">
        <f t="shared" si="12"/>
        <v>7.8481561893152425E-3</v>
      </c>
      <c r="R33" s="443">
        <f t="shared" ref="R33" si="13">R22/R46</f>
        <v>0.13714989871788377</v>
      </c>
      <c r="S33" s="426"/>
      <c r="T33" s="426"/>
      <c r="U33" s="426"/>
      <c r="V33" s="426"/>
      <c r="W33" s="426"/>
      <c r="X33" s="426"/>
      <c r="Y33" s="426"/>
      <c r="Z33" s="426"/>
      <c r="AA33" s="426"/>
      <c r="AB33" s="426"/>
      <c r="AC33" s="426"/>
      <c r="AD33" s="426"/>
      <c r="AE33" s="426"/>
      <c r="AF33" s="426"/>
      <c r="AG33" s="426"/>
      <c r="AH33" s="426"/>
      <c r="AI33" s="426"/>
      <c r="AJ33" s="426"/>
      <c r="AK33" s="426"/>
      <c r="AL33" s="426"/>
      <c r="AM33" s="426"/>
      <c r="AN33" s="426"/>
      <c r="AO33" s="426"/>
      <c r="AP33" s="426"/>
      <c r="AQ33" s="426"/>
      <c r="AR33" s="426"/>
      <c r="AS33" s="426"/>
      <c r="AT33" s="426"/>
      <c r="AU33" s="426"/>
      <c r="AV33" s="426"/>
      <c r="AW33" s="426"/>
      <c r="AX33" s="426"/>
      <c r="AY33" s="426"/>
      <c r="AZ33" s="426"/>
      <c r="BA33" s="426"/>
      <c r="BB33" s="426"/>
      <c r="BC33" s="426"/>
      <c r="BD33" s="426"/>
      <c r="BE33" s="426"/>
      <c r="BF33" s="426"/>
      <c r="BG33" s="426"/>
      <c r="BH33" s="426"/>
      <c r="BI33" s="426"/>
      <c r="BJ33" s="426"/>
      <c r="BK33" s="426"/>
      <c r="BL33" s="426"/>
      <c r="BM33" s="426"/>
      <c r="BN33" s="426"/>
      <c r="BO33" s="426"/>
      <c r="BP33" s="426"/>
      <c r="BQ33" s="426"/>
      <c r="BR33" s="426"/>
      <c r="BS33" s="426"/>
      <c r="BT33" s="426"/>
      <c r="BU33" s="426"/>
      <c r="BV33" s="426"/>
      <c r="BW33" s="426"/>
      <c r="BX33" s="426"/>
      <c r="BY33" s="426"/>
      <c r="BZ33" s="426"/>
      <c r="CA33" s="426"/>
      <c r="CB33" s="426"/>
      <c r="CC33" s="426"/>
      <c r="CD33" s="426"/>
      <c r="CE33" s="426"/>
      <c r="CF33" s="426"/>
      <c r="CG33" s="426"/>
      <c r="CH33" s="426"/>
      <c r="CI33" s="426"/>
      <c r="CJ33" s="426"/>
      <c r="CK33" s="426"/>
      <c r="CL33" s="426"/>
      <c r="CM33" s="426"/>
      <c r="CN33" s="426"/>
      <c r="CO33" s="426"/>
      <c r="CP33" s="426"/>
      <c r="CQ33" s="426"/>
      <c r="CR33" s="426"/>
      <c r="CS33" s="426"/>
      <c r="CT33" s="426"/>
      <c r="CU33" s="426"/>
      <c r="CV33" s="426"/>
      <c r="CW33" s="426"/>
      <c r="CX33" s="426"/>
      <c r="CY33" s="426"/>
      <c r="CZ33" s="426"/>
      <c r="DA33" s="426"/>
      <c r="DB33" s="426"/>
      <c r="DC33" s="426"/>
      <c r="DD33" s="426"/>
      <c r="DE33" s="426"/>
      <c r="DF33" s="426"/>
      <c r="DG33" s="426"/>
      <c r="DH33" s="426"/>
      <c r="DI33" s="426"/>
      <c r="DJ33" s="426"/>
      <c r="DK33" s="426"/>
      <c r="DL33" s="426"/>
      <c r="DM33" s="426"/>
      <c r="DN33" s="426"/>
      <c r="DO33" s="426"/>
      <c r="DP33" s="426"/>
      <c r="DQ33" s="426"/>
      <c r="DR33" s="426"/>
      <c r="DS33" s="426"/>
      <c r="DT33" s="917"/>
      <c r="DU33" s="917"/>
      <c r="DV33" s="917"/>
      <c r="DW33" s="917"/>
      <c r="DX33" s="917"/>
      <c r="DY33" s="917"/>
      <c r="DZ33" s="917"/>
      <c r="EA33" s="917"/>
      <c r="EB33" s="917"/>
      <c r="EC33" s="917"/>
      <c r="ED33" s="917"/>
      <c r="EE33" s="917"/>
      <c r="EF33" s="917"/>
      <c r="EG33" s="917"/>
      <c r="EH33" s="917"/>
      <c r="EI33" s="917"/>
      <c r="EJ33" s="917"/>
      <c r="EK33" s="917"/>
      <c r="EL33" s="917"/>
      <c r="EM33" s="917"/>
      <c r="EN33" s="917"/>
      <c r="EO33" s="917"/>
      <c r="EP33" s="917"/>
      <c r="EQ33" s="917"/>
      <c r="ER33" s="917"/>
      <c r="ES33" s="917"/>
      <c r="ET33" s="917"/>
      <c r="EU33" s="917"/>
      <c r="EV33" s="917"/>
      <c r="EW33" s="917"/>
      <c r="EX33" s="917"/>
      <c r="EY33" s="917"/>
      <c r="EZ33" s="917"/>
      <c r="FA33" s="917"/>
      <c r="FB33" s="917"/>
      <c r="FC33" s="917"/>
      <c r="FD33" s="917"/>
      <c r="FE33" s="917"/>
      <c r="FF33" s="917"/>
      <c r="FG33" s="917"/>
      <c r="FH33" s="917"/>
      <c r="FI33" s="917"/>
      <c r="FJ33" s="917"/>
      <c r="FK33" s="917"/>
      <c r="FL33" s="917"/>
      <c r="FM33" s="917"/>
      <c r="FN33" s="917"/>
      <c r="FO33" s="917"/>
      <c r="FP33" s="917"/>
      <c r="FQ33" s="917"/>
      <c r="FR33" s="917"/>
      <c r="FS33" s="917"/>
      <c r="FT33" s="917"/>
      <c r="FU33" s="917"/>
      <c r="FV33" s="917"/>
      <c r="FW33" s="917"/>
      <c r="FX33" s="917"/>
      <c r="FY33" s="917"/>
      <c r="FZ33" s="917"/>
      <c r="GA33" s="917"/>
      <c r="GB33" s="917"/>
      <c r="GC33" s="917"/>
      <c r="GD33" s="917"/>
      <c r="GE33" s="917"/>
      <c r="GF33" s="917"/>
      <c r="GG33" s="917"/>
      <c r="GH33" s="917"/>
      <c r="GI33" s="917"/>
      <c r="GJ33" s="917"/>
      <c r="GK33" s="917"/>
      <c r="GL33" s="917"/>
      <c r="GM33" s="917"/>
      <c r="GN33" s="917"/>
      <c r="GO33" s="917"/>
      <c r="GP33" s="917"/>
      <c r="GQ33" s="917"/>
      <c r="GR33" s="917"/>
      <c r="GS33" s="917"/>
      <c r="GT33" s="917"/>
      <c r="GU33" s="917"/>
      <c r="GV33" s="917"/>
      <c r="GW33" s="917"/>
      <c r="GX33" s="917"/>
      <c r="GY33" s="917"/>
      <c r="GZ33" s="917"/>
      <c r="HA33" s="917"/>
      <c r="HB33" s="917"/>
      <c r="HC33" s="917"/>
      <c r="HD33" s="917"/>
      <c r="HE33" s="917"/>
      <c r="HF33" s="917"/>
      <c r="HG33" s="917"/>
      <c r="HH33" s="917"/>
      <c r="HI33" s="917"/>
      <c r="HJ33" s="917"/>
      <c r="HK33" s="917"/>
      <c r="HL33" s="917"/>
      <c r="HM33" s="917"/>
      <c r="HN33" s="917"/>
      <c r="HO33" s="917"/>
      <c r="HP33" s="917"/>
      <c r="HQ33" s="917"/>
      <c r="HR33" s="917"/>
      <c r="HS33" s="917"/>
      <c r="HT33" s="917"/>
      <c r="HU33" s="917"/>
      <c r="HV33" s="917"/>
      <c r="HW33" s="917"/>
      <c r="HX33" s="917"/>
      <c r="HY33" s="917"/>
      <c r="HZ33" s="917"/>
      <c r="IA33" s="917"/>
      <c r="IB33" s="917"/>
      <c r="IC33" s="917"/>
      <c r="ID33" s="917"/>
      <c r="IE33" s="917"/>
      <c r="IF33" s="917"/>
      <c r="IG33" s="917"/>
      <c r="IH33" s="917"/>
      <c r="II33" s="917"/>
      <c r="IJ33" s="917"/>
      <c r="IK33" s="917"/>
      <c r="IL33" s="917"/>
      <c r="IM33" s="917"/>
      <c r="IN33" s="917"/>
      <c r="IO33" s="917"/>
      <c r="IP33" s="917"/>
      <c r="IQ33" s="917"/>
      <c r="IR33" s="917"/>
      <c r="IS33" s="917"/>
      <c r="IT33" s="917"/>
      <c r="IU33" s="917"/>
      <c r="IV33" s="917"/>
      <c r="IW33" s="917"/>
      <c r="IX33" s="917"/>
      <c r="IY33" s="917"/>
      <c r="IZ33" s="917"/>
      <c r="JA33" s="917"/>
      <c r="JB33" s="917"/>
      <c r="JC33" s="917"/>
      <c r="JD33" s="917"/>
      <c r="JE33" s="917"/>
      <c r="JF33" s="917"/>
      <c r="JG33" s="917"/>
      <c r="JH33" s="917"/>
      <c r="JI33" s="917"/>
      <c r="JJ33" s="917"/>
      <c r="JK33" s="917"/>
      <c r="JL33" s="917"/>
      <c r="JM33" s="917"/>
      <c r="JN33" s="917"/>
      <c r="JO33" s="917"/>
      <c r="JP33" s="917"/>
      <c r="JQ33" s="917"/>
      <c r="JR33" s="917"/>
      <c r="JS33" s="917"/>
      <c r="JT33" s="917"/>
      <c r="JU33" s="917"/>
      <c r="JV33" s="917"/>
      <c r="JW33" s="917"/>
      <c r="JX33" s="917"/>
      <c r="JY33" s="917"/>
      <c r="JZ33" s="917"/>
      <c r="KA33" s="917"/>
      <c r="KB33" s="917"/>
      <c r="KC33" s="917"/>
      <c r="KD33" s="917"/>
      <c r="KE33" s="917"/>
      <c r="KF33" s="917"/>
      <c r="KG33" s="917"/>
      <c r="KH33" s="917"/>
      <c r="KI33" s="917"/>
      <c r="KJ33" s="917"/>
      <c r="KK33" s="917"/>
      <c r="KL33" s="917"/>
      <c r="KM33" s="917"/>
    </row>
    <row r="34" spans="1:299" s="436" customFormat="1" x14ac:dyDescent="0.2">
      <c r="A34" s="447" t="s">
        <v>625</v>
      </c>
      <c r="B34" s="443">
        <f t="shared" ref="B34:Q34" si="14">B18/B46</f>
        <v>-4.7659090034919818E-2</v>
      </c>
      <c r="C34" s="443">
        <f t="shared" si="14"/>
        <v>-8.4430219098742584E-2</v>
      </c>
      <c r="D34" s="443">
        <f t="shared" si="14"/>
        <v>-0.10511959620024154</v>
      </c>
      <c r="E34" s="443">
        <f t="shared" si="14"/>
        <v>-0.13003876436551309</v>
      </c>
      <c r="F34" s="443">
        <f t="shared" si="14"/>
        <v>-9.1202581017307938E-2</v>
      </c>
      <c r="G34" s="443">
        <f t="shared" si="14"/>
        <v>-0.10789753543538096</v>
      </c>
      <c r="H34" s="443">
        <f t="shared" si="14"/>
        <v>-0.10273426410285399</v>
      </c>
      <c r="I34" s="443">
        <f t="shared" si="14"/>
        <v>-7.6160193084678238E-2</v>
      </c>
      <c r="J34" s="443">
        <f t="shared" si="14"/>
        <v>-4.0430659955837528E-2</v>
      </c>
      <c r="K34" s="443">
        <f t="shared" si="14"/>
        <v>-3.8796281830264893E-2</v>
      </c>
      <c r="L34" s="443">
        <f t="shared" si="14"/>
        <v>-2.974672666053706E-2</v>
      </c>
      <c r="M34" s="443">
        <f t="shared" si="14"/>
        <v>-3.7801376367595306E-2</v>
      </c>
      <c r="N34" s="443">
        <f t="shared" si="14"/>
        <v>-3.0631336232606367E-2</v>
      </c>
      <c r="O34" s="443">
        <f t="shared" si="14"/>
        <v>-6.0676997471999089E-2</v>
      </c>
      <c r="P34" s="443">
        <f t="shared" si="14"/>
        <v>-4.5426294765618096E-2</v>
      </c>
      <c r="Q34" s="443">
        <f t="shared" si="14"/>
        <v>-2.5381675318905027E-2</v>
      </c>
      <c r="R34" s="443">
        <f t="shared" ref="R34" si="15">R18/R46</f>
        <v>-8.7350839215631443E-2</v>
      </c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6"/>
      <c r="AD34" s="426"/>
      <c r="AE34" s="426"/>
      <c r="AF34" s="426"/>
      <c r="AG34" s="426"/>
      <c r="AH34" s="426"/>
      <c r="AI34" s="426"/>
      <c r="AJ34" s="426"/>
      <c r="AK34" s="426"/>
      <c r="AL34" s="426"/>
      <c r="AM34" s="426"/>
      <c r="AN34" s="426"/>
      <c r="AO34" s="426"/>
      <c r="AP34" s="426"/>
      <c r="AQ34" s="426"/>
      <c r="AR34" s="426"/>
      <c r="AS34" s="426"/>
      <c r="AT34" s="426"/>
      <c r="AU34" s="426"/>
      <c r="AV34" s="426"/>
      <c r="AW34" s="426"/>
      <c r="AX34" s="426"/>
      <c r="AY34" s="426"/>
      <c r="AZ34" s="426"/>
      <c r="BA34" s="426"/>
      <c r="BB34" s="426"/>
      <c r="BC34" s="426"/>
      <c r="BD34" s="426"/>
      <c r="BE34" s="426"/>
      <c r="BF34" s="426"/>
      <c r="BG34" s="426"/>
      <c r="BH34" s="426"/>
      <c r="BI34" s="426"/>
      <c r="BJ34" s="426"/>
      <c r="BK34" s="426"/>
      <c r="BL34" s="426"/>
      <c r="BM34" s="426"/>
      <c r="BN34" s="426"/>
      <c r="BO34" s="426"/>
      <c r="BP34" s="426"/>
      <c r="BQ34" s="426"/>
      <c r="BR34" s="426"/>
      <c r="BS34" s="426"/>
      <c r="BT34" s="426"/>
      <c r="BU34" s="426"/>
      <c r="BV34" s="426"/>
      <c r="BW34" s="426"/>
      <c r="BX34" s="426"/>
      <c r="BY34" s="426"/>
      <c r="BZ34" s="426"/>
      <c r="CA34" s="426"/>
      <c r="CB34" s="426"/>
      <c r="CC34" s="426"/>
      <c r="CD34" s="426"/>
      <c r="CE34" s="426"/>
      <c r="CF34" s="426"/>
      <c r="CG34" s="426"/>
      <c r="CH34" s="426"/>
      <c r="CI34" s="426"/>
      <c r="CJ34" s="426"/>
      <c r="CK34" s="426"/>
      <c r="CL34" s="426"/>
      <c r="CM34" s="426"/>
      <c r="CN34" s="426"/>
      <c r="CO34" s="426"/>
      <c r="CP34" s="426"/>
      <c r="CQ34" s="426"/>
      <c r="CR34" s="426"/>
      <c r="CS34" s="426"/>
      <c r="CT34" s="426"/>
      <c r="CU34" s="426"/>
      <c r="CV34" s="426"/>
      <c r="CW34" s="426"/>
      <c r="CX34" s="426"/>
      <c r="CY34" s="426"/>
      <c r="CZ34" s="426"/>
      <c r="DA34" s="426"/>
      <c r="DB34" s="426"/>
      <c r="DC34" s="426"/>
      <c r="DD34" s="426"/>
      <c r="DE34" s="426"/>
      <c r="DF34" s="426"/>
      <c r="DG34" s="426"/>
      <c r="DH34" s="426"/>
      <c r="DI34" s="426"/>
      <c r="DJ34" s="426"/>
      <c r="DK34" s="426"/>
      <c r="DL34" s="426"/>
      <c r="DM34" s="426"/>
      <c r="DN34" s="426"/>
      <c r="DO34" s="426"/>
      <c r="DP34" s="426"/>
      <c r="DQ34" s="426"/>
      <c r="DR34" s="426"/>
      <c r="DS34" s="426"/>
      <c r="DT34" s="917"/>
      <c r="DU34" s="917"/>
      <c r="DV34" s="917"/>
      <c r="DW34" s="917"/>
      <c r="DX34" s="917"/>
      <c r="DY34" s="917"/>
      <c r="DZ34" s="917"/>
      <c r="EA34" s="917"/>
      <c r="EB34" s="917"/>
      <c r="EC34" s="917"/>
      <c r="ED34" s="917"/>
      <c r="EE34" s="917"/>
      <c r="EF34" s="917"/>
      <c r="EG34" s="917"/>
      <c r="EH34" s="917"/>
      <c r="EI34" s="917"/>
      <c r="EJ34" s="917"/>
      <c r="EK34" s="917"/>
      <c r="EL34" s="917"/>
      <c r="EM34" s="917"/>
      <c r="EN34" s="917"/>
      <c r="EO34" s="917"/>
      <c r="EP34" s="917"/>
      <c r="EQ34" s="917"/>
      <c r="ER34" s="917"/>
      <c r="ES34" s="917"/>
      <c r="ET34" s="917"/>
      <c r="EU34" s="917"/>
      <c r="EV34" s="917"/>
      <c r="EW34" s="917"/>
      <c r="EX34" s="917"/>
      <c r="EY34" s="917"/>
      <c r="EZ34" s="917"/>
      <c r="FA34" s="917"/>
      <c r="FB34" s="917"/>
      <c r="FC34" s="917"/>
      <c r="FD34" s="917"/>
      <c r="FE34" s="917"/>
      <c r="FF34" s="917"/>
      <c r="FG34" s="917"/>
      <c r="FH34" s="917"/>
      <c r="FI34" s="917"/>
      <c r="FJ34" s="917"/>
      <c r="FK34" s="917"/>
      <c r="FL34" s="917"/>
      <c r="FM34" s="917"/>
      <c r="FN34" s="917"/>
      <c r="FO34" s="917"/>
      <c r="FP34" s="917"/>
      <c r="FQ34" s="917"/>
      <c r="FR34" s="917"/>
      <c r="FS34" s="917"/>
      <c r="FT34" s="917"/>
      <c r="FU34" s="917"/>
      <c r="FV34" s="917"/>
      <c r="FW34" s="917"/>
      <c r="FX34" s="917"/>
      <c r="FY34" s="917"/>
      <c r="FZ34" s="917"/>
      <c r="GA34" s="917"/>
      <c r="GB34" s="917"/>
      <c r="GC34" s="917"/>
      <c r="GD34" s="917"/>
      <c r="GE34" s="917"/>
      <c r="GF34" s="917"/>
      <c r="GG34" s="917"/>
      <c r="GH34" s="917"/>
      <c r="GI34" s="917"/>
      <c r="GJ34" s="917"/>
      <c r="GK34" s="917"/>
      <c r="GL34" s="917"/>
      <c r="GM34" s="917"/>
      <c r="GN34" s="917"/>
      <c r="GO34" s="917"/>
      <c r="GP34" s="917"/>
      <c r="GQ34" s="917"/>
      <c r="GR34" s="917"/>
      <c r="GS34" s="917"/>
      <c r="GT34" s="917"/>
      <c r="GU34" s="917"/>
      <c r="GV34" s="917"/>
      <c r="GW34" s="917"/>
      <c r="GX34" s="917"/>
      <c r="GY34" s="917"/>
      <c r="GZ34" s="917"/>
      <c r="HA34" s="917"/>
      <c r="HB34" s="917"/>
      <c r="HC34" s="917"/>
      <c r="HD34" s="917"/>
      <c r="HE34" s="917"/>
      <c r="HF34" s="917"/>
      <c r="HG34" s="917"/>
      <c r="HH34" s="917"/>
      <c r="HI34" s="917"/>
      <c r="HJ34" s="917"/>
      <c r="HK34" s="917"/>
      <c r="HL34" s="917"/>
      <c r="HM34" s="917"/>
      <c r="HN34" s="917"/>
      <c r="HO34" s="917"/>
      <c r="HP34" s="917"/>
      <c r="HQ34" s="917"/>
      <c r="HR34" s="917"/>
      <c r="HS34" s="917"/>
      <c r="HT34" s="917"/>
      <c r="HU34" s="917"/>
      <c r="HV34" s="917"/>
      <c r="HW34" s="917"/>
      <c r="HX34" s="917"/>
      <c r="HY34" s="917"/>
      <c r="HZ34" s="917"/>
      <c r="IA34" s="917"/>
      <c r="IB34" s="917"/>
      <c r="IC34" s="917"/>
      <c r="ID34" s="917"/>
      <c r="IE34" s="917"/>
      <c r="IF34" s="917"/>
      <c r="IG34" s="917"/>
      <c r="IH34" s="917"/>
      <c r="II34" s="917"/>
      <c r="IJ34" s="917"/>
      <c r="IK34" s="917"/>
      <c r="IL34" s="917"/>
      <c r="IM34" s="917"/>
      <c r="IN34" s="917"/>
      <c r="IO34" s="917"/>
      <c r="IP34" s="917"/>
      <c r="IQ34" s="917"/>
      <c r="IR34" s="917"/>
      <c r="IS34" s="917"/>
      <c r="IT34" s="917"/>
      <c r="IU34" s="917"/>
      <c r="IV34" s="917"/>
      <c r="IW34" s="917"/>
      <c r="IX34" s="917"/>
      <c r="IY34" s="917"/>
      <c r="IZ34" s="917"/>
      <c r="JA34" s="917"/>
      <c r="JB34" s="917"/>
      <c r="JC34" s="917"/>
      <c r="JD34" s="917"/>
      <c r="JE34" s="917"/>
      <c r="JF34" s="917"/>
      <c r="JG34" s="917"/>
      <c r="JH34" s="917"/>
      <c r="JI34" s="917"/>
      <c r="JJ34" s="917"/>
      <c r="JK34" s="917"/>
      <c r="JL34" s="917"/>
      <c r="JM34" s="917"/>
      <c r="JN34" s="917"/>
      <c r="JO34" s="917"/>
      <c r="JP34" s="917"/>
      <c r="JQ34" s="917"/>
      <c r="JR34" s="917"/>
      <c r="JS34" s="917"/>
      <c r="JT34" s="917"/>
      <c r="JU34" s="917"/>
      <c r="JV34" s="917"/>
      <c r="JW34" s="917"/>
      <c r="JX34" s="917"/>
      <c r="JY34" s="917"/>
      <c r="JZ34" s="917"/>
      <c r="KA34" s="917"/>
      <c r="KB34" s="917"/>
      <c r="KC34" s="917"/>
      <c r="KD34" s="917"/>
      <c r="KE34" s="917"/>
      <c r="KF34" s="917"/>
      <c r="KG34" s="917"/>
      <c r="KH34" s="917"/>
      <c r="KI34" s="917"/>
      <c r="KJ34" s="917"/>
      <c r="KK34" s="917"/>
      <c r="KL34" s="917"/>
      <c r="KM34" s="917"/>
    </row>
    <row r="35" spans="1:299" s="436" customFormat="1" x14ac:dyDescent="0.2">
      <c r="A35" s="448" t="s">
        <v>258</v>
      </c>
      <c r="B35" s="449">
        <f t="shared" ref="B35:Q35" si="16">B24/B46</f>
        <v>-1.6035036767021067E-2</v>
      </c>
      <c r="C35" s="449">
        <f t="shared" si="16"/>
        <v>-0.22509991869055496</v>
      </c>
      <c r="D35" s="449">
        <f t="shared" si="16"/>
        <v>2.3807590179352202E-3</v>
      </c>
      <c r="E35" s="449">
        <f t="shared" si="16"/>
        <v>2.6928278017635384E-3</v>
      </c>
      <c r="F35" s="449">
        <f t="shared" si="16"/>
        <v>3.5556445039653849E-2</v>
      </c>
      <c r="G35" s="449">
        <f t="shared" si="16"/>
        <v>1.5203898899470466E-2</v>
      </c>
      <c r="H35" s="449">
        <f t="shared" si="16"/>
        <v>3.5257455519224649E-2</v>
      </c>
      <c r="I35" s="449">
        <f t="shared" si="16"/>
        <v>2.1361187303066291E-2</v>
      </c>
      <c r="J35" s="449">
        <f t="shared" si="16"/>
        <v>-7.6301445766006016E-3</v>
      </c>
      <c r="K35" s="449">
        <f t="shared" si="16"/>
        <v>-2.3269399347832643E-3</v>
      </c>
      <c r="L35" s="449">
        <f t="shared" si="16"/>
        <v>3.2573925511587186E-2</v>
      </c>
      <c r="M35" s="449">
        <f t="shared" si="16"/>
        <v>2.8035279004846713E-2</v>
      </c>
      <c r="N35" s="449">
        <f t="shared" si="16"/>
        <v>3.8782876008039056E-2</v>
      </c>
      <c r="O35" s="449">
        <f t="shared" si="16"/>
        <v>4.3891234611647588E-2</v>
      </c>
      <c r="P35" s="449">
        <f t="shared" si="16"/>
        <v>2.5321999951016489E-2</v>
      </c>
      <c r="Q35" s="449">
        <f t="shared" si="16"/>
        <v>-1.7533519129589784E-2</v>
      </c>
      <c r="R35" s="449">
        <f t="shared" ref="R35" si="17">R24/R46</f>
        <v>4.9799059502252344E-2</v>
      </c>
      <c r="S35" s="426"/>
      <c r="T35" s="426"/>
      <c r="U35" s="426"/>
      <c r="V35" s="426"/>
      <c r="W35" s="426"/>
      <c r="X35" s="426"/>
      <c r="Y35" s="426"/>
      <c r="Z35" s="426"/>
      <c r="AA35" s="426"/>
      <c r="AB35" s="426"/>
      <c r="AC35" s="426"/>
      <c r="AD35" s="426"/>
      <c r="AE35" s="426"/>
      <c r="AF35" s="426"/>
      <c r="AG35" s="426"/>
      <c r="AH35" s="426"/>
      <c r="AI35" s="426"/>
      <c r="AJ35" s="426"/>
      <c r="AK35" s="426"/>
      <c r="AL35" s="426"/>
      <c r="AM35" s="426"/>
      <c r="AN35" s="426"/>
      <c r="AO35" s="426"/>
      <c r="AP35" s="426"/>
      <c r="AQ35" s="426"/>
      <c r="AR35" s="426"/>
      <c r="AS35" s="426"/>
      <c r="AT35" s="426"/>
      <c r="AU35" s="426"/>
      <c r="AV35" s="426"/>
      <c r="AW35" s="426"/>
      <c r="AX35" s="426"/>
      <c r="AY35" s="426"/>
      <c r="AZ35" s="426"/>
      <c r="BA35" s="426"/>
      <c r="BB35" s="426"/>
      <c r="BC35" s="426"/>
      <c r="BD35" s="426"/>
      <c r="BE35" s="426"/>
      <c r="BF35" s="426"/>
      <c r="BG35" s="426"/>
      <c r="BH35" s="426"/>
      <c r="BI35" s="426"/>
      <c r="BJ35" s="426"/>
      <c r="BK35" s="426"/>
      <c r="BL35" s="426"/>
      <c r="BM35" s="426"/>
      <c r="BN35" s="426"/>
      <c r="BO35" s="426"/>
      <c r="BP35" s="426"/>
      <c r="BQ35" s="426"/>
      <c r="BR35" s="426"/>
      <c r="BS35" s="426"/>
      <c r="BT35" s="426"/>
      <c r="BU35" s="426"/>
      <c r="BV35" s="426"/>
      <c r="BW35" s="426"/>
      <c r="BX35" s="426"/>
      <c r="BY35" s="426"/>
      <c r="BZ35" s="426"/>
      <c r="CA35" s="426"/>
      <c r="CB35" s="426"/>
      <c r="CC35" s="426"/>
      <c r="CD35" s="426"/>
      <c r="CE35" s="426"/>
      <c r="CF35" s="426"/>
      <c r="CG35" s="426"/>
      <c r="CH35" s="426"/>
      <c r="CI35" s="426"/>
      <c r="CJ35" s="426"/>
      <c r="CK35" s="426"/>
      <c r="CL35" s="426"/>
      <c r="CM35" s="426"/>
      <c r="CN35" s="426"/>
      <c r="CO35" s="426"/>
      <c r="CP35" s="426"/>
      <c r="CQ35" s="426"/>
      <c r="CR35" s="426"/>
      <c r="CS35" s="426"/>
      <c r="CT35" s="426"/>
      <c r="CU35" s="426"/>
      <c r="CV35" s="426"/>
      <c r="CW35" s="426"/>
      <c r="CX35" s="426"/>
      <c r="CY35" s="426"/>
      <c r="CZ35" s="426"/>
      <c r="DA35" s="426"/>
      <c r="DB35" s="426"/>
      <c r="DC35" s="426"/>
      <c r="DD35" s="426"/>
      <c r="DE35" s="426"/>
      <c r="DF35" s="426"/>
      <c r="DG35" s="426"/>
      <c r="DH35" s="426"/>
      <c r="DI35" s="426"/>
      <c r="DJ35" s="426"/>
      <c r="DK35" s="426"/>
      <c r="DL35" s="426"/>
      <c r="DM35" s="426"/>
      <c r="DN35" s="426"/>
      <c r="DO35" s="426"/>
      <c r="DP35" s="426"/>
      <c r="DQ35" s="426"/>
      <c r="DR35" s="426"/>
      <c r="DS35" s="426"/>
      <c r="DT35" s="917"/>
      <c r="DU35" s="917"/>
      <c r="DV35" s="917"/>
      <c r="DW35" s="917"/>
      <c r="DX35" s="917"/>
      <c r="DY35" s="917"/>
      <c r="DZ35" s="917"/>
      <c r="EA35" s="917"/>
      <c r="EB35" s="917"/>
      <c r="EC35" s="917"/>
      <c r="ED35" s="917"/>
      <c r="EE35" s="917"/>
      <c r="EF35" s="917"/>
      <c r="EG35" s="917"/>
      <c r="EH35" s="917"/>
      <c r="EI35" s="917"/>
      <c r="EJ35" s="917"/>
      <c r="EK35" s="917"/>
      <c r="EL35" s="917"/>
      <c r="EM35" s="917"/>
      <c r="EN35" s="917"/>
      <c r="EO35" s="917"/>
      <c r="EP35" s="917"/>
      <c r="EQ35" s="917"/>
      <c r="ER35" s="917"/>
      <c r="ES35" s="917"/>
      <c r="ET35" s="917"/>
      <c r="EU35" s="917"/>
      <c r="EV35" s="917"/>
      <c r="EW35" s="917"/>
      <c r="EX35" s="917"/>
      <c r="EY35" s="917"/>
      <c r="EZ35" s="917"/>
      <c r="FA35" s="917"/>
      <c r="FB35" s="917"/>
      <c r="FC35" s="917"/>
      <c r="FD35" s="917"/>
      <c r="FE35" s="917"/>
      <c r="FF35" s="917"/>
      <c r="FG35" s="917"/>
      <c r="FH35" s="917"/>
      <c r="FI35" s="917"/>
      <c r="FJ35" s="917"/>
      <c r="FK35" s="917"/>
      <c r="FL35" s="917"/>
      <c r="FM35" s="917"/>
      <c r="FN35" s="917"/>
      <c r="FO35" s="917"/>
      <c r="FP35" s="917"/>
      <c r="FQ35" s="917"/>
      <c r="FR35" s="917"/>
      <c r="FS35" s="917"/>
      <c r="FT35" s="917"/>
      <c r="FU35" s="917"/>
      <c r="FV35" s="917"/>
      <c r="FW35" s="917"/>
      <c r="FX35" s="917"/>
      <c r="FY35" s="917"/>
      <c r="FZ35" s="917"/>
      <c r="GA35" s="917"/>
      <c r="GB35" s="917"/>
      <c r="GC35" s="917"/>
      <c r="GD35" s="917"/>
      <c r="GE35" s="917"/>
      <c r="GF35" s="917"/>
      <c r="GG35" s="917"/>
      <c r="GH35" s="917"/>
      <c r="GI35" s="917"/>
      <c r="GJ35" s="917"/>
      <c r="GK35" s="917"/>
      <c r="GL35" s="917"/>
      <c r="GM35" s="917"/>
      <c r="GN35" s="917"/>
      <c r="GO35" s="917"/>
      <c r="GP35" s="917"/>
      <c r="GQ35" s="917"/>
      <c r="GR35" s="917"/>
      <c r="GS35" s="917"/>
      <c r="GT35" s="917"/>
      <c r="GU35" s="917"/>
      <c r="GV35" s="917"/>
      <c r="GW35" s="917"/>
      <c r="GX35" s="917"/>
      <c r="GY35" s="917"/>
      <c r="GZ35" s="917"/>
      <c r="HA35" s="917"/>
      <c r="HB35" s="917"/>
      <c r="HC35" s="917"/>
      <c r="HD35" s="917"/>
      <c r="HE35" s="917"/>
      <c r="HF35" s="917"/>
      <c r="HG35" s="917"/>
      <c r="HH35" s="917"/>
      <c r="HI35" s="917"/>
      <c r="HJ35" s="917"/>
      <c r="HK35" s="917"/>
      <c r="HL35" s="917"/>
      <c r="HM35" s="917"/>
      <c r="HN35" s="917"/>
      <c r="HO35" s="917"/>
      <c r="HP35" s="917"/>
      <c r="HQ35" s="917"/>
      <c r="HR35" s="917"/>
      <c r="HS35" s="917"/>
      <c r="HT35" s="917"/>
      <c r="HU35" s="917"/>
      <c r="HV35" s="917"/>
      <c r="HW35" s="917"/>
      <c r="HX35" s="917"/>
      <c r="HY35" s="917"/>
      <c r="HZ35" s="917"/>
      <c r="IA35" s="917"/>
      <c r="IB35" s="917"/>
      <c r="IC35" s="917"/>
      <c r="ID35" s="917"/>
      <c r="IE35" s="917"/>
      <c r="IF35" s="917"/>
      <c r="IG35" s="917"/>
      <c r="IH35" s="917"/>
      <c r="II35" s="917"/>
      <c r="IJ35" s="917"/>
      <c r="IK35" s="917"/>
      <c r="IL35" s="917"/>
      <c r="IM35" s="917"/>
      <c r="IN35" s="917"/>
      <c r="IO35" s="917"/>
      <c r="IP35" s="917"/>
      <c r="IQ35" s="917"/>
      <c r="IR35" s="917"/>
      <c r="IS35" s="917"/>
      <c r="IT35" s="917"/>
      <c r="IU35" s="917"/>
      <c r="IV35" s="917"/>
      <c r="IW35" s="917"/>
      <c r="IX35" s="917"/>
      <c r="IY35" s="917"/>
      <c r="IZ35" s="917"/>
      <c r="JA35" s="917"/>
      <c r="JB35" s="917"/>
      <c r="JC35" s="917"/>
      <c r="JD35" s="917"/>
      <c r="JE35" s="917"/>
      <c r="JF35" s="917"/>
      <c r="JG35" s="917"/>
      <c r="JH35" s="917"/>
      <c r="JI35" s="917"/>
      <c r="JJ35" s="917"/>
      <c r="JK35" s="917"/>
      <c r="JL35" s="917"/>
      <c r="JM35" s="917"/>
      <c r="JN35" s="917"/>
      <c r="JO35" s="917"/>
      <c r="JP35" s="917"/>
      <c r="JQ35" s="917"/>
      <c r="JR35" s="917"/>
      <c r="JS35" s="917"/>
      <c r="JT35" s="917"/>
      <c r="JU35" s="917"/>
      <c r="JV35" s="917"/>
      <c r="JW35" s="917"/>
      <c r="JX35" s="917"/>
      <c r="JY35" s="917"/>
      <c r="JZ35" s="917"/>
      <c r="KA35" s="917"/>
      <c r="KB35" s="917"/>
      <c r="KC35" s="917"/>
      <c r="KD35" s="917"/>
      <c r="KE35" s="917"/>
      <c r="KF35" s="917"/>
      <c r="KG35" s="917"/>
      <c r="KH35" s="917"/>
      <c r="KI35" s="917"/>
      <c r="KJ35" s="917"/>
      <c r="KK35" s="917"/>
      <c r="KL35" s="917"/>
      <c r="KM35" s="917"/>
    </row>
    <row r="36" spans="1:299" s="436" customFormat="1" x14ac:dyDescent="0.2">
      <c r="A36" s="450" t="s">
        <v>626</v>
      </c>
      <c r="B36" s="451"/>
      <c r="C36" s="451"/>
      <c r="D36" s="451"/>
      <c r="E36" s="451"/>
      <c r="F36" s="451"/>
      <c r="G36" s="451"/>
      <c r="H36" s="451"/>
      <c r="I36" s="451"/>
      <c r="J36" s="451"/>
      <c r="K36" s="451"/>
      <c r="L36" s="451"/>
      <c r="M36" s="451"/>
      <c r="N36" s="451"/>
      <c r="O36" s="451"/>
      <c r="P36" s="451"/>
      <c r="Q36" s="451"/>
      <c r="R36" s="451"/>
      <c r="S36" s="426"/>
      <c r="T36" s="426"/>
      <c r="U36" s="426"/>
      <c r="V36" s="426"/>
      <c r="W36" s="426"/>
      <c r="X36" s="426"/>
      <c r="Y36" s="426"/>
      <c r="Z36" s="426"/>
      <c r="AA36" s="426"/>
      <c r="AB36" s="426"/>
      <c r="AC36" s="426"/>
      <c r="AD36" s="426"/>
      <c r="AE36" s="426"/>
      <c r="AF36" s="426"/>
      <c r="AG36" s="426"/>
      <c r="AH36" s="426"/>
      <c r="AI36" s="426"/>
      <c r="AJ36" s="426"/>
      <c r="AK36" s="426"/>
      <c r="AL36" s="426"/>
      <c r="AM36" s="426"/>
      <c r="AN36" s="426"/>
      <c r="AO36" s="426"/>
      <c r="AP36" s="426"/>
      <c r="AQ36" s="426"/>
      <c r="AR36" s="426"/>
      <c r="AS36" s="426"/>
      <c r="AT36" s="426"/>
      <c r="AU36" s="426"/>
      <c r="AV36" s="426"/>
      <c r="AW36" s="426"/>
      <c r="AX36" s="426"/>
      <c r="AY36" s="426"/>
      <c r="AZ36" s="426"/>
      <c r="BA36" s="426"/>
      <c r="BB36" s="426"/>
      <c r="BC36" s="426"/>
      <c r="BD36" s="426"/>
      <c r="BE36" s="426"/>
      <c r="BF36" s="426"/>
      <c r="BG36" s="426"/>
      <c r="BH36" s="426"/>
      <c r="BI36" s="426"/>
      <c r="BJ36" s="426"/>
      <c r="BK36" s="426"/>
      <c r="BL36" s="426"/>
      <c r="BM36" s="426"/>
      <c r="BN36" s="426"/>
      <c r="BO36" s="426"/>
      <c r="BP36" s="426"/>
      <c r="BQ36" s="426"/>
      <c r="BR36" s="426"/>
      <c r="BS36" s="426"/>
      <c r="BT36" s="426"/>
      <c r="BU36" s="426"/>
      <c r="BV36" s="426"/>
      <c r="BW36" s="426"/>
      <c r="BX36" s="426"/>
      <c r="BY36" s="426"/>
      <c r="BZ36" s="426"/>
      <c r="CA36" s="426"/>
      <c r="CB36" s="426"/>
      <c r="CC36" s="426"/>
      <c r="CD36" s="426"/>
      <c r="CE36" s="426"/>
      <c r="CF36" s="426"/>
      <c r="CG36" s="426"/>
      <c r="CH36" s="426"/>
      <c r="CI36" s="426"/>
      <c r="CJ36" s="426"/>
      <c r="CK36" s="426"/>
      <c r="CL36" s="426"/>
      <c r="CM36" s="426"/>
      <c r="CN36" s="426"/>
      <c r="CO36" s="426"/>
      <c r="CP36" s="426"/>
      <c r="CQ36" s="426"/>
      <c r="CR36" s="426"/>
      <c r="CS36" s="426"/>
      <c r="CT36" s="426"/>
      <c r="CU36" s="426"/>
      <c r="CV36" s="426"/>
      <c r="CW36" s="426"/>
      <c r="CX36" s="426"/>
      <c r="CY36" s="426"/>
      <c r="CZ36" s="426"/>
      <c r="DA36" s="426"/>
      <c r="DB36" s="426"/>
      <c r="DC36" s="426"/>
      <c r="DD36" s="426"/>
      <c r="DE36" s="426"/>
      <c r="DF36" s="426"/>
      <c r="DG36" s="426"/>
      <c r="DH36" s="426"/>
      <c r="DI36" s="426"/>
      <c r="DJ36" s="426"/>
      <c r="DK36" s="426"/>
      <c r="DL36" s="426"/>
      <c r="DM36" s="426"/>
      <c r="DN36" s="426"/>
      <c r="DO36" s="426"/>
      <c r="DP36" s="426"/>
      <c r="DQ36" s="426"/>
      <c r="DR36" s="426"/>
      <c r="DS36" s="426"/>
      <c r="DT36" s="917"/>
      <c r="DU36" s="917"/>
      <c r="DV36" s="917"/>
      <c r="DW36" s="917"/>
      <c r="DX36" s="917"/>
      <c r="DY36" s="917"/>
      <c r="DZ36" s="917"/>
      <c r="EA36" s="917"/>
      <c r="EB36" s="917"/>
      <c r="EC36" s="917"/>
      <c r="ED36" s="917"/>
      <c r="EE36" s="917"/>
      <c r="EF36" s="917"/>
      <c r="EG36" s="917"/>
      <c r="EH36" s="917"/>
      <c r="EI36" s="917"/>
      <c r="EJ36" s="917"/>
      <c r="EK36" s="917"/>
      <c r="EL36" s="917"/>
      <c r="EM36" s="917"/>
      <c r="EN36" s="917"/>
      <c r="EO36" s="917"/>
      <c r="EP36" s="917"/>
      <c r="EQ36" s="917"/>
      <c r="ER36" s="917"/>
      <c r="ES36" s="917"/>
      <c r="ET36" s="917"/>
      <c r="EU36" s="917"/>
      <c r="EV36" s="917"/>
      <c r="EW36" s="917"/>
      <c r="EX36" s="917"/>
      <c r="EY36" s="917"/>
      <c r="EZ36" s="917"/>
      <c r="FA36" s="917"/>
      <c r="FB36" s="917"/>
      <c r="FC36" s="917"/>
      <c r="FD36" s="917"/>
      <c r="FE36" s="917"/>
      <c r="FF36" s="917"/>
      <c r="FG36" s="917"/>
      <c r="FH36" s="917"/>
      <c r="FI36" s="917"/>
      <c r="FJ36" s="917"/>
      <c r="FK36" s="917"/>
      <c r="FL36" s="917"/>
      <c r="FM36" s="917"/>
      <c r="FN36" s="917"/>
      <c r="FO36" s="917"/>
      <c r="FP36" s="917"/>
      <c r="FQ36" s="917"/>
      <c r="FR36" s="917"/>
      <c r="FS36" s="917"/>
      <c r="FT36" s="917"/>
      <c r="FU36" s="917"/>
      <c r="FV36" s="917"/>
      <c r="FW36" s="917"/>
      <c r="FX36" s="917"/>
      <c r="FY36" s="917"/>
      <c r="FZ36" s="917"/>
      <c r="GA36" s="917"/>
      <c r="GB36" s="917"/>
      <c r="GC36" s="917"/>
      <c r="GD36" s="917"/>
      <c r="GE36" s="917"/>
      <c r="GF36" s="917"/>
      <c r="GG36" s="917"/>
      <c r="GH36" s="917"/>
      <c r="GI36" s="917"/>
      <c r="GJ36" s="917"/>
      <c r="GK36" s="917"/>
      <c r="GL36" s="917"/>
      <c r="GM36" s="917"/>
      <c r="GN36" s="917"/>
      <c r="GO36" s="917"/>
      <c r="GP36" s="917"/>
      <c r="GQ36" s="917"/>
      <c r="GR36" s="917"/>
      <c r="GS36" s="917"/>
      <c r="GT36" s="917"/>
      <c r="GU36" s="917"/>
      <c r="GV36" s="917"/>
      <c r="GW36" s="917"/>
      <c r="GX36" s="917"/>
      <c r="GY36" s="917"/>
      <c r="GZ36" s="917"/>
      <c r="HA36" s="917"/>
      <c r="HB36" s="917"/>
      <c r="HC36" s="917"/>
      <c r="HD36" s="917"/>
      <c r="HE36" s="917"/>
      <c r="HF36" s="917"/>
      <c r="HG36" s="917"/>
      <c r="HH36" s="917"/>
      <c r="HI36" s="917"/>
      <c r="HJ36" s="917"/>
      <c r="HK36" s="917"/>
      <c r="HL36" s="917"/>
      <c r="HM36" s="917"/>
      <c r="HN36" s="917"/>
      <c r="HO36" s="917"/>
      <c r="HP36" s="917"/>
      <c r="HQ36" s="917"/>
      <c r="HR36" s="917"/>
      <c r="HS36" s="917"/>
      <c r="HT36" s="917"/>
      <c r="HU36" s="917"/>
      <c r="HV36" s="917"/>
      <c r="HW36" s="917"/>
      <c r="HX36" s="917"/>
      <c r="HY36" s="917"/>
      <c r="HZ36" s="917"/>
      <c r="IA36" s="917"/>
      <c r="IB36" s="917"/>
      <c r="IC36" s="917"/>
      <c r="ID36" s="917"/>
      <c r="IE36" s="917"/>
      <c r="IF36" s="917"/>
      <c r="IG36" s="917"/>
      <c r="IH36" s="917"/>
      <c r="II36" s="917"/>
      <c r="IJ36" s="917"/>
      <c r="IK36" s="917"/>
      <c r="IL36" s="917"/>
      <c r="IM36" s="917"/>
      <c r="IN36" s="917"/>
      <c r="IO36" s="917"/>
      <c r="IP36" s="917"/>
      <c r="IQ36" s="917"/>
      <c r="IR36" s="917"/>
      <c r="IS36" s="917"/>
      <c r="IT36" s="917"/>
      <c r="IU36" s="917"/>
      <c r="IV36" s="917"/>
      <c r="IW36" s="917"/>
      <c r="IX36" s="917"/>
      <c r="IY36" s="917"/>
      <c r="IZ36" s="917"/>
      <c r="JA36" s="917"/>
      <c r="JB36" s="917"/>
      <c r="JC36" s="917"/>
      <c r="JD36" s="917"/>
      <c r="JE36" s="917"/>
      <c r="JF36" s="917"/>
      <c r="JG36" s="917"/>
      <c r="JH36" s="917"/>
      <c r="JI36" s="917"/>
      <c r="JJ36" s="917"/>
      <c r="JK36" s="917"/>
      <c r="JL36" s="917"/>
      <c r="JM36" s="917"/>
      <c r="JN36" s="917"/>
      <c r="JO36" s="917"/>
      <c r="JP36" s="917"/>
      <c r="JQ36" s="917"/>
      <c r="JR36" s="917"/>
      <c r="JS36" s="917"/>
      <c r="JT36" s="917"/>
      <c r="JU36" s="917"/>
      <c r="JV36" s="917"/>
      <c r="JW36" s="917"/>
      <c r="JX36" s="917"/>
      <c r="JY36" s="917"/>
      <c r="JZ36" s="917"/>
      <c r="KA36" s="917"/>
      <c r="KB36" s="917"/>
      <c r="KC36" s="917"/>
      <c r="KD36" s="917"/>
      <c r="KE36" s="917"/>
      <c r="KF36" s="917"/>
      <c r="KG36" s="917"/>
      <c r="KH36" s="917"/>
      <c r="KI36" s="917"/>
      <c r="KJ36" s="917"/>
      <c r="KK36" s="917"/>
      <c r="KL36" s="917"/>
      <c r="KM36" s="917"/>
    </row>
    <row r="37" spans="1:299" s="452" customFormat="1" x14ac:dyDescent="0.2">
      <c r="A37" s="453" t="s">
        <v>627</v>
      </c>
      <c r="B37" s="451"/>
      <c r="C37" s="451"/>
      <c r="D37" s="451"/>
      <c r="E37" s="451"/>
      <c r="F37" s="451"/>
      <c r="G37" s="451"/>
      <c r="H37" s="451"/>
      <c r="I37" s="451"/>
      <c r="J37" s="451"/>
      <c r="K37" s="451"/>
      <c r="L37" s="451"/>
      <c r="M37" s="451"/>
      <c r="N37" s="451"/>
      <c r="O37" s="451"/>
      <c r="P37" s="451"/>
      <c r="Q37" s="451"/>
      <c r="R37" s="451"/>
      <c r="S37" s="426"/>
      <c r="T37" s="426"/>
      <c r="U37" s="426"/>
      <c r="V37" s="426"/>
      <c r="W37" s="426"/>
      <c r="X37" s="426"/>
      <c r="Y37" s="426"/>
      <c r="Z37" s="426"/>
      <c r="AA37" s="426"/>
      <c r="AB37" s="426"/>
      <c r="AC37" s="426"/>
      <c r="AD37" s="426"/>
      <c r="AE37" s="426"/>
      <c r="AF37" s="426"/>
      <c r="AG37" s="426"/>
      <c r="AH37" s="426"/>
      <c r="AI37" s="426"/>
      <c r="AJ37" s="426"/>
      <c r="AK37" s="426"/>
      <c r="AL37" s="426"/>
      <c r="AM37" s="426"/>
      <c r="AN37" s="426"/>
      <c r="AO37" s="426"/>
      <c r="AP37" s="426"/>
      <c r="AQ37" s="426"/>
      <c r="AR37" s="426"/>
      <c r="AS37" s="426"/>
      <c r="AT37" s="426"/>
      <c r="AU37" s="426"/>
      <c r="AV37" s="426"/>
      <c r="AW37" s="426"/>
      <c r="AX37" s="426"/>
      <c r="AY37" s="426"/>
      <c r="AZ37" s="426"/>
      <c r="BA37" s="426"/>
      <c r="BB37" s="426"/>
      <c r="BC37" s="426"/>
      <c r="BD37" s="426"/>
      <c r="BE37" s="426"/>
      <c r="BF37" s="426"/>
      <c r="BG37" s="426"/>
      <c r="BH37" s="426"/>
      <c r="BI37" s="426"/>
      <c r="BJ37" s="426"/>
      <c r="BK37" s="426"/>
      <c r="BL37" s="426"/>
      <c r="BM37" s="426"/>
      <c r="BN37" s="426"/>
      <c r="BO37" s="426"/>
      <c r="BP37" s="426"/>
      <c r="BQ37" s="426"/>
      <c r="BR37" s="426"/>
      <c r="BS37" s="426"/>
      <c r="BT37" s="426"/>
      <c r="BU37" s="426"/>
      <c r="BV37" s="426"/>
      <c r="BW37" s="426"/>
      <c r="BX37" s="426"/>
      <c r="BY37" s="426"/>
      <c r="BZ37" s="426"/>
      <c r="CA37" s="426"/>
      <c r="CB37" s="426"/>
      <c r="CC37" s="426"/>
      <c r="CD37" s="426"/>
      <c r="CE37" s="426"/>
      <c r="CF37" s="426"/>
      <c r="CG37" s="426"/>
      <c r="CH37" s="426"/>
      <c r="CI37" s="426"/>
      <c r="CJ37" s="426"/>
      <c r="CK37" s="426"/>
      <c r="CL37" s="426"/>
      <c r="CM37" s="426"/>
      <c r="CN37" s="426"/>
      <c r="CO37" s="426"/>
      <c r="CP37" s="426"/>
      <c r="CQ37" s="426"/>
      <c r="CR37" s="426"/>
      <c r="CS37" s="426"/>
      <c r="CT37" s="426"/>
      <c r="CU37" s="426"/>
      <c r="CV37" s="426"/>
      <c r="CW37" s="426"/>
      <c r="CX37" s="426"/>
      <c r="CY37" s="426"/>
      <c r="CZ37" s="426"/>
      <c r="DA37" s="426"/>
      <c r="DB37" s="426"/>
      <c r="DC37" s="426"/>
      <c r="DD37" s="426"/>
      <c r="DE37" s="426"/>
      <c r="DF37" s="426"/>
      <c r="DG37" s="426"/>
      <c r="DH37" s="426"/>
      <c r="DI37" s="426"/>
      <c r="DJ37" s="426"/>
      <c r="DK37" s="426"/>
      <c r="DL37" s="426"/>
      <c r="DM37" s="426"/>
      <c r="DN37" s="426"/>
      <c r="DO37" s="426"/>
      <c r="DP37" s="426"/>
      <c r="DQ37" s="426"/>
      <c r="DR37" s="426"/>
      <c r="DS37" s="426"/>
      <c r="DT37" s="917"/>
      <c r="DU37" s="917"/>
      <c r="DV37" s="917"/>
      <c r="DW37" s="917"/>
      <c r="DX37" s="917"/>
      <c r="DY37" s="917"/>
      <c r="DZ37" s="917"/>
      <c r="EA37" s="917"/>
      <c r="EB37" s="917"/>
      <c r="EC37" s="917"/>
      <c r="ED37" s="917"/>
      <c r="EE37" s="917"/>
      <c r="EF37" s="917"/>
      <c r="EG37" s="917"/>
      <c r="EH37" s="917"/>
      <c r="EI37" s="917"/>
      <c r="EJ37" s="917"/>
      <c r="EK37" s="917"/>
      <c r="EL37" s="917"/>
      <c r="EM37" s="917"/>
      <c r="EN37" s="917"/>
      <c r="EO37" s="917"/>
      <c r="EP37" s="917"/>
      <c r="EQ37" s="917"/>
      <c r="ER37" s="917"/>
      <c r="ES37" s="917"/>
      <c r="ET37" s="917"/>
      <c r="EU37" s="917"/>
      <c r="EV37" s="917"/>
      <c r="EW37" s="917"/>
      <c r="EX37" s="917"/>
      <c r="EY37" s="917"/>
      <c r="EZ37" s="917"/>
      <c r="FA37" s="917"/>
      <c r="FB37" s="917"/>
      <c r="FC37" s="917"/>
      <c r="FD37" s="917"/>
      <c r="FE37" s="917"/>
      <c r="FF37" s="917"/>
      <c r="FG37" s="917"/>
      <c r="FH37" s="917"/>
      <c r="FI37" s="917"/>
      <c r="FJ37" s="917"/>
      <c r="FK37" s="917"/>
      <c r="FL37" s="917"/>
      <c r="FM37" s="917"/>
      <c r="FN37" s="917"/>
      <c r="FO37" s="917"/>
      <c r="FP37" s="917"/>
      <c r="FQ37" s="917"/>
      <c r="FR37" s="917"/>
      <c r="FS37" s="917"/>
      <c r="FT37" s="917"/>
      <c r="FU37" s="917"/>
      <c r="FV37" s="917"/>
      <c r="FW37" s="917"/>
      <c r="FX37" s="917"/>
      <c r="FY37" s="917"/>
      <c r="FZ37" s="917"/>
      <c r="GA37" s="917"/>
      <c r="GB37" s="917"/>
      <c r="GC37" s="917"/>
      <c r="GD37" s="917"/>
      <c r="GE37" s="917"/>
      <c r="GF37" s="917"/>
      <c r="GG37" s="917"/>
      <c r="GH37" s="917"/>
      <c r="GI37" s="917"/>
      <c r="GJ37" s="917"/>
      <c r="GK37" s="917"/>
      <c r="GL37" s="917"/>
      <c r="GM37" s="917"/>
      <c r="GN37" s="917"/>
      <c r="GO37" s="917"/>
      <c r="GP37" s="917"/>
      <c r="GQ37" s="917"/>
      <c r="GR37" s="917"/>
      <c r="GS37" s="917"/>
      <c r="GT37" s="917"/>
      <c r="GU37" s="917"/>
      <c r="GV37" s="917"/>
      <c r="GW37" s="917"/>
      <c r="GX37" s="917"/>
      <c r="GY37" s="917"/>
      <c r="GZ37" s="917"/>
      <c r="HA37" s="917"/>
      <c r="HB37" s="917"/>
      <c r="HC37" s="917"/>
      <c r="HD37" s="917"/>
      <c r="HE37" s="917"/>
      <c r="HF37" s="917"/>
      <c r="HG37" s="917"/>
      <c r="HH37" s="917"/>
      <c r="HI37" s="917"/>
      <c r="HJ37" s="917"/>
      <c r="HK37" s="917"/>
      <c r="HL37" s="917"/>
      <c r="HM37" s="917"/>
      <c r="HN37" s="917"/>
      <c r="HO37" s="917"/>
      <c r="HP37" s="917"/>
      <c r="HQ37" s="917"/>
      <c r="HR37" s="917"/>
      <c r="HS37" s="917"/>
      <c r="HT37" s="917"/>
      <c r="HU37" s="917"/>
      <c r="HV37" s="917"/>
      <c r="HW37" s="917"/>
      <c r="HX37" s="917"/>
      <c r="HY37" s="917"/>
      <c r="HZ37" s="917"/>
      <c r="IA37" s="917"/>
      <c r="IB37" s="917"/>
      <c r="IC37" s="917"/>
      <c r="ID37" s="917"/>
      <c r="IE37" s="917"/>
      <c r="IF37" s="917"/>
      <c r="IG37" s="917"/>
      <c r="IH37" s="917"/>
      <c r="II37" s="917"/>
      <c r="IJ37" s="917"/>
      <c r="IK37" s="917"/>
      <c r="IL37" s="917"/>
      <c r="IM37" s="917"/>
      <c r="IN37" s="917"/>
      <c r="IO37" s="917"/>
      <c r="IP37" s="917"/>
      <c r="IQ37" s="917"/>
      <c r="IR37" s="917"/>
      <c r="IS37" s="917"/>
      <c r="IT37" s="917"/>
      <c r="IU37" s="917"/>
      <c r="IV37" s="917"/>
      <c r="IW37" s="917"/>
      <c r="IX37" s="917"/>
      <c r="IY37" s="917"/>
      <c r="IZ37" s="917"/>
      <c r="JA37" s="917"/>
      <c r="JB37" s="917"/>
      <c r="JC37" s="917"/>
      <c r="JD37" s="917"/>
      <c r="JE37" s="917"/>
      <c r="JF37" s="917"/>
      <c r="JG37" s="917"/>
      <c r="JH37" s="917"/>
      <c r="JI37" s="917"/>
      <c r="JJ37" s="917"/>
      <c r="JK37" s="917"/>
      <c r="JL37" s="917"/>
      <c r="JM37" s="917"/>
      <c r="JN37" s="917"/>
      <c r="JO37" s="917"/>
      <c r="JP37" s="917"/>
      <c r="JQ37" s="917"/>
      <c r="JR37" s="917"/>
      <c r="JS37" s="917"/>
      <c r="JT37" s="917"/>
      <c r="JU37" s="917"/>
      <c r="JV37" s="917"/>
      <c r="JW37" s="917"/>
      <c r="JX37" s="917"/>
      <c r="JY37" s="917"/>
      <c r="JZ37" s="917"/>
      <c r="KA37" s="917"/>
      <c r="KB37" s="917"/>
      <c r="KC37" s="917"/>
      <c r="KD37" s="917"/>
      <c r="KE37" s="917"/>
      <c r="KF37" s="917"/>
      <c r="KG37" s="917"/>
      <c r="KH37" s="917"/>
      <c r="KI37" s="917"/>
      <c r="KJ37" s="917"/>
      <c r="KK37" s="917"/>
      <c r="KL37" s="917"/>
      <c r="KM37" s="917"/>
    </row>
    <row r="38" spans="1:299" s="452" customFormat="1" x14ac:dyDescent="0.2">
      <c r="A38" s="444" t="s">
        <v>628</v>
      </c>
      <c r="B38" s="438">
        <v>32.257846999999998</v>
      </c>
      <c r="C38" s="438">
        <v>45.217908000000001</v>
      </c>
      <c r="D38" s="438">
        <v>63.137158000000007</v>
      </c>
      <c r="E38" s="438">
        <v>83.866883999999999</v>
      </c>
      <c r="F38" s="438">
        <v>75.327991999999995</v>
      </c>
      <c r="G38" s="438">
        <v>90.451764999999995</v>
      </c>
      <c r="H38" s="438">
        <v>112.79454399999999</v>
      </c>
      <c r="I38" s="438">
        <v>125.25858921999999</v>
      </c>
      <c r="J38" s="438">
        <v>165.56838399999998</v>
      </c>
      <c r="K38" s="438">
        <v>206.15645599999999</v>
      </c>
      <c r="L38" s="438">
        <v>240.12118699999999</v>
      </c>
      <c r="M38" s="438">
        <v>247.14205799999999</v>
      </c>
      <c r="N38" s="438">
        <v>294.54553299999998</v>
      </c>
      <c r="O38" s="438">
        <v>356.93341499999997</v>
      </c>
      <c r="P38" s="438">
        <v>402.43642199999999</v>
      </c>
      <c r="Q38" s="438">
        <v>434.66682600000001</v>
      </c>
      <c r="R38" s="438">
        <v>512.31289900000002</v>
      </c>
      <c r="S38" s="426"/>
      <c r="T38" s="426"/>
      <c r="U38" s="426"/>
      <c r="V38" s="426"/>
      <c r="W38" s="426"/>
      <c r="X38" s="426"/>
      <c r="Y38" s="426"/>
      <c r="Z38" s="426"/>
      <c r="AA38" s="426"/>
      <c r="AB38" s="426"/>
      <c r="AC38" s="426"/>
      <c r="AD38" s="426"/>
      <c r="AE38" s="426"/>
      <c r="AF38" s="426"/>
      <c r="AG38" s="426"/>
      <c r="AH38" s="426"/>
      <c r="AI38" s="426"/>
      <c r="AJ38" s="426"/>
      <c r="AK38" s="426"/>
      <c r="AL38" s="426"/>
      <c r="AM38" s="426"/>
      <c r="AN38" s="426"/>
      <c r="AO38" s="426"/>
      <c r="AP38" s="426"/>
      <c r="AQ38" s="426"/>
      <c r="AR38" s="426"/>
      <c r="AS38" s="426"/>
      <c r="AT38" s="426"/>
      <c r="AU38" s="426"/>
      <c r="AV38" s="426"/>
      <c r="AW38" s="426"/>
      <c r="AX38" s="426"/>
      <c r="AY38" s="426"/>
      <c r="AZ38" s="426"/>
      <c r="BA38" s="426"/>
      <c r="BB38" s="426"/>
      <c r="BC38" s="426"/>
      <c r="BD38" s="426"/>
      <c r="BE38" s="426"/>
      <c r="BF38" s="426"/>
      <c r="BG38" s="426"/>
      <c r="BH38" s="426"/>
      <c r="BI38" s="426"/>
      <c r="BJ38" s="426"/>
      <c r="BK38" s="426"/>
      <c r="BL38" s="426"/>
      <c r="BM38" s="426"/>
      <c r="BN38" s="426"/>
      <c r="BO38" s="426"/>
      <c r="BP38" s="426"/>
      <c r="BQ38" s="426"/>
      <c r="BR38" s="426"/>
      <c r="BS38" s="426"/>
      <c r="BT38" s="426"/>
      <c r="BU38" s="426"/>
      <c r="BV38" s="426"/>
      <c r="BW38" s="426"/>
      <c r="BX38" s="426"/>
      <c r="BY38" s="426"/>
      <c r="BZ38" s="426"/>
      <c r="CA38" s="426"/>
      <c r="CB38" s="426"/>
      <c r="CC38" s="426"/>
      <c r="CD38" s="426"/>
      <c r="CE38" s="426"/>
      <c r="CF38" s="426"/>
      <c r="CG38" s="426"/>
      <c r="CH38" s="426"/>
      <c r="CI38" s="426"/>
      <c r="CJ38" s="426"/>
      <c r="CK38" s="426"/>
      <c r="CL38" s="426"/>
      <c r="CM38" s="426"/>
      <c r="CN38" s="426"/>
      <c r="CO38" s="426"/>
      <c r="CP38" s="426"/>
      <c r="CQ38" s="426"/>
      <c r="CR38" s="426"/>
      <c r="CS38" s="426"/>
      <c r="CT38" s="426"/>
      <c r="CU38" s="426"/>
      <c r="CV38" s="426"/>
      <c r="CW38" s="426"/>
      <c r="CX38" s="426"/>
      <c r="CY38" s="426"/>
      <c r="CZ38" s="426"/>
      <c r="DA38" s="426"/>
      <c r="DB38" s="426"/>
      <c r="DC38" s="426"/>
      <c r="DD38" s="426"/>
      <c r="DE38" s="426"/>
      <c r="DF38" s="426"/>
      <c r="DG38" s="426"/>
      <c r="DH38" s="426"/>
      <c r="DI38" s="426"/>
      <c r="DJ38" s="426"/>
      <c r="DK38" s="426"/>
      <c r="DL38" s="426"/>
      <c r="DM38" s="426"/>
      <c r="DN38" s="426"/>
      <c r="DO38" s="426"/>
      <c r="DP38" s="426"/>
      <c r="DQ38" s="426"/>
      <c r="DR38" s="426"/>
      <c r="DS38" s="426"/>
      <c r="DT38" s="917"/>
      <c r="DU38" s="917"/>
      <c r="DV38" s="917"/>
      <c r="DW38" s="917"/>
      <c r="DX38" s="917"/>
      <c r="DY38" s="917"/>
      <c r="DZ38" s="917"/>
      <c r="EA38" s="917"/>
      <c r="EB38" s="917"/>
      <c r="EC38" s="917"/>
      <c r="ED38" s="917"/>
      <c r="EE38" s="917"/>
      <c r="EF38" s="917"/>
      <c r="EG38" s="917"/>
      <c r="EH38" s="917"/>
      <c r="EI38" s="917"/>
      <c r="EJ38" s="917"/>
      <c r="EK38" s="917"/>
      <c r="EL38" s="917"/>
      <c r="EM38" s="917"/>
      <c r="EN38" s="917"/>
      <c r="EO38" s="917"/>
      <c r="EP38" s="917"/>
      <c r="EQ38" s="917"/>
      <c r="ER38" s="917"/>
      <c r="ES38" s="917"/>
      <c r="ET38" s="917"/>
      <c r="EU38" s="917"/>
      <c r="EV38" s="917"/>
      <c r="EW38" s="917"/>
      <c r="EX38" s="917"/>
      <c r="EY38" s="917"/>
      <c r="EZ38" s="917"/>
      <c r="FA38" s="917"/>
      <c r="FB38" s="917"/>
      <c r="FC38" s="917"/>
      <c r="FD38" s="917"/>
      <c r="FE38" s="917"/>
      <c r="FF38" s="917"/>
      <c r="FG38" s="917"/>
      <c r="FH38" s="917"/>
      <c r="FI38" s="917"/>
      <c r="FJ38" s="917"/>
      <c r="FK38" s="917"/>
      <c r="FL38" s="917"/>
      <c r="FM38" s="917"/>
      <c r="FN38" s="917"/>
      <c r="FO38" s="917"/>
      <c r="FP38" s="917"/>
      <c r="FQ38" s="917"/>
      <c r="FR38" s="917"/>
      <c r="FS38" s="917"/>
      <c r="FT38" s="917"/>
      <c r="FU38" s="917"/>
      <c r="FV38" s="917"/>
      <c r="FW38" s="917"/>
      <c r="FX38" s="917"/>
      <c r="FY38" s="917"/>
      <c r="FZ38" s="917"/>
      <c r="GA38" s="917"/>
      <c r="GB38" s="917"/>
      <c r="GC38" s="917"/>
      <c r="GD38" s="917"/>
      <c r="GE38" s="917"/>
      <c r="GF38" s="917"/>
      <c r="GG38" s="917"/>
      <c r="GH38" s="917"/>
      <c r="GI38" s="917"/>
      <c r="GJ38" s="917"/>
      <c r="GK38" s="917"/>
      <c r="GL38" s="917"/>
      <c r="GM38" s="917"/>
      <c r="GN38" s="917"/>
      <c r="GO38" s="917"/>
      <c r="GP38" s="917"/>
      <c r="GQ38" s="917"/>
      <c r="GR38" s="917"/>
      <c r="GS38" s="917"/>
      <c r="GT38" s="917"/>
      <c r="GU38" s="917"/>
      <c r="GV38" s="917"/>
      <c r="GW38" s="917"/>
      <c r="GX38" s="917"/>
      <c r="GY38" s="917"/>
      <c r="GZ38" s="917"/>
      <c r="HA38" s="917"/>
      <c r="HB38" s="917"/>
      <c r="HC38" s="917"/>
      <c r="HD38" s="917"/>
      <c r="HE38" s="917"/>
      <c r="HF38" s="917"/>
      <c r="HG38" s="917"/>
      <c r="HH38" s="917"/>
      <c r="HI38" s="917"/>
      <c r="HJ38" s="917"/>
      <c r="HK38" s="917"/>
      <c r="HL38" s="917"/>
      <c r="HM38" s="917"/>
      <c r="HN38" s="917"/>
      <c r="HO38" s="917"/>
      <c r="HP38" s="917"/>
      <c r="HQ38" s="917"/>
      <c r="HR38" s="917"/>
      <c r="HS38" s="917"/>
      <c r="HT38" s="917"/>
      <c r="HU38" s="917"/>
      <c r="HV38" s="917"/>
      <c r="HW38" s="917"/>
      <c r="HX38" s="917"/>
      <c r="HY38" s="917"/>
      <c r="HZ38" s="917"/>
      <c r="IA38" s="917"/>
      <c r="IB38" s="917"/>
      <c r="IC38" s="917"/>
      <c r="ID38" s="917"/>
      <c r="IE38" s="917"/>
      <c r="IF38" s="917"/>
      <c r="IG38" s="917"/>
      <c r="IH38" s="917"/>
      <c r="II38" s="917"/>
      <c r="IJ38" s="917"/>
      <c r="IK38" s="917"/>
      <c r="IL38" s="917"/>
      <c r="IM38" s="917"/>
      <c r="IN38" s="917"/>
      <c r="IO38" s="917"/>
      <c r="IP38" s="917"/>
      <c r="IQ38" s="917"/>
      <c r="IR38" s="917"/>
      <c r="IS38" s="917"/>
      <c r="IT38" s="917"/>
      <c r="IU38" s="917"/>
      <c r="IV38" s="917"/>
      <c r="IW38" s="917"/>
      <c r="IX38" s="917"/>
      <c r="IY38" s="917"/>
      <c r="IZ38" s="917"/>
      <c r="JA38" s="917"/>
      <c r="JB38" s="917"/>
      <c r="JC38" s="917"/>
      <c r="JD38" s="917"/>
      <c r="JE38" s="917"/>
      <c r="JF38" s="917"/>
      <c r="JG38" s="917"/>
      <c r="JH38" s="917"/>
      <c r="JI38" s="917"/>
      <c r="JJ38" s="917"/>
      <c r="JK38" s="917"/>
      <c r="JL38" s="917"/>
      <c r="JM38" s="917"/>
      <c r="JN38" s="917"/>
      <c r="JO38" s="917"/>
      <c r="JP38" s="917"/>
      <c r="JQ38" s="917"/>
      <c r="JR38" s="917"/>
      <c r="JS38" s="917"/>
      <c r="JT38" s="917"/>
      <c r="JU38" s="917"/>
      <c r="JV38" s="917"/>
      <c r="JW38" s="917"/>
      <c r="JX38" s="917"/>
      <c r="JY38" s="917"/>
      <c r="JZ38" s="917"/>
      <c r="KA38" s="917"/>
      <c r="KB38" s="917"/>
      <c r="KC38" s="917"/>
      <c r="KD38" s="917"/>
      <c r="KE38" s="917"/>
      <c r="KF38" s="917"/>
      <c r="KG38" s="917"/>
      <c r="KH38" s="917"/>
      <c r="KI38" s="917"/>
      <c r="KJ38" s="917"/>
      <c r="KK38" s="917"/>
      <c r="KL38" s="917"/>
      <c r="KM38" s="917"/>
    </row>
    <row r="39" spans="1:299" s="452" customFormat="1" ht="12.75" customHeight="1" x14ac:dyDescent="0.2">
      <c r="A39" s="444" t="s">
        <v>629</v>
      </c>
      <c r="B39" s="438">
        <v>0</v>
      </c>
      <c r="C39" s="438">
        <v>3.786</v>
      </c>
      <c r="D39" s="438">
        <v>3.0266999999999999</v>
      </c>
      <c r="E39" s="438">
        <v>4.9583019999999998</v>
      </c>
      <c r="F39" s="438">
        <v>4.1031632499999997</v>
      </c>
      <c r="G39" s="438">
        <v>6.1812013099999996</v>
      </c>
      <c r="H39" s="438">
        <v>6.8519117100000004</v>
      </c>
      <c r="I39" s="438">
        <v>7.4663239999999993</v>
      </c>
      <c r="J39" s="438">
        <v>9.3851856499999986</v>
      </c>
      <c r="K39" s="438">
        <v>11.369468999999999</v>
      </c>
      <c r="L39" s="438">
        <v>12.127193</v>
      </c>
      <c r="M39" s="438">
        <v>11.98222</v>
      </c>
      <c r="N39" s="438">
        <v>13.204615</v>
      </c>
      <c r="O39" s="438">
        <v>15.190427</v>
      </c>
      <c r="P39" s="438">
        <v>15.953888999999998</v>
      </c>
      <c r="Q39" s="438">
        <v>15.692435999999999</v>
      </c>
      <c r="R39" s="438">
        <v>0</v>
      </c>
      <c r="S39" s="426"/>
      <c r="T39" s="426"/>
      <c r="U39" s="426"/>
      <c r="V39" s="426"/>
      <c r="W39" s="426"/>
      <c r="X39" s="426"/>
      <c r="Y39" s="426"/>
      <c r="Z39" s="426"/>
      <c r="AA39" s="426"/>
      <c r="AB39" s="426"/>
      <c r="AC39" s="426"/>
      <c r="AD39" s="426"/>
      <c r="AE39" s="426"/>
      <c r="AF39" s="426"/>
      <c r="AG39" s="426"/>
      <c r="AH39" s="426"/>
      <c r="AI39" s="426"/>
      <c r="AJ39" s="426"/>
      <c r="AK39" s="426"/>
      <c r="AL39" s="426"/>
      <c r="AM39" s="426"/>
      <c r="AN39" s="426"/>
      <c r="AO39" s="426"/>
      <c r="AP39" s="426"/>
      <c r="AQ39" s="426"/>
      <c r="AR39" s="426"/>
      <c r="AS39" s="426"/>
      <c r="AT39" s="426"/>
      <c r="AU39" s="426"/>
      <c r="AV39" s="426"/>
      <c r="AW39" s="426"/>
      <c r="AX39" s="426"/>
      <c r="AY39" s="426"/>
      <c r="AZ39" s="426"/>
      <c r="BA39" s="426"/>
      <c r="BB39" s="426"/>
      <c r="BC39" s="426"/>
      <c r="BD39" s="426"/>
      <c r="BE39" s="426"/>
      <c r="BF39" s="426"/>
      <c r="BG39" s="426"/>
      <c r="BH39" s="426"/>
      <c r="BI39" s="426"/>
      <c r="BJ39" s="426"/>
      <c r="BK39" s="426"/>
      <c r="BL39" s="426"/>
      <c r="BM39" s="426"/>
      <c r="BN39" s="426"/>
      <c r="BO39" s="426"/>
      <c r="BP39" s="426"/>
      <c r="BQ39" s="426"/>
      <c r="BR39" s="426"/>
      <c r="BS39" s="426"/>
      <c r="BT39" s="426"/>
      <c r="BU39" s="426"/>
      <c r="BV39" s="426"/>
      <c r="BW39" s="426"/>
      <c r="BX39" s="426"/>
      <c r="BY39" s="426"/>
      <c r="BZ39" s="426"/>
      <c r="CA39" s="426"/>
      <c r="CB39" s="426"/>
      <c r="CC39" s="426"/>
      <c r="CD39" s="426"/>
      <c r="CE39" s="426"/>
      <c r="CF39" s="426"/>
      <c r="CG39" s="426"/>
      <c r="CH39" s="426"/>
      <c r="CI39" s="426"/>
      <c r="CJ39" s="426"/>
      <c r="CK39" s="426"/>
      <c r="CL39" s="426"/>
      <c r="CM39" s="426"/>
      <c r="CN39" s="426"/>
      <c r="CO39" s="426"/>
      <c r="CP39" s="426"/>
      <c r="CQ39" s="426"/>
      <c r="CR39" s="426"/>
      <c r="CS39" s="426"/>
      <c r="CT39" s="426"/>
      <c r="CU39" s="426"/>
      <c r="CV39" s="426"/>
      <c r="CW39" s="426"/>
      <c r="CX39" s="426"/>
      <c r="CY39" s="426"/>
      <c r="CZ39" s="426"/>
      <c r="DA39" s="426"/>
      <c r="DB39" s="426"/>
      <c r="DC39" s="426"/>
      <c r="DD39" s="426"/>
      <c r="DE39" s="426"/>
      <c r="DF39" s="426"/>
      <c r="DG39" s="426"/>
      <c r="DH39" s="426"/>
      <c r="DI39" s="426"/>
      <c r="DJ39" s="426"/>
      <c r="DK39" s="426"/>
      <c r="DL39" s="426"/>
      <c r="DM39" s="426"/>
      <c r="DN39" s="426"/>
      <c r="DO39" s="426"/>
      <c r="DP39" s="426"/>
      <c r="DQ39" s="426"/>
      <c r="DR39" s="426"/>
      <c r="DS39" s="426"/>
      <c r="DT39" s="917"/>
      <c r="DU39" s="917"/>
      <c r="DV39" s="917"/>
      <c r="DW39" s="917"/>
      <c r="DX39" s="917"/>
      <c r="DY39" s="917"/>
      <c r="DZ39" s="917"/>
      <c r="EA39" s="917"/>
      <c r="EB39" s="917"/>
      <c r="EC39" s="917"/>
      <c r="ED39" s="917"/>
      <c r="EE39" s="917"/>
      <c r="EF39" s="917"/>
      <c r="EG39" s="917"/>
      <c r="EH39" s="917"/>
      <c r="EI39" s="917"/>
      <c r="EJ39" s="917"/>
      <c r="EK39" s="917"/>
      <c r="EL39" s="917"/>
      <c r="EM39" s="917"/>
      <c r="EN39" s="917"/>
      <c r="EO39" s="917"/>
      <c r="EP39" s="917"/>
      <c r="EQ39" s="917"/>
      <c r="ER39" s="917"/>
      <c r="ES39" s="917"/>
      <c r="ET39" s="917"/>
      <c r="EU39" s="917"/>
      <c r="EV39" s="917"/>
      <c r="EW39" s="917"/>
      <c r="EX39" s="917"/>
      <c r="EY39" s="917"/>
      <c r="EZ39" s="917"/>
      <c r="FA39" s="917"/>
      <c r="FB39" s="917"/>
      <c r="FC39" s="917"/>
      <c r="FD39" s="917"/>
      <c r="FE39" s="917"/>
      <c r="FF39" s="917"/>
      <c r="FG39" s="917"/>
      <c r="FH39" s="917"/>
      <c r="FI39" s="917"/>
      <c r="FJ39" s="917"/>
      <c r="FK39" s="917"/>
      <c r="FL39" s="917"/>
      <c r="FM39" s="917"/>
      <c r="FN39" s="917"/>
      <c r="FO39" s="917"/>
      <c r="FP39" s="917"/>
      <c r="FQ39" s="917"/>
      <c r="FR39" s="917"/>
      <c r="FS39" s="917"/>
      <c r="FT39" s="917"/>
      <c r="FU39" s="917"/>
      <c r="FV39" s="917"/>
      <c r="FW39" s="917"/>
      <c r="FX39" s="917"/>
      <c r="FY39" s="917"/>
      <c r="FZ39" s="917"/>
      <c r="GA39" s="917"/>
      <c r="GB39" s="917"/>
      <c r="GC39" s="917"/>
      <c r="GD39" s="917"/>
      <c r="GE39" s="917"/>
      <c r="GF39" s="917"/>
      <c r="GG39" s="917"/>
      <c r="GH39" s="917"/>
      <c r="GI39" s="917"/>
      <c r="GJ39" s="917"/>
      <c r="GK39" s="917"/>
      <c r="GL39" s="917"/>
      <c r="GM39" s="917"/>
      <c r="GN39" s="917"/>
      <c r="GO39" s="917"/>
      <c r="GP39" s="917"/>
      <c r="GQ39" s="917"/>
      <c r="GR39" s="917"/>
      <c r="GS39" s="917"/>
      <c r="GT39" s="917"/>
      <c r="GU39" s="917"/>
      <c r="GV39" s="917"/>
      <c r="GW39" s="917"/>
      <c r="GX39" s="917"/>
      <c r="GY39" s="917"/>
      <c r="GZ39" s="917"/>
      <c r="HA39" s="917"/>
      <c r="HB39" s="917"/>
      <c r="HC39" s="917"/>
      <c r="HD39" s="917"/>
      <c r="HE39" s="917"/>
      <c r="HF39" s="917"/>
      <c r="HG39" s="917"/>
      <c r="HH39" s="917"/>
      <c r="HI39" s="917"/>
      <c r="HJ39" s="917"/>
      <c r="HK39" s="917"/>
      <c r="HL39" s="917"/>
      <c r="HM39" s="917"/>
      <c r="HN39" s="917"/>
      <c r="HO39" s="917"/>
      <c r="HP39" s="917"/>
      <c r="HQ39" s="917"/>
      <c r="HR39" s="917"/>
      <c r="HS39" s="917"/>
      <c r="HT39" s="917"/>
      <c r="HU39" s="917"/>
      <c r="HV39" s="917"/>
      <c r="HW39" s="917"/>
      <c r="HX39" s="917"/>
      <c r="HY39" s="917"/>
      <c r="HZ39" s="917"/>
      <c r="IA39" s="917"/>
      <c r="IB39" s="917"/>
      <c r="IC39" s="917"/>
      <c r="ID39" s="917"/>
      <c r="IE39" s="917"/>
      <c r="IF39" s="917"/>
      <c r="IG39" s="917"/>
      <c r="IH39" s="917"/>
      <c r="II39" s="917"/>
      <c r="IJ39" s="917"/>
      <c r="IK39" s="917"/>
      <c r="IL39" s="917"/>
      <c r="IM39" s="917"/>
      <c r="IN39" s="917"/>
      <c r="IO39" s="917"/>
      <c r="IP39" s="917"/>
      <c r="IQ39" s="917"/>
      <c r="IR39" s="917"/>
      <c r="IS39" s="917"/>
      <c r="IT39" s="917"/>
      <c r="IU39" s="917"/>
      <c r="IV39" s="917"/>
      <c r="IW39" s="917"/>
      <c r="IX39" s="917"/>
      <c r="IY39" s="917"/>
      <c r="IZ39" s="917"/>
      <c r="JA39" s="917"/>
      <c r="JB39" s="917"/>
      <c r="JC39" s="917"/>
      <c r="JD39" s="917"/>
      <c r="JE39" s="917"/>
      <c r="JF39" s="917"/>
      <c r="JG39" s="917"/>
      <c r="JH39" s="917"/>
      <c r="JI39" s="917"/>
      <c r="JJ39" s="917"/>
      <c r="JK39" s="917"/>
      <c r="JL39" s="917"/>
      <c r="JM39" s="917"/>
      <c r="JN39" s="917"/>
      <c r="JO39" s="917"/>
      <c r="JP39" s="917"/>
      <c r="JQ39" s="917"/>
      <c r="JR39" s="917"/>
      <c r="JS39" s="917"/>
      <c r="JT39" s="917"/>
      <c r="JU39" s="917"/>
      <c r="JV39" s="917"/>
      <c r="JW39" s="917"/>
      <c r="JX39" s="917"/>
      <c r="JY39" s="917"/>
      <c r="JZ39" s="917"/>
      <c r="KA39" s="917"/>
      <c r="KB39" s="917"/>
      <c r="KC39" s="917"/>
      <c r="KD39" s="917"/>
      <c r="KE39" s="917"/>
      <c r="KF39" s="917"/>
      <c r="KG39" s="917"/>
      <c r="KH39" s="917"/>
      <c r="KI39" s="917"/>
      <c r="KJ39" s="917"/>
      <c r="KK39" s="917"/>
      <c r="KL39" s="917"/>
      <c r="KM39" s="917"/>
    </row>
    <row r="40" spans="1:299" s="436" customFormat="1" ht="12.75" customHeight="1" x14ac:dyDescent="0.2">
      <c r="A40" s="442" t="s">
        <v>259</v>
      </c>
      <c r="B40" s="438">
        <v>44.679552999999999</v>
      </c>
      <c r="C40" s="438">
        <v>6.9011899999999997</v>
      </c>
      <c r="D40" s="438">
        <v>6.3316540000000003</v>
      </c>
      <c r="E40" s="438">
        <v>5.9267620000000001</v>
      </c>
      <c r="F40" s="438">
        <v>10.233760999999999</v>
      </c>
      <c r="G40" s="438">
        <v>9.8293169999999996</v>
      </c>
      <c r="H40" s="438">
        <v>13.039479</v>
      </c>
      <c r="I40" s="438">
        <v>24.49287</v>
      </c>
      <c r="J40" s="438">
        <v>20.808789999999998</v>
      </c>
      <c r="K40" s="438">
        <v>22.923759</v>
      </c>
      <c r="L40" s="438">
        <v>26.380348000000001</v>
      </c>
      <c r="M40" s="438">
        <v>28.830144000000001</v>
      </c>
      <c r="N40" s="438">
        <v>33.726624999999999</v>
      </c>
      <c r="O40" s="438">
        <v>40.486986000000002</v>
      </c>
      <c r="P40" s="438">
        <v>43.366301</v>
      </c>
      <c r="Q40" s="438">
        <v>40.826870999999997</v>
      </c>
      <c r="R40" s="438">
        <v>0</v>
      </c>
      <c r="S40" s="426"/>
      <c r="T40" s="426"/>
      <c r="U40" s="426"/>
      <c r="V40" s="426"/>
      <c r="W40" s="426"/>
      <c r="X40" s="426"/>
      <c r="Y40" s="426"/>
      <c r="Z40" s="426"/>
      <c r="AA40" s="426"/>
      <c r="AB40" s="426"/>
      <c r="AC40" s="426"/>
      <c r="AD40" s="426"/>
      <c r="AE40" s="426"/>
      <c r="AF40" s="426"/>
      <c r="AG40" s="426"/>
      <c r="AH40" s="426"/>
      <c r="AI40" s="426"/>
      <c r="AJ40" s="426"/>
      <c r="AK40" s="426"/>
      <c r="AL40" s="426"/>
      <c r="AM40" s="426"/>
      <c r="AN40" s="426"/>
      <c r="AO40" s="426"/>
      <c r="AP40" s="426"/>
      <c r="AQ40" s="426"/>
      <c r="AR40" s="426"/>
      <c r="AS40" s="426"/>
      <c r="AT40" s="426"/>
      <c r="AU40" s="426"/>
      <c r="AV40" s="426"/>
      <c r="AW40" s="426"/>
      <c r="AX40" s="426"/>
      <c r="AY40" s="426"/>
      <c r="AZ40" s="426"/>
      <c r="BA40" s="426"/>
      <c r="BB40" s="426"/>
      <c r="BC40" s="426"/>
      <c r="BD40" s="426"/>
      <c r="BE40" s="426"/>
      <c r="BF40" s="426"/>
      <c r="BG40" s="426"/>
      <c r="BH40" s="426"/>
      <c r="BI40" s="426"/>
      <c r="BJ40" s="426"/>
      <c r="BK40" s="426"/>
      <c r="BL40" s="426"/>
      <c r="BM40" s="426"/>
      <c r="BN40" s="426"/>
      <c r="BO40" s="426"/>
      <c r="BP40" s="426"/>
      <c r="BQ40" s="426"/>
      <c r="BR40" s="426"/>
      <c r="BS40" s="426"/>
      <c r="BT40" s="426"/>
      <c r="BU40" s="426"/>
      <c r="BV40" s="426"/>
      <c r="BW40" s="426"/>
      <c r="BX40" s="426"/>
      <c r="BY40" s="426"/>
      <c r="BZ40" s="426"/>
      <c r="CA40" s="426"/>
      <c r="CB40" s="426"/>
      <c r="CC40" s="426"/>
      <c r="CD40" s="426"/>
      <c r="CE40" s="426"/>
      <c r="CF40" s="426"/>
      <c r="CG40" s="426"/>
      <c r="CH40" s="426"/>
      <c r="CI40" s="426"/>
      <c r="CJ40" s="426"/>
      <c r="CK40" s="426"/>
      <c r="CL40" s="426"/>
      <c r="CM40" s="426"/>
      <c r="CN40" s="426"/>
      <c r="CO40" s="426"/>
      <c r="CP40" s="426"/>
      <c r="CQ40" s="426"/>
      <c r="CR40" s="426"/>
      <c r="CS40" s="426"/>
      <c r="CT40" s="426"/>
      <c r="CU40" s="426"/>
      <c r="CV40" s="426"/>
      <c r="CW40" s="426"/>
      <c r="CX40" s="426"/>
      <c r="CY40" s="426"/>
      <c r="CZ40" s="426"/>
      <c r="DA40" s="426"/>
      <c r="DB40" s="426"/>
      <c r="DC40" s="426"/>
      <c r="DD40" s="426"/>
      <c r="DE40" s="426"/>
      <c r="DF40" s="426"/>
      <c r="DG40" s="426"/>
      <c r="DH40" s="426"/>
      <c r="DI40" s="426"/>
      <c r="DJ40" s="426"/>
      <c r="DK40" s="426"/>
      <c r="DL40" s="426"/>
      <c r="DM40" s="426"/>
      <c r="DN40" s="426"/>
      <c r="DO40" s="426"/>
      <c r="DP40" s="426"/>
      <c r="DQ40" s="426"/>
      <c r="DR40" s="426"/>
      <c r="DS40" s="426"/>
      <c r="DT40" s="917"/>
      <c r="DU40" s="917"/>
      <c r="DV40" s="917"/>
      <c r="DW40" s="917"/>
      <c r="DX40" s="917"/>
      <c r="DY40" s="917"/>
      <c r="DZ40" s="917"/>
      <c r="EA40" s="917"/>
      <c r="EB40" s="917"/>
      <c r="EC40" s="917"/>
      <c r="ED40" s="917"/>
      <c r="EE40" s="917"/>
      <c r="EF40" s="917"/>
      <c r="EG40" s="917"/>
      <c r="EH40" s="917"/>
      <c r="EI40" s="917"/>
      <c r="EJ40" s="917"/>
      <c r="EK40" s="917"/>
      <c r="EL40" s="917"/>
      <c r="EM40" s="917"/>
      <c r="EN40" s="917"/>
      <c r="EO40" s="917"/>
      <c r="EP40" s="917"/>
      <c r="EQ40" s="917"/>
      <c r="ER40" s="917"/>
      <c r="ES40" s="917"/>
      <c r="ET40" s="917"/>
      <c r="EU40" s="917"/>
      <c r="EV40" s="917"/>
      <c r="EW40" s="917"/>
      <c r="EX40" s="917"/>
      <c r="EY40" s="917"/>
      <c r="EZ40" s="917"/>
      <c r="FA40" s="917"/>
      <c r="FB40" s="917"/>
      <c r="FC40" s="917"/>
      <c r="FD40" s="917"/>
      <c r="FE40" s="917"/>
      <c r="FF40" s="917"/>
      <c r="FG40" s="917"/>
      <c r="FH40" s="917"/>
      <c r="FI40" s="917"/>
      <c r="FJ40" s="917"/>
      <c r="FK40" s="917"/>
      <c r="FL40" s="917"/>
      <c r="FM40" s="917"/>
      <c r="FN40" s="917"/>
      <c r="FO40" s="917"/>
      <c r="FP40" s="917"/>
      <c r="FQ40" s="917"/>
      <c r="FR40" s="917"/>
      <c r="FS40" s="917"/>
      <c r="FT40" s="917"/>
      <c r="FU40" s="917"/>
      <c r="FV40" s="917"/>
      <c r="FW40" s="917"/>
      <c r="FX40" s="917"/>
      <c r="FY40" s="917"/>
      <c r="FZ40" s="917"/>
      <c r="GA40" s="917"/>
      <c r="GB40" s="917"/>
      <c r="GC40" s="917"/>
      <c r="GD40" s="917"/>
      <c r="GE40" s="917"/>
      <c r="GF40" s="917"/>
      <c r="GG40" s="917"/>
      <c r="GH40" s="917"/>
      <c r="GI40" s="917"/>
      <c r="GJ40" s="917"/>
      <c r="GK40" s="917"/>
      <c r="GL40" s="917"/>
      <c r="GM40" s="917"/>
      <c r="GN40" s="917"/>
      <c r="GO40" s="917"/>
      <c r="GP40" s="917"/>
      <c r="GQ40" s="917"/>
      <c r="GR40" s="917"/>
      <c r="GS40" s="917"/>
      <c r="GT40" s="917"/>
      <c r="GU40" s="917"/>
      <c r="GV40" s="917"/>
      <c r="GW40" s="917"/>
      <c r="GX40" s="917"/>
      <c r="GY40" s="917"/>
      <c r="GZ40" s="917"/>
      <c r="HA40" s="917"/>
      <c r="HB40" s="917"/>
      <c r="HC40" s="917"/>
      <c r="HD40" s="917"/>
      <c r="HE40" s="917"/>
      <c r="HF40" s="917"/>
      <c r="HG40" s="917"/>
      <c r="HH40" s="917"/>
      <c r="HI40" s="917"/>
      <c r="HJ40" s="917"/>
      <c r="HK40" s="917"/>
      <c r="HL40" s="917"/>
      <c r="HM40" s="917"/>
      <c r="HN40" s="917"/>
      <c r="HO40" s="917"/>
      <c r="HP40" s="917"/>
      <c r="HQ40" s="917"/>
      <c r="HR40" s="917"/>
      <c r="HS40" s="917"/>
      <c r="HT40" s="917"/>
      <c r="HU40" s="917"/>
      <c r="HV40" s="917"/>
      <c r="HW40" s="917"/>
      <c r="HX40" s="917"/>
      <c r="HY40" s="917"/>
      <c r="HZ40" s="917"/>
      <c r="IA40" s="917"/>
      <c r="IB40" s="917"/>
      <c r="IC40" s="917"/>
      <c r="ID40" s="917"/>
      <c r="IE40" s="917"/>
      <c r="IF40" s="917"/>
      <c r="IG40" s="917"/>
      <c r="IH40" s="917"/>
      <c r="II40" s="917"/>
      <c r="IJ40" s="917"/>
      <c r="IK40" s="917"/>
      <c r="IL40" s="917"/>
      <c r="IM40" s="917"/>
      <c r="IN40" s="917"/>
      <c r="IO40" s="917"/>
      <c r="IP40" s="917"/>
      <c r="IQ40" s="917"/>
      <c r="IR40" s="917"/>
      <c r="IS40" s="917"/>
      <c r="IT40" s="917"/>
      <c r="IU40" s="917"/>
      <c r="IV40" s="917"/>
      <c r="IW40" s="917"/>
      <c r="IX40" s="917"/>
      <c r="IY40" s="917"/>
      <c r="IZ40" s="917"/>
      <c r="JA40" s="917"/>
      <c r="JB40" s="917"/>
      <c r="JC40" s="917"/>
      <c r="JD40" s="917"/>
      <c r="JE40" s="917"/>
      <c r="JF40" s="917"/>
      <c r="JG40" s="917"/>
      <c r="JH40" s="917"/>
      <c r="JI40" s="917"/>
      <c r="JJ40" s="917"/>
      <c r="JK40" s="917"/>
      <c r="JL40" s="917"/>
      <c r="JM40" s="917"/>
      <c r="JN40" s="917"/>
      <c r="JO40" s="917"/>
      <c r="JP40" s="917"/>
      <c r="JQ40" s="917"/>
      <c r="JR40" s="917"/>
      <c r="JS40" s="917"/>
      <c r="JT40" s="917"/>
      <c r="JU40" s="917"/>
      <c r="JV40" s="917"/>
      <c r="JW40" s="917"/>
      <c r="JX40" s="917"/>
      <c r="JY40" s="917"/>
      <c r="JZ40" s="917"/>
      <c r="KA40" s="917"/>
      <c r="KB40" s="917"/>
      <c r="KC40" s="917"/>
      <c r="KD40" s="917"/>
      <c r="KE40" s="917"/>
      <c r="KF40" s="917"/>
      <c r="KG40" s="917"/>
      <c r="KH40" s="917"/>
      <c r="KI40" s="917"/>
      <c r="KJ40" s="917"/>
      <c r="KK40" s="917"/>
      <c r="KL40" s="917"/>
      <c r="KM40" s="917"/>
    </row>
    <row r="41" spans="1:299" s="436" customFormat="1" ht="12.75" customHeight="1" x14ac:dyDescent="0.2">
      <c r="A41" s="444" t="s">
        <v>630</v>
      </c>
      <c r="B41" s="438">
        <v>-3.4501300000000001</v>
      </c>
      <c r="C41" s="438">
        <v>-5.910196</v>
      </c>
      <c r="D41" s="438">
        <v>-10.50619</v>
      </c>
      <c r="E41" s="438">
        <v>-26.392931000000001</v>
      </c>
      <c r="F41" s="438">
        <v>-16.607780999999999</v>
      </c>
      <c r="G41" s="438">
        <v>-21.516470999999999</v>
      </c>
      <c r="H41" s="438">
        <v>-10.163446</v>
      </c>
      <c r="I41" s="438">
        <v>0.94205000000000005</v>
      </c>
      <c r="J41" s="438">
        <v>-1.807957</v>
      </c>
      <c r="K41" s="438">
        <v>-0.99972399999999995</v>
      </c>
      <c r="L41" s="438">
        <v>-1.1422110000000001</v>
      </c>
      <c r="M41" s="438">
        <v>3.0571410000000001</v>
      </c>
      <c r="N41" s="438">
        <v>7.1203620000000001</v>
      </c>
      <c r="O41" s="438">
        <v>11.986698000000001</v>
      </c>
      <c r="P41" s="438">
        <v>10.736551</v>
      </c>
      <c r="Q41" s="438">
        <v>9.0740870000000005</v>
      </c>
      <c r="R41" s="438">
        <v>0</v>
      </c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6"/>
      <c r="AD41" s="426"/>
      <c r="AE41" s="426"/>
      <c r="AF41" s="426"/>
      <c r="AG41" s="426"/>
      <c r="AH41" s="426"/>
      <c r="AI41" s="426"/>
      <c r="AJ41" s="426"/>
      <c r="AK41" s="426"/>
      <c r="AL41" s="426"/>
      <c r="AM41" s="426"/>
      <c r="AN41" s="426"/>
      <c r="AO41" s="426"/>
      <c r="AP41" s="426"/>
      <c r="AQ41" s="426"/>
      <c r="AR41" s="426"/>
      <c r="AS41" s="426"/>
      <c r="AT41" s="426"/>
      <c r="AU41" s="426"/>
      <c r="AV41" s="426"/>
      <c r="AW41" s="426"/>
      <c r="AX41" s="426"/>
      <c r="AY41" s="426"/>
      <c r="AZ41" s="426"/>
      <c r="BA41" s="426"/>
      <c r="BB41" s="426"/>
      <c r="BC41" s="426"/>
      <c r="BD41" s="426"/>
      <c r="BE41" s="426"/>
      <c r="BF41" s="426"/>
      <c r="BG41" s="426"/>
      <c r="BH41" s="426"/>
      <c r="BI41" s="426"/>
      <c r="BJ41" s="426"/>
      <c r="BK41" s="426"/>
      <c r="BL41" s="426"/>
      <c r="BM41" s="426"/>
      <c r="BN41" s="426"/>
      <c r="BO41" s="426"/>
      <c r="BP41" s="426"/>
      <c r="BQ41" s="426"/>
      <c r="BR41" s="426"/>
      <c r="BS41" s="426"/>
      <c r="BT41" s="426"/>
      <c r="BU41" s="426"/>
      <c r="BV41" s="426"/>
      <c r="BW41" s="426"/>
      <c r="BX41" s="426"/>
      <c r="BY41" s="426"/>
      <c r="BZ41" s="426"/>
      <c r="CA41" s="426"/>
      <c r="CB41" s="426"/>
      <c r="CC41" s="426"/>
      <c r="CD41" s="426"/>
      <c r="CE41" s="426"/>
      <c r="CF41" s="426"/>
      <c r="CG41" s="426"/>
      <c r="CH41" s="426"/>
      <c r="CI41" s="426"/>
      <c r="CJ41" s="426"/>
      <c r="CK41" s="426"/>
      <c r="CL41" s="426"/>
      <c r="CM41" s="426"/>
      <c r="CN41" s="426"/>
      <c r="CO41" s="426"/>
      <c r="CP41" s="426"/>
      <c r="CQ41" s="426"/>
      <c r="CR41" s="426"/>
      <c r="CS41" s="426"/>
      <c r="CT41" s="426"/>
      <c r="CU41" s="426"/>
      <c r="CV41" s="426"/>
      <c r="CW41" s="426"/>
      <c r="CX41" s="426"/>
      <c r="CY41" s="426"/>
      <c r="CZ41" s="426"/>
      <c r="DA41" s="426"/>
      <c r="DB41" s="426"/>
      <c r="DC41" s="426"/>
      <c r="DD41" s="426"/>
      <c r="DE41" s="426"/>
      <c r="DF41" s="426"/>
      <c r="DG41" s="426"/>
      <c r="DH41" s="426"/>
      <c r="DI41" s="426"/>
      <c r="DJ41" s="426"/>
      <c r="DK41" s="426"/>
      <c r="DL41" s="426"/>
      <c r="DM41" s="426"/>
      <c r="DN41" s="426"/>
      <c r="DO41" s="426"/>
      <c r="DP41" s="426"/>
      <c r="DQ41" s="426"/>
      <c r="DR41" s="426"/>
      <c r="DS41" s="426"/>
      <c r="DT41" s="917"/>
      <c r="DU41" s="917"/>
      <c r="DV41" s="917"/>
      <c r="DW41" s="917"/>
      <c r="DX41" s="917"/>
      <c r="DY41" s="917"/>
      <c r="DZ41" s="917"/>
      <c r="EA41" s="917"/>
      <c r="EB41" s="917"/>
      <c r="EC41" s="917"/>
      <c r="ED41" s="917"/>
      <c r="EE41" s="917"/>
      <c r="EF41" s="917"/>
      <c r="EG41" s="917"/>
      <c r="EH41" s="917"/>
      <c r="EI41" s="917"/>
      <c r="EJ41" s="917"/>
      <c r="EK41" s="917"/>
      <c r="EL41" s="917"/>
      <c r="EM41" s="917"/>
      <c r="EN41" s="917"/>
      <c r="EO41" s="917"/>
      <c r="EP41" s="917"/>
      <c r="EQ41" s="917"/>
      <c r="ER41" s="917"/>
      <c r="ES41" s="917"/>
      <c r="ET41" s="917"/>
      <c r="EU41" s="917"/>
      <c r="EV41" s="917"/>
      <c r="EW41" s="917"/>
      <c r="EX41" s="917"/>
      <c r="EY41" s="917"/>
      <c r="EZ41" s="917"/>
      <c r="FA41" s="917"/>
      <c r="FB41" s="917"/>
      <c r="FC41" s="917"/>
      <c r="FD41" s="917"/>
      <c r="FE41" s="917"/>
      <c r="FF41" s="917"/>
      <c r="FG41" s="917"/>
      <c r="FH41" s="917"/>
      <c r="FI41" s="917"/>
      <c r="FJ41" s="917"/>
      <c r="FK41" s="917"/>
      <c r="FL41" s="917"/>
      <c r="FM41" s="917"/>
      <c r="FN41" s="917"/>
      <c r="FO41" s="917"/>
      <c r="FP41" s="917"/>
      <c r="FQ41" s="917"/>
      <c r="FR41" s="917"/>
      <c r="FS41" s="917"/>
      <c r="FT41" s="917"/>
      <c r="FU41" s="917"/>
      <c r="FV41" s="917"/>
      <c r="FW41" s="917"/>
      <c r="FX41" s="917"/>
      <c r="FY41" s="917"/>
      <c r="FZ41" s="917"/>
      <c r="GA41" s="917"/>
      <c r="GB41" s="917"/>
      <c r="GC41" s="917"/>
      <c r="GD41" s="917"/>
      <c r="GE41" s="917"/>
      <c r="GF41" s="917"/>
      <c r="GG41" s="917"/>
      <c r="GH41" s="917"/>
      <c r="GI41" s="917"/>
      <c r="GJ41" s="917"/>
      <c r="GK41" s="917"/>
      <c r="GL41" s="917"/>
      <c r="GM41" s="917"/>
      <c r="GN41" s="917"/>
      <c r="GO41" s="917"/>
      <c r="GP41" s="917"/>
      <c r="GQ41" s="917"/>
      <c r="GR41" s="917"/>
      <c r="GS41" s="917"/>
      <c r="GT41" s="917"/>
      <c r="GU41" s="917"/>
      <c r="GV41" s="917"/>
      <c r="GW41" s="917"/>
      <c r="GX41" s="917"/>
      <c r="GY41" s="917"/>
      <c r="GZ41" s="917"/>
      <c r="HA41" s="917"/>
      <c r="HB41" s="917"/>
      <c r="HC41" s="917"/>
      <c r="HD41" s="917"/>
      <c r="HE41" s="917"/>
      <c r="HF41" s="917"/>
      <c r="HG41" s="917"/>
      <c r="HH41" s="917"/>
      <c r="HI41" s="917"/>
      <c r="HJ41" s="917"/>
      <c r="HK41" s="917"/>
      <c r="HL41" s="917"/>
      <c r="HM41" s="917"/>
      <c r="HN41" s="917"/>
      <c r="HO41" s="917"/>
      <c r="HP41" s="917"/>
      <c r="HQ41" s="917"/>
      <c r="HR41" s="917"/>
      <c r="HS41" s="917"/>
      <c r="HT41" s="917"/>
      <c r="HU41" s="917"/>
      <c r="HV41" s="917"/>
      <c r="HW41" s="917"/>
      <c r="HX41" s="917"/>
      <c r="HY41" s="917"/>
      <c r="HZ41" s="917"/>
      <c r="IA41" s="917"/>
      <c r="IB41" s="917"/>
      <c r="IC41" s="917"/>
      <c r="ID41" s="917"/>
      <c r="IE41" s="917"/>
      <c r="IF41" s="917"/>
      <c r="IG41" s="917"/>
      <c r="IH41" s="917"/>
      <c r="II41" s="917"/>
      <c r="IJ41" s="917"/>
      <c r="IK41" s="917"/>
      <c r="IL41" s="917"/>
      <c r="IM41" s="917"/>
      <c r="IN41" s="917"/>
      <c r="IO41" s="917"/>
      <c r="IP41" s="917"/>
      <c r="IQ41" s="917"/>
      <c r="IR41" s="917"/>
      <c r="IS41" s="917"/>
      <c r="IT41" s="917"/>
      <c r="IU41" s="917"/>
      <c r="IV41" s="917"/>
      <c r="IW41" s="917"/>
      <c r="IX41" s="917"/>
      <c r="IY41" s="917"/>
      <c r="IZ41" s="917"/>
      <c r="JA41" s="917"/>
      <c r="JB41" s="917"/>
      <c r="JC41" s="917"/>
      <c r="JD41" s="917"/>
      <c r="JE41" s="917"/>
      <c r="JF41" s="917"/>
      <c r="JG41" s="917"/>
      <c r="JH41" s="917"/>
      <c r="JI41" s="917"/>
      <c r="JJ41" s="917"/>
      <c r="JK41" s="917"/>
      <c r="JL41" s="917"/>
      <c r="JM41" s="917"/>
      <c r="JN41" s="917"/>
      <c r="JO41" s="917"/>
      <c r="JP41" s="917"/>
      <c r="JQ41" s="917"/>
      <c r="JR41" s="917"/>
      <c r="JS41" s="917"/>
      <c r="JT41" s="917"/>
      <c r="JU41" s="917"/>
      <c r="JV41" s="917"/>
      <c r="JW41" s="917"/>
      <c r="JX41" s="917"/>
      <c r="JY41" s="917"/>
      <c r="JZ41" s="917"/>
      <c r="KA41" s="917"/>
      <c r="KB41" s="917"/>
      <c r="KC41" s="917"/>
      <c r="KD41" s="917"/>
      <c r="KE41" s="917"/>
      <c r="KF41" s="917"/>
      <c r="KG41" s="917"/>
      <c r="KH41" s="917"/>
      <c r="KI41" s="917"/>
      <c r="KJ41" s="917"/>
      <c r="KK41" s="917"/>
      <c r="KL41" s="917"/>
      <c r="KM41" s="917"/>
    </row>
    <row r="42" spans="1:299" s="436" customFormat="1" ht="12.75" customHeight="1" x14ac:dyDescent="0.2">
      <c r="A42" s="442" t="s">
        <v>631</v>
      </c>
      <c r="B42" s="438"/>
      <c r="C42" s="438"/>
      <c r="D42" s="438"/>
      <c r="E42" s="438"/>
      <c r="F42" s="438"/>
      <c r="G42" s="438"/>
      <c r="H42" s="438"/>
      <c r="I42" s="438"/>
      <c r="J42" s="438"/>
      <c r="K42" s="438"/>
      <c r="L42" s="438"/>
      <c r="M42" s="438"/>
      <c r="N42" s="438"/>
      <c r="O42" s="438"/>
      <c r="P42" s="438">
        <v>0</v>
      </c>
      <c r="Q42" s="438">
        <v>0</v>
      </c>
      <c r="R42" s="438">
        <v>0</v>
      </c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6"/>
      <c r="AM42" s="426"/>
      <c r="AN42" s="426"/>
      <c r="AO42" s="426"/>
      <c r="AP42" s="426"/>
      <c r="AQ42" s="426"/>
      <c r="AR42" s="426"/>
      <c r="AS42" s="426"/>
      <c r="AT42" s="426"/>
      <c r="AU42" s="426"/>
      <c r="AV42" s="426"/>
      <c r="AW42" s="426"/>
      <c r="AX42" s="426"/>
      <c r="AY42" s="426"/>
      <c r="AZ42" s="426"/>
      <c r="BA42" s="426"/>
      <c r="BB42" s="426"/>
      <c r="BC42" s="426"/>
      <c r="BD42" s="426"/>
      <c r="BE42" s="426"/>
      <c r="BF42" s="426"/>
      <c r="BG42" s="426"/>
      <c r="BH42" s="426"/>
      <c r="BI42" s="426"/>
      <c r="BJ42" s="426"/>
      <c r="BK42" s="426"/>
      <c r="BL42" s="426"/>
      <c r="BM42" s="426"/>
      <c r="BN42" s="426"/>
      <c r="BO42" s="426"/>
      <c r="BP42" s="426"/>
      <c r="BQ42" s="426"/>
      <c r="BR42" s="426"/>
      <c r="BS42" s="426"/>
      <c r="BT42" s="426"/>
      <c r="BU42" s="426"/>
      <c r="BV42" s="426"/>
      <c r="BW42" s="426"/>
      <c r="BX42" s="426"/>
      <c r="BY42" s="426"/>
      <c r="BZ42" s="426"/>
      <c r="CA42" s="426"/>
      <c r="CB42" s="426"/>
      <c r="CC42" s="426"/>
      <c r="CD42" s="426"/>
      <c r="CE42" s="426"/>
      <c r="CF42" s="426"/>
      <c r="CG42" s="426"/>
      <c r="CH42" s="426"/>
      <c r="CI42" s="426"/>
      <c r="CJ42" s="426"/>
      <c r="CK42" s="426"/>
      <c r="CL42" s="426"/>
      <c r="CM42" s="426"/>
      <c r="CN42" s="426"/>
      <c r="CO42" s="426"/>
      <c r="CP42" s="426"/>
      <c r="CQ42" s="426"/>
      <c r="CR42" s="426"/>
      <c r="CS42" s="426"/>
      <c r="CT42" s="426"/>
      <c r="CU42" s="426"/>
      <c r="CV42" s="426"/>
      <c r="CW42" s="426"/>
      <c r="CX42" s="426"/>
      <c r="CY42" s="426"/>
      <c r="CZ42" s="426"/>
      <c r="DA42" s="426"/>
      <c r="DB42" s="426"/>
      <c r="DC42" s="426"/>
      <c r="DD42" s="426"/>
      <c r="DE42" s="426"/>
      <c r="DF42" s="426"/>
      <c r="DG42" s="426"/>
      <c r="DH42" s="426"/>
      <c r="DI42" s="426"/>
      <c r="DJ42" s="426"/>
      <c r="DK42" s="426"/>
      <c r="DL42" s="426"/>
      <c r="DM42" s="426"/>
      <c r="DN42" s="426"/>
      <c r="DO42" s="426"/>
      <c r="DP42" s="426"/>
      <c r="DQ42" s="426"/>
      <c r="DR42" s="426"/>
      <c r="DS42" s="426"/>
      <c r="DT42" s="917"/>
      <c r="DU42" s="917"/>
      <c r="DV42" s="917"/>
      <c r="DW42" s="917"/>
      <c r="DX42" s="917"/>
      <c r="DY42" s="917"/>
      <c r="DZ42" s="917"/>
      <c r="EA42" s="917"/>
      <c r="EB42" s="917"/>
      <c r="EC42" s="917"/>
      <c r="ED42" s="917"/>
      <c r="EE42" s="917"/>
      <c r="EF42" s="917"/>
      <c r="EG42" s="917"/>
      <c r="EH42" s="917"/>
      <c r="EI42" s="917"/>
      <c r="EJ42" s="917"/>
      <c r="EK42" s="917"/>
      <c r="EL42" s="917"/>
      <c r="EM42" s="917"/>
      <c r="EN42" s="917"/>
      <c r="EO42" s="917"/>
      <c r="EP42" s="917"/>
      <c r="EQ42" s="917"/>
      <c r="ER42" s="917"/>
      <c r="ES42" s="917"/>
      <c r="ET42" s="917"/>
      <c r="EU42" s="917"/>
      <c r="EV42" s="917"/>
      <c r="EW42" s="917"/>
      <c r="EX42" s="917"/>
      <c r="EY42" s="917"/>
      <c r="EZ42" s="917"/>
      <c r="FA42" s="917"/>
      <c r="FB42" s="917"/>
      <c r="FC42" s="917"/>
      <c r="FD42" s="917"/>
      <c r="FE42" s="917"/>
      <c r="FF42" s="917"/>
      <c r="FG42" s="917"/>
      <c r="FH42" s="917"/>
      <c r="FI42" s="917"/>
      <c r="FJ42" s="917"/>
      <c r="FK42" s="917"/>
      <c r="FL42" s="917"/>
      <c r="FM42" s="917"/>
      <c r="FN42" s="917"/>
      <c r="FO42" s="917"/>
      <c r="FP42" s="917"/>
      <c r="FQ42" s="917"/>
      <c r="FR42" s="917"/>
      <c r="FS42" s="917"/>
      <c r="FT42" s="917"/>
      <c r="FU42" s="917"/>
      <c r="FV42" s="917"/>
      <c r="FW42" s="917"/>
      <c r="FX42" s="917"/>
      <c r="FY42" s="917"/>
      <c r="FZ42" s="917"/>
      <c r="GA42" s="917"/>
      <c r="GB42" s="917"/>
      <c r="GC42" s="917"/>
      <c r="GD42" s="917"/>
      <c r="GE42" s="917"/>
      <c r="GF42" s="917"/>
      <c r="GG42" s="917"/>
      <c r="GH42" s="917"/>
      <c r="GI42" s="917"/>
      <c r="GJ42" s="917"/>
      <c r="GK42" s="917"/>
      <c r="GL42" s="917"/>
      <c r="GM42" s="917"/>
      <c r="GN42" s="917"/>
      <c r="GO42" s="917"/>
      <c r="GP42" s="917"/>
      <c r="GQ42" s="917"/>
      <c r="GR42" s="917"/>
      <c r="GS42" s="917"/>
      <c r="GT42" s="917"/>
      <c r="GU42" s="917"/>
      <c r="GV42" s="917"/>
      <c r="GW42" s="917"/>
      <c r="GX42" s="917"/>
      <c r="GY42" s="917"/>
      <c r="GZ42" s="917"/>
      <c r="HA42" s="917"/>
      <c r="HB42" s="917"/>
      <c r="HC42" s="917"/>
      <c r="HD42" s="917"/>
      <c r="HE42" s="917"/>
      <c r="HF42" s="917"/>
      <c r="HG42" s="917"/>
      <c r="HH42" s="917"/>
      <c r="HI42" s="917"/>
      <c r="HJ42" s="917"/>
      <c r="HK42" s="917"/>
      <c r="HL42" s="917"/>
      <c r="HM42" s="917"/>
      <c r="HN42" s="917"/>
      <c r="HO42" s="917"/>
      <c r="HP42" s="917"/>
      <c r="HQ42" s="917"/>
      <c r="HR42" s="917"/>
      <c r="HS42" s="917"/>
      <c r="HT42" s="917"/>
      <c r="HU42" s="917"/>
      <c r="HV42" s="917"/>
      <c r="HW42" s="917"/>
      <c r="HX42" s="917"/>
      <c r="HY42" s="917"/>
      <c r="HZ42" s="917"/>
      <c r="IA42" s="917"/>
      <c r="IB42" s="917"/>
      <c r="IC42" s="917"/>
      <c r="ID42" s="917"/>
      <c r="IE42" s="917"/>
      <c r="IF42" s="917"/>
      <c r="IG42" s="917"/>
      <c r="IH42" s="917"/>
      <c r="II42" s="917"/>
      <c r="IJ42" s="917"/>
      <c r="IK42" s="917"/>
      <c r="IL42" s="917"/>
      <c r="IM42" s="917"/>
      <c r="IN42" s="917"/>
      <c r="IO42" s="917"/>
      <c r="IP42" s="917"/>
      <c r="IQ42" s="917"/>
      <c r="IR42" s="917"/>
      <c r="IS42" s="917"/>
      <c r="IT42" s="917"/>
      <c r="IU42" s="917"/>
      <c r="IV42" s="917"/>
      <c r="IW42" s="917"/>
      <c r="IX42" s="917"/>
      <c r="IY42" s="917"/>
      <c r="IZ42" s="917"/>
      <c r="JA42" s="917"/>
      <c r="JB42" s="917"/>
      <c r="JC42" s="917"/>
      <c r="JD42" s="917"/>
      <c r="JE42" s="917"/>
      <c r="JF42" s="917"/>
      <c r="JG42" s="917"/>
      <c r="JH42" s="917"/>
      <c r="JI42" s="917"/>
      <c r="JJ42" s="917"/>
      <c r="JK42" s="917"/>
      <c r="JL42" s="917"/>
      <c r="JM42" s="917"/>
      <c r="JN42" s="917"/>
      <c r="JO42" s="917"/>
      <c r="JP42" s="917"/>
      <c r="JQ42" s="917"/>
      <c r="JR42" s="917"/>
      <c r="JS42" s="917"/>
      <c r="JT42" s="917"/>
      <c r="JU42" s="917"/>
      <c r="JV42" s="917"/>
      <c r="JW42" s="917"/>
      <c r="JX42" s="917"/>
      <c r="JY42" s="917"/>
      <c r="JZ42" s="917"/>
      <c r="KA42" s="917"/>
      <c r="KB42" s="917"/>
      <c r="KC42" s="917"/>
      <c r="KD42" s="917"/>
      <c r="KE42" s="917"/>
      <c r="KF42" s="917"/>
      <c r="KG42" s="917"/>
      <c r="KH42" s="917"/>
      <c r="KI42" s="917"/>
      <c r="KJ42" s="917"/>
      <c r="KK42" s="917"/>
      <c r="KL42" s="917"/>
      <c r="KM42" s="917"/>
    </row>
    <row r="43" spans="1:299" s="436" customFormat="1" ht="12.75" customHeight="1" x14ac:dyDescent="0.2">
      <c r="A43" s="444" t="s">
        <v>113</v>
      </c>
      <c r="B43" s="438">
        <f>ExtD_Hist!L13</f>
        <v>60.910199120000001</v>
      </c>
      <c r="C43" s="438">
        <f>ExtD_Hist!M13</f>
        <v>62.628531000000002</v>
      </c>
      <c r="D43" s="438">
        <f>ExtD_Hist!N13</f>
        <v>63.230384000000001</v>
      </c>
      <c r="E43" s="438">
        <f>ExtD_Hist!O13</f>
        <v>63.044770999999997</v>
      </c>
      <c r="F43" s="438">
        <f>ExtD_Hist!P13</f>
        <v>61.698829999999994</v>
      </c>
      <c r="G43" s="438">
        <f>ExtD_Hist!Q13</f>
        <v>60.603928999999987</v>
      </c>
      <c r="H43" s="438">
        <f>ExtD_Hist!R13</f>
        <v>58.838839720000003</v>
      </c>
      <c r="I43" s="438">
        <f>ExtD_Hist!S13</f>
        <v>56.688653999999993</v>
      </c>
      <c r="J43" s="438">
        <f>ExtD_Hist!T13</f>
        <v>64.466367000000005</v>
      </c>
      <c r="K43" s="438">
        <f>ExtD_Hist!U13</f>
        <v>62.159874000000002</v>
      </c>
      <c r="L43" s="438">
        <f>ExtD_Hist!V13</f>
        <v>64.704881</v>
      </c>
      <c r="M43" s="438">
        <f>ExtD_Hist!W13</f>
        <v>62.216681999999999</v>
      </c>
      <c r="N43" s="438">
        <f>ExtD_Hist!X13</f>
        <v>58.962530000000001</v>
      </c>
      <c r="O43" s="438">
        <f>ExtD_Hist!Y13</f>
        <v>56.570046000000005</v>
      </c>
      <c r="P43" s="438">
        <f>ExtD_Hist!Z13</f>
        <v>54.064672999999999</v>
      </c>
      <c r="Q43" s="438">
        <f>ExtD_Hist!AA13</f>
        <v>51.446411999999995</v>
      </c>
      <c r="R43" s="438">
        <f>ExtD_Hist!AB13</f>
        <v>48.204407000000003</v>
      </c>
      <c r="S43" s="426"/>
      <c r="T43" s="426"/>
      <c r="U43" s="426"/>
      <c r="V43" s="426"/>
      <c r="W43" s="426"/>
      <c r="X43" s="426"/>
      <c r="Y43" s="426"/>
      <c r="Z43" s="426"/>
      <c r="AA43" s="426"/>
      <c r="AB43" s="426"/>
      <c r="AC43" s="426"/>
      <c r="AD43" s="426"/>
      <c r="AE43" s="426"/>
      <c r="AF43" s="426"/>
      <c r="AG43" s="426"/>
      <c r="AH43" s="426"/>
      <c r="AI43" s="426"/>
      <c r="AJ43" s="426"/>
      <c r="AK43" s="426"/>
      <c r="AL43" s="426"/>
      <c r="AM43" s="426"/>
      <c r="AN43" s="426"/>
      <c r="AO43" s="426"/>
      <c r="AP43" s="426"/>
      <c r="AQ43" s="426"/>
      <c r="AR43" s="426"/>
      <c r="AS43" s="426"/>
      <c r="AT43" s="426"/>
      <c r="AU43" s="426"/>
      <c r="AV43" s="426"/>
      <c r="AW43" s="426"/>
      <c r="AX43" s="426"/>
      <c r="AY43" s="426"/>
      <c r="AZ43" s="426"/>
      <c r="BA43" s="426"/>
      <c r="BB43" s="426"/>
      <c r="BC43" s="426"/>
      <c r="BD43" s="426"/>
      <c r="BE43" s="426"/>
      <c r="BF43" s="426"/>
      <c r="BG43" s="426"/>
      <c r="BH43" s="426"/>
      <c r="BI43" s="426"/>
      <c r="BJ43" s="426"/>
      <c r="BK43" s="426"/>
      <c r="BL43" s="426"/>
      <c r="BM43" s="426"/>
      <c r="BN43" s="426"/>
      <c r="BO43" s="426"/>
      <c r="BP43" s="426"/>
      <c r="BQ43" s="426"/>
      <c r="BR43" s="426"/>
      <c r="BS43" s="426"/>
      <c r="BT43" s="426"/>
      <c r="BU43" s="426"/>
      <c r="BV43" s="426"/>
      <c r="BW43" s="426"/>
      <c r="BX43" s="426"/>
      <c r="BY43" s="426"/>
      <c r="BZ43" s="426"/>
      <c r="CA43" s="426"/>
      <c r="CB43" s="426"/>
      <c r="CC43" s="426"/>
      <c r="CD43" s="426"/>
      <c r="CE43" s="426"/>
      <c r="CF43" s="426"/>
      <c r="CG43" s="426"/>
      <c r="CH43" s="426"/>
      <c r="CI43" s="426"/>
      <c r="CJ43" s="426"/>
      <c r="CK43" s="426"/>
      <c r="CL43" s="426"/>
      <c r="CM43" s="426"/>
      <c r="CN43" s="426"/>
      <c r="CO43" s="426"/>
      <c r="CP43" s="426"/>
      <c r="CQ43" s="426"/>
      <c r="CR43" s="426"/>
      <c r="CS43" s="426"/>
      <c r="CT43" s="426"/>
      <c r="CU43" s="426"/>
      <c r="CV43" s="426"/>
      <c r="CW43" s="426"/>
      <c r="CX43" s="426"/>
      <c r="CY43" s="426"/>
      <c r="CZ43" s="426"/>
      <c r="DA43" s="426"/>
      <c r="DB43" s="426"/>
      <c r="DC43" s="426"/>
      <c r="DD43" s="426"/>
      <c r="DE43" s="426"/>
      <c r="DF43" s="426"/>
      <c r="DG43" s="426"/>
      <c r="DH43" s="426"/>
      <c r="DI43" s="426"/>
      <c r="DJ43" s="426"/>
      <c r="DK43" s="426"/>
      <c r="DL43" s="426"/>
      <c r="DM43" s="426"/>
      <c r="DN43" s="426"/>
      <c r="DO43" s="426"/>
      <c r="DP43" s="426"/>
      <c r="DQ43" s="426"/>
      <c r="DR43" s="426"/>
      <c r="DS43" s="426"/>
      <c r="DT43" s="917"/>
      <c r="DU43" s="917"/>
      <c r="DV43" s="917"/>
      <c r="DW43" s="917"/>
      <c r="DX43" s="917"/>
      <c r="DY43" s="917"/>
      <c r="DZ43" s="917"/>
      <c r="EA43" s="917"/>
      <c r="EB43" s="917"/>
      <c r="EC43" s="917"/>
      <c r="ED43" s="917"/>
      <c r="EE43" s="917"/>
      <c r="EF43" s="917"/>
      <c r="EG43" s="917"/>
      <c r="EH43" s="917"/>
      <c r="EI43" s="917"/>
      <c r="EJ43" s="917"/>
      <c r="EK43" s="917"/>
      <c r="EL43" s="917"/>
      <c r="EM43" s="917"/>
      <c r="EN43" s="917"/>
      <c r="EO43" s="917"/>
      <c r="EP43" s="917"/>
      <c r="EQ43" s="917"/>
      <c r="ER43" s="917"/>
      <c r="ES43" s="917"/>
      <c r="ET43" s="917"/>
      <c r="EU43" s="917"/>
      <c r="EV43" s="917"/>
      <c r="EW43" s="917"/>
      <c r="EX43" s="917"/>
      <c r="EY43" s="917"/>
      <c r="EZ43" s="917"/>
      <c r="FA43" s="917"/>
      <c r="FB43" s="917"/>
      <c r="FC43" s="917"/>
      <c r="FD43" s="917"/>
      <c r="FE43" s="917"/>
      <c r="FF43" s="917"/>
      <c r="FG43" s="917"/>
      <c r="FH43" s="917"/>
      <c r="FI43" s="917"/>
      <c r="FJ43" s="917"/>
      <c r="FK43" s="917"/>
      <c r="FL43" s="917"/>
      <c r="FM43" s="917"/>
      <c r="FN43" s="917"/>
      <c r="FO43" s="917"/>
      <c r="FP43" s="917"/>
      <c r="FQ43" s="917"/>
      <c r="FR43" s="917"/>
      <c r="FS43" s="917"/>
      <c r="FT43" s="917"/>
      <c r="FU43" s="917"/>
      <c r="FV43" s="917"/>
      <c r="FW43" s="917"/>
      <c r="FX43" s="917"/>
      <c r="FY43" s="917"/>
      <c r="FZ43" s="917"/>
      <c r="GA43" s="917"/>
      <c r="GB43" s="917"/>
      <c r="GC43" s="917"/>
      <c r="GD43" s="917"/>
      <c r="GE43" s="917"/>
      <c r="GF43" s="917"/>
      <c r="GG43" s="917"/>
      <c r="GH43" s="917"/>
      <c r="GI43" s="917"/>
      <c r="GJ43" s="917"/>
      <c r="GK43" s="917"/>
      <c r="GL43" s="917"/>
      <c r="GM43" s="917"/>
      <c r="GN43" s="917"/>
      <c r="GO43" s="917"/>
      <c r="GP43" s="917"/>
      <c r="GQ43" s="917"/>
      <c r="GR43" s="917"/>
      <c r="GS43" s="917"/>
      <c r="GT43" s="917"/>
      <c r="GU43" s="917"/>
      <c r="GV43" s="917"/>
      <c r="GW43" s="917"/>
      <c r="GX43" s="917"/>
      <c r="GY43" s="917"/>
      <c r="GZ43" s="917"/>
      <c r="HA43" s="917"/>
      <c r="HB43" s="917"/>
      <c r="HC43" s="917"/>
      <c r="HD43" s="917"/>
      <c r="HE43" s="917"/>
      <c r="HF43" s="917"/>
      <c r="HG43" s="917"/>
      <c r="HH43" s="917"/>
      <c r="HI43" s="917"/>
      <c r="HJ43" s="917"/>
      <c r="HK43" s="917"/>
      <c r="HL43" s="917"/>
      <c r="HM43" s="917"/>
      <c r="HN43" s="917"/>
      <c r="HO43" s="917"/>
      <c r="HP43" s="917"/>
      <c r="HQ43" s="917"/>
      <c r="HR43" s="917"/>
      <c r="HS43" s="917"/>
      <c r="HT43" s="917"/>
      <c r="HU43" s="917"/>
      <c r="HV43" s="917"/>
      <c r="HW43" s="917"/>
      <c r="HX43" s="917"/>
      <c r="HY43" s="917"/>
      <c r="HZ43" s="917"/>
      <c r="IA43" s="917"/>
      <c r="IB43" s="917"/>
      <c r="IC43" s="917"/>
      <c r="ID43" s="917"/>
      <c r="IE43" s="917"/>
      <c r="IF43" s="917"/>
      <c r="IG43" s="917"/>
      <c r="IH43" s="917"/>
      <c r="II43" s="917"/>
      <c r="IJ43" s="917"/>
      <c r="IK43" s="917"/>
      <c r="IL43" s="917"/>
      <c r="IM43" s="917"/>
      <c r="IN43" s="917"/>
      <c r="IO43" s="917"/>
      <c r="IP43" s="917"/>
      <c r="IQ43" s="917"/>
      <c r="IR43" s="917"/>
      <c r="IS43" s="917"/>
      <c r="IT43" s="917"/>
      <c r="IU43" s="917"/>
      <c r="IV43" s="917"/>
      <c r="IW43" s="917"/>
      <c r="IX43" s="917"/>
      <c r="IY43" s="917"/>
      <c r="IZ43" s="917"/>
      <c r="JA43" s="917"/>
      <c r="JB43" s="917"/>
      <c r="JC43" s="917"/>
      <c r="JD43" s="917"/>
      <c r="JE43" s="917"/>
      <c r="JF43" s="917"/>
      <c r="JG43" s="917"/>
      <c r="JH43" s="917"/>
      <c r="JI43" s="917"/>
      <c r="JJ43" s="917"/>
      <c r="JK43" s="917"/>
      <c r="JL43" s="917"/>
      <c r="JM43" s="917"/>
      <c r="JN43" s="917"/>
      <c r="JO43" s="917"/>
      <c r="JP43" s="917"/>
      <c r="JQ43" s="917"/>
      <c r="JR43" s="917"/>
      <c r="JS43" s="917"/>
      <c r="JT43" s="917"/>
      <c r="JU43" s="917"/>
      <c r="JV43" s="917"/>
      <c r="JW43" s="917"/>
      <c r="JX43" s="917"/>
      <c r="JY43" s="917"/>
      <c r="JZ43" s="917"/>
      <c r="KA43" s="917"/>
      <c r="KB43" s="917"/>
      <c r="KC43" s="917"/>
      <c r="KD43" s="917"/>
      <c r="KE43" s="917"/>
      <c r="KF43" s="917"/>
      <c r="KG43" s="917"/>
      <c r="KH43" s="917"/>
      <c r="KI43" s="917"/>
      <c r="KJ43" s="917"/>
      <c r="KK43" s="917"/>
      <c r="KL43" s="917"/>
      <c r="KM43" s="917"/>
    </row>
    <row r="44" spans="1:299" s="436" customFormat="1" ht="12.75" customHeight="1" x14ac:dyDescent="0.2">
      <c r="A44" s="444" t="s">
        <v>4</v>
      </c>
      <c r="B44" s="438">
        <f>ExtD_Hist!L5-GFSsum!B43</f>
        <v>33.104855999999998</v>
      </c>
      <c r="C44" s="438">
        <f>ExtD_Hist!M5-GFSsum!C43</f>
        <v>29.675779999999996</v>
      </c>
      <c r="D44" s="438">
        <f>ExtD_Hist!N5-GFSsum!D43</f>
        <v>28.303607999999997</v>
      </c>
      <c r="E44" s="438">
        <f>ExtD_Hist!O5-GFSsum!E43</f>
        <v>38.551213999999987</v>
      </c>
      <c r="F44" s="438">
        <f>ExtD_Hist!P5-GFSsum!F43</f>
        <v>36.421307999999989</v>
      </c>
      <c r="G44" s="438">
        <f>ExtD_Hist!Q5-GFSsum!G43</f>
        <v>33.278314000000002</v>
      </c>
      <c r="H44" s="438">
        <f>ExtD_Hist!R5-GFSsum!H43</f>
        <v>46.636852000000012</v>
      </c>
      <c r="I44" s="438">
        <f>ExtD_Hist!S5-GFSsum!I43</f>
        <v>46.073478999999999</v>
      </c>
      <c r="J44" s="438">
        <f>ExtD_Hist!T5-GFSsum!J43</f>
        <v>35.860001999999994</v>
      </c>
      <c r="K44" s="438">
        <f>ExtD_Hist!U5-GFSsum!K43</f>
        <v>33.859860999999995</v>
      </c>
      <c r="L44" s="438">
        <f>ExtD_Hist!V5-GFSsum!L43</f>
        <v>32.893290000000007</v>
      </c>
      <c r="M44" s="438">
        <f>ExtD_Hist!W5-GFSsum!M43</f>
        <v>32.429663999999995</v>
      </c>
      <c r="N44" s="438">
        <f>ExtD_Hist!X5-GFSsum!N43</f>
        <v>29.479057000000012</v>
      </c>
      <c r="O44" s="438">
        <f>ExtD_Hist!Y5-GFSsum!O43</f>
        <v>26.924298000000007</v>
      </c>
      <c r="P44" s="438">
        <f>ExtD_Hist!Z5-GFSsum!P43</f>
        <v>23.828108</v>
      </c>
      <c r="Q44" s="438">
        <f>ExtD_Hist!AA5-GFSsum!Q43</f>
        <v>21.090144999999993</v>
      </c>
      <c r="R44" s="438">
        <f>ExtD_Hist!AB5-GFSsum!R43</f>
        <v>18.300484999999995</v>
      </c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6"/>
      <c r="AD44" s="426"/>
      <c r="AE44" s="426"/>
      <c r="AF44" s="426"/>
      <c r="AG44" s="426"/>
      <c r="AH44" s="426"/>
      <c r="AI44" s="426"/>
      <c r="AJ44" s="426"/>
      <c r="AK44" s="426"/>
      <c r="AL44" s="426"/>
      <c r="AM44" s="426"/>
      <c r="AN44" s="426"/>
      <c r="AO44" s="426"/>
      <c r="AP44" s="426"/>
      <c r="AQ44" s="426"/>
      <c r="AR44" s="426"/>
      <c r="AS44" s="426"/>
      <c r="AT44" s="426"/>
      <c r="AU44" s="426"/>
      <c r="AV44" s="426"/>
      <c r="AW44" s="426"/>
      <c r="AX44" s="426"/>
      <c r="AY44" s="426"/>
      <c r="AZ44" s="426"/>
      <c r="BA44" s="426"/>
      <c r="BB44" s="426"/>
      <c r="BC44" s="426"/>
      <c r="BD44" s="426"/>
      <c r="BE44" s="426"/>
      <c r="BF44" s="426"/>
      <c r="BG44" s="426"/>
      <c r="BH44" s="426"/>
      <c r="BI44" s="426"/>
      <c r="BJ44" s="426"/>
      <c r="BK44" s="426"/>
      <c r="BL44" s="426"/>
      <c r="BM44" s="426"/>
      <c r="BN44" s="426"/>
      <c r="BO44" s="426"/>
      <c r="BP44" s="426"/>
      <c r="BQ44" s="426"/>
      <c r="BR44" s="426"/>
      <c r="BS44" s="426"/>
      <c r="BT44" s="426"/>
      <c r="BU44" s="426"/>
      <c r="BV44" s="426"/>
      <c r="BW44" s="426"/>
      <c r="BX44" s="426"/>
      <c r="BY44" s="426"/>
      <c r="BZ44" s="426"/>
      <c r="CA44" s="426"/>
      <c r="CB44" s="426"/>
      <c r="CC44" s="426"/>
      <c r="CD44" s="426"/>
      <c r="CE44" s="426"/>
      <c r="CF44" s="426"/>
      <c r="CG44" s="426"/>
      <c r="CH44" s="426"/>
      <c r="CI44" s="426"/>
      <c r="CJ44" s="426"/>
      <c r="CK44" s="426"/>
      <c r="CL44" s="426"/>
      <c r="CM44" s="426"/>
      <c r="CN44" s="426"/>
      <c r="CO44" s="426"/>
      <c r="CP44" s="426"/>
      <c r="CQ44" s="426"/>
      <c r="CR44" s="426"/>
      <c r="CS44" s="426"/>
      <c r="CT44" s="426"/>
      <c r="CU44" s="426"/>
      <c r="CV44" s="426"/>
      <c r="CW44" s="426"/>
      <c r="CX44" s="426"/>
      <c r="CY44" s="426"/>
      <c r="CZ44" s="426"/>
      <c r="DA44" s="426"/>
      <c r="DB44" s="426"/>
      <c r="DC44" s="426"/>
      <c r="DD44" s="426"/>
      <c r="DE44" s="426"/>
      <c r="DF44" s="426"/>
      <c r="DG44" s="426"/>
      <c r="DH44" s="426"/>
      <c r="DI44" s="426"/>
      <c r="DJ44" s="426"/>
      <c r="DK44" s="426"/>
      <c r="DL44" s="426"/>
      <c r="DM44" s="426"/>
      <c r="DN44" s="426"/>
      <c r="DO44" s="426"/>
      <c r="DP44" s="426"/>
      <c r="DQ44" s="426"/>
      <c r="DR44" s="426"/>
      <c r="DS44" s="426"/>
      <c r="DT44" s="917"/>
      <c r="DU44" s="917"/>
      <c r="DV44" s="917"/>
      <c r="DW44" s="917"/>
      <c r="DX44" s="917"/>
      <c r="DY44" s="917"/>
      <c r="DZ44" s="917"/>
      <c r="EA44" s="917"/>
      <c r="EB44" s="917"/>
      <c r="EC44" s="917"/>
      <c r="ED44" s="917"/>
      <c r="EE44" s="917"/>
      <c r="EF44" s="917"/>
      <c r="EG44" s="917"/>
      <c r="EH44" s="917"/>
      <c r="EI44" s="917"/>
      <c r="EJ44" s="917"/>
      <c r="EK44" s="917"/>
      <c r="EL44" s="917"/>
      <c r="EM44" s="917"/>
      <c r="EN44" s="917"/>
      <c r="EO44" s="917"/>
      <c r="EP44" s="917"/>
      <c r="EQ44" s="917"/>
      <c r="ER44" s="917"/>
      <c r="ES44" s="917"/>
      <c r="ET44" s="917"/>
      <c r="EU44" s="917"/>
      <c r="EV44" s="917"/>
      <c r="EW44" s="917"/>
      <c r="EX44" s="917"/>
      <c r="EY44" s="917"/>
      <c r="EZ44" s="917"/>
      <c r="FA44" s="917"/>
      <c r="FB44" s="917"/>
      <c r="FC44" s="917"/>
      <c r="FD44" s="917"/>
      <c r="FE44" s="917"/>
      <c r="FF44" s="917"/>
      <c r="FG44" s="917"/>
      <c r="FH44" s="917"/>
      <c r="FI44" s="917"/>
      <c r="FJ44" s="917"/>
      <c r="FK44" s="917"/>
      <c r="FL44" s="917"/>
      <c r="FM44" s="917"/>
      <c r="FN44" s="917"/>
      <c r="FO44" s="917"/>
      <c r="FP44" s="917"/>
      <c r="FQ44" s="917"/>
      <c r="FR44" s="917"/>
      <c r="FS44" s="917"/>
      <c r="FT44" s="917"/>
      <c r="FU44" s="917"/>
      <c r="FV44" s="917"/>
      <c r="FW44" s="917"/>
      <c r="FX44" s="917"/>
      <c r="FY44" s="917"/>
      <c r="FZ44" s="917"/>
      <c r="GA44" s="917"/>
      <c r="GB44" s="917"/>
      <c r="GC44" s="917"/>
      <c r="GD44" s="917"/>
      <c r="GE44" s="917"/>
      <c r="GF44" s="917"/>
      <c r="GG44" s="917"/>
      <c r="GH44" s="917"/>
      <c r="GI44" s="917"/>
      <c r="GJ44" s="917"/>
      <c r="GK44" s="917"/>
      <c r="GL44" s="917"/>
      <c r="GM44" s="917"/>
      <c r="GN44" s="917"/>
      <c r="GO44" s="917"/>
      <c r="GP44" s="917"/>
      <c r="GQ44" s="917"/>
      <c r="GR44" s="917"/>
      <c r="GS44" s="917"/>
      <c r="GT44" s="917"/>
      <c r="GU44" s="917"/>
      <c r="GV44" s="917"/>
      <c r="GW44" s="917"/>
      <c r="GX44" s="917"/>
      <c r="GY44" s="917"/>
      <c r="GZ44" s="917"/>
      <c r="HA44" s="917"/>
      <c r="HB44" s="917"/>
      <c r="HC44" s="917"/>
      <c r="HD44" s="917"/>
      <c r="HE44" s="917"/>
      <c r="HF44" s="917"/>
      <c r="HG44" s="917"/>
      <c r="HH44" s="917"/>
      <c r="HI44" s="917"/>
      <c r="HJ44" s="917"/>
      <c r="HK44" s="917"/>
      <c r="HL44" s="917"/>
      <c r="HM44" s="917"/>
      <c r="HN44" s="917"/>
      <c r="HO44" s="917"/>
      <c r="HP44" s="917"/>
      <c r="HQ44" s="917"/>
      <c r="HR44" s="917"/>
      <c r="HS44" s="917"/>
      <c r="HT44" s="917"/>
      <c r="HU44" s="917"/>
      <c r="HV44" s="917"/>
      <c r="HW44" s="917"/>
      <c r="HX44" s="917"/>
      <c r="HY44" s="917"/>
      <c r="HZ44" s="917"/>
      <c r="IA44" s="917"/>
      <c r="IB44" s="917"/>
      <c r="IC44" s="917"/>
      <c r="ID44" s="917"/>
      <c r="IE44" s="917"/>
      <c r="IF44" s="917"/>
      <c r="IG44" s="917"/>
      <c r="IH44" s="917"/>
      <c r="II44" s="917"/>
      <c r="IJ44" s="917"/>
      <c r="IK44" s="917"/>
      <c r="IL44" s="917"/>
      <c r="IM44" s="917"/>
      <c r="IN44" s="917"/>
      <c r="IO44" s="917"/>
      <c r="IP44" s="917"/>
      <c r="IQ44" s="917"/>
      <c r="IR44" s="917"/>
      <c r="IS44" s="917"/>
      <c r="IT44" s="917"/>
      <c r="IU44" s="917"/>
      <c r="IV44" s="917"/>
      <c r="IW44" s="917"/>
      <c r="IX44" s="917"/>
      <c r="IY44" s="917"/>
      <c r="IZ44" s="917"/>
      <c r="JA44" s="917"/>
      <c r="JB44" s="917"/>
      <c r="JC44" s="917"/>
      <c r="JD44" s="917"/>
      <c r="JE44" s="917"/>
      <c r="JF44" s="917"/>
      <c r="JG44" s="917"/>
      <c r="JH44" s="917"/>
      <c r="JI44" s="917"/>
      <c r="JJ44" s="917"/>
      <c r="JK44" s="917"/>
      <c r="JL44" s="917"/>
      <c r="JM44" s="917"/>
      <c r="JN44" s="917"/>
      <c r="JO44" s="917"/>
      <c r="JP44" s="917"/>
      <c r="JQ44" s="917"/>
      <c r="JR44" s="917"/>
      <c r="JS44" s="917"/>
      <c r="JT44" s="917"/>
      <c r="JU44" s="917"/>
      <c r="JV44" s="917"/>
      <c r="JW44" s="917"/>
      <c r="JX44" s="917"/>
      <c r="JY44" s="917"/>
      <c r="JZ44" s="917"/>
      <c r="KA44" s="917"/>
      <c r="KB44" s="917"/>
      <c r="KC44" s="917"/>
      <c r="KD44" s="917"/>
      <c r="KE44" s="917"/>
      <c r="KF44" s="917"/>
      <c r="KG44" s="917"/>
      <c r="KH44" s="917"/>
      <c r="KI44" s="917"/>
      <c r="KJ44" s="917"/>
      <c r="KK44" s="917"/>
      <c r="KL44" s="917"/>
      <c r="KM44" s="917"/>
    </row>
    <row r="45" spans="1:299" s="436" customFormat="1" ht="12.75" customHeight="1" x14ac:dyDescent="0.2">
      <c r="A45" s="442" t="s">
        <v>30</v>
      </c>
      <c r="B45" s="438">
        <f>SUM(B43:B44)</f>
        <v>94.01505512</v>
      </c>
      <c r="C45" s="438">
        <f t="shared" ref="C45:R45" si="18">SUM(C43:C44)</f>
        <v>92.304310999999998</v>
      </c>
      <c r="D45" s="438">
        <f t="shared" si="18"/>
        <v>91.533991999999998</v>
      </c>
      <c r="E45" s="438">
        <f t="shared" si="18"/>
        <v>101.59598499999998</v>
      </c>
      <c r="F45" s="438">
        <f t="shared" si="18"/>
        <v>98.120137999999983</v>
      </c>
      <c r="G45" s="438">
        <f t="shared" si="18"/>
        <v>93.882242999999988</v>
      </c>
      <c r="H45" s="438">
        <f t="shared" si="18"/>
        <v>105.47569172000001</v>
      </c>
      <c r="I45" s="438">
        <f t="shared" si="18"/>
        <v>102.76213299999999</v>
      </c>
      <c r="J45" s="438">
        <f t="shared" si="18"/>
        <v>100.326369</v>
      </c>
      <c r="K45" s="438">
        <f t="shared" si="18"/>
        <v>96.019734999999997</v>
      </c>
      <c r="L45" s="438">
        <f t="shared" si="18"/>
        <v>97.598171000000008</v>
      </c>
      <c r="M45" s="438">
        <f t="shared" si="18"/>
        <v>94.646345999999994</v>
      </c>
      <c r="N45" s="438">
        <f t="shared" si="18"/>
        <v>88.441587000000013</v>
      </c>
      <c r="O45" s="438">
        <f t="shared" si="18"/>
        <v>83.494344000000012</v>
      </c>
      <c r="P45" s="438">
        <f t="shared" si="18"/>
        <v>77.892780999999999</v>
      </c>
      <c r="Q45" s="438">
        <f t="shared" si="18"/>
        <v>72.536556999999988</v>
      </c>
      <c r="R45" s="438">
        <f t="shared" si="18"/>
        <v>66.504891999999998</v>
      </c>
      <c r="S45" s="426"/>
      <c r="T45" s="426"/>
      <c r="U45" s="426"/>
      <c r="V45" s="426"/>
      <c r="W45" s="426"/>
      <c r="X45" s="426"/>
      <c r="Y45" s="426"/>
      <c r="Z45" s="426"/>
      <c r="AA45" s="426"/>
      <c r="AB45" s="426"/>
      <c r="AC45" s="426"/>
      <c r="AD45" s="426"/>
      <c r="AE45" s="426"/>
      <c r="AF45" s="426"/>
      <c r="AG45" s="426"/>
      <c r="AH45" s="426"/>
      <c r="AI45" s="426"/>
      <c r="AJ45" s="426"/>
      <c r="AK45" s="426"/>
      <c r="AL45" s="426"/>
      <c r="AM45" s="426"/>
      <c r="AN45" s="426"/>
      <c r="AO45" s="426"/>
      <c r="AP45" s="426"/>
      <c r="AQ45" s="426"/>
      <c r="AR45" s="426"/>
      <c r="AS45" s="426"/>
      <c r="AT45" s="426"/>
      <c r="AU45" s="426"/>
      <c r="AV45" s="426"/>
      <c r="AW45" s="426"/>
      <c r="AX45" s="426"/>
      <c r="AY45" s="426"/>
      <c r="AZ45" s="426"/>
      <c r="BA45" s="426"/>
      <c r="BB45" s="426"/>
      <c r="BC45" s="426"/>
      <c r="BD45" s="426"/>
      <c r="BE45" s="426"/>
      <c r="BF45" s="426"/>
      <c r="BG45" s="426"/>
      <c r="BH45" s="426"/>
      <c r="BI45" s="426"/>
      <c r="BJ45" s="426"/>
      <c r="BK45" s="426"/>
      <c r="BL45" s="426"/>
      <c r="BM45" s="426"/>
      <c r="BN45" s="426"/>
      <c r="BO45" s="426"/>
      <c r="BP45" s="426"/>
      <c r="BQ45" s="426"/>
      <c r="BR45" s="426"/>
      <c r="BS45" s="426"/>
      <c r="BT45" s="426"/>
      <c r="BU45" s="426"/>
      <c r="BV45" s="426"/>
      <c r="BW45" s="426"/>
      <c r="BX45" s="426"/>
      <c r="BY45" s="426"/>
      <c r="BZ45" s="426"/>
      <c r="CA45" s="426"/>
      <c r="CB45" s="426"/>
      <c r="CC45" s="426"/>
      <c r="CD45" s="426"/>
      <c r="CE45" s="426"/>
      <c r="CF45" s="426"/>
      <c r="CG45" s="426"/>
      <c r="CH45" s="426"/>
      <c r="CI45" s="426"/>
      <c r="CJ45" s="426"/>
      <c r="CK45" s="426"/>
      <c r="CL45" s="426"/>
      <c r="CM45" s="426"/>
      <c r="CN45" s="426"/>
      <c r="CO45" s="426"/>
      <c r="CP45" s="426"/>
      <c r="CQ45" s="426"/>
      <c r="CR45" s="426"/>
      <c r="CS45" s="426"/>
      <c r="CT45" s="426"/>
      <c r="CU45" s="426"/>
      <c r="CV45" s="426"/>
      <c r="CW45" s="426"/>
      <c r="CX45" s="426"/>
      <c r="CY45" s="426"/>
      <c r="CZ45" s="426"/>
      <c r="DA45" s="426"/>
      <c r="DB45" s="426"/>
      <c r="DC45" s="426"/>
      <c r="DD45" s="426"/>
      <c r="DE45" s="426"/>
      <c r="DF45" s="426"/>
      <c r="DG45" s="426"/>
      <c r="DH45" s="426"/>
      <c r="DI45" s="426"/>
      <c r="DJ45" s="426"/>
      <c r="DK45" s="426"/>
      <c r="DL45" s="426"/>
      <c r="DM45" s="426"/>
      <c r="DN45" s="426"/>
      <c r="DO45" s="426"/>
      <c r="DP45" s="426"/>
      <c r="DQ45" s="426"/>
      <c r="DR45" s="426"/>
      <c r="DS45" s="426"/>
      <c r="DT45" s="917"/>
      <c r="DU45" s="917"/>
      <c r="DV45" s="917"/>
      <c r="DW45" s="917"/>
      <c r="DX45" s="917"/>
      <c r="DY45" s="917"/>
      <c r="DZ45" s="917"/>
      <c r="EA45" s="917"/>
      <c r="EB45" s="917"/>
      <c r="EC45" s="917"/>
      <c r="ED45" s="917"/>
      <c r="EE45" s="917"/>
      <c r="EF45" s="917"/>
      <c r="EG45" s="917"/>
      <c r="EH45" s="917"/>
      <c r="EI45" s="917"/>
      <c r="EJ45" s="917"/>
      <c r="EK45" s="917"/>
      <c r="EL45" s="917"/>
      <c r="EM45" s="917"/>
      <c r="EN45" s="917"/>
      <c r="EO45" s="917"/>
      <c r="EP45" s="917"/>
      <c r="EQ45" s="917"/>
      <c r="ER45" s="917"/>
      <c r="ES45" s="917"/>
      <c r="ET45" s="917"/>
      <c r="EU45" s="917"/>
      <c r="EV45" s="917"/>
      <c r="EW45" s="917"/>
      <c r="EX45" s="917"/>
      <c r="EY45" s="917"/>
      <c r="EZ45" s="917"/>
      <c r="FA45" s="917"/>
      <c r="FB45" s="917"/>
      <c r="FC45" s="917"/>
      <c r="FD45" s="917"/>
      <c r="FE45" s="917"/>
      <c r="FF45" s="917"/>
      <c r="FG45" s="917"/>
      <c r="FH45" s="917"/>
      <c r="FI45" s="917"/>
      <c r="FJ45" s="917"/>
      <c r="FK45" s="917"/>
      <c r="FL45" s="917"/>
      <c r="FM45" s="917"/>
      <c r="FN45" s="917"/>
      <c r="FO45" s="917"/>
      <c r="FP45" s="917"/>
      <c r="FQ45" s="917"/>
      <c r="FR45" s="917"/>
      <c r="FS45" s="917"/>
      <c r="FT45" s="917"/>
      <c r="FU45" s="917"/>
      <c r="FV45" s="917"/>
      <c r="FW45" s="917"/>
      <c r="FX45" s="917"/>
      <c r="FY45" s="917"/>
      <c r="FZ45" s="917"/>
      <c r="GA45" s="917"/>
      <c r="GB45" s="917"/>
      <c r="GC45" s="917"/>
      <c r="GD45" s="917"/>
      <c r="GE45" s="917"/>
      <c r="GF45" s="917"/>
      <c r="GG45" s="917"/>
      <c r="GH45" s="917"/>
      <c r="GI45" s="917"/>
      <c r="GJ45" s="917"/>
      <c r="GK45" s="917"/>
      <c r="GL45" s="917"/>
      <c r="GM45" s="917"/>
      <c r="GN45" s="917"/>
      <c r="GO45" s="917"/>
      <c r="GP45" s="917"/>
      <c r="GQ45" s="917"/>
      <c r="GR45" s="917"/>
      <c r="GS45" s="917"/>
      <c r="GT45" s="917"/>
      <c r="GU45" s="917"/>
      <c r="GV45" s="917"/>
      <c r="GW45" s="917"/>
      <c r="GX45" s="917"/>
      <c r="GY45" s="917"/>
      <c r="GZ45" s="917"/>
      <c r="HA45" s="917"/>
      <c r="HB45" s="917"/>
      <c r="HC45" s="917"/>
      <c r="HD45" s="917"/>
      <c r="HE45" s="917"/>
      <c r="HF45" s="917"/>
      <c r="HG45" s="917"/>
      <c r="HH45" s="917"/>
      <c r="HI45" s="917"/>
      <c r="HJ45" s="917"/>
      <c r="HK45" s="917"/>
      <c r="HL45" s="917"/>
      <c r="HM45" s="917"/>
      <c r="HN45" s="917"/>
      <c r="HO45" s="917"/>
      <c r="HP45" s="917"/>
      <c r="HQ45" s="917"/>
      <c r="HR45" s="917"/>
      <c r="HS45" s="917"/>
      <c r="HT45" s="917"/>
      <c r="HU45" s="917"/>
      <c r="HV45" s="917"/>
      <c r="HW45" s="917"/>
      <c r="HX45" s="917"/>
      <c r="HY45" s="917"/>
      <c r="HZ45" s="917"/>
      <c r="IA45" s="917"/>
      <c r="IB45" s="917"/>
      <c r="IC45" s="917"/>
      <c r="ID45" s="917"/>
      <c r="IE45" s="917"/>
      <c r="IF45" s="917"/>
      <c r="IG45" s="917"/>
      <c r="IH45" s="917"/>
      <c r="II45" s="917"/>
      <c r="IJ45" s="917"/>
      <c r="IK45" s="917"/>
      <c r="IL45" s="917"/>
      <c r="IM45" s="917"/>
      <c r="IN45" s="917"/>
      <c r="IO45" s="917"/>
      <c r="IP45" s="917"/>
      <c r="IQ45" s="917"/>
      <c r="IR45" s="917"/>
      <c r="IS45" s="917"/>
      <c r="IT45" s="917"/>
      <c r="IU45" s="917"/>
      <c r="IV45" s="917"/>
      <c r="IW45" s="917"/>
      <c r="IX45" s="917"/>
      <c r="IY45" s="917"/>
      <c r="IZ45" s="917"/>
      <c r="JA45" s="917"/>
      <c r="JB45" s="917"/>
      <c r="JC45" s="917"/>
      <c r="JD45" s="917"/>
      <c r="JE45" s="917"/>
      <c r="JF45" s="917"/>
      <c r="JG45" s="917"/>
      <c r="JH45" s="917"/>
      <c r="JI45" s="917"/>
      <c r="JJ45" s="917"/>
      <c r="JK45" s="917"/>
      <c r="JL45" s="917"/>
      <c r="JM45" s="917"/>
      <c r="JN45" s="917"/>
      <c r="JO45" s="917"/>
      <c r="JP45" s="917"/>
      <c r="JQ45" s="917"/>
      <c r="JR45" s="917"/>
      <c r="JS45" s="917"/>
      <c r="JT45" s="917"/>
      <c r="JU45" s="917"/>
      <c r="JV45" s="917"/>
      <c r="JW45" s="917"/>
      <c r="JX45" s="917"/>
      <c r="JY45" s="917"/>
      <c r="JZ45" s="917"/>
      <c r="KA45" s="917"/>
      <c r="KB45" s="917"/>
      <c r="KC45" s="917"/>
      <c r="KD45" s="917"/>
      <c r="KE45" s="917"/>
      <c r="KF45" s="917"/>
      <c r="KG45" s="917"/>
      <c r="KH45" s="917"/>
      <c r="KI45" s="917"/>
      <c r="KJ45" s="917"/>
      <c r="KK45" s="917"/>
      <c r="KL45" s="917"/>
      <c r="KM45" s="917"/>
    </row>
    <row r="46" spans="1:299" s="436" customFormat="1" ht="12.75" customHeight="1" x14ac:dyDescent="0.2">
      <c r="A46" s="448" t="s">
        <v>261</v>
      </c>
      <c r="B46" s="441">
        <f>NAInd!J87</f>
        <v>132.44017028808594</v>
      </c>
      <c r="C46" s="441">
        <f>NAInd!K87</f>
        <v>136.55949401855469</v>
      </c>
      <c r="D46" s="441">
        <f>NAInd!L87</f>
        <v>141.51579284667969</v>
      </c>
      <c r="E46" s="441">
        <f>NAInd!M87</f>
        <v>148.42984008789063</v>
      </c>
      <c r="F46" s="441">
        <f>NAInd!N87</f>
        <v>151.92463684082031</v>
      </c>
      <c r="G46" s="441">
        <f>NAInd!O87</f>
        <v>150.41253662109375</v>
      </c>
      <c r="H46" s="441">
        <f>NAInd!P87</f>
        <v>160.47023010253906</v>
      </c>
      <c r="I46" s="441">
        <f>NAInd!Q87</f>
        <v>172.07273864746094</v>
      </c>
      <c r="J46" s="441">
        <f>NAInd!R87</f>
        <v>180.54533386230469</v>
      </c>
      <c r="K46" s="441">
        <f>NAInd!S87</f>
        <v>184.80838012695313</v>
      </c>
      <c r="L46" s="441">
        <f>NAInd!T87</f>
        <v>182.48663330078125</v>
      </c>
      <c r="M46" s="441">
        <f>NAInd!U87</f>
        <v>184.24749755859375</v>
      </c>
      <c r="N46" s="441">
        <f>NAInd!V87</f>
        <v>201.69808959960938</v>
      </c>
      <c r="O46" s="441">
        <f>NAInd!W87</f>
        <v>213.06163024902344</v>
      </c>
      <c r="P46" s="441">
        <f>NAInd!X87</f>
        <v>221.79425048828125</v>
      </c>
      <c r="Q46" s="441">
        <f>NAInd!Y87</f>
        <v>239.64151000976563</v>
      </c>
      <c r="R46" s="441">
        <f>NAInd!Z87</f>
        <v>244.46244812011719</v>
      </c>
      <c r="S46" s="426"/>
      <c r="T46" s="426"/>
      <c r="U46" s="426"/>
      <c r="V46" s="426"/>
      <c r="W46" s="426"/>
      <c r="X46" s="426"/>
      <c r="Y46" s="426"/>
      <c r="Z46" s="426"/>
      <c r="AA46" s="426"/>
      <c r="AB46" s="426"/>
      <c r="AC46" s="426"/>
      <c r="AD46" s="426"/>
      <c r="AE46" s="426"/>
      <c r="AF46" s="426"/>
      <c r="AG46" s="426"/>
      <c r="AH46" s="426"/>
      <c r="AI46" s="426"/>
      <c r="AJ46" s="426"/>
      <c r="AK46" s="426"/>
      <c r="AL46" s="426"/>
      <c r="AM46" s="426"/>
      <c r="AN46" s="426"/>
      <c r="AO46" s="426"/>
      <c r="AP46" s="426"/>
      <c r="AQ46" s="426"/>
      <c r="AR46" s="426"/>
      <c r="AS46" s="426"/>
      <c r="AT46" s="426"/>
      <c r="AU46" s="426"/>
      <c r="AV46" s="426"/>
      <c r="AW46" s="426"/>
      <c r="AX46" s="426"/>
      <c r="AY46" s="426"/>
      <c r="AZ46" s="426"/>
      <c r="BA46" s="426"/>
      <c r="BB46" s="426"/>
      <c r="BC46" s="426"/>
      <c r="BD46" s="426"/>
      <c r="BE46" s="426"/>
      <c r="BF46" s="426"/>
      <c r="BG46" s="426"/>
      <c r="BH46" s="426"/>
      <c r="BI46" s="426"/>
      <c r="BJ46" s="426"/>
      <c r="BK46" s="426"/>
      <c r="BL46" s="426"/>
      <c r="BM46" s="426"/>
      <c r="BN46" s="426"/>
      <c r="BO46" s="426"/>
      <c r="BP46" s="426"/>
      <c r="BQ46" s="426"/>
      <c r="BR46" s="426"/>
      <c r="BS46" s="426"/>
      <c r="BT46" s="426"/>
      <c r="BU46" s="426"/>
      <c r="BV46" s="426"/>
      <c r="BW46" s="426"/>
      <c r="BX46" s="426"/>
      <c r="BY46" s="426"/>
      <c r="BZ46" s="426"/>
      <c r="CA46" s="426"/>
      <c r="CB46" s="426"/>
      <c r="CC46" s="426"/>
      <c r="CD46" s="426"/>
      <c r="CE46" s="426"/>
      <c r="CF46" s="426"/>
      <c r="CG46" s="426"/>
      <c r="CH46" s="426"/>
      <c r="CI46" s="426"/>
      <c r="CJ46" s="426"/>
      <c r="CK46" s="426"/>
      <c r="CL46" s="426"/>
      <c r="CM46" s="426"/>
      <c r="CN46" s="426"/>
      <c r="CO46" s="426"/>
      <c r="CP46" s="426"/>
      <c r="CQ46" s="426"/>
      <c r="CR46" s="426"/>
      <c r="CS46" s="426"/>
      <c r="CT46" s="426"/>
      <c r="CU46" s="426"/>
      <c r="CV46" s="426"/>
      <c r="CW46" s="426"/>
      <c r="CX46" s="426"/>
      <c r="CY46" s="426"/>
      <c r="CZ46" s="426"/>
      <c r="DA46" s="426"/>
      <c r="DB46" s="426"/>
      <c r="DC46" s="426"/>
      <c r="DD46" s="426"/>
      <c r="DE46" s="426"/>
      <c r="DF46" s="426"/>
      <c r="DG46" s="426"/>
      <c r="DH46" s="426"/>
      <c r="DI46" s="426"/>
      <c r="DJ46" s="426"/>
      <c r="DK46" s="426"/>
      <c r="DL46" s="426"/>
      <c r="DM46" s="426"/>
      <c r="DN46" s="426"/>
      <c r="DO46" s="426"/>
      <c r="DP46" s="426"/>
      <c r="DQ46" s="426"/>
      <c r="DR46" s="426"/>
      <c r="DS46" s="426"/>
      <c r="DT46" s="917"/>
      <c r="DU46" s="917"/>
      <c r="DV46" s="917"/>
      <c r="DW46" s="917"/>
      <c r="DX46" s="917"/>
      <c r="DY46" s="917"/>
      <c r="DZ46" s="917"/>
      <c r="EA46" s="917"/>
      <c r="EB46" s="917"/>
      <c r="EC46" s="917"/>
      <c r="ED46" s="917"/>
      <c r="EE46" s="917"/>
      <c r="EF46" s="917"/>
      <c r="EG46" s="917"/>
      <c r="EH46" s="917"/>
      <c r="EI46" s="917"/>
      <c r="EJ46" s="917"/>
      <c r="EK46" s="917"/>
      <c r="EL46" s="917"/>
      <c r="EM46" s="917"/>
      <c r="EN46" s="917"/>
      <c r="EO46" s="917"/>
      <c r="EP46" s="917"/>
      <c r="EQ46" s="917"/>
      <c r="ER46" s="917"/>
      <c r="ES46" s="917"/>
      <c r="ET46" s="917"/>
      <c r="EU46" s="917"/>
      <c r="EV46" s="917"/>
      <c r="EW46" s="917"/>
      <c r="EX46" s="917"/>
      <c r="EY46" s="917"/>
      <c r="EZ46" s="917"/>
      <c r="FA46" s="917"/>
      <c r="FB46" s="917"/>
      <c r="FC46" s="917"/>
      <c r="FD46" s="917"/>
      <c r="FE46" s="917"/>
      <c r="FF46" s="917"/>
      <c r="FG46" s="917"/>
      <c r="FH46" s="917"/>
      <c r="FI46" s="917"/>
      <c r="FJ46" s="917"/>
      <c r="FK46" s="917"/>
      <c r="FL46" s="917"/>
      <c r="FM46" s="917"/>
      <c r="FN46" s="917"/>
      <c r="FO46" s="917"/>
      <c r="FP46" s="917"/>
      <c r="FQ46" s="917"/>
      <c r="FR46" s="917"/>
      <c r="FS46" s="917"/>
      <c r="FT46" s="917"/>
      <c r="FU46" s="917"/>
      <c r="FV46" s="917"/>
      <c r="FW46" s="917"/>
      <c r="FX46" s="917"/>
      <c r="FY46" s="917"/>
      <c r="FZ46" s="917"/>
      <c r="GA46" s="917"/>
      <c r="GB46" s="917"/>
      <c r="GC46" s="917"/>
      <c r="GD46" s="917"/>
      <c r="GE46" s="917"/>
      <c r="GF46" s="917"/>
      <c r="GG46" s="917"/>
      <c r="GH46" s="917"/>
      <c r="GI46" s="917"/>
      <c r="GJ46" s="917"/>
      <c r="GK46" s="917"/>
      <c r="GL46" s="917"/>
      <c r="GM46" s="917"/>
      <c r="GN46" s="917"/>
      <c r="GO46" s="917"/>
      <c r="GP46" s="917"/>
      <c r="GQ46" s="917"/>
      <c r="GR46" s="917"/>
      <c r="GS46" s="917"/>
      <c r="GT46" s="917"/>
      <c r="GU46" s="917"/>
      <c r="GV46" s="917"/>
      <c r="GW46" s="917"/>
      <c r="GX46" s="917"/>
      <c r="GY46" s="917"/>
      <c r="GZ46" s="917"/>
      <c r="HA46" s="917"/>
      <c r="HB46" s="917"/>
      <c r="HC46" s="917"/>
      <c r="HD46" s="917"/>
      <c r="HE46" s="917"/>
      <c r="HF46" s="917"/>
      <c r="HG46" s="917"/>
      <c r="HH46" s="917"/>
      <c r="HI46" s="917"/>
      <c r="HJ46" s="917"/>
      <c r="HK46" s="917"/>
      <c r="HL46" s="917"/>
      <c r="HM46" s="917"/>
      <c r="HN46" s="917"/>
      <c r="HO46" s="917"/>
      <c r="HP46" s="917"/>
      <c r="HQ46" s="917"/>
      <c r="HR46" s="917"/>
      <c r="HS46" s="917"/>
      <c r="HT46" s="917"/>
      <c r="HU46" s="917"/>
      <c r="HV46" s="917"/>
      <c r="HW46" s="917"/>
      <c r="HX46" s="917"/>
      <c r="HY46" s="917"/>
      <c r="HZ46" s="917"/>
      <c r="IA46" s="917"/>
      <c r="IB46" s="917"/>
      <c r="IC46" s="917"/>
      <c r="ID46" s="917"/>
      <c r="IE46" s="917"/>
      <c r="IF46" s="917"/>
      <c r="IG46" s="917"/>
      <c r="IH46" s="917"/>
      <c r="II46" s="917"/>
      <c r="IJ46" s="917"/>
      <c r="IK46" s="917"/>
      <c r="IL46" s="917"/>
      <c r="IM46" s="917"/>
      <c r="IN46" s="917"/>
      <c r="IO46" s="917"/>
      <c r="IP46" s="917"/>
      <c r="IQ46" s="917"/>
      <c r="IR46" s="917"/>
      <c r="IS46" s="917"/>
      <c r="IT46" s="917"/>
      <c r="IU46" s="917"/>
      <c r="IV46" s="917"/>
      <c r="IW46" s="917"/>
      <c r="IX46" s="917"/>
      <c r="IY46" s="917"/>
      <c r="IZ46" s="917"/>
      <c r="JA46" s="917"/>
      <c r="JB46" s="917"/>
      <c r="JC46" s="917"/>
      <c r="JD46" s="917"/>
      <c r="JE46" s="917"/>
      <c r="JF46" s="917"/>
      <c r="JG46" s="917"/>
      <c r="JH46" s="917"/>
      <c r="JI46" s="917"/>
      <c r="JJ46" s="917"/>
      <c r="JK46" s="917"/>
      <c r="JL46" s="917"/>
      <c r="JM46" s="917"/>
      <c r="JN46" s="917"/>
      <c r="JO46" s="917"/>
      <c r="JP46" s="917"/>
      <c r="JQ46" s="917"/>
      <c r="JR46" s="917"/>
      <c r="JS46" s="917"/>
      <c r="JT46" s="917"/>
      <c r="JU46" s="917"/>
      <c r="JV46" s="917"/>
      <c r="JW46" s="917"/>
      <c r="JX46" s="917"/>
      <c r="JY46" s="917"/>
      <c r="JZ46" s="917"/>
      <c r="KA46" s="917"/>
      <c r="KB46" s="917"/>
      <c r="KC46" s="917"/>
      <c r="KD46" s="917"/>
      <c r="KE46" s="917"/>
      <c r="KF46" s="917"/>
      <c r="KG46" s="917"/>
      <c r="KH46" s="917"/>
      <c r="KI46" s="917"/>
      <c r="KJ46" s="917"/>
      <c r="KK46" s="917"/>
      <c r="KL46" s="917"/>
      <c r="KM46" s="917"/>
    </row>
    <row r="47" spans="1:299" s="436" customFormat="1" ht="12.75" customHeight="1" x14ac:dyDescent="0.2">
      <c r="A47" s="429"/>
      <c r="B47" s="438"/>
      <c r="C47" s="438"/>
      <c r="D47" s="438"/>
      <c r="E47" s="438"/>
      <c r="F47" s="438"/>
      <c r="G47" s="438"/>
      <c r="H47" s="438"/>
      <c r="I47" s="438"/>
      <c r="J47" s="438"/>
      <c r="K47" s="438"/>
      <c r="L47" s="438"/>
      <c r="M47" s="438"/>
      <c r="N47" s="438"/>
      <c r="O47" s="438"/>
      <c r="P47" s="438"/>
      <c r="Q47" s="438"/>
      <c r="R47" s="438"/>
      <c r="S47" s="426"/>
      <c r="T47" s="426"/>
      <c r="U47" s="426"/>
      <c r="V47" s="426"/>
      <c r="W47" s="426"/>
      <c r="X47" s="426"/>
      <c r="Y47" s="426"/>
      <c r="Z47" s="426"/>
      <c r="AA47" s="426"/>
      <c r="AB47" s="426"/>
      <c r="AC47" s="426"/>
      <c r="AD47" s="426"/>
      <c r="AE47" s="426"/>
      <c r="AF47" s="426"/>
      <c r="AG47" s="426"/>
      <c r="AH47" s="426"/>
      <c r="AI47" s="426"/>
      <c r="AJ47" s="426"/>
      <c r="AK47" s="426"/>
      <c r="AL47" s="426"/>
      <c r="AM47" s="426"/>
      <c r="AN47" s="426"/>
      <c r="AO47" s="426"/>
      <c r="AP47" s="426"/>
      <c r="AQ47" s="426"/>
      <c r="AR47" s="426"/>
      <c r="AS47" s="426"/>
      <c r="AT47" s="426"/>
      <c r="AU47" s="426"/>
      <c r="AV47" s="426"/>
      <c r="AW47" s="426"/>
      <c r="AX47" s="426"/>
      <c r="AY47" s="426"/>
      <c r="AZ47" s="426"/>
      <c r="BA47" s="426"/>
      <c r="BB47" s="426"/>
      <c r="BC47" s="426"/>
      <c r="BD47" s="426"/>
      <c r="BE47" s="426"/>
      <c r="BF47" s="426"/>
      <c r="BG47" s="426"/>
      <c r="BH47" s="426"/>
      <c r="BI47" s="426"/>
      <c r="BJ47" s="426"/>
      <c r="BK47" s="426"/>
      <c r="BL47" s="426"/>
      <c r="BM47" s="426"/>
      <c r="BN47" s="426"/>
      <c r="BO47" s="426"/>
      <c r="BP47" s="426"/>
      <c r="BQ47" s="426"/>
      <c r="BR47" s="426"/>
      <c r="BS47" s="426"/>
      <c r="BT47" s="426"/>
      <c r="BU47" s="426"/>
      <c r="BV47" s="426"/>
      <c r="BW47" s="426"/>
      <c r="BX47" s="426"/>
      <c r="BY47" s="426"/>
      <c r="BZ47" s="426"/>
      <c r="CA47" s="426"/>
      <c r="CB47" s="426"/>
      <c r="CC47" s="426"/>
      <c r="CD47" s="426"/>
      <c r="CE47" s="426"/>
      <c r="CF47" s="426"/>
      <c r="CG47" s="426"/>
      <c r="CH47" s="426"/>
      <c r="CI47" s="426"/>
      <c r="CJ47" s="426"/>
      <c r="CK47" s="426"/>
      <c r="CL47" s="426"/>
      <c r="CM47" s="426"/>
      <c r="CN47" s="426"/>
      <c r="CO47" s="426"/>
      <c r="CP47" s="426"/>
      <c r="CQ47" s="426"/>
      <c r="CR47" s="426"/>
      <c r="CS47" s="426"/>
      <c r="CT47" s="426"/>
      <c r="CU47" s="426"/>
      <c r="CV47" s="426"/>
      <c r="CW47" s="426"/>
      <c r="CX47" s="426"/>
      <c r="CY47" s="426"/>
      <c r="CZ47" s="426"/>
      <c r="DA47" s="426"/>
      <c r="DB47" s="426"/>
      <c r="DC47" s="426"/>
      <c r="DD47" s="426"/>
      <c r="DE47" s="426"/>
      <c r="DF47" s="426"/>
      <c r="DG47" s="426"/>
      <c r="DH47" s="426"/>
      <c r="DI47" s="426"/>
      <c r="DJ47" s="426"/>
      <c r="DK47" s="426"/>
      <c r="DL47" s="426"/>
      <c r="DM47" s="426"/>
      <c r="DN47" s="426"/>
      <c r="DO47" s="426"/>
      <c r="DP47" s="426"/>
      <c r="DQ47" s="426"/>
      <c r="DR47" s="426"/>
      <c r="DS47" s="426"/>
      <c r="DT47" s="917"/>
      <c r="DU47" s="917"/>
      <c r="DV47" s="917"/>
      <c r="DW47" s="917"/>
      <c r="DX47" s="917"/>
      <c r="DY47" s="917"/>
      <c r="DZ47" s="917"/>
      <c r="EA47" s="917"/>
      <c r="EB47" s="917"/>
      <c r="EC47" s="917"/>
      <c r="ED47" s="917"/>
      <c r="EE47" s="917"/>
      <c r="EF47" s="917"/>
      <c r="EG47" s="917"/>
      <c r="EH47" s="917"/>
      <c r="EI47" s="917"/>
      <c r="EJ47" s="917"/>
      <c r="EK47" s="917"/>
      <c r="EL47" s="917"/>
      <c r="EM47" s="917"/>
      <c r="EN47" s="917"/>
      <c r="EO47" s="917"/>
      <c r="EP47" s="917"/>
      <c r="EQ47" s="917"/>
      <c r="ER47" s="917"/>
      <c r="ES47" s="917"/>
      <c r="ET47" s="917"/>
      <c r="EU47" s="917"/>
      <c r="EV47" s="917"/>
      <c r="EW47" s="917"/>
      <c r="EX47" s="917"/>
      <c r="EY47" s="917"/>
      <c r="EZ47" s="917"/>
      <c r="FA47" s="917"/>
      <c r="FB47" s="917"/>
      <c r="FC47" s="917"/>
      <c r="FD47" s="917"/>
      <c r="FE47" s="917"/>
      <c r="FF47" s="917"/>
      <c r="FG47" s="917"/>
      <c r="FH47" s="917"/>
      <c r="FI47" s="917"/>
      <c r="FJ47" s="917"/>
      <c r="FK47" s="917"/>
      <c r="FL47" s="917"/>
      <c r="FM47" s="917"/>
      <c r="FN47" s="917"/>
      <c r="FO47" s="917"/>
      <c r="FP47" s="917"/>
      <c r="FQ47" s="917"/>
      <c r="FR47" s="917"/>
      <c r="FS47" s="917"/>
      <c r="FT47" s="917"/>
      <c r="FU47" s="917"/>
      <c r="FV47" s="917"/>
      <c r="FW47" s="917"/>
      <c r="FX47" s="917"/>
      <c r="FY47" s="917"/>
      <c r="FZ47" s="917"/>
      <c r="GA47" s="917"/>
      <c r="GB47" s="917"/>
      <c r="GC47" s="917"/>
      <c r="GD47" s="917"/>
      <c r="GE47" s="917"/>
      <c r="GF47" s="917"/>
      <c r="GG47" s="917"/>
      <c r="GH47" s="917"/>
      <c r="GI47" s="917"/>
      <c r="GJ47" s="917"/>
      <c r="GK47" s="917"/>
      <c r="GL47" s="917"/>
      <c r="GM47" s="917"/>
      <c r="GN47" s="917"/>
      <c r="GO47" s="917"/>
      <c r="GP47" s="917"/>
      <c r="GQ47" s="917"/>
      <c r="GR47" s="917"/>
      <c r="GS47" s="917"/>
      <c r="GT47" s="917"/>
      <c r="GU47" s="917"/>
      <c r="GV47" s="917"/>
      <c r="GW47" s="917"/>
      <c r="GX47" s="917"/>
      <c r="GY47" s="917"/>
      <c r="GZ47" s="917"/>
      <c r="HA47" s="917"/>
      <c r="HB47" s="917"/>
      <c r="HC47" s="917"/>
      <c r="HD47" s="917"/>
      <c r="HE47" s="917"/>
      <c r="HF47" s="917"/>
      <c r="HG47" s="917"/>
      <c r="HH47" s="917"/>
      <c r="HI47" s="917"/>
      <c r="HJ47" s="917"/>
      <c r="HK47" s="917"/>
      <c r="HL47" s="917"/>
      <c r="HM47" s="917"/>
      <c r="HN47" s="917"/>
      <c r="HO47" s="917"/>
      <c r="HP47" s="917"/>
      <c r="HQ47" s="917"/>
      <c r="HR47" s="917"/>
      <c r="HS47" s="917"/>
      <c r="HT47" s="917"/>
      <c r="HU47" s="917"/>
      <c r="HV47" s="917"/>
      <c r="HW47" s="917"/>
      <c r="HX47" s="917"/>
      <c r="HY47" s="917"/>
      <c r="HZ47" s="917"/>
      <c r="IA47" s="917"/>
      <c r="IB47" s="917"/>
      <c r="IC47" s="917"/>
      <c r="ID47" s="917"/>
      <c r="IE47" s="917"/>
      <c r="IF47" s="917"/>
      <c r="IG47" s="917"/>
      <c r="IH47" s="917"/>
      <c r="II47" s="917"/>
      <c r="IJ47" s="917"/>
      <c r="IK47" s="917"/>
      <c r="IL47" s="917"/>
      <c r="IM47" s="917"/>
      <c r="IN47" s="917"/>
      <c r="IO47" s="917"/>
      <c r="IP47" s="917"/>
      <c r="IQ47" s="917"/>
      <c r="IR47" s="917"/>
      <c r="IS47" s="917"/>
      <c r="IT47" s="917"/>
      <c r="IU47" s="917"/>
      <c r="IV47" s="917"/>
      <c r="IW47" s="917"/>
      <c r="IX47" s="917"/>
      <c r="IY47" s="917"/>
      <c r="IZ47" s="917"/>
      <c r="JA47" s="917"/>
      <c r="JB47" s="917"/>
      <c r="JC47" s="917"/>
      <c r="JD47" s="917"/>
      <c r="JE47" s="917"/>
      <c r="JF47" s="917"/>
      <c r="JG47" s="917"/>
      <c r="JH47" s="917"/>
      <c r="JI47" s="917"/>
      <c r="JJ47" s="917"/>
      <c r="JK47" s="917"/>
      <c r="JL47" s="917"/>
      <c r="JM47" s="917"/>
      <c r="JN47" s="917"/>
      <c r="JO47" s="917"/>
      <c r="JP47" s="917"/>
      <c r="JQ47" s="917"/>
      <c r="JR47" s="917"/>
      <c r="JS47" s="917"/>
      <c r="JT47" s="917"/>
      <c r="JU47" s="917"/>
      <c r="JV47" s="917"/>
      <c r="JW47" s="917"/>
      <c r="JX47" s="917"/>
      <c r="JY47" s="917"/>
      <c r="JZ47" s="917"/>
      <c r="KA47" s="917"/>
      <c r="KB47" s="917"/>
      <c r="KC47" s="917"/>
      <c r="KD47" s="917"/>
      <c r="KE47" s="917"/>
      <c r="KF47" s="917"/>
      <c r="KG47" s="917"/>
      <c r="KH47" s="917"/>
      <c r="KI47" s="917"/>
      <c r="KJ47" s="917"/>
      <c r="KK47" s="917"/>
      <c r="KL47" s="917"/>
      <c r="KM47" s="917"/>
    </row>
    <row r="48" spans="1:299" s="452" customFormat="1" ht="20.100000000000001" customHeight="1" x14ac:dyDescent="0.2">
      <c r="A48" s="444" t="s">
        <v>617</v>
      </c>
      <c r="B48" s="438">
        <v>-0.94549199999998912</v>
      </c>
      <c r="C48" s="438">
        <v>0.54239800000001281</v>
      </c>
      <c r="D48" s="438">
        <v>0.27742399999998568</v>
      </c>
      <c r="E48" s="438">
        <v>0</v>
      </c>
      <c r="F48" s="438">
        <v>0</v>
      </c>
      <c r="G48" s="438">
        <v>0.92621200000001025</v>
      </c>
      <c r="H48" s="438">
        <v>0</v>
      </c>
      <c r="I48" s="438">
        <v>0</v>
      </c>
      <c r="J48" s="438">
        <v>-8.8817841970012523E-15</v>
      </c>
      <c r="K48" s="438">
        <v>-1.3322676295501878E-14</v>
      </c>
      <c r="L48" s="438">
        <v>-2.6645352591003757E-14</v>
      </c>
      <c r="M48" s="438">
        <v>0</v>
      </c>
      <c r="N48" s="438">
        <v>-5.5329999999980117E-3</v>
      </c>
      <c r="O48" s="438">
        <v>0</v>
      </c>
      <c r="P48" s="438">
        <v>0</v>
      </c>
      <c r="Q48" s="438">
        <v>-7.1054273576010019E-15</v>
      </c>
      <c r="R48" s="438">
        <v>5.599999999999028E-2</v>
      </c>
      <c r="S48" s="426"/>
      <c r="T48" s="426"/>
      <c r="U48" s="426"/>
      <c r="V48" s="426"/>
      <c r="W48" s="426"/>
      <c r="X48" s="426"/>
      <c r="Y48" s="426"/>
      <c r="Z48" s="426"/>
      <c r="AA48" s="426"/>
      <c r="AB48" s="426"/>
      <c r="AC48" s="426"/>
      <c r="AD48" s="426"/>
      <c r="AE48" s="426"/>
      <c r="AF48" s="426"/>
      <c r="AG48" s="426"/>
      <c r="AH48" s="426"/>
      <c r="AI48" s="426"/>
      <c r="AJ48" s="426"/>
      <c r="AK48" s="426"/>
      <c r="AL48" s="426"/>
      <c r="AM48" s="426"/>
      <c r="AN48" s="426"/>
      <c r="AO48" s="426"/>
      <c r="AP48" s="426"/>
      <c r="AQ48" s="426"/>
      <c r="AR48" s="426"/>
      <c r="AS48" s="426"/>
      <c r="AT48" s="426"/>
      <c r="AU48" s="426"/>
      <c r="AV48" s="426"/>
      <c r="AW48" s="426"/>
      <c r="AX48" s="426"/>
      <c r="AY48" s="426"/>
      <c r="AZ48" s="426"/>
      <c r="BA48" s="426"/>
      <c r="BB48" s="426"/>
      <c r="BC48" s="426"/>
      <c r="BD48" s="426"/>
      <c r="BE48" s="426"/>
      <c r="BF48" s="426"/>
      <c r="BG48" s="426"/>
      <c r="BH48" s="426"/>
      <c r="BI48" s="426"/>
      <c r="BJ48" s="426"/>
      <c r="BK48" s="426"/>
      <c r="BL48" s="426"/>
      <c r="BM48" s="426"/>
      <c r="BN48" s="426"/>
      <c r="BO48" s="426"/>
      <c r="BP48" s="426"/>
      <c r="BQ48" s="426"/>
      <c r="BR48" s="426"/>
      <c r="BS48" s="426"/>
      <c r="BT48" s="426"/>
      <c r="BU48" s="426"/>
      <c r="BV48" s="426"/>
      <c r="BW48" s="426"/>
      <c r="BX48" s="426"/>
      <c r="BY48" s="426"/>
      <c r="BZ48" s="426"/>
      <c r="CA48" s="426"/>
      <c r="CB48" s="426"/>
      <c r="CC48" s="426"/>
      <c r="CD48" s="426"/>
      <c r="CE48" s="426"/>
      <c r="CF48" s="426"/>
      <c r="CG48" s="426"/>
      <c r="CH48" s="426"/>
      <c r="CI48" s="426"/>
      <c r="CJ48" s="426"/>
      <c r="CK48" s="426"/>
      <c r="CL48" s="426"/>
      <c r="CM48" s="426"/>
      <c r="CN48" s="426"/>
      <c r="CO48" s="426"/>
      <c r="CP48" s="426"/>
      <c r="CQ48" s="426"/>
      <c r="CR48" s="426"/>
      <c r="CS48" s="426"/>
      <c r="CT48" s="426"/>
      <c r="CU48" s="426"/>
      <c r="CV48" s="426"/>
      <c r="CW48" s="426"/>
      <c r="CX48" s="426"/>
      <c r="CY48" s="426"/>
      <c r="CZ48" s="426"/>
      <c r="DA48" s="426"/>
      <c r="DB48" s="426"/>
      <c r="DC48" s="426"/>
      <c r="DD48" s="426"/>
      <c r="DE48" s="426"/>
      <c r="DF48" s="426"/>
      <c r="DG48" s="426"/>
      <c r="DH48" s="426"/>
      <c r="DI48" s="426"/>
      <c r="DJ48" s="426"/>
      <c r="DK48" s="426"/>
      <c r="DL48" s="426"/>
      <c r="DM48" s="426"/>
      <c r="DN48" s="426"/>
      <c r="DO48" s="426"/>
      <c r="DP48" s="426"/>
      <c r="DQ48" s="426"/>
      <c r="DR48" s="426"/>
      <c r="DS48" s="426"/>
      <c r="DT48" s="917"/>
      <c r="DU48" s="917"/>
      <c r="DV48" s="917"/>
      <c r="DW48" s="917"/>
      <c r="DX48" s="917"/>
      <c r="DY48" s="917"/>
      <c r="DZ48" s="917"/>
      <c r="EA48" s="917"/>
      <c r="EB48" s="917"/>
      <c r="EC48" s="917"/>
      <c r="ED48" s="917"/>
      <c r="EE48" s="917"/>
      <c r="EF48" s="917"/>
      <c r="EG48" s="917"/>
      <c r="EH48" s="917"/>
      <c r="EI48" s="917"/>
      <c r="EJ48" s="917"/>
      <c r="EK48" s="917"/>
      <c r="EL48" s="917"/>
      <c r="EM48" s="917"/>
      <c r="EN48" s="917"/>
      <c r="EO48" s="917"/>
      <c r="EP48" s="917"/>
      <c r="EQ48" s="917"/>
      <c r="ER48" s="917"/>
      <c r="ES48" s="917"/>
      <c r="ET48" s="917"/>
      <c r="EU48" s="917"/>
      <c r="EV48" s="917"/>
      <c r="EW48" s="917"/>
      <c r="EX48" s="917"/>
      <c r="EY48" s="917"/>
      <c r="EZ48" s="917"/>
      <c r="FA48" s="917"/>
      <c r="FB48" s="917"/>
      <c r="FC48" s="917"/>
      <c r="FD48" s="917"/>
      <c r="FE48" s="917"/>
      <c r="FF48" s="917"/>
      <c r="FG48" s="917"/>
      <c r="FH48" s="917"/>
      <c r="FI48" s="917"/>
      <c r="FJ48" s="917"/>
      <c r="FK48" s="917"/>
      <c r="FL48" s="917"/>
      <c r="FM48" s="917"/>
      <c r="FN48" s="917"/>
      <c r="FO48" s="917"/>
      <c r="FP48" s="917"/>
      <c r="FQ48" s="917"/>
      <c r="FR48" s="917"/>
      <c r="FS48" s="917"/>
      <c r="FT48" s="917"/>
      <c r="FU48" s="917"/>
      <c r="FV48" s="917"/>
      <c r="FW48" s="917"/>
      <c r="FX48" s="917"/>
      <c r="FY48" s="917"/>
      <c r="FZ48" s="917"/>
      <c r="GA48" s="917"/>
      <c r="GB48" s="917"/>
      <c r="GC48" s="917"/>
      <c r="GD48" s="917"/>
      <c r="GE48" s="917"/>
      <c r="GF48" s="917"/>
      <c r="GG48" s="917"/>
      <c r="GH48" s="917"/>
      <c r="GI48" s="917"/>
      <c r="GJ48" s="917"/>
      <c r="GK48" s="917"/>
      <c r="GL48" s="917"/>
      <c r="GM48" s="917"/>
      <c r="GN48" s="917"/>
      <c r="GO48" s="917"/>
      <c r="GP48" s="917"/>
      <c r="GQ48" s="917"/>
      <c r="GR48" s="917"/>
      <c r="GS48" s="917"/>
      <c r="GT48" s="917"/>
      <c r="GU48" s="917"/>
      <c r="GV48" s="917"/>
      <c r="GW48" s="917"/>
      <c r="GX48" s="917"/>
      <c r="GY48" s="917"/>
      <c r="GZ48" s="917"/>
      <c r="HA48" s="917"/>
      <c r="HB48" s="917"/>
      <c r="HC48" s="917"/>
      <c r="HD48" s="917"/>
      <c r="HE48" s="917"/>
      <c r="HF48" s="917"/>
      <c r="HG48" s="917"/>
      <c r="HH48" s="917"/>
      <c r="HI48" s="917"/>
      <c r="HJ48" s="917"/>
      <c r="HK48" s="917"/>
      <c r="HL48" s="917"/>
      <c r="HM48" s="917"/>
      <c r="HN48" s="917"/>
      <c r="HO48" s="917"/>
      <c r="HP48" s="917"/>
      <c r="HQ48" s="917"/>
      <c r="HR48" s="917"/>
      <c r="HS48" s="917"/>
      <c r="HT48" s="917"/>
      <c r="HU48" s="917"/>
      <c r="HV48" s="917"/>
      <c r="HW48" s="917"/>
      <c r="HX48" s="917"/>
      <c r="HY48" s="917"/>
      <c r="HZ48" s="917"/>
      <c r="IA48" s="917"/>
      <c r="IB48" s="917"/>
      <c r="IC48" s="917"/>
      <c r="ID48" s="917"/>
      <c r="IE48" s="917"/>
      <c r="IF48" s="917"/>
      <c r="IG48" s="917"/>
      <c r="IH48" s="917"/>
      <c r="II48" s="917"/>
      <c r="IJ48" s="917"/>
      <c r="IK48" s="917"/>
      <c r="IL48" s="917"/>
      <c r="IM48" s="917"/>
      <c r="IN48" s="917"/>
      <c r="IO48" s="917"/>
      <c r="IP48" s="917"/>
      <c r="IQ48" s="917"/>
      <c r="IR48" s="917"/>
      <c r="IS48" s="917"/>
      <c r="IT48" s="917"/>
      <c r="IU48" s="917"/>
      <c r="IV48" s="917"/>
      <c r="IW48" s="917"/>
      <c r="IX48" s="917"/>
      <c r="IY48" s="917"/>
      <c r="IZ48" s="917"/>
      <c r="JA48" s="917"/>
      <c r="JB48" s="917"/>
      <c r="JC48" s="917"/>
      <c r="JD48" s="917"/>
      <c r="JE48" s="917"/>
      <c r="JF48" s="917"/>
      <c r="JG48" s="917"/>
      <c r="JH48" s="917"/>
      <c r="JI48" s="917"/>
      <c r="JJ48" s="917"/>
      <c r="JK48" s="917"/>
      <c r="JL48" s="917"/>
      <c r="JM48" s="917"/>
      <c r="JN48" s="917"/>
      <c r="JO48" s="917"/>
      <c r="JP48" s="917"/>
      <c r="JQ48" s="917"/>
      <c r="JR48" s="917"/>
      <c r="JS48" s="917"/>
      <c r="JT48" s="917"/>
      <c r="JU48" s="917"/>
      <c r="JV48" s="917"/>
      <c r="JW48" s="917"/>
      <c r="JX48" s="917"/>
      <c r="JY48" s="917"/>
      <c r="JZ48" s="917"/>
      <c r="KA48" s="917"/>
      <c r="KB48" s="917"/>
      <c r="KC48" s="917"/>
      <c r="KD48" s="917"/>
      <c r="KE48" s="917"/>
      <c r="KF48" s="917"/>
      <c r="KG48" s="917"/>
      <c r="KH48" s="917"/>
      <c r="KI48" s="917"/>
      <c r="KJ48" s="917"/>
      <c r="KK48" s="917"/>
      <c r="KL48" s="917"/>
      <c r="KM48" s="917"/>
    </row>
    <row r="49" spans="1:299" s="436" customFormat="1" x14ac:dyDescent="0.2">
      <c r="A49" s="475" t="s">
        <v>661</v>
      </c>
      <c r="B49" s="426"/>
      <c r="C49" s="426"/>
      <c r="D49" s="426"/>
      <c r="E49" s="426"/>
      <c r="F49" s="426"/>
      <c r="G49" s="426"/>
      <c r="H49" s="426"/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6"/>
      <c r="T49" s="426"/>
      <c r="U49" s="426"/>
      <c r="V49" s="426"/>
      <c r="W49" s="426"/>
      <c r="X49" s="426"/>
      <c r="Y49" s="426"/>
      <c r="Z49" s="426"/>
      <c r="AA49" s="426"/>
      <c r="AB49" s="426"/>
      <c r="AC49" s="426"/>
      <c r="AD49" s="426"/>
      <c r="AE49" s="426"/>
      <c r="AF49" s="426"/>
      <c r="AG49" s="426"/>
      <c r="AH49" s="426"/>
      <c r="AI49" s="426"/>
      <c r="AJ49" s="426"/>
      <c r="AK49" s="426"/>
      <c r="AL49" s="426"/>
      <c r="AM49" s="426"/>
      <c r="AN49" s="426"/>
      <c r="AO49" s="426"/>
      <c r="AP49" s="426"/>
      <c r="AQ49" s="426"/>
      <c r="AR49" s="426"/>
      <c r="AS49" s="426"/>
      <c r="AT49" s="426"/>
      <c r="AU49" s="426"/>
      <c r="AV49" s="426"/>
      <c r="AW49" s="426"/>
      <c r="AX49" s="426"/>
      <c r="AY49" s="426"/>
      <c r="AZ49" s="426"/>
      <c r="BA49" s="426"/>
      <c r="BB49" s="426"/>
      <c r="BC49" s="426"/>
      <c r="BD49" s="426"/>
      <c r="BE49" s="426"/>
      <c r="BF49" s="426"/>
      <c r="BG49" s="426"/>
      <c r="BH49" s="426"/>
      <c r="BI49" s="426"/>
      <c r="BJ49" s="426"/>
      <c r="BK49" s="426"/>
      <c r="BL49" s="426"/>
      <c r="BM49" s="426"/>
      <c r="BN49" s="426"/>
      <c r="BO49" s="426"/>
      <c r="BP49" s="426"/>
      <c r="BQ49" s="426"/>
      <c r="BR49" s="426"/>
      <c r="BS49" s="426"/>
      <c r="BT49" s="426"/>
      <c r="BU49" s="426"/>
      <c r="BV49" s="426"/>
      <c r="BW49" s="426"/>
      <c r="BX49" s="426"/>
      <c r="BY49" s="426"/>
      <c r="BZ49" s="426"/>
      <c r="CA49" s="426"/>
      <c r="CB49" s="426"/>
      <c r="CC49" s="426"/>
      <c r="CD49" s="426"/>
      <c r="CE49" s="426"/>
      <c r="CF49" s="426"/>
      <c r="CG49" s="426"/>
      <c r="CH49" s="426"/>
      <c r="CI49" s="426"/>
      <c r="CJ49" s="426"/>
      <c r="CK49" s="426"/>
      <c r="CL49" s="426"/>
      <c r="CM49" s="426"/>
      <c r="CN49" s="426"/>
      <c r="CO49" s="426"/>
      <c r="CP49" s="426"/>
      <c r="CQ49" s="426"/>
      <c r="CR49" s="426"/>
      <c r="CS49" s="426"/>
      <c r="CT49" s="426"/>
      <c r="CU49" s="426"/>
      <c r="CV49" s="426"/>
      <c r="CW49" s="426"/>
      <c r="CX49" s="426"/>
      <c r="CY49" s="426"/>
      <c r="CZ49" s="426"/>
      <c r="DA49" s="426"/>
      <c r="DB49" s="426"/>
      <c r="DC49" s="426"/>
      <c r="DD49" s="426"/>
      <c r="DE49" s="426"/>
      <c r="DF49" s="426"/>
      <c r="DG49" s="426"/>
      <c r="DH49" s="426"/>
      <c r="DI49" s="426"/>
      <c r="DJ49" s="426"/>
      <c r="DK49" s="426"/>
      <c r="DL49" s="426"/>
      <c r="DM49" s="426"/>
      <c r="DN49" s="426"/>
      <c r="DO49" s="426"/>
      <c r="DP49" s="426"/>
      <c r="DQ49" s="426"/>
      <c r="DR49" s="426"/>
      <c r="DS49" s="426"/>
      <c r="DT49" s="917"/>
      <c r="DU49" s="917"/>
      <c r="DV49" s="917"/>
      <c r="DW49" s="917"/>
      <c r="DX49" s="917"/>
      <c r="DY49" s="917"/>
      <c r="DZ49" s="917"/>
      <c r="EA49" s="917"/>
      <c r="EB49" s="917"/>
      <c r="EC49" s="917"/>
      <c r="ED49" s="917"/>
      <c r="EE49" s="917"/>
      <c r="EF49" s="917"/>
      <c r="EG49" s="917"/>
      <c r="EH49" s="917"/>
      <c r="EI49" s="917"/>
      <c r="EJ49" s="917"/>
      <c r="EK49" s="917"/>
      <c r="EL49" s="917"/>
      <c r="EM49" s="917"/>
      <c r="EN49" s="917"/>
      <c r="EO49" s="917"/>
      <c r="EP49" s="917"/>
      <c r="EQ49" s="917"/>
      <c r="ER49" s="917"/>
      <c r="ES49" s="917"/>
      <c r="ET49" s="917"/>
      <c r="EU49" s="917"/>
      <c r="EV49" s="917"/>
      <c r="EW49" s="917"/>
      <c r="EX49" s="917"/>
      <c r="EY49" s="917"/>
      <c r="EZ49" s="917"/>
      <c r="FA49" s="917"/>
      <c r="FB49" s="917"/>
      <c r="FC49" s="917"/>
      <c r="FD49" s="917"/>
      <c r="FE49" s="917"/>
      <c r="FF49" s="917"/>
      <c r="FG49" s="917"/>
      <c r="FH49" s="917"/>
      <c r="FI49" s="917"/>
      <c r="FJ49" s="917"/>
      <c r="FK49" s="917"/>
      <c r="FL49" s="917"/>
      <c r="FM49" s="917"/>
      <c r="FN49" s="917"/>
      <c r="FO49" s="917"/>
      <c r="FP49" s="917"/>
      <c r="FQ49" s="917"/>
      <c r="FR49" s="917"/>
      <c r="FS49" s="917"/>
      <c r="FT49" s="917"/>
      <c r="FU49" s="917"/>
      <c r="FV49" s="917"/>
      <c r="FW49" s="917"/>
      <c r="FX49" s="917"/>
      <c r="FY49" s="917"/>
      <c r="FZ49" s="917"/>
      <c r="GA49" s="917"/>
      <c r="GB49" s="917"/>
      <c r="GC49" s="917"/>
      <c r="GD49" s="917"/>
      <c r="GE49" s="917"/>
      <c r="GF49" s="917"/>
      <c r="GG49" s="917"/>
      <c r="GH49" s="917"/>
      <c r="GI49" s="917"/>
      <c r="GJ49" s="917"/>
      <c r="GK49" s="917"/>
      <c r="GL49" s="917"/>
      <c r="GM49" s="917"/>
      <c r="GN49" s="917"/>
      <c r="GO49" s="917"/>
      <c r="GP49" s="917"/>
      <c r="GQ49" s="917"/>
      <c r="GR49" s="917"/>
      <c r="GS49" s="917"/>
      <c r="GT49" s="917"/>
      <c r="GU49" s="917"/>
      <c r="GV49" s="917"/>
      <c r="GW49" s="917"/>
      <c r="GX49" s="917"/>
      <c r="GY49" s="917"/>
      <c r="GZ49" s="917"/>
      <c r="HA49" s="917"/>
      <c r="HB49" s="917"/>
      <c r="HC49" s="917"/>
      <c r="HD49" s="917"/>
      <c r="HE49" s="917"/>
      <c r="HF49" s="917"/>
      <c r="HG49" s="917"/>
      <c r="HH49" s="917"/>
      <c r="HI49" s="917"/>
      <c r="HJ49" s="917"/>
      <c r="HK49" s="917"/>
      <c r="HL49" s="917"/>
      <c r="HM49" s="917"/>
      <c r="HN49" s="917"/>
      <c r="HO49" s="917"/>
      <c r="HP49" s="917"/>
      <c r="HQ49" s="917"/>
      <c r="HR49" s="917"/>
      <c r="HS49" s="917"/>
      <c r="HT49" s="917"/>
      <c r="HU49" s="917"/>
      <c r="HV49" s="917"/>
      <c r="HW49" s="917"/>
      <c r="HX49" s="917"/>
      <c r="HY49" s="917"/>
      <c r="HZ49" s="917"/>
      <c r="IA49" s="917"/>
      <c r="IB49" s="917"/>
      <c r="IC49" s="917"/>
      <c r="ID49" s="917"/>
      <c r="IE49" s="917"/>
      <c r="IF49" s="917"/>
      <c r="IG49" s="917"/>
      <c r="IH49" s="917"/>
      <c r="II49" s="917"/>
      <c r="IJ49" s="917"/>
      <c r="IK49" s="917"/>
      <c r="IL49" s="917"/>
      <c r="IM49" s="917"/>
      <c r="IN49" s="917"/>
      <c r="IO49" s="917"/>
      <c r="IP49" s="917"/>
      <c r="IQ49" s="917"/>
      <c r="IR49" s="917"/>
      <c r="IS49" s="917"/>
      <c r="IT49" s="917"/>
      <c r="IU49" s="917"/>
      <c r="IV49" s="917"/>
      <c r="IW49" s="917"/>
      <c r="IX49" s="917"/>
      <c r="IY49" s="917"/>
      <c r="IZ49" s="917"/>
      <c r="JA49" s="917"/>
      <c r="JB49" s="917"/>
      <c r="JC49" s="917"/>
      <c r="JD49" s="917"/>
      <c r="JE49" s="917"/>
      <c r="JF49" s="917"/>
      <c r="JG49" s="917"/>
      <c r="JH49" s="917"/>
      <c r="JI49" s="917"/>
      <c r="JJ49" s="917"/>
      <c r="JK49" s="917"/>
      <c r="JL49" s="917"/>
      <c r="JM49" s="917"/>
      <c r="JN49" s="917"/>
      <c r="JO49" s="917"/>
      <c r="JP49" s="917"/>
      <c r="JQ49" s="917"/>
      <c r="JR49" s="917"/>
      <c r="JS49" s="917"/>
      <c r="JT49" s="917"/>
      <c r="JU49" s="917"/>
      <c r="JV49" s="917"/>
      <c r="JW49" s="917"/>
      <c r="JX49" s="917"/>
      <c r="JY49" s="917"/>
      <c r="JZ49" s="917"/>
      <c r="KA49" s="917"/>
      <c r="KB49" s="917"/>
      <c r="KC49" s="917"/>
      <c r="KD49" s="917"/>
      <c r="KE49" s="917"/>
      <c r="KF49" s="917"/>
      <c r="KG49" s="917"/>
      <c r="KH49" s="917"/>
      <c r="KI49" s="917"/>
      <c r="KJ49" s="917"/>
      <c r="KK49" s="917"/>
      <c r="KL49" s="917"/>
      <c r="KM49" s="917"/>
    </row>
    <row r="50" spans="1:299" s="436" customFormat="1" x14ac:dyDescent="0.2">
      <c r="A50" s="426"/>
      <c r="B50" s="426"/>
      <c r="C50" s="426"/>
      <c r="D50" s="426"/>
      <c r="E50" s="426"/>
      <c r="F50" s="426"/>
      <c r="G50" s="426"/>
      <c r="H50" s="426"/>
      <c r="I50" s="426"/>
      <c r="J50" s="426"/>
      <c r="K50" s="426"/>
      <c r="L50" s="426"/>
      <c r="M50" s="426"/>
      <c r="N50" s="426"/>
      <c r="O50" s="426"/>
      <c r="P50" s="426"/>
      <c r="Q50" s="426"/>
      <c r="R50" s="426"/>
      <c r="S50" s="426"/>
      <c r="T50" s="426"/>
      <c r="U50" s="426"/>
      <c r="V50" s="426"/>
      <c r="W50" s="426"/>
      <c r="X50" s="426"/>
      <c r="Y50" s="426"/>
      <c r="Z50" s="426"/>
      <c r="AA50" s="426"/>
      <c r="AB50" s="426"/>
      <c r="AC50" s="426"/>
      <c r="AD50" s="426"/>
      <c r="AE50" s="426"/>
      <c r="AF50" s="426"/>
      <c r="AG50" s="426"/>
      <c r="AH50" s="426"/>
      <c r="AI50" s="426"/>
      <c r="AJ50" s="426"/>
      <c r="AK50" s="426"/>
      <c r="AL50" s="426"/>
      <c r="AM50" s="426"/>
      <c r="AN50" s="426"/>
      <c r="AO50" s="426"/>
      <c r="AP50" s="426"/>
      <c r="AQ50" s="426"/>
      <c r="AR50" s="426"/>
      <c r="AS50" s="426"/>
      <c r="AT50" s="426"/>
      <c r="AU50" s="426"/>
      <c r="AV50" s="426"/>
      <c r="AW50" s="426"/>
      <c r="AX50" s="426"/>
      <c r="AY50" s="426"/>
      <c r="AZ50" s="426"/>
      <c r="BA50" s="426"/>
      <c r="BB50" s="426"/>
      <c r="BC50" s="426"/>
      <c r="BD50" s="426"/>
      <c r="BE50" s="426"/>
      <c r="BF50" s="426"/>
      <c r="BG50" s="426"/>
      <c r="BH50" s="426"/>
      <c r="BI50" s="426"/>
      <c r="BJ50" s="426"/>
      <c r="BK50" s="426"/>
      <c r="BL50" s="426"/>
      <c r="BM50" s="426"/>
      <c r="BN50" s="426"/>
      <c r="BO50" s="426"/>
      <c r="BP50" s="426"/>
      <c r="BQ50" s="426"/>
      <c r="BR50" s="426"/>
      <c r="BS50" s="426"/>
      <c r="BT50" s="426"/>
      <c r="BU50" s="426"/>
      <c r="BV50" s="426"/>
      <c r="BW50" s="426"/>
      <c r="BX50" s="426"/>
      <c r="BY50" s="426"/>
      <c r="BZ50" s="426"/>
      <c r="CA50" s="426"/>
      <c r="CB50" s="426"/>
      <c r="CC50" s="426"/>
      <c r="CD50" s="426"/>
      <c r="CE50" s="426"/>
      <c r="CF50" s="426"/>
      <c r="CG50" s="426"/>
      <c r="CH50" s="426"/>
      <c r="CI50" s="426"/>
      <c r="CJ50" s="426"/>
      <c r="CK50" s="426"/>
      <c r="CL50" s="426"/>
      <c r="CM50" s="426"/>
      <c r="CN50" s="426"/>
      <c r="CO50" s="426"/>
      <c r="CP50" s="426"/>
      <c r="CQ50" s="426"/>
      <c r="CR50" s="426"/>
      <c r="CS50" s="426"/>
      <c r="CT50" s="426"/>
      <c r="CU50" s="426"/>
      <c r="CV50" s="426"/>
      <c r="CW50" s="426"/>
      <c r="CX50" s="426"/>
      <c r="CY50" s="426"/>
      <c r="CZ50" s="426"/>
      <c r="DA50" s="426"/>
      <c r="DB50" s="426"/>
      <c r="DC50" s="426"/>
      <c r="DD50" s="426"/>
      <c r="DE50" s="426"/>
      <c r="DF50" s="426"/>
      <c r="DG50" s="426"/>
      <c r="DH50" s="426"/>
      <c r="DI50" s="426"/>
      <c r="DJ50" s="426"/>
      <c r="DK50" s="426"/>
      <c r="DL50" s="426"/>
      <c r="DM50" s="426"/>
      <c r="DN50" s="426"/>
      <c r="DO50" s="426"/>
      <c r="DP50" s="426"/>
      <c r="DQ50" s="426"/>
      <c r="DR50" s="426"/>
      <c r="DS50" s="426"/>
      <c r="DT50" s="917"/>
      <c r="DU50" s="917"/>
      <c r="DV50" s="917"/>
      <c r="DW50" s="917"/>
      <c r="DX50" s="917"/>
      <c r="DY50" s="917"/>
      <c r="DZ50" s="917"/>
      <c r="EA50" s="917"/>
      <c r="EB50" s="917"/>
      <c r="EC50" s="917"/>
      <c r="ED50" s="917"/>
      <c r="EE50" s="917"/>
      <c r="EF50" s="917"/>
      <c r="EG50" s="917"/>
      <c r="EH50" s="917"/>
      <c r="EI50" s="917"/>
      <c r="EJ50" s="917"/>
      <c r="EK50" s="917"/>
      <c r="EL50" s="917"/>
      <c r="EM50" s="917"/>
      <c r="EN50" s="917"/>
      <c r="EO50" s="917"/>
      <c r="EP50" s="917"/>
      <c r="EQ50" s="917"/>
      <c r="ER50" s="917"/>
      <c r="ES50" s="917"/>
      <c r="ET50" s="917"/>
      <c r="EU50" s="917"/>
      <c r="EV50" s="917"/>
      <c r="EW50" s="917"/>
      <c r="EX50" s="917"/>
      <c r="EY50" s="917"/>
      <c r="EZ50" s="917"/>
      <c r="FA50" s="917"/>
      <c r="FB50" s="917"/>
      <c r="FC50" s="917"/>
      <c r="FD50" s="917"/>
      <c r="FE50" s="917"/>
      <c r="FF50" s="917"/>
      <c r="FG50" s="917"/>
      <c r="FH50" s="917"/>
      <c r="FI50" s="917"/>
      <c r="FJ50" s="917"/>
      <c r="FK50" s="917"/>
      <c r="FL50" s="917"/>
      <c r="FM50" s="917"/>
      <c r="FN50" s="917"/>
      <c r="FO50" s="917"/>
      <c r="FP50" s="917"/>
      <c r="FQ50" s="917"/>
      <c r="FR50" s="917"/>
      <c r="FS50" s="917"/>
      <c r="FT50" s="917"/>
      <c r="FU50" s="917"/>
      <c r="FV50" s="917"/>
      <c r="FW50" s="917"/>
      <c r="FX50" s="917"/>
      <c r="FY50" s="917"/>
      <c r="FZ50" s="917"/>
      <c r="GA50" s="917"/>
      <c r="GB50" s="917"/>
      <c r="GC50" s="917"/>
      <c r="GD50" s="917"/>
      <c r="GE50" s="917"/>
      <c r="GF50" s="917"/>
      <c r="GG50" s="917"/>
      <c r="GH50" s="917"/>
      <c r="GI50" s="917"/>
      <c r="GJ50" s="917"/>
      <c r="GK50" s="917"/>
      <c r="GL50" s="917"/>
      <c r="GM50" s="917"/>
      <c r="GN50" s="917"/>
      <c r="GO50" s="917"/>
      <c r="GP50" s="917"/>
      <c r="GQ50" s="917"/>
      <c r="GR50" s="917"/>
      <c r="GS50" s="917"/>
      <c r="GT50" s="917"/>
      <c r="GU50" s="917"/>
      <c r="GV50" s="917"/>
      <c r="GW50" s="917"/>
      <c r="GX50" s="917"/>
      <c r="GY50" s="917"/>
      <c r="GZ50" s="917"/>
      <c r="HA50" s="917"/>
      <c r="HB50" s="917"/>
      <c r="HC50" s="917"/>
      <c r="HD50" s="917"/>
      <c r="HE50" s="917"/>
      <c r="HF50" s="917"/>
      <c r="HG50" s="917"/>
      <c r="HH50" s="917"/>
      <c r="HI50" s="917"/>
      <c r="HJ50" s="917"/>
      <c r="HK50" s="917"/>
      <c r="HL50" s="917"/>
      <c r="HM50" s="917"/>
      <c r="HN50" s="917"/>
      <c r="HO50" s="917"/>
      <c r="HP50" s="917"/>
      <c r="HQ50" s="917"/>
      <c r="HR50" s="917"/>
      <c r="HS50" s="917"/>
      <c r="HT50" s="917"/>
      <c r="HU50" s="917"/>
      <c r="HV50" s="917"/>
      <c r="HW50" s="917"/>
      <c r="HX50" s="917"/>
      <c r="HY50" s="917"/>
      <c r="HZ50" s="917"/>
      <c r="IA50" s="917"/>
      <c r="IB50" s="917"/>
      <c r="IC50" s="917"/>
      <c r="ID50" s="917"/>
      <c r="IE50" s="917"/>
      <c r="IF50" s="917"/>
      <c r="IG50" s="917"/>
      <c r="IH50" s="917"/>
      <c r="II50" s="917"/>
      <c r="IJ50" s="917"/>
      <c r="IK50" s="917"/>
      <c r="IL50" s="917"/>
      <c r="IM50" s="917"/>
      <c r="IN50" s="917"/>
      <c r="IO50" s="917"/>
      <c r="IP50" s="917"/>
      <c r="IQ50" s="917"/>
      <c r="IR50" s="917"/>
      <c r="IS50" s="917"/>
      <c r="IT50" s="917"/>
      <c r="IU50" s="917"/>
      <c r="IV50" s="917"/>
      <c r="IW50" s="917"/>
      <c r="IX50" s="917"/>
      <c r="IY50" s="917"/>
      <c r="IZ50" s="917"/>
      <c r="JA50" s="917"/>
      <c r="JB50" s="917"/>
      <c r="JC50" s="917"/>
      <c r="JD50" s="917"/>
      <c r="JE50" s="917"/>
      <c r="JF50" s="917"/>
      <c r="JG50" s="917"/>
      <c r="JH50" s="917"/>
      <c r="JI50" s="917"/>
      <c r="JJ50" s="917"/>
      <c r="JK50" s="917"/>
      <c r="JL50" s="917"/>
      <c r="JM50" s="917"/>
      <c r="JN50" s="917"/>
      <c r="JO50" s="917"/>
      <c r="JP50" s="917"/>
      <c r="JQ50" s="917"/>
      <c r="JR50" s="917"/>
      <c r="JS50" s="917"/>
      <c r="JT50" s="917"/>
      <c r="JU50" s="917"/>
      <c r="JV50" s="917"/>
      <c r="JW50" s="917"/>
      <c r="JX50" s="917"/>
      <c r="JY50" s="917"/>
      <c r="JZ50" s="917"/>
      <c r="KA50" s="917"/>
      <c r="KB50" s="917"/>
      <c r="KC50" s="917"/>
      <c r="KD50" s="917"/>
      <c r="KE50" s="917"/>
      <c r="KF50" s="917"/>
      <c r="KG50" s="917"/>
      <c r="KH50" s="917"/>
      <c r="KI50" s="917"/>
      <c r="KJ50" s="917"/>
      <c r="KK50" s="917"/>
      <c r="KL50" s="917"/>
      <c r="KM50" s="917"/>
    </row>
  </sheetData>
  <pageMargins left="0.74803149606299202" right="0.74803149606299202" top="0.98425196850393704" bottom="0.98425196850393704" header="0.511811023622047" footer="0.511811023622047"/>
  <pageSetup scale="65" orientation="landscape" r:id="rId1"/>
  <headerFooter alignWithMargins="0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filterMode="1"/>
  <dimension ref="A1:CR384"/>
  <sheetViews>
    <sheetView view="pageBreakPreview" zoomScale="90" zoomScaleNormal="80" zoomScaleSheetLayoutView="90" zoomScalePageLayoutView="80" workbookViewId="0">
      <pane xSplit="4" ySplit="3" topLeftCell="E4" activePane="bottomRight" state="frozen"/>
      <selection activeCell="A3" sqref="A3"/>
      <selection pane="topRight" activeCell="A3" sqref="A3"/>
      <selection pane="bottomLeft" activeCell="A3" sqref="A3"/>
      <selection pane="bottomRight" activeCell="D3" sqref="D3"/>
    </sheetView>
  </sheetViews>
  <sheetFormatPr defaultColWidth="9.28515625" defaultRowHeight="12.75" outlineLevelCol="1" x14ac:dyDescent="0.2"/>
  <cols>
    <col min="1" max="2" width="3.7109375" style="426" hidden="1" customWidth="1" outlineLevel="1"/>
    <col min="3" max="3" width="9.28515625" style="426" hidden="1" customWidth="1" outlineLevel="1"/>
    <col min="4" max="4" width="43.28515625" style="426" customWidth="1" collapsed="1"/>
    <col min="5" max="17" width="9.28515625" style="704"/>
    <col min="18" max="21" width="9.28515625" style="426"/>
    <col min="22" max="25" width="9.28515625" style="917"/>
    <col min="26" max="26" width="9.28515625" style="917" customWidth="1"/>
    <col min="27" max="16384" width="9.28515625" style="917"/>
  </cols>
  <sheetData>
    <row r="1" spans="1:63" ht="20.100000000000001" customHeight="1" x14ac:dyDescent="0.25">
      <c r="D1" s="454" t="str">
        <f>Index!B83</f>
        <v>Table 10b   RMI government finances (GFS 2001 Format, detail) FY2004-FY2020</v>
      </c>
    </row>
    <row r="2" spans="1:63" ht="20.100000000000001" hidden="1" customHeight="1" x14ac:dyDescent="0.25">
      <c r="D2" s="454"/>
    </row>
    <row r="3" spans="1:63" s="921" customFormat="1" ht="25.15" customHeight="1" x14ac:dyDescent="0.2">
      <c r="A3" s="832" t="s">
        <v>1024</v>
      </c>
      <c r="B3" s="459"/>
      <c r="C3" s="459"/>
      <c r="D3" s="263" t="s">
        <v>344</v>
      </c>
      <c r="E3" s="177" t="str">
        <f>IF(PubGrf="P",Sys!L3,Sys!L4)</f>
        <v>FY2004</v>
      </c>
      <c r="F3" s="177" t="str">
        <f>IF(PubGrf="P",Sys!M3,Sys!M4)</f>
        <v>FY2005</v>
      </c>
      <c r="G3" s="177" t="str">
        <f>IF(PubGrf="P",Sys!N3,Sys!N4)</f>
        <v>FY2006</v>
      </c>
      <c r="H3" s="177" t="str">
        <f>IF(PubGrf="P",Sys!O3,Sys!O4)</f>
        <v>FY2007</v>
      </c>
      <c r="I3" s="177" t="str">
        <f>IF(PubGrf="P",Sys!P3,Sys!P4)</f>
        <v>FY2008</v>
      </c>
      <c r="J3" s="177" t="str">
        <f>IF(PubGrf="P",Sys!Q3,Sys!Q4)</f>
        <v>FY2009</v>
      </c>
      <c r="K3" s="177" t="str">
        <f>IF(PubGrf="P",Sys!R3,Sys!R4)</f>
        <v>FY2010</v>
      </c>
      <c r="L3" s="177" t="str">
        <f>IF(PubGrf="P",Sys!S3,Sys!S4)</f>
        <v>FY2011</v>
      </c>
      <c r="M3" s="177" t="str">
        <f>IF(PubGrf="P",Sys!T3,Sys!T4)</f>
        <v>FY2012</v>
      </c>
      <c r="N3" s="177" t="str">
        <f>IF(PubGrf="P",Sys!U3,Sys!U4)</f>
        <v>FY2013</v>
      </c>
      <c r="O3" s="177" t="str">
        <f>IF(PubGrf="P",Sys!V3,Sys!V4)</f>
        <v>FY2014</v>
      </c>
      <c r="P3" s="177" t="str">
        <f>IF(PubGrf="P",Sys!W3,Sys!W4)</f>
        <v>FY2015</v>
      </c>
      <c r="Q3" s="177" t="str">
        <f>IF(PubGrf="P",Sys!X3,Sys!X4)</f>
        <v>FY2016</v>
      </c>
      <c r="R3" s="177" t="str">
        <f>IF(PubGrf="P",Sys!Y3,Sys!Y4)</f>
        <v>FY2017</v>
      </c>
      <c r="S3" s="177" t="str">
        <f>IF(PubGrf="P",Sys!Z3,Sys!Z4)</f>
        <v>FY2018</v>
      </c>
      <c r="T3" s="177" t="str">
        <f>IF(PubGrf="P",Sys!AA3,Sys!AA4)</f>
        <v>FY2019</v>
      </c>
      <c r="U3" s="177" t="str">
        <f>IF(PubGrf="P",Sys!AB3,Sys!AB4)</f>
        <v>FY2020</v>
      </c>
      <c r="V3" s="917"/>
      <c r="W3" s="917"/>
      <c r="X3" s="917"/>
      <c r="Y3" s="917"/>
      <c r="Z3" s="917"/>
      <c r="AA3" s="917"/>
      <c r="AB3" s="917"/>
      <c r="AC3" s="917"/>
      <c r="AD3" s="917"/>
      <c r="AE3" s="917"/>
      <c r="AF3" s="917"/>
      <c r="AG3" s="917"/>
      <c r="AH3" s="917"/>
      <c r="AI3" s="917"/>
      <c r="AJ3" s="917"/>
      <c r="AK3" s="917"/>
      <c r="AL3" s="917"/>
      <c r="AM3" s="917"/>
      <c r="AN3" s="917"/>
      <c r="AO3" s="917"/>
      <c r="AP3" s="917"/>
      <c r="AQ3" s="917"/>
      <c r="AR3" s="917"/>
      <c r="AS3" s="917"/>
      <c r="AT3" s="917"/>
      <c r="AU3" s="917"/>
      <c r="AV3" s="917"/>
      <c r="AW3" s="917"/>
      <c r="AX3" s="917"/>
      <c r="AY3" s="917"/>
      <c r="AZ3" s="917"/>
      <c r="BA3" s="917"/>
      <c r="BB3" s="917"/>
      <c r="BC3" s="917"/>
      <c r="BD3" s="917"/>
      <c r="BE3" s="917"/>
      <c r="BF3" s="917"/>
      <c r="BG3" s="917"/>
      <c r="BH3" s="917"/>
      <c r="BI3" s="917"/>
      <c r="BJ3" s="917"/>
      <c r="BK3" s="917"/>
    </row>
    <row r="4" spans="1:63" s="922" customFormat="1" ht="20.100000000000001" customHeight="1" x14ac:dyDescent="0.2">
      <c r="A4" s="832" t="str">
        <f t="shared" ref="A4:A67" si="0">IF(SUM(E4:AI4)=0,"","X")</f>
        <v>X</v>
      </c>
      <c r="B4" s="832" t="s">
        <v>1204</v>
      </c>
      <c r="C4" s="464">
        <v>1</v>
      </c>
      <c r="D4" s="833" t="s">
        <v>595</v>
      </c>
      <c r="E4" s="461">
        <v>70.357393000000002</v>
      </c>
      <c r="F4" s="461">
        <v>86.981986000000006</v>
      </c>
      <c r="G4" s="461">
        <v>87.917874999999995</v>
      </c>
      <c r="H4" s="461">
        <v>101.58884999999999</v>
      </c>
      <c r="I4" s="461">
        <v>99.647745</v>
      </c>
      <c r="J4" s="461">
        <v>97.651175000000009</v>
      </c>
      <c r="K4" s="461">
        <v>101.03765300000001</v>
      </c>
      <c r="L4" s="461">
        <v>100.020471</v>
      </c>
      <c r="M4" s="461">
        <v>94.781758999999994</v>
      </c>
      <c r="N4" s="461">
        <v>102.08296899999999</v>
      </c>
      <c r="O4" s="461">
        <v>97.475677999999988</v>
      </c>
      <c r="P4" s="461">
        <v>108.560078</v>
      </c>
      <c r="Q4" s="461">
        <v>122.36499499999999</v>
      </c>
      <c r="R4" s="461">
        <v>145.48993300000001</v>
      </c>
      <c r="S4" s="461">
        <v>138.62042500000001</v>
      </c>
      <c r="T4" s="461">
        <v>148.37079799999998</v>
      </c>
      <c r="U4" s="461">
        <v>171.268</v>
      </c>
      <c r="V4" s="917"/>
      <c r="W4" s="917"/>
      <c r="X4" s="917"/>
      <c r="Y4" s="917"/>
      <c r="Z4" s="917"/>
      <c r="AA4" s="917"/>
      <c r="AB4" s="917"/>
      <c r="AC4" s="917"/>
      <c r="AD4" s="917"/>
      <c r="AE4" s="917"/>
      <c r="AF4" s="917"/>
      <c r="AG4" s="917"/>
      <c r="AH4" s="917"/>
      <c r="AI4" s="917"/>
      <c r="AJ4" s="917"/>
      <c r="AK4" s="917"/>
      <c r="AL4" s="917"/>
      <c r="AM4" s="917"/>
      <c r="AN4" s="917"/>
      <c r="AO4" s="917"/>
      <c r="AP4" s="917"/>
      <c r="AQ4" s="917"/>
      <c r="AR4" s="917"/>
      <c r="AS4" s="917"/>
      <c r="AT4" s="917"/>
      <c r="AU4" s="917"/>
      <c r="AV4" s="917"/>
      <c r="AW4" s="917"/>
      <c r="AX4" s="917"/>
      <c r="AY4" s="917"/>
      <c r="AZ4" s="917"/>
      <c r="BA4" s="917"/>
      <c r="BB4" s="917"/>
      <c r="BC4" s="917"/>
      <c r="BD4" s="917"/>
      <c r="BE4" s="917"/>
      <c r="BF4" s="917"/>
      <c r="BG4" s="917"/>
      <c r="BH4" s="917"/>
      <c r="BI4" s="917"/>
      <c r="BJ4" s="917"/>
      <c r="BK4" s="917"/>
    </row>
    <row r="5" spans="1:63" s="922" customFormat="1" x14ac:dyDescent="0.2">
      <c r="A5" s="832" t="str">
        <f t="shared" si="0"/>
        <v>X</v>
      </c>
      <c r="B5" s="832" t="s">
        <v>1204</v>
      </c>
      <c r="C5" s="462" t="s">
        <v>1205</v>
      </c>
      <c r="D5" s="834" t="s">
        <v>621</v>
      </c>
      <c r="E5" s="461">
        <v>22.008502</v>
      </c>
      <c r="F5" s="461">
        <v>24.385794000000001</v>
      </c>
      <c r="G5" s="461">
        <v>25.311476000000003</v>
      </c>
      <c r="H5" s="461">
        <v>27.253905</v>
      </c>
      <c r="I5" s="461">
        <v>26.341435000000001</v>
      </c>
      <c r="J5" s="461">
        <v>24.573772000000002</v>
      </c>
      <c r="K5" s="461">
        <v>25.550003</v>
      </c>
      <c r="L5" s="461">
        <v>25.606649999999998</v>
      </c>
      <c r="M5" s="461">
        <v>25.609919000000001</v>
      </c>
      <c r="N5" s="461">
        <v>26.732952999999998</v>
      </c>
      <c r="O5" s="461">
        <v>24.743558</v>
      </c>
      <c r="P5" s="461">
        <v>25.886115</v>
      </c>
      <c r="Q5" s="461">
        <v>28.904138</v>
      </c>
      <c r="R5" s="461">
        <v>30.363707999999999</v>
      </c>
      <c r="S5" s="461">
        <v>32.139001000000007</v>
      </c>
      <c r="T5" s="461">
        <v>34.894508999999999</v>
      </c>
      <c r="U5" s="461">
        <v>34.095999999999997</v>
      </c>
      <c r="V5" s="917"/>
      <c r="W5" s="917"/>
      <c r="X5" s="917"/>
      <c r="Y5" s="917"/>
      <c r="Z5" s="917"/>
      <c r="AA5" s="917"/>
      <c r="AB5" s="917"/>
      <c r="AC5" s="917"/>
      <c r="AD5" s="917"/>
      <c r="AE5" s="917"/>
      <c r="AF5" s="917"/>
      <c r="AG5" s="917"/>
      <c r="AH5" s="917"/>
      <c r="AI5" s="917"/>
      <c r="AJ5" s="917"/>
      <c r="AK5" s="917"/>
      <c r="AL5" s="917"/>
      <c r="AM5" s="917"/>
      <c r="AN5" s="917"/>
      <c r="AO5" s="917"/>
      <c r="AP5" s="917"/>
      <c r="AQ5" s="917"/>
      <c r="AR5" s="917"/>
      <c r="AS5" s="917"/>
      <c r="AT5" s="917"/>
      <c r="AU5" s="917"/>
      <c r="AV5" s="917"/>
      <c r="AW5" s="917"/>
      <c r="AX5" s="917"/>
      <c r="AY5" s="917"/>
      <c r="AZ5" s="917"/>
      <c r="BA5" s="917"/>
      <c r="BB5" s="917"/>
      <c r="BC5" s="917"/>
      <c r="BD5" s="917"/>
      <c r="BE5" s="917"/>
      <c r="BF5" s="917"/>
      <c r="BG5" s="917"/>
      <c r="BH5" s="917"/>
      <c r="BI5" s="917"/>
      <c r="BJ5" s="917"/>
      <c r="BK5" s="917"/>
    </row>
    <row r="6" spans="1:63" s="922" customFormat="1" x14ac:dyDescent="0.2">
      <c r="A6" s="832" t="str">
        <f t="shared" si="0"/>
        <v>X</v>
      </c>
      <c r="B6" s="832" t="s">
        <v>1204</v>
      </c>
      <c r="C6" s="462" t="s">
        <v>1206</v>
      </c>
      <c r="D6" s="465" t="s">
        <v>1207</v>
      </c>
      <c r="E6" s="461">
        <v>10.556412</v>
      </c>
      <c r="F6" s="461">
        <v>10.894299</v>
      </c>
      <c r="G6" s="461">
        <v>11.120846</v>
      </c>
      <c r="H6" s="461">
        <v>11.244334</v>
      </c>
      <c r="I6" s="461">
        <v>10.979039999999999</v>
      </c>
      <c r="J6" s="461">
        <v>11.203742</v>
      </c>
      <c r="K6" s="461">
        <v>10.811629</v>
      </c>
      <c r="L6" s="461">
        <v>10.940721999999999</v>
      </c>
      <c r="M6" s="461">
        <v>11.273994</v>
      </c>
      <c r="N6" s="461">
        <v>11.865145</v>
      </c>
      <c r="O6" s="461">
        <v>11.508824000000001</v>
      </c>
      <c r="P6" s="461">
        <v>11.905939999999999</v>
      </c>
      <c r="Q6" s="461">
        <v>13.799837</v>
      </c>
      <c r="R6" s="461">
        <v>14.781817</v>
      </c>
      <c r="S6" s="461">
        <v>15.064738</v>
      </c>
      <c r="T6" s="461">
        <v>16.257736999999999</v>
      </c>
      <c r="U6" s="461">
        <v>16.567</v>
      </c>
      <c r="V6" s="917"/>
      <c r="W6" s="917"/>
      <c r="X6" s="917"/>
      <c r="Y6" s="917"/>
      <c r="Z6" s="917"/>
      <c r="AA6" s="917"/>
      <c r="AB6" s="917"/>
      <c r="AC6" s="917"/>
      <c r="AD6" s="917"/>
      <c r="AE6" s="917"/>
      <c r="AF6" s="917"/>
      <c r="AG6" s="917"/>
      <c r="AH6" s="917"/>
      <c r="AI6" s="917"/>
      <c r="AJ6" s="917"/>
      <c r="AK6" s="917"/>
      <c r="AL6" s="917"/>
      <c r="AM6" s="917"/>
      <c r="AN6" s="917"/>
      <c r="AO6" s="917"/>
      <c r="AP6" s="917"/>
      <c r="AQ6" s="917"/>
      <c r="AR6" s="917"/>
      <c r="AS6" s="917"/>
      <c r="AT6" s="917"/>
      <c r="AU6" s="917"/>
      <c r="AV6" s="917"/>
      <c r="AW6" s="917"/>
      <c r="AX6" s="917"/>
      <c r="AY6" s="917"/>
      <c r="AZ6" s="917"/>
      <c r="BA6" s="917"/>
      <c r="BB6" s="917"/>
      <c r="BC6" s="917"/>
      <c r="BD6" s="917"/>
      <c r="BE6" s="917"/>
      <c r="BF6" s="917"/>
      <c r="BG6" s="917"/>
      <c r="BH6" s="917"/>
      <c r="BI6" s="917"/>
      <c r="BJ6" s="917"/>
      <c r="BK6" s="917"/>
    </row>
    <row r="7" spans="1:63" s="922" customFormat="1" x14ac:dyDescent="0.2">
      <c r="A7" s="832" t="str">
        <f t="shared" si="0"/>
        <v>X</v>
      </c>
      <c r="B7" s="832" t="s">
        <v>1204</v>
      </c>
      <c r="C7" s="462" t="s">
        <v>1208</v>
      </c>
      <c r="D7" s="835" t="s">
        <v>1209</v>
      </c>
      <c r="E7" s="461">
        <v>10.556412</v>
      </c>
      <c r="F7" s="461">
        <v>10.894299</v>
      </c>
      <c r="G7" s="461">
        <v>11.120846</v>
      </c>
      <c r="H7" s="461">
        <v>11.244334</v>
      </c>
      <c r="I7" s="461">
        <v>10.979039999999999</v>
      </c>
      <c r="J7" s="461">
        <v>11.203742</v>
      </c>
      <c r="K7" s="461">
        <v>10.811629</v>
      </c>
      <c r="L7" s="461">
        <v>10.940721999999999</v>
      </c>
      <c r="M7" s="461">
        <v>11.273994</v>
      </c>
      <c r="N7" s="461">
        <v>11.865145</v>
      </c>
      <c r="O7" s="461">
        <v>11.508824000000001</v>
      </c>
      <c r="P7" s="461">
        <v>11.905939999999999</v>
      </c>
      <c r="Q7" s="461">
        <v>13.799837</v>
      </c>
      <c r="R7" s="461">
        <v>14.781817</v>
      </c>
      <c r="S7" s="461">
        <v>15.064738</v>
      </c>
      <c r="T7" s="461">
        <v>16.257736999999999</v>
      </c>
      <c r="U7" s="461">
        <v>16.567</v>
      </c>
      <c r="V7" s="917"/>
      <c r="W7" s="917"/>
      <c r="X7" s="917"/>
      <c r="Y7" s="917"/>
      <c r="Z7" s="917"/>
      <c r="AA7" s="917"/>
      <c r="AB7" s="917"/>
      <c r="AC7" s="917"/>
      <c r="AD7" s="917"/>
      <c r="AE7" s="917"/>
      <c r="AF7" s="917"/>
      <c r="AG7" s="917"/>
      <c r="AH7" s="917"/>
      <c r="AI7" s="917"/>
      <c r="AJ7" s="917"/>
      <c r="AK7" s="917"/>
      <c r="AL7" s="917"/>
      <c r="AM7" s="917"/>
      <c r="AN7" s="917"/>
      <c r="AO7" s="917"/>
      <c r="AP7" s="917"/>
      <c r="AQ7" s="917"/>
      <c r="AR7" s="917"/>
      <c r="AS7" s="917"/>
      <c r="AT7" s="917"/>
      <c r="AU7" s="917"/>
      <c r="AV7" s="917"/>
      <c r="AW7" s="917"/>
      <c r="AX7" s="917"/>
      <c r="AY7" s="917"/>
      <c r="AZ7" s="917"/>
      <c r="BA7" s="917"/>
      <c r="BB7" s="917"/>
      <c r="BC7" s="917"/>
      <c r="BD7" s="917"/>
      <c r="BE7" s="917"/>
      <c r="BF7" s="917"/>
      <c r="BG7" s="917"/>
      <c r="BH7" s="917"/>
      <c r="BI7" s="917"/>
      <c r="BJ7" s="917"/>
      <c r="BK7" s="917"/>
    </row>
    <row r="8" spans="1:63" s="922" customFormat="1" x14ac:dyDescent="0.2">
      <c r="A8" s="832" t="str">
        <f t="shared" si="0"/>
        <v>X</v>
      </c>
      <c r="B8" s="832" t="s">
        <v>1210</v>
      </c>
      <c r="C8" s="462" t="s">
        <v>1211</v>
      </c>
      <c r="D8" s="836" t="s">
        <v>1212</v>
      </c>
      <c r="E8" s="461">
        <v>6.6534119999999994</v>
      </c>
      <c r="F8" s="461">
        <v>6.7382990000000005</v>
      </c>
      <c r="G8" s="461">
        <v>7.005846</v>
      </c>
      <c r="H8" s="461">
        <v>7.4993340000000002</v>
      </c>
      <c r="I8" s="461">
        <v>7.1200399999999995</v>
      </c>
      <c r="J8" s="461">
        <v>7.3807419999999997</v>
      </c>
      <c r="K8" s="461">
        <v>7.4906290000000002</v>
      </c>
      <c r="L8" s="461">
        <v>6.9127219999999996</v>
      </c>
      <c r="M8" s="461">
        <v>7.3209940000000007</v>
      </c>
      <c r="N8" s="461">
        <v>6.8151450000000002</v>
      </c>
      <c r="O8" s="461">
        <v>7.4198240000000002</v>
      </c>
      <c r="P8" s="461">
        <v>7.7929399999999989</v>
      </c>
      <c r="Q8" s="461">
        <v>8.7858370000000008</v>
      </c>
      <c r="R8" s="461">
        <v>9.4718170000000015</v>
      </c>
      <c r="S8" s="461">
        <v>9.8277380000000001</v>
      </c>
      <c r="T8" s="461">
        <v>9.9747369999999975</v>
      </c>
      <c r="U8" s="461">
        <v>11.055999999999999</v>
      </c>
      <c r="V8" s="917"/>
      <c r="W8" s="917"/>
      <c r="X8" s="917"/>
      <c r="Y8" s="917"/>
      <c r="Z8" s="917"/>
      <c r="AA8" s="917"/>
      <c r="AB8" s="917"/>
      <c r="AC8" s="917"/>
      <c r="AD8" s="917"/>
      <c r="AE8" s="917"/>
      <c r="AF8" s="917"/>
      <c r="AG8" s="917"/>
      <c r="AH8" s="917"/>
      <c r="AI8" s="917"/>
      <c r="AJ8" s="917"/>
      <c r="AK8" s="917"/>
      <c r="AL8" s="917"/>
      <c r="AM8" s="917"/>
      <c r="AN8" s="917"/>
      <c r="AO8" s="917"/>
      <c r="AP8" s="917"/>
      <c r="AQ8" s="917"/>
      <c r="AR8" s="917"/>
      <c r="AS8" s="917"/>
      <c r="AT8" s="917"/>
      <c r="AU8" s="917"/>
      <c r="AV8" s="917"/>
      <c r="AW8" s="917"/>
      <c r="AX8" s="917"/>
      <c r="AY8" s="917"/>
      <c r="AZ8" s="917"/>
      <c r="BA8" s="917"/>
      <c r="BB8" s="917"/>
      <c r="BC8" s="917"/>
      <c r="BD8" s="917"/>
      <c r="BE8" s="917"/>
      <c r="BF8" s="917"/>
      <c r="BG8" s="917"/>
      <c r="BH8" s="917"/>
      <c r="BI8" s="917"/>
      <c r="BJ8" s="917"/>
      <c r="BK8" s="917"/>
    </row>
    <row r="9" spans="1:63" s="922" customFormat="1" x14ac:dyDescent="0.2">
      <c r="A9" s="832" t="str">
        <f t="shared" si="0"/>
        <v>X</v>
      </c>
      <c r="B9" s="832" t="s">
        <v>1210</v>
      </c>
      <c r="C9" s="462" t="s">
        <v>1213</v>
      </c>
      <c r="D9" s="836" t="s">
        <v>1214</v>
      </c>
      <c r="E9" s="461">
        <v>3.903</v>
      </c>
      <c r="F9" s="461">
        <v>4.1559999999999997</v>
      </c>
      <c r="G9" s="461">
        <v>4.1150000000000002</v>
      </c>
      <c r="H9" s="461">
        <v>3.7450000000000001</v>
      </c>
      <c r="I9" s="461">
        <v>3.859</v>
      </c>
      <c r="J9" s="461">
        <v>3.823</v>
      </c>
      <c r="K9" s="461">
        <v>3.3210000000000002</v>
      </c>
      <c r="L9" s="461">
        <v>4.0279999999999996</v>
      </c>
      <c r="M9" s="461">
        <v>3.9529999999999998</v>
      </c>
      <c r="N9" s="461">
        <v>5.05</v>
      </c>
      <c r="O9" s="461">
        <v>4.0890000000000004</v>
      </c>
      <c r="P9" s="461">
        <v>4.1130000000000004</v>
      </c>
      <c r="Q9" s="461">
        <v>5.0140000000000002</v>
      </c>
      <c r="R9" s="461">
        <v>5.31</v>
      </c>
      <c r="S9" s="461">
        <v>5.2370000000000001</v>
      </c>
      <c r="T9" s="461">
        <v>6.2830000000000004</v>
      </c>
      <c r="U9" s="461">
        <v>5.5110000000000001</v>
      </c>
      <c r="V9" s="917"/>
      <c r="W9" s="917"/>
      <c r="X9" s="917"/>
      <c r="Y9" s="917"/>
      <c r="Z9" s="917"/>
      <c r="AA9" s="917"/>
      <c r="AB9" s="917"/>
      <c r="AC9" s="917"/>
      <c r="AD9" s="917"/>
      <c r="AE9" s="917"/>
      <c r="AF9" s="917"/>
      <c r="AG9" s="917"/>
      <c r="AH9" s="917"/>
      <c r="AI9" s="917"/>
      <c r="AJ9" s="917"/>
      <c r="AK9" s="917"/>
      <c r="AL9" s="917"/>
      <c r="AM9" s="917"/>
      <c r="AN9" s="917"/>
      <c r="AO9" s="917"/>
      <c r="AP9" s="917"/>
      <c r="AQ9" s="917"/>
      <c r="AR9" s="917"/>
      <c r="AS9" s="917"/>
      <c r="AT9" s="917"/>
      <c r="AU9" s="917"/>
      <c r="AV9" s="917"/>
      <c r="AW9" s="917"/>
      <c r="AX9" s="917"/>
      <c r="AY9" s="917"/>
      <c r="AZ9" s="917"/>
      <c r="BA9" s="917"/>
      <c r="BB9" s="917"/>
      <c r="BC9" s="917"/>
      <c r="BD9" s="917"/>
      <c r="BE9" s="917"/>
      <c r="BF9" s="917"/>
      <c r="BG9" s="917"/>
      <c r="BH9" s="917"/>
      <c r="BI9" s="917"/>
      <c r="BJ9" s="917"/>
      <c r="BK9" s="917"/>
    </row>
    <row r="10" spans="1:63" s="922" customFormat="1" hidden="1" x14ac:dyDescent="0.2">
      <c r="A10" s="832" t="str">
        <f t="shared" si="0"/>
        <v/>
      </c>
      <c r="B10" s="832" t="s">
        <v>1204</v>
      </c>
      <c r="C10" s="462" t="s">
        <v>1105</v>
      </c>
      <c r="D10" s="835" t="s">
        <v>1106</v>
      </c>
      <c r="E10" s="461">
        <v>0</v>
      </c>
      <c r="F10" s="461">
        <v>0</v>
      </c>
      <c r="G10" s="461">
        <v>0</v>
      </c>
      <c r="H10" s="461">
        <v>0</v>
      </c>
      <c r="I10" s="461">
        <v>0</v>
      </c>
      <c r="J10" s="461">
        <v>0</v>
      </c>
      <c r="K10" s="461">
        <v>0</v>
      </c>
      <c r="L10" s="461">
        <v>0</v>
      </c>
      <c r="M10" s="461">
        <v>0</v>
      </c>
      <c r="N10" s="461">
        <v>0</v>
      </c>
      <c r="O10" s="461">
        <v>0</v>
      </c>
      <c r="P10" s="461">
        <v>0</v>
      </c>
      <c r="Q10" s="461">
        <v>0</v>
      </c>
      <c r="R10" s="461">
        <v>0</v>
      </c>
      <c r="S10" s="461">
        <v>0</v>
      </c>
      <c r="T10" s="461">
        <v>0</v>
      </c>
      <c r="U10" s="461">
        <v>0</v>
      </c>
      <c r="V10" s="917"/>
      <c r="W10" s="917"/>
      <c r="X10" s="917"/>
      <c r="Y10" s="917"/>
      <c r="Z10" s="917"/>
      <c r="AA10" s="917"/>
      <c r="AB10" s="917"/>
      <c r="AC10" s="917"/>
      <c r="AD10" s="917"/>
      <c r="AE10" s="917"/>
      <c r="AF10" s="917"/>
      <c r="AG10" s="917"/>
      <c r="AH10" s="917"/>
      <c r="AI10" s="917"/>
      <c r="AJ10" s="917"/>
      <c r="AK10" s="917"/>
      <c r="AL10" s="917"/>
      <c r="AM10" s="917"/>
      <c r="AN10" s="917"/>
      <c r="AO10" s="917"/>
      <c r="AP10" s="917"/>
      <c r="AQ10" s="917"/>
      <c r="AR10" s="917"/>
      <c r="AS10" s="917"/>
      <c r="AT10" s="917"/>
      <c r="AU10" s="917"/>
      <c r="AV10" s="917"/>
      <c r="AW10" s="917"/>
      <c r="AX10" s="917"/>
      <c r="AY10" s="917"/>
      <c r="AZ10" s="917"/>
      <c r="BA10" s="917"/>
      <c r="BB10" s="917"/>
      <c r="BC10" s="917"/>
      <c r="BD10" s="917"/>
      <c r="BE10" s="917"/>
      <c r="BF10" s="917"/>
      <c r="BG10" s="917"/>
      <c r="BH10" s="917"/>
      <c r="BI10" s="917"/>
      <c r="BJ10" s="917"/>
      <c r="BK10" s="917"/>
    </row>
    <row r="11" spans="1:63" s="922" customFormat="1" hidden="1" x14ac:dyDescent="0.2">
      <c r="A11" s="832" t="str">
        <f t="shared" si="0"/>
        <v/>
      </c>
      <c r="B11" s="832" t="s">
        <v>1204</v>
      </c>
      <c r="C11" s="462" t="s">
        <v>1107</v>
      </c>
      <c r="D11" s="835" t="s">
        <v>1108</v>
      </c>
      <c r="E11" s="461">
        <v>0</v>
      </c>
      <c r="F11" s="461">
        <v>0</v>
      </c>
      <c r="G11" s="461">
        <v>0</v>
      </c>
      <c r="H11" s="461">
        <v>0</v>
      </c>
      <c r="I11" s="461">
        <v>0</v>
      </c>
      <c r="J11" s="461">
        <v>0</v>
      </c>
      <c r="K11" s="461">
        <v>0</v>
      </c>
      <c r="L11" s="461">
        <v>0</v>
      </c>
      <c r="M11" s="461">
        <v>0</v>
      </c>
      <c r="N11" s="461">
        <v>0</v>
      </c>
      <c r="O11" s="461">
        <v>0</v>
      </c>
      <c r="P11" s="461">
        <v>0</v>
      </c>
      <c r="Q11" s="461">
        <v>0</v>
      </c>
      <c r="R11" s="461">
        <v>0</v>
      </c>
      <c r="S11" s="461">
        <v>0</v>
      </c>
      <c r="T11" s="461">
        <v>0</v>
      </c>
      <c r="U11" s="461">
        <v>0</v>
      </c>
      <c r="V11" s="917"/>
      <c r="W11" s="917"/>
      <c r="X11" s="917"/>
      <c r="Y11" s="917"/>
      <c r="Z11" s="917"/>
      <c r="AA11" s="917"/>
      <c r="AB11" s="917"/>
      <c r="AC11" s="917"/>
      <c r="AD11" s="917"/>
      <c r="AE11" s="917"/>
      <c r="AF11" s="917"/>
      <c r="AG11" s="917"/>
      <c r="AH11" s="917"/>
      <c r="AI11" s="917"/>
      <c r="AJ11" s="917"/>
      <c r="AK11" s="917"/>
      <c r="AL11" s="917"/>
      <c r="AM11" s="917"/>
      <c r="AN11" s="917"/>
      <c r="AO11" s="917"/>
      <c r="AP11" s="917"/>
      <c r="AQ11" s="917"/>
      <c r="AR11" s="917"/>
      <c r="AS11" s="917"/>
      <c r="AT11" s="917"/>
      <c r="AU11" s="917"/>
      <c r="AV11" s="917"/>
      <c r="AW11" s="917"/>
      <c r="AX11" s="917"/>
      <c r="AY11" s="917"/>
      <c r="AZ11" s="917"/>
      <c r="BA11" s="917"/>
      <c r="BB11" s="917"/>
      <c r="BC11" s="917"/>
      <c r="BD11" s="917"/>
      <c r="BE11" s="917"/>
      <c r="BF11" s="917"/>
      <c r="BG11" s="917"/>
      <c r="BH11" s="917"/>
      <c r="BI11" s="917"/>
      <c r="BJ11" s="917"/>
      <c r="BK11" s="917"/>
    </row>
    <row r="12" spans="1:63" s="922" customFormat="1" x14ac:dyDescent="0.2">
      <c r="A12" s="832" t="str">
        <f t="shared" si="0"/>
        <v>X</v>
      </c>
      <c r="B12" s="832" t="s">
        <v>1204</v>
      </c>
      <c r="C12" s="462" t="s">
        <v>1215</v>
      </c>
      <c r="D12" s="465" t="s">
        <v>1216</v>
      </c>
      <c r="E12" s="461">
        <v>9.2192999999999997E-2</v>
      </c>
      <c r="F12" s="461">
        <v>0.13059200000000001</v>
      </c>
      <c r="G12" s="461">
        <v>0.16860900000000001</v>
      </c>
      <c r="H12" s="461">
        <v>0.17524799999999999</v>
      </c>
      <c r="I12" s="461">
        <v>0.18221200000000001</v>
      </c>
      <c r="J12" s="461">
        <v>0.24502099999999999</v>
      </c>
      <c r="K12" s="461">
        <v>0.306672</v>
      </c>
      <c r="L12" s="461">
        <v>0.34783599999999998</v>
      </c>
      <c r="M12" s="461">
        <v>0.38046999999999997</v>
      </c>
      <c r="N12" s="461">
        <v>0.34842099999999998</v>
      </c>
      <c r="O12" s="461">
        <v>0.36313800000000002</v>
      </c>
      <c r="P12" s="461">
        <v>0.44101000000000001</v>
      </c>
      <c r="Q12" s="461">
        <v>0.42424400000000001</v>
      </c>
      <c r="R12" s="461">
        <v>0.56367599999999995</v>
      </c>
      <c r="S12" s="461">
        <v>0.58350000000000002</v>
      </c>
      <c r="T12" s="461">
        <v>0.70638299999999998</v>
      </c>
      <c r="U12" s="461">
        <v>0.73799999999999999</v>
      </c>
      <c r="V12" s="917"/>
      <c r="W12" s="917"/>
      <c r="X12" s="917"/>
      <c r="Y12" s="917"/>
      <c r="Z12" s="917"/>
      <c r="AA12" s="917"/>
      <c r="AB12" s="917"/>
      <c r="AC12" s="917"/>
      <c r="AD12" s="917"/>
      <c r="AE12" s="917"/>
      <c r="AF12" s="917"/>
      <c r="AG12" s="917"/>
      <c r="AH12" s="917"/>
      <c r="AI12" s="917"/>
      <c r="AJ12" s="917"/>
      <c r="AK12" s="917"/>
      <c r="AL12" s="917"/>
      <c r="AM12" s="917"/>
      <c r="AN12" s="917"/>
      <c r="AO12" s="917"/>
      <c r="AP12" s="917"/>
      <c r="AQ12" s="917"/>
      <c r="AR12" s="917"/>
      <c r="AS12" s="917"/>
      <c r="AT12" s="917"/>
      <c r="AU12" s="917"/>
      <c r="AV12" s="917"/>
      <c r="AW12" s="917"/>
      <c r="AX12" s="917"/>
      <c r="AY12" s="917"/>
      <c r="AZ12" s="917"/>
      <c r="BA12" s="917"/>
      <c r="BB12" s="917"/>
      <c r="BC12" s="917"/>
      <c r="BD12" s="917"/>
      <c r="BE12" s="917"/>
      <c r="BF12" s="917"/>
      <c r="BG12" s="917"/>
      <c r="BH12" s="917"/>
      <c r="BI12" s="917"/>
      <c r="BJ12" s="917"/>
      <c r="BK12" s="917"/>
    </row>
    <row r="13" spans="1:63" s="922" customFormat="1" x14ac:dyDescent="0.2">
      <c r="A13" s="832" t="str">
        <f t="shared" si="0"/>
        <v>X</v>
      </c>
      <c r="B13" s="832" t="s">
        <v>1204</v>
      </c>
      <c r="C13" s="462" t="s">
        <v>1217</v>
      </c>
      <c r="D13" s="465" t="s">
        <v>1218</v>
      </c>
      <c r="E13" s="461">
        <v>0.372</v>
      </c>
      <c r="F13" s="461">
        <v>0.379</v>
      </c>
      <c r="G13" s="461">
        <v>0.35699999999999998</v>
      </c>
      <c r="H13" s="461">
        <v>0.39</v>
      </c>
      <c r="I13" s="461">
        <v>0.39</v>
      </c>
      <c r="J13" s="461">
        <v>0.39500000000000002</v>
      </c>
      <c r="K13" s="461">
        <v>0.24</v>
      </c>
      <c r="L13" s="461">
        <v>1.117</v>
      </c>
      <c r="M13" s="461">
        <v>0.318</v>
      </c>
      <c r="N13" s="461">
        <v>0.39345200000000002</v>
      </c>
      <c r="O13" s="461">
        <v>1E-3</v>
      </c>
      <c r="P13" s="461">
        <v>0.66078800000000004</v>
      </c>
      <c r="Q13" s="461">
        <v>0.64137699999999997</v>
      </c>
      <c r="R13" s="461">
        <v>0.68229200000000001</v>
      </c>
      <c r="S13" s="461">
        <v>0.70909999999999995</v>
      </c>
      <c r="T13" s="461">
        <v>0.70262199999999997</v>
      </c>
      <c r="U13" s="461">
        <v>0.42099999999999999</v>
      </c>
      <c r="V13" s="917"/>
      <c r="W13" s="917"/>
      <c r="X13" s="917"/>
      <c r="Y13" s="917"/>
      <c r="Z13" s="917"/>
      <c r="AA13" s="917"/>
      <c r="AB13" s="917"/>
      <c r="AC13" s="917"/>
      <c r="AD13" s="917"/>
      <c r="AE13" s="917"/>
      <c r="AF13" s="917"/>
      <c r="AG13" s="917"/>
      <c r="AH13" s="917"/>
      <c r="AI13" s="917"/>
      <c r="AJ13" s="917"/>
      <c r="AK13" s="917"/>
      <c r="AL13" s="917"/>
      <c r="AM13" s="917"/>
      <c r="AN13" s="917"/>
      <c r="AO13" s="917"/>
      <c r="AP13" s="917"/>
      <c r="AQ13" s="917"/>
      <c r="AR13" s="917"/>
      <c r="AS13" s="917"/>
      <c r="AT13" s="917"/>
      <c r="AU13" s="917"/>
      <c r="AV13" s="917"/>
      <c r="AW13" s="917"/>
      <c r="AX13" s="917"/>
      <c r="AY13" s="917"/>
      <c r="AZ13" s="917"/>
      <c r="BA13" s="917"/>
      <c r="BB13" s="917"/>
      <c r="BC13" s="917"/>
      <c r="BD13" s="917"/>
      <c r="BE13" s="917"/>
      <c r="BF13" s="917"/>
      <c r="BG13" s="917"/>
      <c r="BH13" s="917"/>
      <c r="BI13" s="917"/>
      <c r="BJ13" s="917"/>
      <c r="BK13" s="917"/>
    </row>
    <row r="14" spans="1:63" s="922" customFormat="1" x14ac:dyDescent="0.2">
      <c r="A14" s="832" t="str">
        <f t="shared" si="0"/>
        <v>X</v>
      </c>
      <c r="B14" s="832" t="s">
        <v>1210</v>
      </c>
      <c r="C14" s="462" t="s">
        <v>1219</v>
      </c>
      <c r="D14" s="835" t="s">
        <v>1218</v>
      </c>
      <c r="E14" s="461">
        <v>0.372</v>
      </c>
      <c r="F14" s="461">
        <v>0.379</v>
      </c>
      <c r="G14" s="461">
        <v>0.35699999999999998</v>
      </c>
      <c r="H14" s="461">
        <v>0.39</v>
      </c>
      <c r="I14" s="461">
        <v>0.39</v>
      </c>
      <c r="J14" s="461">
        <v>0.39500000000000002</v>
      </c>
      <c r="K14" s="461">
        <v>0.24</v>
      </c>
      <c r="L14" s="461">
        <v>1.117</v>
      </c>
      <c r="M14" s="461">
        <v>0.318</v>
      </c>
      <c r="N14" s="461">
        <v>0.39345200000000002</v>
      </c>
      <c r="O14" s="461">
        <v>1E-3</v>
      </c>
      <c r="P14" s="461">
        <v>0.66078800000000004</v>
      </c>
      <c r="Q14" s="461">
        <v>0.64137699999999997</v>
      </c>
      <c r="R14" s="461">
        <v>0.68229200000000001</v>
      </c>
      <c r="S14" s="461">
        <v>0.70909999999999995</v>
      </c>
      <c r="T14" s="461">
        <v>0.70262199999999997</v>
      </c>
      <c r="U14" s="461">
        <v>0.41899999999999998</v>
      </c>
      <c r="V14" s="917"/>
      <c r="W14" s="917"/>
      <c r="X14" s="917"/>
      <c r="Y14" s="917"/>
      <c r="Z14" s="917"/>
      <c r="AA14" s="917"/>
      <c r="AB14" s="917"/>
      <c r="AC14" s="917"/>
      <c r="AD14" s="917"/>
      <c r="AE14" s="917"/>
      <c r="AF14" s="917"/>
      <c r="AG14" s="917"/>
      <c r="AH14" s="917"/>
      <c r="AI14" s="917"/>
      <c r="AJ14" s="917"/>
      <c r="AK14" s="917"/>
      <c r="AL14" s="917"/>
      <c r="AM14" s="917"/>
      <c r="AN14" s="917"/>
      <c r="AO14" s="917"/>
      <c r="AP14" s="917"/>
      <c r="AQ14" s="917"/>
      <c r="AR14" s="917"/>
      <c r="AS14" s="917"/>
      <c r="AT14" s="917"/>
      <c r="AU14" s="917"/>
      <c r="AV14" s="917"/>
      <c r="AW14" s="917"/>
      <c r="AX14" s="917"/>
      <c r="AY14" s="917"/>
      <c r="AZ14" s="917"/>
      <c r="BA14" s="917"/>
      <c r="BB14" s="917"/>
      <c r="BC14" s="917"/>
      <c r="BD14" s="917"/>
      <c r="BE14" s="917"/>
      <c r="BF14" s="917"/>
      <c r="BG14" s="917"/>
      <c r="BH14" s="917"/>
      <c r="BI14" s="917"/>
      <c r="BJ14" s="917"/>
      <c r="BK14" s="917"/>
    </row>
    <row r="15" spans="1:63" s="922" customFormat="1" hidden="1" x14ac:dyDescent="0.2">
      <c r="A15" s="832" t="str">
        <f t="shared" si="0"/>
        <v/>
      </c>
      <c r="B15" s="832" t="s">
        <v>1210</v>
      </c>
      <c r="C15" s="462" t="s">
        <v>1109</v>
      </c>
      <c r="D15" s="835" t="s">
        <v>1110</v>
      </c>
      <c r="E15" s="461">
        <v>0</v>
      </c>
      <c r="F15" s="461">
        <v>0</v>
      </c>
      <c r="G15" s="461">
        <v>0</v>
      </c>
      <c r="H15" s="461">
        <v>0</v>
      </c>
      <c r="I15" s="461">
        <v>0</v>
      </c>
      <c r="J15" s="461">
        <v>0</v>
      </c>
      <c r="K15" s="461">
        <v>0</v>
      </c>
      <c r="L15" s="461">
        <v>0</v>
      </c>
      <c r="M15" s="461">
        <v>0</v>
      </c>
      <c r="N15" s="461">
        <v>0</v>
      </c>
      <c r="O15" s="461">
        <v>0</v>
      </c>
      <c r="P15" s="461">
        <v>0</v>
      </c>
      <c r="Q15" s="461">
        <v>0</v>
      </c>
      <c r="R15" s="461">
        <v>0</v>
      </c>
      <c r="S15" s="461">
        <v>0</v>
      </c>
      <c r="T15" s="461">
        <v>0</v>
      </c>
      <c r="U15" s="461">
        <v>0</v>
      </c>
      <c r="V15" s="917"/>
      <c r="W15" s="917"/>
      <c r="X15" s="917"/>
      <c r="Y15" s="917"/>
      <c r="Z15" s="917"/>
      <c r="AA15" s="917"/>
      <c r="AB15" s="917"/>
      <c r="AC15" s="917"/>
      <c r="AD15" s="917"/>
      <c r="AE15" s="917"/>
      <c r="AF15" s="917"/>
      <c r="AG15" s="917"/>
      <c r="AH15" s="917"/>
      <c r="AI15" s="917"/>
      <c r="AJ15" s="917"/>
      <c r="AK15" s="917"/>
      <c r="AL15" s="917"/>
      <c r="AM15" s="917"/>
      <c r="AN15" s="917"/>
      <c r="AO15" s="917"/>
      <c r="AP15" s="917"/>
      <c r="AQ15" s="917"/>
      <c r="AR15" s="917"/>
      <c r="AS15" s="917"/>
      <c r="AT15" s="917"/>
      <c r="AU15" s="917"/>
      <c r="AV15" s="917"/>
      <c r="AW15" s="917"/>
      <c r="AX15" s="917"/>
      <c r="AY15" s="917"/>
      <c r="AZ15" s="917"/>
      <c r="BA15" s="917"/>
      <c r="BB15" s="917"/>
      <c r="BC15" s="917"/>
      <c r="BD15" s="917"/>
      <c r="BE15" s="917"/>
      <c r="BF15" s="917"/>
      <c r="BG15" s="917"/>
      <c r="BH15" s="917"/>
      <c r="BI15" s="917"/>
      <c r="BJ15" s="917"/>
      <c r="BK15" s="917"/>
    </row>
    <row r="16" spans="1:63" s="922" customFormat="1" hidden="1" x14ac:dyDescent="0.2">
      <c r="A16" s="832" t="str">
        <f t="shared" si="0"/>
        <v/>
      </c>
      <c r="B16" s="832" t="s">
        <v>1210</v>
      </c>
      <c r="C16" s="462" t="s">
        <v>1111</v>
      </c>
      <c r="D16" s="835" t="s">
        <v>1112</v>
      </c>
      <c r="E16" s="461">
        <v>0</v>
      </c>
      <c r="F16" s="461">
        <v>0</v>
      </c>
      <c r="G16" s="461">
        <v>0</v>
      </c>
      <c r="H16" s="461">
        <v>0</v>
      </c>
      <c r="I16" s="461">
        <v>0</v>
      </c>
      <c r="J16" s="461">
        <v>0</v>
      </c>
      <c r="K16" s="461">
        <v>0</v>
      </c>
      <c r="L16" s="461">
        <v>0</v>
      </c>
      <c r="M16" s="461">
        <v>0</v>
      </c>
      <c r="N16" s="461">
        <v>0</v>
      </c>
      <c r="O16" s="461">
        <v>0</v>
      </c>
      <c r="P16" s="461">
        <v>0</v>
      </c>
      <c r="Q16" s="461">
        <v>0</v>
      </c>
      <c r="R16" s="461">
        <v>0</v>
      </c>
      <c r="S16" s="461">
        <v>0</v>
      </c>
      <c r="T16" s="461">
        <v>0</v>
      </c>
      <c r="U16" s="461">
        <v>0</v>
      </c>
      <c r="V16" s="917"/>
      <c r="W16" s="917"/>
      <c r="X16" s="917"/>
      <c r="Y16" s="917"/>
      <c r="Z16" s="917"/>
      <c r="AA16" s="917"/>
      <c r="AB16" s="917"/>
      <c r="AC16" s="917"/>
      <c r="AD16" s="917"/>
      <c r="AE16" s="917"/>
      <c r="AF16" s="917"/>
      <c r="AG16" s="917"/>
      <c r="AH16" s="917"/>
      <c r="AI16" s="917"/>
      <c r="AJ16" s="917"/>
      <c r="AK16" s="917"/>
      <c r="AL16" s="917"/>
      <c r="AM16" s="917"/>
      <c r="AN16" s="917"/>
      <c r="AO16" s="917"/>
      <c r="AP16" s="917"/>
      <c r="AQ16" s="917"/>
      <c r="AR16" s="917"/>
      <c r="AS16" s="917"/>
      <c r="AT16" s="917"/>
      <c r="AU16" s="917"/>
      <c r="AV16" s="917"/>
      <c r="AW16" s="917"/>
      <c r="AX16" s="917"/>
      <c r="AY16" s="917"/>
      <c r="AZ16" s="917"/>
      <c r="BA16" s="917"/>
      <c r="BB16" s="917"/>
      <c r="BC16" s="917"/>
      <c r="BD16" s="917"/>
      <c r="BE16" s="917"/>
      <c r="BF16" s="917"/>
      <c r="BG16" s="917"/>
      <c r="BH16" s="917"/>
      <c r="BI16" s="917"/>
      <c r="BJ16" s="917"/>
      <c r="BK16" s="917"/>
    </row>
    <row r="17" spans="1:63" s="922" customFormat="1" hidden="1" x14ac:dyDescent="0.2">
      <c r="A17" s="832" t="str">
        <f t="shared" si="0"/>
        <v/>
      </c>
      <c r="B17" s="832" t="s">
        <v>1210</v>
      </c>
      <c r="C17" s="462" t="s">
        <v>1113</v>
      </c>
      <c r="D17" s="835" t="s">
        <v>1114</v>
      </c>
      <c r="E17" s="461">
        <v>0</v>
      </c>
      <c r="F17" s="461">
        <v>0</v>
      </c>
      <c r="G17" s="461">
        <v>0</v>
      </c>
      <c r="H17" s="461">
        <v>0</v>
      </c>
      <c r="I17" s="461">
        <v>0</v>
      </c>
      <c r="J17" s="461">
        <v>0</v>
      </c>
      <c r="K17" s="461">
        <v>0</v>
      </c>
      <c r="L17" s="461">
        <v>0</v>
      </c>
      <c r="M17" s="461">
        <v>0</v>
      </c>
      <c r="N17" s="461">
        <v>0</v>
      </c>
      <c r="O17" s="461">
        <v>0</v>
      </c>
      <c r="P17" s="461">
        <v>0</v>
      </c>
      <c r="Q17" s="461">
        <v>0</v>
      </c>
      <c r="R17" s="461">
        <v>0</v>
      </c>
      <c r="S17" s="461">
        <v>0</v>
      </c>
      <c r="T17" s="461">
        <v>0</v>
      </c>
      <c r="U17" s="461">
        <v>0</v>
      </c>
      <c r="V17" s="917"/>
      <c r="W17" s="917"/>
      <c r="X17" s="917"/>
      <c r="Y17" s="917"/>
      <c r="Z17" s="917"/>
      <c r="AA17" s="917"/>
      <c r="AB17" s="917"/>
      <c r="AC17" s="917"/>
      <c r="AD17" s="917"/>
      <c r="AE17" s="917"/>
      <c r="AF17" s="917"/>
      <c r="AG17" s="917"/>
      <c r="AH17" s="917"/>
      <c r="AI17" s="917"/>
      <c r="AJ17" s="917"/>
      <c r="AK17" s="917"/>
      <c r="AL17" s="917"/>
      <c r="AM17" s="917"/>
      <c r="AN17" s="917"/>
      <c r="AO17" s="917"/>
      <c r="AP17" s="917"/>
      <c r="AQ17" s="917"/>
      <c r="AR17" s="917"/>
      <c r="AS17" s="917"/>
      <c r="AT17" s="917"/>
      <c r="AU17" s="917"/>
      <c r="AV17" s="917"/>
      <c r="AW17" s="917"/>
      <c r="AX17" s="917"/>
      <c r="AY17" s="917"/>
      <c r="AZ17" s="917"/>
      <c r="BA17" s="917"/>
      <c r="BB17" s="917"/>
      <c r="BC17" s="917"/>
      <c r="BD17" s="917"/>
      <c r="BE17" s="917"/>
      <c r="BF17" s="917"/>
      <c r="BG17" s="917"/>
      <c r="BH17" s="917"/>
      <c r="BI17" s="917"/>
      <c r="BJ17" s="917"/>
      <c r="BK17" s="917"/>
    </row>
    <row r="18" spans="1:63" s="922" customFormat="1" x14ac:dyDescent="0.2">
      <c r="A18" s="832" t="str">
        <f t="shared" si="0"/>
        <v>X</v>
      </c>
      <c r="B18" s="832" t="s">
        <v>1210</v>
      </c>
      <c r="C18" s="462" t="s">
        <v>1220</v>
      </c>
      <c r="D18" s="835" t="s">
        <v>1221</v>
      </c>
      <c r="E18" s="461">
        <v>0</v>
      </c>
      <c r="F18" s="461">
        <v>0</v>
      </c>
      <c r="G18" s="461">
        <v>0</v>
      </c>
      <c r="H18" s="461">
        <v>0</v>
      </c>
      <c r="I18" s="461">
        <v>0</v>
      </c>
      <c r="J18" s="461">
        <v>0</v>
      </c>
      <c r="K18" s="461">
        <v>0</v>
      </c>
      <c r="L18" s="461">
        <v>0</v>
      </c>
      <c r="M18" s="461">
        <v>0</v>
      </c>
      <c r="N18" s="461">
        <v>0</v>
      </c>
      <c r="O18" s="461">
        <v>0</v>
      </c>
      <c r="P18" s="461">
        <v>0</v>
      </c>
      <c r="Q18" s="461">
        <v>0</v>
      </c>
      <c r="R18" s="461">
        <v>0</v>
      </c>
      <c r="S18" s="461">
        <v>0</v>
      </c>
      <c r="T18" s="461">
        <v>0</v>
      </c>
      <c r="U18" s="461">
        <v>2E-3</v>
      </c>
      <c r="V18" s="917"/>
      <c r="W18" s="917"/>
      <c r="X18" s="917"/>
      <c r="Y18" s="917"/>
      <c r="Z18" s="917"/>
      <c r="AA18" s="917"/>
      <c r="AB18" s="917"/>
      <c r="AC18" s="917"/>
      <c r="AD18" s="917"/>
      <c r="AE18" s="917"/>
      <c r="AF18" s="917"/>
      <c r="AG18" s="917"/>
      <c r="AH18" s="917"/>
      <c r="AI18" s="917"/>
      <c r="AJ18" s="917"/>
      <c r="AK18" s="917"/>
      <c r="AL18" s="917"/>
      <c r="AM18" s="917"/>
      <c r="AN18" s="917"/>
      <c r="AO18" s="917"/>
      <c r="AP18" s="917"/>
      <c r="AQ18" s="917"/>
      <c r="AR18" s="917"/>
      <c r="AS18" s="917"/>
      <c r="AT18" s="917"/>
      <c r="AU18" s="917"/>
      <c r="AV18" s="917"/>
      <c r="AW18" s="917"/>
      <c r="AX18" s="917"/>
      <c r="AY18" s="917"/>
      <c r="AZ18" s="917"/>
      <c r="BA18" s="917"/>
      <c r="BB18" s="917"/>
      <c r="BC18" s="917"/>
      <c r="BD18" s="917"/>
      <c r="BE18" s="917"/>
      <c r="BF18" s="917"/>
      <c r="BG18" s="917"/>
      <c r="BH18" s="917"/>
      <c r="BI18" s="917"/>
      <c r="BJ18" s="917"/>
      <c r="BK18" s="917"/>
    </row>
    <row r="19" spans="1:63" s="922" customFormat="1" hidden="1" x14ac:dyDescent="0.2">
      <c r="A19" s="832" t="str">
        <f t="shared" si="0"/>
        <v/>
      </c>
      <c r="B19" s="832" t="s">
        <v>1210</v>
      </c>
      <c r="C19" s="462" t="s">
        <v>1115</v>
      </c>
      <c r="D19" s="835" t="s">
        <v>1116</v>
      </c>
      <c r="E19" s="461">
        <v>0</v>
      </c>
      <c r="F19" s="461">
        <v>0</v>
      </c>
      <c r="G19" s="461">
        <v>0</v>
      </c>
      <c r="H19" s="461">
        <v>0</v>
      </c>
      <c r="I19" s="461">
        <v>0</v>
      </c>
      <c r="J19" s="461">
        <v>0</v>
      </c>
      <c r="K19" s="461">
        <v>0</v>
      </c>
      <c r="L19" s="461">
        <v>0</v>
      </c>
      <c r="M19" s="461">
        <v>0</v>
      </c>
      <c r="N19" s="461">
        <v>0</v>
      </c>
      <c r="O19" s="461">
        <v>0</v>
      </c>
      <c r="P19" s="461">
        <v>0</v>
      </c>
      <c r="Q19" s="461">
        <v>0</v>
      </c>
      <c r="R19" s="461">
        <v>0</v>
      </c>
      <c r="S19" s="461">
        <v>0</v>
      </c>
      <c r="T19" s="461">
        <v>0</v>
      </c>
      <c r="U19" s="461">
        <v>0</v>
      </c>
      <c r="V19" s="917"/>
      <c r="W19" s="917"/>
      <c r="X19" s="917"/>
      <c r="Y19" s="917"/>
      <c r="Z19" s="917"/>
      <c r="AA19" s="917"/>
      <c r="AB19" s="917"/>
      <c r="AC19" s="917"/>
      <c r="AD19" s="917"/>
      <c r="AE19" s="917"/>
      <c r="AF19" s="917"/>
      <c r="AG19" s="917"/>
      <c r="AH19" s="917"/>
      <c r="AI19" s="917"/>
      <c r="AJ19" s="917"/>
      <c r="AK19" s="917"/>
      <c r="AL19" s="917"/>
      <c r="AM19" s="917"/>
      <c r="AN19" s="917"/>
      <c r="AO19" s="917"/>
      <c r="AP19" s="917"/>
      <c r="AQ19" s="917"/>
      <c r="AR19" s="917"/>
      <c r="AS19" s="917"/>
      <c r="AT19" s="917"/>
      <c r="AU19" s="917"/>
      <c r="AV19" s="917"/>
      <c r="AW19" s="917"/>
      <c r="AX19" s="917"/>
      <c r="AY19" s="917"/>
      <c r="AZ19" s="917"/>
      <c r="BA19" s="917"/>
      <c r="BB19" s="917"/>
      <c r="BC19" s="917"/>
      <c r="BD19" s="917"/>
      <c r="BE19" s="917"/>
      <c r="BF19" s="917"/>
      <c r="BG19" s="917"/>
      <c r="BH19" s="917"/>
      <c r="BI19" s="917"/>
      <c r="BJ19" s="917"/>
      <c r="BK19" s="917"/>
    </row>
    <row r="20" spans="1:63" s="922" customFormat="1" x14ac:dyDescent="0.2">
      <c r="A20" s="832" t="str">
        <f t="shared" si="0"/>
        <v>X</v>
      </c>
      <c r="B20" s="832" t="s">
        <v>1204</v>
      </c>
      <c r="C20" s="462" t="s">
        <v>1222</v>
      </c>
      <c r="D20" s="465" t="s">
        <v>1223</v>
      </c>
      <c r="E20" s="461">
        <v>4.0745549999999993</v>
      </c>
      <c r="F20" s="461">
        <v>3.9443239999999999</v>
      </c>
      <c r="G20" s="461">
        <v>4.8359749999999995</v>
      </c>
      <c r="H20" s="461">
        <v>5.9063099999999995</v>
      </c>
      <c r="I20" s="461">
        <v>5.9012479999999998</v>
      </c>
      <c r="J20" s="461">
        <v>5.4403730000000001</v>
      </c>
      <c r="K20" s="461">
        <v>6.2521420000000001</v>
      </c>
      <c r="L20" s="461">
        <v>5.243741</v>
      </c>
      <c r="M20" s="461">
        <v>6.4486080000000001</v>
      </c>
      <c r="N20" s="461">
        <v>6.5145410000000004</v>
      </c>
      <c r="O20" s="461">
        <v>5.8332290000000002</v>
      </c>
      <c r="P20" s="461">
        <v>5.0728299999999997</v>
      </c>
      <c r="Q20" s="461">
        <v>5.7767809999999997</v>
      </c>
      <c r="R20" s="461">
        <v>5.7439460000000002</v>
      </c>
      <c r="S20" s="461">
        <v>7.2602279999999997</v>
      </c>
      <c r="T20" s="461">
        <v>7.7500260000000001</v>
      </c>
      <c r="U20" s="461">
        <v>6.9770000000000003</v>
      </c>
      <c r="V20" s="917"/>
      <c r="W20" s="917"/>
      <c r="X20" s="917"/>
      <c r="Y20" s="917"/>
      <c r="Z20" s="917"/>
      <c r="AA20" s="917"/>
      <c r="AB20" s="917"/>
      <c r="AC20" s="917"/>
      <c r="AD20" s="917"/>
      <c r="AE20" s="917"/>
      <c r="AF20" s="917"/>
      <c r="AG20" s="917"/>
      <c r="AH20" s="917"/>
      <c r="AI20" s="917"/>
      <c r="AJ20" s="917"/>
      <c r="AK20" s="917"/>
      <c r="AL20" s="917"/>
      <c r="AM20" s="917"/>
      <c r="AN20" s="917"/>
      <c r="AO20" s="917"/>
      <c r="AP20" s="917"/>
      <c r="AQ20" s="917"/>
      <c r="AR20" s="917"/>
      <c r="AS20" s="917"/>
      <c r="AT20" s="917"/>
      <c r="AU20" s="917"/>
      <c r="AV20" s="917"/>
      <c r="AW20" s="917"/>
      <c r="AX20" s="917"/>
      <c r="AY20" s="917"/>
      <c r="AZ20" s="917"/>
      <c r="BA20" s="917"/>
      <c r="BB20" s="917"/>
      <c r="BC20" s="917"/>
      <c r="BD20" s="917"/>
      <c r="BE20" s="917"/>
      <c r="BF20" s="917"/>
      <c r="BG20" s="917"/>
      <c r="BH20" s="917"/>
      <c r="BI20" s="917"/>
      <c r="BJ20" s="917"/>
      <c r="BK20" s="917"/>
    </row>
    <row r="21" spans="1:63" s="922" customFormat="1" x14ac:dyDescent="0.2">
      <c r="A21" s="832" t="str">
        <f t="shared" si="0"/>
        <v>X</v>
      </c>
      <c r="B21" s="832" t="s">
        <v>1204</v>
      </c>
      <c r="C21" s="462" t="s">
        <v>1224</v>
      </c>
      <c r="D21" s="835" t="s">
        <v>1225</v>
      </c>
      <c r="E21" s="461">
        <v>3.9665549999999996</v>
      </c>
      <c r="F21" s="461">
        <v>3.8363240000000003</v>
      </c>
      <c r="G21" s="461">
        <v>4.7399749999999994</v>
      </c>
      <c r="H21" s="461">
        <v>5.80131</v>
      </c>
      <c r="I21" s="461">
        <v>5.7912480000000004</v>
      </c>
      <c r="J21" s="461">
        <v>5.3483729999999996</v>
      </c>
      <c r="K21" s="461">
        <v>6.1511420000000001</v>
      </c>
      <c r="L21" s="461">
        <v>5.1717409999999999</v>
      </c>
      <c r="M21" s="461">
        <v>6.3376079999999995</v>
      </c>
      <c r="N21" s="461">
        <v>6.3685409999999996</v>
      </c>
      <c r="O21" s="461">
        <v>5.6842290000000002</v>
      </c>
      <c r="P21" s="461">
        <v>4.9398299999999997</v>
      </c>
      <c r="Q21" s="461">
        <v>5.6167810000000005</v>
      </c>
      <c r="R21" s="461">
        <v>5.5959459999999996</v>
      </c>
      <c r="S21" s="461">
        <v>7.096228</v>
      </c>
      <c r="T21" s="461">
        <v>7.5760259999999997</v>
      </c>
      <c r="U21" s="461">
        <v>6.92</v>
      </c>
      <c r="V21" s="917"/>
      <c r="W21" s="917"/>
      <c r="X21" s="917"/>
      <c r="Y21" s="917"/>
      <c r="Z21" s="917"/>
      <c r="AA21" s="917"/>
      <c r="AB21" s="917"/>
      <c r="AC21" s="917"/>
      <c r="AD21" s="917"/>
      <c r="AE21" s="917"/>
      <c r="AF21" s="917"/>
      <c r="AG21" s="917"/>
      <c r="AH21" s="917"/>
      <c r="AI21" s="917"/>
      <c r="AJ21" s="917"/>
      <c r="AK21" s="917"/>
      <c r="AL21" s="917"/>
      <c r="AM21" s="917"/>
      <c r="AN21" s="917"/>
      <c r="AO21" s="917"/>
      <c r="AP21" s="917"/>
      <c r="AQ21" s="917"/>
      <c r="AR21" s="917"/>
      <c r="AS21" s="917"/>
      <c r="AT21" s="917"/>
      <c r="AU21" s="917"/>
      <c r="AV21" s="917"/>
      <c r="AW21" s="917"/>
      <c r="AX21" s="917"/>
      <c r="AY21" s="917"/>
      <c r="AZ21" s="917"/>
      <c r="BA21" s="917"/>
      <c r="BB21" s="917"/>
      <c r="BC21" s="917"/>
      <c r="BD21" s="917"/>
      <c r="BE21" s="917"/>
      <c r="BF21" s="917"/>
      <c r="BG21" s="917"/>
      <c r="BH21" s="917"/>
      <c r="BI21" s="917"/>
      <c r="BJ21" s="917"/>
      <c r="BK21" s="917"/>
    </row>
    <row r="22" spans="1:63" s="922" customFormat="1" hidden="1" x14ac:dyDescent="0.2">
      <c r="A22" s="832" t="str">
        <f t="shared" si="0"/>
        <v/>
      </c>
      <c r="B22" s="832" t="s">
        <v>1210</v>
      </c>
      <c r="C22" s="462" t="s">
        <v>1117</v>
      </c>
      <c r="D22" s="836" t="s">
        <v>1118</v>
      </c>
      <c r="E22" s="461">
        <v>0</v>
      </c>
      <c r="F22" s="461">
        <v>0</v>
      </c>
      <c r="G22" s="461">
        <v>0</v>
      </c>
      <c r="H22" s="461">
        <v>0</v>
      </c>
      <c r="I22" s="461">
        <v>0</v>
      </c>
      <c r="J22" s="461">
        <v>0</v>
      </c>
      <c r="K22" s="461">
        <v>0</v>
      </c>
      <c r="L22" s="461">
        <v>0</v>
      </c>
      <c r="M22" s="461">
        <v>0</v>
      </c>
      <c r="N22" s="461">
        <v>0</v>
      </c>
      <c r="O22" s="461">
        <v>0</v>
      </c>
      <c r="P22" s="461">
        <v>0</v>
      </c>
      <c r="Q22" s="461">
        <v>0</v>
      </c>
      <c r="R22" s="461">
        <v>0</v>
      </c>
      <c r="S22" s="461">
        <v>0</v>
      </c>
      <c r="T22" s="461">
        <v>0</v>
      </c>
      <c r="U22" s="461">
        <v>0</v>
      </c>
      <c r="V22" s="917"/>
      <c r="W22" s="917"/>
      <c r="X22" s="917"/>
      <c r="Y22" s="917"/>
      <c r="Z22" s="917"/>
      <c r="AA22" s="917"/>
      <c r="AB22" s="917"/>
      <c r="AC22" s="917"/>
      <c r="AD22" s="917"/>
      <c r="AE22" s="917"/>
      <c r="AF22" s="917"/>
      <c r="AG22" s="917"/>
      <c r="AH22" s="917"/>
      <c r="AI22" s="917"/>
      <c r="AJ22" s="917"/>
      <c r="AK22" s="917"/>
      <c r="AL22" s="917"/>
      <c r="AM22" s="917"/>
      <c r="AN22" s="917"/>
      <c r="AO22" s="917"/>
      <c r="AP22" s="917"/>
      <c r="AQ22" s="917"/>
      <c r="AR22" s="917"/>
      <c r="AS22" s="917"/>
      <c r="AT22" s="917"/>
      <c r="AU22" s="917"/>
      <c r="AV22" s="917"/>
      <c r="AW22" s="917"/>
      <c r="AX22" s="917"/>
      <c r="AY22" s="917"/>
      <c r="AZ22" s="917"/>
      <c r="BA22" s="917"/>
      <c r="BB22" s="917"/>
      <c r="BC22" s="917"/>
      <c r="BD22" s="917"/>
      <c r="BE22" s="917"/>
      <c r="BF22" s="917"/>
      <c r="BG22" s="917"/>
      <c r="BH22" s="917"/>
      <c r="BI22" s="917"/>
      <c r="BJ22" s="917"/>
      <c r="BK22" s="917"/>
    </row>
    <row r="23" spans="1:63" s="922" customFormat="1" hidden="1" x14ac:dyDescent="0.2">
      <c r="A23" s="832" t="str">
        <f t="shared" si="0"/>
        <v/>
      </c>
      <c r="B23" s="832" t="s">
        <v>1210</v>
      </c>
      <c r="C23" s="462" t="s">
        <v>1119</v>
      </c>
      <c r="D23" s="836" t="s">
        <v>1120</v>
      </c>
      <c r="E23" s="461">
        <v>0</v>
      </c>
      <c r="F23" s="461">
        <v>0</v>
      </c>
      <c r="G23" s="461">
        <v>0</v>
      </c>
      <c r="H23" s="461">
        <v>0</v>
      </c>
      <c r="I23" s="461">
        <v>0</v>
      </c>
      <c r="J23" s="461">
        <v>0</v>
      </c>
      <c r="K23" s="461">
        <v>0</v>
      </c>
      <c r="L23" s="461">
        <v>0</v>
      </c>
      <c r="M23" s="461">
        <v>0</v>
      </c>
      <c r="N23" s="461">
        <v>0</v>
      </c>
      <c r="O23" s="461">
        <v>0</v>
      </c>
      <c r="P23" s="461">
        <v>0</v>
      </c>
      <c r="Q23" s="461">
        <v>0</v>
      </c>
      <c r="R23" s="461">
        <v>0</v>
      </c>
      <c r="S23" s="461">
        <v>0</v>
      </c>
      <c r="T23" s="461">
        <v>0</v>
      </c>
      <c r="U23" s="461">
        <v>0</v>
      </c>
      <c r="V23" s="917"/>
      <c r="W23" s="917"/>
      <c r="X23" s="917"/>
      <c r="Y23" s="917"/>
      <c r="Z23" s="917"/>
      <c r="AA23" s="917"/>
      <c r="AB23" s="917"/>
      <c r="AC23" s="917"/>
      <c r="AD23" s="917"/>
      <c r="AE23" s="917"/>
      <c r="AF23" s="917"/>
      <c r="AG23" s="917"/>
      <c r="AH23" s="917"/>
      <c r="AI23" s="917"/>
      <c r="AJ23" s="917"/>
      <c r="AK23" s="917"/>
      <c r="AL23" s="917"/>
      <c r="AM23" s="917"/>
      <c r="AN23" s="917"/>
      <c r="AO23" s="917"/>
      <c r="AP23" s="917"/>
      <c r="AQ23" s="917"/>
      <c r="AR23" s="917"/>
      <c r="AS23" s="917"/>
      <c r="AT23" s="917"/>
      <c r="AU23" s="917"/>
      <c r="AV23" s="917"/>
      <c r="AW23" s="917"/>
      <c r="AX23" s="917"/>
      <c r="AY23" s="917"/>
      <c r="AZ23" s="917"/>
      <c r="BA23" s="917"/>
      <c r="BB23" s="917"/>
      <c r="BC23" s="917"/>
      <c r="BD23" s="917"/>
      <c r="BE23" s="917"/>
      <c r="BF23" s="917"/>
      <c r="BG23" s="917"/>
      <c r="BH23" s="917"/>
      <c r="BI23" s="917"/>
      <c r="BJ23" s="917"/>
      <c r="BK23" s="917"/>
    </row>
    <row r="24" spans="1:63" s="922" customFormat="1" x14ac:dyDescent="0.2">
      <c r="A24" s="832" t="str">
        <f t="shared" si="0"/>
        <v>X</v>
      </c>
      <c r="B24" s="832" t="s">
        <v>1210</v>
      </c>
      <c r="C24" s="462" t="s">
        <v>1226</v>
      </c>
      <c r="D24" s="836" t="s">
        <v>1227</v>
      </c>
      <c r="E24" s="461">
        <v>3.9665549999999996</v>
      </c>
      <c r="F24" s="461">
        <v>3.8363240000000003</v>
      </c>
      <c r="G24" s="461">
        <v>4.7399749999999994</v>
      </c>
      <c r="H24" s="461">
        <v>5.80131</v>
      </c>
      <c r="I24" s="461">
        <v>5.7912480000000004</v>
      </c>
      <c r="J24" s="461">
        <v>5.3483729999999996</v>
      </c>
      <c r="K24" s="461">
        <v>6.1511420000000001</v>
      </c>
      <c r="L24" s="461">
        <v>5.1717409999999999</v>
      </c>
      <c r="M24" s="461">
        <v>6.3376079999999995</v>
      </c>
      <c r="N24" s="461">
        <v>6.3685409999999996</v>
      </c>
      <c r="O24" s="461">
        <v>5.6842290000000002</v>
      </c>
      <c r="P24" s="461">
        <v>4.9398299999999997</v>
      </c>
      <c r="Q24" s="461">
        <v>5.6167810000000005</v>
      </c>
      <c r="R24" s="461">
        <v>5.5959459999999996</v>
      </c>
      <c r="S24" s="461">
        <v>7.096228</v>
      </c>
      <c r="T24" s="461">
        <v>7.5760259999999997</v>
      </c>
      <c r="U24" s="461">
        <v>6.92</v>
      </c>
      <c r="V24" s="917"/>
      <c r="W24" s="917"/>
      <c r="X24" s="917"/>
      <c r="Y24" s="917"/>
      <c r="Z24" s="917"/>
      <c r="AA24" s="917"/>
      <c r="AB24" s="917"/>
      <c r="AC24" s="917"/>
      <c r="AD24" s="917"/>
      <c r="AE24" s="917"/>
      <c r="AF24" s="917"/>
      <c r="AG24" s="917"/>
      <c r="AH24" s="917"/>
      <c r="AI24" s="917"/>
      <c r="AJ24" s="917"/>
      <c r="AK24" s="917"/>
      <c r="AL24" s="917"/>
      <c r="AM24" s="917"/>
      <c r="AN24" s="917"/>
      <c r="AO24" s="917"/>
      <c r="AP24" s="917"/>
      <c r="AQ24" s="917"/>
      <c r="AR24" s="917"/>
      <c r="AS24" s="917"/>
      <c r="AT24" s="917"/>
      <c r="AU24" s="917"/>
      <c r="AV24" s="917"/>
      <c r="AW24" s="917"/>
      <c r="AX24" s="917"/>
      <c r="AY24" s="917"/>
      <c r="AZ24" s="917"/>
      <c r="BA24" s="917"/>
      <c r="BB24" s="917"/>
      <c r="BC24" s="917"/>
      <c r="BD24" s="917"/>
      <c r="BE24" s="917"/>
      <c r="BF24" s="917"/>
      <c r="BG24" s="917"/>
      <c r="BH24" s="917"/>
      <c r="BI24" s="917"/>
      <c r="BJ24" s="917"/>
      <c r="BK24" s="917"/>
    </row>
    <row r="25" spans="1:63" s="922" customFormat="1" x14ac:dyDescent="0.2">
      <c r="A25" s="832" t="str">
        <f t="shared" si="0"/>
        <v>X</v>
      </c>
      <c r="B25" s="832"/>
      <c r="C25" s="462" t="s">
        <v>1228</v>
      </c>
      <c r="D25" s="837" t="s">
        <v>1229</v>
      </c>
      <c r="E25" s="461">
        <v>3.8705549999999995</v>
      </c>
      <c r="F25" s="461">
        <v>3.7033240000000003</v>
      </c>
      <c r="G25" s="461">
        <v>4.6249749999999992</v>
      </c>
      <c r="H25" s="461">
        <v>5.76431</v>
      </c>
      <c r="I25" s="461">
        <v>5.7272480000000003</v>
      </c>
      <c r="J25" s="461">
        <v>5.3093729999999999</v>
      </c>
      <c r="K25" s="461">
        <v>6.0571419999999998</v>
      </c>
      <c r="L25" s="461">
        <v>5.0727409999999997</v>
      </c>
      <c r="M25" s="461">
        <v>6.3016079999999999</v>
      </c>
      <c r="N25" s="461">
        <v>6.2985409999999993</v>
      </c>
      <c r="O25" s="461">
        <v>5.633229</v>
      </c>
      <c r="P25" s="461">
        <v>4.8328299999999995</v>
      </c>
      <c r="Q25" s="461">
        <v>5.4467810000000005</v>
      </c>
      <c r="R25" s="461">
        <v>5.205946</v>
      </c>
      <c r="S25" s="461">
        <v>6.7822279999999999</v>
      </c>
      <c r="T25" s="461">
        <v>7.2690259999999993</v>
      </c>
      <c r="U25" s="461">
        <v>6.391</v>
      </c>
      <c r="V25" s="917"/>
      <c r="W25" s="917"/>
      <c r="X25" s="917"/>
      <c r="Y25" s="917"/>
      <c r="Z25" s="917"/>
      <c r="AA25" s="917"/>
      <c r="AB25" s="917"/>
      <c r="AC25" s="917"/>
      <c r="AD25" s="917"/>
      <c r="AE25" s="917"/>
      <c r="AF25" s="917"/>
      <c r="AG25" s="917"/>
      <c r="AH25" s="917"/>
      <c r="AI25" s="917"/>
      <c r="AJ25" s="917"/>
      <c r="AK25" s="917"/>
      <c r="AL25" s="917"/>
      <c r="AM25" s="917"/>
      <c r="AN25" s="917"/>
      <c r="AO25" s="917"/>
      <c r="AP25" s="917"/>
      <c r="AQ25" s="917"/>
      <c r="AR25" s="917"/>
      <c r="AS25" s="917"/>
      <c r="AT25" s="917"/>
      <c r="AU25" s="917"/>
      <c r="AV25" s="917"/>
      <c r="AW25" s="917"/>
      <c r="AX25" s="917"/>
      <c r="AY25" s="917"/>
      <c r="AZ25" s="917"/>
      <c r="BA25" s="917"/>
      <c r="BB25" s="917"/>
      <c r="BC25" s="917"/>
      <c r="BD25" s="917"/>
      <c r="BE25" s="917"/>
      <c r="BF25" s="917"/>
      <c r="BG25" s="917"/>
      <c r="BH25" s="917"/>
      <c r="BI25" s="917"/>
      <c r="BJ25" s="917"/>
      <c r="BK25" s="917"/>
    </row>
    <row r="26" spans="1:63" s="922" customFormat="1" x14ac:dyDescent="0.2">
      <c r="A26" s="832" t="str">
        <f t="shared" si="0"/>
        <v>X</v>
      </c>
      <c r="B26" s="832"/>
      <c r="C26" s="462" t="s">
        <v>1230</v>
      </c>
      <c r="D26" s="837" t="s">
        <v>1231</v>
      </c>
      <c r="E26" s="461">
        <v>9.6000000000000002E-2</v>
      </c>
      <c r="F26" s="461">
        <v>0.13300000000000001</v>
      </c>
      <c r="G26" s="461">
        <v>0.115</v>
      </c>
      <c r="H26" s="461">
        <v>3.6999999999999998E-2</v>
      </c>
      <c r="I26" s="461">
        <v>6.4000000000000001E-2</v>
      </c>
      <c r="J26" s="461">
        <v>3.9E-2</v>
      </c>
      <c r="K26" s="461">
        <v>9.4E-2</v>
      </c>
      <c r="L26" s="461">
        <v>9.9000000000000005E-2</v>
      </c>
      <c r="M26" s="461">
        <v>3.5999999999999997E-2</v>
      </c>
      <c r="N26" s="461">
        <v>7.0000000000000007E-2</v>
      </c>
      <c r="O26" s="461">
        <v>5.0999999999999997E-2</v>
      </c>
      <c r="P26" s="461">
        <v>0.107</v>
      </c>
      <c r="Q26" s="461">
        <v>0.17</v>
      </c>
      <c r="R26" s="461">
        <v>0.39</v>
      </c>
      <c r="S26" s="461">
        <v>0.314</v>
      </c>
      <c r="T26" s="461">
        <v>0.307</v>
      </c>
      <c r="U26" s="461">
        <v>0.52800000000000002</v>
      </c>
      <c r="V26" s="917"/>
      <c r="W26" s="917"/>
      <c r="X26" s="917"/>
      <c r="Y26" s="917"/>
      <c r="Z26" s="917"/>
      <c r="AA26" s="917"/>
      <c r="AB26" s="917"/>
      <c r="AC26" s="917"/>
      <c r="AD26" s="917"/>
      <c r="AE26" s="917"/>
      <c r="AF26" s="917"/>
      <c r="AG26" s="917"/>
      <c r="AH26" s="917"/>
      <c r="AI26" s="917"/>
      <c r="AJ26" s="917"/>
      <c r="AK26" s="917"/>
      <c r="AL26" s="917"/>
      <c r="AM26" s="917"/>
      <c r="AN26" s="917"/>
      <c r="AO26" s="917"/>
      <c r="AP26" s="917"/>
      <c r="AQ26" s="917"/>
      <c r="AR26" s="917"/>
      <c r="AS26" s="917"/>
      <c r="AT26" s="917"/>
      <c r="AU26" s="917"/>
      <c r="AV26" s="917"/>
      <c r="AW26" s="917"/>
      <c r="AX26" s="917"/>
      <c r="AY26" s="917"/>
      <c r="AZ26" s="917"/>
      <c r="BA26" s="917"/>
      <c r="BB26" s="917"/>
      <c r="BC26" s="917"/>
      <c r="BD26" s="917"/>
      <c r="BE26" s="917"/>
      <c r="BF26" s="917"/>
      <c r="BG26" s="917"/>
      <c r="BH26" s="917"/>
      <c r="BI26" s="917"/>
      <c r="BJ26" s="917"/>
      <c r="BK26" s="917"/>
    </row>
    <row r="27" spans="1:63" s="922" customFormat="1" hidden="1" x14ac:dyDescent="0.2">
      <c r="A27" s="832" t="str">
        <f t="shared" si="0"/>
        <v/>
      </c>
      <c r="B27" s="832" t="s">
        <v>1204</v>
      </c>
      <c r="C27" s="462" t="s">
        <v>1121</v>
      </c>
      <c r="D27" s="835" t="s">
        <v>1122</v>
      </c>
      <c r="E27" s="461">
        <v>0</v>
      </c>
      <c r="F27" s="461">
        <v>0</v>
      </c>
      <c r="G27" s="461">
        <v>0</v>
      </c>
      <c r="H27" s="461">
        <v>0</v>
      </c>
      <c r="I27" s="461">
        <v>0</v>
      </c>
      <c r="J27" s="461">
        <v>0</v>
      </c>
      <c r="K27" s="461">
        <v>0</v>
      </c>
      <c r="L27" s="461">
        <v>0</v>
      </c>
      <c r="M27" s="461">
        <v>0</v>
      </c>
      <c r="N27" s="461">
        <v>0</v>
      </c>
      <c r="O27" s="461">
        <v>0</v>
      </c>
      <c r="P27" s="461">
        <v>0</v>
      </c>
      <c r="Q27" s="461">
        <v>0</v>
      </c>
      <c r="R27" s="461">
        <v>0</v>
      </c>
      <c r="S27" s="461">
        <v>0</v>
      </c>
      <c r="T27" s="461">
        <v>0</v>
      </c>
      <c r="U27" s="461">
        <v>0</v>
      </c>
      <c r="V27" s="917"/>
      <c r="W27" s="917"/>
      <c r="X27" s="917"/>
      <c r="Y27" s="917"/>
      <c r="Z27" s="917"/>
      <c r="AA27" s="917"/>
      <c r="AB27" s="917"/>
      <c r="AC27" s="917"/>
      <c r="AD27" s="917"/>
      <c r="AE27" s="917"/>
      <c r="AF27" s="917"/>
      <c r="AG27" s="917"/>
      <c r="AH27" s="917"/>
      <c r="AI27" s="917"/>
      <c r="AJ27" s="917"/>
      <c r="AK27" s="917"/>
      <c r="AL27" s="917"/>
      <c r="AM27" s="917"/>
      <c r="AN27" s="917"/>
      <c r="AO27" s="917"/>
      <c r="AP27" s="917"/>
      <c r="AQ27" s="917"/>
      <c r="AR27" s="917"/>
      <c r="AS27" s="917"/>
      <c r="AT27" s="917"/>
      <c r="AU27" s="917"/>
      <c r="AV27" s="917"/>
      <c r="AW27" s="917"/>
      <c r="AX27" s="917"/>
      <c r="AY27" s="917"/>
      <c r="AZ27" s="917"/>
      <c r="BA27" s="917"/>
      <c r="BB27" s="917"/>
      <c r="BC27" s="917"/>
      <c r="BD27" s="917"/>
      <c r="BE27" s="917"/>
      <c r="BF27" s="917"/>
      <c r="BG27" s="917"/>
      <c r="BH27" s="917"/>
      <c r="BI27" s="917"/>
      <c r="BJ27" s="917"/>
      <c r="BK27" s="917"/>
    </row>
    <row r="28" spans="1:63" s="922" customFormat="1" hidden="1" x14ac:dyDescent="0.2">
      <c r="A28" s="832" t="str">
        <f t="shared" si="0"/>
        <v/>
      </c>
      <c r="B28" s="832" t="s">
        <v>1204</v>
      </c>
      <c r="C28" s="462" t="s">
        <v>1123</v>
      </c>
      <c r="D28" s="835" t="s">
        <v>1124</v>
      </c>
      <c r="E28" s="461">
        <v>0</v>
      </c>
      <c r="F28" s="461">
        <v>0</v>
      </c>
      <c r="G28" s="461">
        <v>0</v>
      </c>
      <c r="H28" s="461">
        <v>0</v>
      </c>
      <c r="I28" s="461">
        <v>0</v>
      </c>
      <c r="J28" s="461">
        <v>0</v>
      </c>
      <c r="K28" s="461">
        <v>0</v>
      </c>
      <c r="L28" s="461">
        <v>0</v>
      </c>
      <c r="M28" s="461">
        <v>0</v>
      </c>
      <c r="N28" s="461">
        <v>0</v>
      </c>
      <c r="O28" s="461">
        <v>0</v>
      </c>
      <c r="P28" s="461">
        <v>0</v>
      </c>
      <c r="Q28" s="461">
        <v>0</v>
      </c>
      <c r="R28" s="461">
        <v>0</v>
      </c>
      <c r="S28" s="461">
        <v>0</v>
      </c>
      <c r="T28" s="461">
        <v>0</v>
      </c>
      <c r="U28" s="461">
        <v>0</v>
      </c>
      <c r="V28" s="917"/>
      <c r="W28" s="917"/>
      <c r="X28" s="917"/>
      <c r="Y28" s="917"/>
      <c r="Z28" s="917"/>
      <c r="AA28" s="917"/>
      <c r="AB28" s="917"/>
      <c r="AC28" s="917"/>
      <c r="AD28" s="917"/>
      <c r="AE28" s="917"/>
      <c r="AF28" s="917"/>
      <c r="AG28" s="917"/>
      <c r="AH28" s="917"/>
      <c r="AI28" s="917"/>
      <c r="AJ28" s="917"/>
      <c r="AK28" s="917"/>
      <c r="AL28" s="917"/>
      <c r="AM28" s="917"/>
      <c r="AN28" s="917"/>
      <c r="AO28" s="917"/>
      <c r="AP28" s="917"/>
      <c r="AQ28" s="917"/>
      <c r="AR28" s="917"/>
      <c r="AS28" s="917"/>
      <c r="AT28" s="917"/>
      <c r="AU28" s="917"/>
      <c r="AV28" s="917"/>
      <c r="AW28" s="917"/>
      <c r="AX28" s="917"/>
      <c r="AY28" s="917"/>
      <c r="AZ28" s="917"/>
      <c r="BA28" s="917"/>
      <c r="BB28" s="917"/>
      <c r="BC28" s="917"/>
      <c r="BD28" s="917"/>
      <c r="BE28" s="917"/>
      <c r="BF28" s="917"/>
      <c r="BG28" s="917"/>
      <c r="BH28" s="917"/>
      <c r="BI28" s="917"/>
      <c r="BJ28" s="917"/>
      <c r="BK28" s="917"/>
    </row>
    <row r="29" spans="1:63" s="922" customFormat="1" x14ac:dyDescent="0.2">
      <c r="A29" s="832" t="str">
        <f t="shared" si="0"/>
        <v>X</v>
      </c>
      <c r="B29" s="832" t="s">
        <v>1204</v>
      </c>
      <c r="C29" s="462" t="s">
        <v>1232</v>
      </c>
      <c r="D29" s="835" t="s">
        <v>1233</v>
      </c>
      <c r="E29" s="461">
        <v>4.8000000000000001E-2</v>
      </c>
      <c r="F29" s="461">
        <v>4.5999999999999999E-2</v>
      </c>
      <c r="G29" s="461">
        <v>3.7999999999999999E-2</v>
      </c>
      <c r="H29" s="461">
        <v>0.05</v>
      </c>
      <c r="I29" s="461">
        <v>5.8000000000000003E-2</v>
      </c>
      <c r="J29" s="461">
        <v>4.5999999999999999E-2</v>
      </c>
      <c r="K29" s="461">
        <v>5.8000000000000003E-2</v>
      </c>
      <c r="L29" s="461">
        <v>3.2000000000000001E-2</v>
      </c>
      <c r="M29" s="461">
        <v>6.5000000000000002E-2</v>
      </c>
      <c r="N29" s="461">
        <v>9.7000000000000003E-2</v>
      </c>
      <c r="O29" s="461">
        <v>9.8000000000000004E-2</v>
      </c>
      <c r="P29" s="461">
        <v>7.1999999999999995E-2</v>
      </c>
      <c r="Q29" s="461">
        <v>0.108</v>
      </c>
      <c r="R29" s="461">
        <v>9.4E-2</v>
      </c>
      <c r="S29" s="461">
        <v>0.106</v>
      </c>
      <c r="T29" s="461">
        <v>0.12</v>
      </c>
      <c r="U29" s="461">
        <v>-3.1E-2</v>
      </c>
      <c r="V29" s="917"/>
      <c r="W29" s="917"/>
      <c r="X29" s="917"/>
      <c r="Y29" s="917"/>
      <c r="Z29" s="917"/>
      <c r="AA29" s="917"/>
      <c r="AB29" s="917"/>
      <c r="AC29" s="917"/>
      <c r="AD29" s="917"/>
      <c r="AE29" s="917"/>
      <c r="AF29" s="917"/>
      <c r="AG29" s="917"/>
      <c r="AH29" s="917"/>
      <c r="AI29" s="917"/>
      <c r="AJ29" s="917"/>
      <c r="AK29" s="917"/>
      <c r="AL29" s="917"/>
      <c r="AM29" s="917"/>
      <c r="AN29" s="917"/>
      <c r="AO29" s="917"/>
      <c r="AP29" s="917"/>
      <c r="AQ29" s="917"/>
      <c r="AR29" s="917"/>
      <c r="AS29" s="917"/>
      <c r="AT29" s="917"/>
      <c r="AU29" s="917"/>
      <c r="AV29" s="917"/>
      <c r="AW29" s="917"/>
      <c r="AX29" s="917"/>
      <c r="AY29" s="917"/>
      <c r="AZ29" s="917"/>
      <c r="BA29" s="917"/>
      <c r="BB29" s="917"/>
      <c r="BC29" s="917"/>
      <c r="BD29" s="917"/>
      <c r="BE29" s="917"/>
      <c r="BF29" s="917"/>
      <c r="BG29" s="917"/>
      <c r="BH29" s="917"/>
      <c r="BI29" s="917"/>
      <c r="BJ29" s="917"/>
      <c r="BK29" s="917"/>
    </row>
    <row r="30" spans="1:63" s="922" customFormat="1" x14ac:dyDescent="0.2">
      <c r="A30" s="832" t="str">
        <f t="shared" si="0"/>
        <v>X</v>
      </c>
      <c r="B30" s="832" t="s">
        <v>1210</v>
      </c>
      <c r="C30" s="462" t="s">
        <v>1234</v>
      </c>
      <c r="D30" s="836" t="s">
        <v>1235</v>
      </c>
      <c r="E30" s="461">
        <v>4.8000000000000001E-2</v>
      </c>
      <c r="F30" s="461">
        <v>4.5999999999999999E-2</v>
      </c>
      <c r="G30" s="461">
        <v>3.7999999999999999E-2</v>
      </c>
      <c r="H30" s="461">
        <v>0.05</v>
      </c>
      <c r="I30" s="461">
        <v>5.8000000000000003E-2</v>
      </c>
      <c r="J30" s="461">
        <v>4.5999999999999999E-2</v>
      </c>
      <c r="K30" s="461">
        <v>5.8000000000000003E-2</v>
      </c>
      <c r="L30" s="461">
        <v>3.2000000000000001E-2</v>
      </c>
      <c r="M30" s="461">
        <v>6.5000000000000002E-2</v>
      </c>
      <c r="N30" s="461">
        <v>9.7000000000000003E-2</v>
      </c>
      <c r="O30" s="461">
        <v>9.8000000000000004E-2</v>
      </c>
      <c r="P30" s="461">
        <v>7.1999999999999995E-2</v>
      </c>
      <c r="Q30" s="461">
        <v>0.108</v>
      </c>
      <c r="R30" s="461">
        <v>9.4E-2</v>
      </c>
      <c r="S30" s="461">
        <v>0.106</v>
      </c>
      <c r="T30" s="461">
        <v>0.12</v>
      </c>
      <c r="U30" s="461">
        <v>-3.1E-2</v>
      </c>
      <c r="V30" s="917"/>
      <c r="W30" s="917"/>
      <c r="X30" s="917"/>
      <c r="Y30" s="917"/>
      <c r="Z30" s="917"/>
      <c r="AA30" s="917"/>
      <c r="AB30" s="917"/>
      <c r="AC30" s="917"/>
      <c r="AD30" s="917"/>
      <c r="AE30" s="917"/>
      <c r="AF30" s="917"/>
      <c r="AG30" s="917"/>
      <c r="AH30" s="917"/>
      <c r="AI30" s="917"/>
      <c r="AJ30" s="917"/>
      <c r="AK30" s="917"/>
      <c r="AL30" s="917"/>
      <c r="AM30" s="917"/>
      <c r="AN30" s="917"/>
      <c r="AO30" s="917"/>
      <c r="AP30" s="917"/>
      <c r="AQ30" s="917"/>
      <c r="AR30" s="917"/>
      <c r="AS30" s="917"/>
      <c r="AT30" s="917"/>
      <c r="AU30" s="917"/>
      <c r="AV30" s="917"/>
      <c r="AW30" s="917"/>
      <c r="AX30" s="917"/>
      <c r="AY30" s="917"/>
      <c r="AZ30" s="917"/>
      <c r="BA30" s="917"/>
      <c r="BB30" s="917"/>
      <c r="BC30" s="917"/>
      <c r="BD30" s="917"/>
      <c r="BE30" s="917"/>
      <c r="BF30" s="917"/>
      <c r="BG30" s="917"/>
      <c r="BH30" s="917"/>
      <c r="BI30" s="917"/>
      <c r="BJ30" s="917"/>
      <c r="BK30" s="917"/>
    </row>
    <row r="31" spans="1:63" s="922" customFormat="1" hidden="1" x14ac:dyDescent="0.2">
      <c r="A31" s="832" t="str">
        <f t="shared" si="0"/>
        <v/>
      </c>
      <c r="B31" s="832" t="s">
        <v>1210</v>
      </c>
      <c r="C31" s="462" t="s">
        <v>1125</v>
      </c>
      <c r="D31" s="836" t="s">
        <v>1126</v>
      </c>
      <c r="E31" s="461">
        <v>0</v>
      </c>
      <c r="F31" s="461">
        <v>0</v>
      </c>
      <c r="G31" s="461">
        <v>0</v>
      </c>
      <c r="H31" s="461">
        <v>0</v>
      </c>
      <c r="I31" s="461">
        <v>0</v>
      </c>
      <c r="J31" s="461">
        <v>0</v>
      </c>
      <c r="K31" s="461">
        <v>0</v>
      </c>
      <c r="L31" s="461">
        <v>0</v>
      </c>
      <c r="M31" s="461">
        <v>0</v>
      </c>
      <c r="N31" s="461">
        <v>0</v>
      </c>
      <c r="O31" s="461">
        <v>0</v>
      </c>
      <c r="P31" s="461">
        <v>0</v>
      </c>
      <c r="Q31" s="461">
        <v>0</v>
      </c>
      <c r="R31" s="461">
        <v>0</v>
      </c>
      <c r="S31" s="461">
        <v>0</v>
      </c>
      <c r="T31" s="461">
        <v>0</v>
      </c>
      <c r="U31" s="461">
        <v>0</v>
      </c>
      <c r="V31" s="917"/>
      <c r="W31" s="917"/>
      <c r="X31" s="917"/>
      <c r="Y31" s="917"/>
      <c r="Z31" s="917"/>
      <c r="AA31" s="917"/>
      <c r="AB31" s="917"/>
      <c r="AC31" s="917"/>
      <c r="AD31" s="917"/>
      <c r="AE31" s="917"/>
      <c r="AF31" s="917"/>
      <c r="AG31" s="917"/>
      <c r="AH31" s="917"/>
      <c r="AI31" s="917"/>
      <c r="AJ31" s="917"/>
      <c r="AK31" s="917"/>
      <c r="AL31" s="917"/>
      <c r="AM31" s="917"/>
      <c r="AN31" s="917"/>
      <c r="AO31" s="917"/>
      <c r="AP31" s="917"/>
      <c r="AQ31" s="917"/>
      <c r="AR31" s="917"/>
      <c r="AS31" s="917"/>
      <c r="AT31" s="917"/>
      <c r="AU31" s="917"/>
      <c r="AV31" s="917"/>
      <c r="AW31" s="917"/>
      <c r="AX31" s="917"/>
      <c r="AY31" s="917"/>
      <c r="AZ31" s="917"/>
      <c r="BA31" s="917"/>
      <c r="BB31" s="917"/>
      <c r="BC31" s="917"/>
      <c r="BD31" s="917"/>
      <c r="BE31" s="917"/>
      <c r="BF31" s="917"/>
      <c r="BG31" s="917"/>
      <c r="BH31" s="917"/>
      <c r="BI31" s="917"/>
      <c r="BJ31" s="917"/>
      <c r="BK31" s="917"/>
    </row>
    <row r="32" spans="1:63" s="922" customFormat="1" x14ac:dyDescent="0.2">
      <c r="A32" s="832" t="str">
        <f t="shared" si="0"/>
        <v>X</v>
      </c>
      <c r="B32" s="832" t="s">
        <v>1204</v>
      </c>
      <c r="C32" s="462" t="s">
        <v>1236</v>
      </c>
      <c r="D32" s="835" t="s">
        <v>1237</v>
      </c>
      <c r="E32" s="461">
        <v>0.06</v>
      </c>
      <c r="F32" s="461">
        <v>6.2E-2</v>
      </c>
      <c r="G32" s="461">
        <v>5.7999999999999996E-2</v>
      </c>
      <c r="H32" s="461">
        <v>5.5E-2</v>
      </c>
      <c r="I32" s="461">
        <v>5.2000000000000005E-2</v>
      </c>
      <c r="J32" s="461">
        <v>4.5999999999999999E-2</v>
      </c>
      <c r="K32" s="461">
        <v>4.3000000000000003E-2</v>
      </c>
      <c r="L32" s="461">
        <v>0.04</v>
      </c>
      <c r="M32" s="461">
        <v>4.5999999999999999E-2</v>
      </c>
      <c r="N32" s="461">
        <v>4.9000000000000002E-2</v>
      </c>
      <c r="O32" s="461">
        <v>5.1000000000000004E-2</v>
      </c>
      <c r="P32" s="461">
        <v>6.0999999999999999E-2</v>
      </c>
      <c r="Q32" s="461">
        <v>5.2000000000000005E-2</v>
      </c>
      <c r="R32" s="461">
        <v>5.3999999999999999E-2</v>
      </c>
      <c r="S32" s="461">
        <v>5.8000000000000003E-2</v>
      </c>
      <c r="T32" s="461">
        <v>5.3999999999999999E-2</v>
      </c>
      <c r="U32" s="461">
        <v>8.8999999999999996E-2</v>
      </c>
      <c r="V32" s="917"/>
      <c r="W32" s="917"/>
      <c r="X32" s="917"/>
      <c r="Y32" s="917"/>
      <c r="Z32" s="917"/>
      <c r="AA32" s="917"/>
      <c r="AB32" s="917"/>
      <c r="AC32" s="917"/>
      <c r="AD32" s="917"/>
      <c r="AE32" s="917"/>
      <c r="AF32" s="917"/>
      <c r="AG32" s="917"/>
      <c r="AH32" s="917"/>
      <c r="AI32" s="917"/>
      <c r="AJ32" s="917"/>
      <c r="AK32" s="917"/>
      <c r="AL32" s="917"/>
      <c r="AM32" s="917"/>
      <c r="AN32" s="917"/>
      <c r="AO32" s="917"/>
      <c r="AP32" s="917"/>
      <c r="AQ32" s="917"/>
      <c r="AR32" s="917"/>
      <c r="AS32" s="917"/>
      <c r="AT32" s="917"/>
      <c r="AU32" s="917"/>
      <c r="AV32" s="917"/>
      <c r="AW32" s="917"/>
      <c r="AX32" s="917"/>
      <c r="AY32" s="917"/>
      <c r="AZ32" s="917"/>
      <c r="BA32" s="917"/>
      <c r="BB32" s="917"/>
      <c r="BC32" s="917"/>
      <c r="BD32" s="917"/>
      <c r="BE32" s="917"/>
      <c r="BF32" s="917"/>
      <c r="BG32" s="917"/>
      <c r="BH32" s="917"/>
      <c r="BI32" s="917"/>
      <c r="BJ32" s="917"/>
      <c r="BK32" s="917"/>
    </row>
    <row r="33" spans="1:63" s="922" customFormat="1" x14ac:dyDescent="0.2">
      <c r="A33" s="832" t="str">
        <f t="shared" si="0"/>
        <v>X</v>
      </c>
      <c r="B33" s="832"/>
      <c r="C33" s="462" t="s">
        <v>1238</v>
      </c>
      <c r="D33" s="836" t="s">
        <v>1239</v>
      </c>
      <c r="E33" s="461">
        <v>0.06</v>
      </c>
      <c r="F33" s="461">
        <v>5.8000000000000003E-2</v>
      </c>
      <c r="G33" s="461">
        <v>5.3999999999999999E-2</v>
      </c>
      <c r="H33" s="461">
        <v>5.2999999999999999E-2</v>
      </c>
      <c r="I33" s="461">
        <v>4.9000000000000002E-2</v>
      </c>
      <c r="J33" s="461">
        <v>4.3999999999999997E-2</v>
      </c>
      <c r="K33" s="461">
        <v>0.04</v>
      </c>
      <c r="L33" s="461">
        <v>3.7999999999999999E-2</v>
      </c>
      <c r="M33" s="461">
        <v>4.2999999999999997E-2</v>
      </c>
      <c r="N33" s="461">
        <v>4.5999999999999999E-2</v>
      </c>
      <c r="O33" s="461">
        <v>4.9000000000000002E-2</v>
      </c>
      <c r="P33" s="461">
        <v>4.7E-2</v>
      </c>
      <c r="Q33" s="461">
        <v>4.9000000000000002E-2</v>
      </c>
      <c r="R33" s="461">
        <v>5.1999999999999998E-2</v>
      </c>
      <c r="S33" s="461">
        <v>5.6000000000000001E-2</v>
      </c>
      <c r="T33" s="461">
        <v>5.0999999999999997E-2</v>
      </c>
      <c r="U33" s="461">
        <v>5.7000000000000002E-2</v>
      </c>
      <c r="V33" s="917"/>
      <c r="W33" s="917"/>
      <c r="X33" s="917"/>
      <c r="Y33" s="917"/>
      <c r="Z33" s="917"/>
      <c r="AA33" s="917"/>
      <c r="AB33" s="917"/>
      <c r="AC33" s="917"/>
      <c r="AD33" s="917"/>
      <c r="AE33" s="917"/>
      <c r="AF33" s="917"/>
      <c r="AG33" s="917"/>
      <c r="AH33" s="917"/>
      <c r="AI33" s="917"/>
      <c r="AJ33" s="917"/>
      <c r="AK33" s="917"/>
      <c r="AL33" s="917"/>
      <c r="AM33" s="917"/>
      <c r="AN33" s="917"/>
      <c r="AO33" s="917"/>
      <c r="AP33" s="917"/>
      <c r="AQ33" s="917"/>
      <c r="AR33" s="917"/>
      <c r="AS33" s="917"/>
      <c r="AT33" s="917"/>
      <c r="AU33" s="917"/>
      <c r="AV33" s="917"/>
      <c r="AW33" s="917"/>
      <c r="AX33" s="917"/>
      <c r="AY33" s="917"/>
      <c r="AZ33" s="917"/>
      <c r="BA33" s="917"/>
      <c r="BB33" s="917"/>
      <c r="BC33" s="917"/>
      <c r="BD33" s="917"/>
      <c r="BE33" s="917"/>
      <c r="BF33" s="917"/>
      <c r="BG33" s="917"/>
      <c r="BH33" s="917"/>
      <c r="BI33" s="917"/>
      <c r="BJ33" s="917"/>
      <c r="BK33" s="917"/>
    </row>
    <row r="34" spans="1:63" s="922" customFormat="1" x14ac:dyDescent="0.2">
      <c r="A34" s="832" t="str">
        <f t="shared" si="0"/>
        <v>X</v>
      </c>
      <c r="B34" s="832"/>
      <c r="C34" s="462" t="s">
        <v>1240</v>
      </c>
      <c r="D34" s="836" t="s">
        <v>1241</v>
      </c>
      <c r="E34" s="461">
        <v>0</v>
      </c>
      <c r="F34" s="461">
        <v>4.0000000000000001E-3</v>
      </c>
      <c r="G34" s="461">
        <v>4.0000000000000001E-3</v>
      </c>
      <c r="H34" s="461">
        <v>2E-3</v>
      </c>
      <c r="I34" s="461">
        <v>3.0000000000000001E-3</v>
      </c>
      <c r="J34" s="461">
        <v>2E-3</v>
      </c>
      <c r="K34" s="461">
        <v>3.0000000000000001E-3</v>
      </c>
      <c r="L34" s="461">
        <v>2E-3</v>
      </c>
      <c r="M34" s="461">
        <v>3.0000000000000001E-3</v>
      </c>
      <c r="N34" s="461">
        <v>3.0000000000000001E-3</v>
      </c>
      <c r="O34" s="461">
        <v>2E-3</v>
      </c>
      <c r="P34" s="461">
        <v>1.4E-2</v>
      </c>
      <c r="Q34" s="461">
        <v>3.0000000000000001E-3</v>
      </c>
      <c r="R34" s="461">
        <v>2E-3</v>
      </c>
      <c r="S34" s="461">
        <v>2E-3</v>
      </c>
      <c r="T34" s="461">
        <v>3.0000000000000001E-3</v>
      </c>
      <c r="U34" s="461">
        <v>3.2000000000000001E-2</v>
      </c>
      <c r="V34" s="917"/>
      <c r="W34" s="917"/>
      <c r="X34" s="917"/>
      <c r="Y34" s="917"/>
      <c r="Z34" s="917"/>
      <c r="AA34" s="917"/>
      <c r="AB34" s="917"/>
      <c r="AC34" s="917"/>
      <c r="AD34" s="917"/>
      <c r="AE34" s="917"/>
      <c r="AF34" s="917"/>
      <c r="AG34" s="917"/>
      <c r="AH34" s="917"/>
      <c r="AI34" s="917"/>
      <c r="AJ34" s="917"/>
      <c r="AK34" s="917"/>
      <c r="AL34" s="917"/>
      <c r="AM34" s="917"/>
      <c r="AN34" s="917"/>
      <c r="AO34" s="917"/>
      <c r="AP34" s="917"/>
      <c r="AQ34" s="917"/>
      <c r="AR34" s="917"/>
      <c r="AS34" s="917"/>
      <c r="AT34" s="917"/>
      <c r="AU34" s="917"/>
      <c r="AV34" s="917"/>
      <c r="AW34" s="917"/>
      <c r="AX34" s="917"/>
      <c r="AY34" s="917"/>
      <c r="AZ34" s="917"/>
      <c r="BA34" s="917"/>
      <c r="BB34" s="917"/>
      <c r="BC34" s="917"/>
      <c r="BD34" s="917"/>
      <c r="BE34" s="917"/>
      <c r="BF34" s="917"/>
      <c r="BG34" s="917"/>
      <c r="BH34" s="917"/>
      <c r="BI34" s="917"/>
      <c r="BJ34" s="917"/>
      <c r="BK34" s="917"/>
    </row>
    <row r="35" spans="1:63" s="922" customFormat="1" x14ac:dyDescent="0.2">
      <c r="A35" s="832" t="str">
        <f t="shared" si="0"/>
        <v>X</v>
      </c>
      <c r="B35" s="832" t="s">
        <v>1210</v>
      </c>
      <c r="C35" s="462" t="s">
        <v>1242</v>
      </c>
      <c r="D35" s="837" t="s">
        <v>183</v>
      </c>
      <c r="E35" s="461">
        <v>0</v>
      </c>
      <c r="F35" s="461">
        <v>4.0000000000000001E-3</v>
      </c>
      <c r="G35" s="461">
        <v>4.0000000000000001E-3</v>
      </c>
      <c r="H35" s="461">
        <v>2E-3</v>
      </c>
      <c r="I35" s="461">
        <v>3.0000000000000001E-3</v>
      </c>
      <c r="J35" s="461">
        <v>2E-3</v>
      </c>
      <c r="K35" s="461">
        <v>3.0000000000000001E-3</v>
      </c>
      <c r="L35" s="461">
        <v>2E-3</v>
      </c>
      <c r="M35" s="461">
        <v>3.0000000000000001E-3</v>
      </c>
      <c r="N35" s="461">
        <v>3.0000000000000001E-3</v>
      </c>
      <c r="O35" s="461">
        <v>2E-3</v>
      </c>
      <c r="P35" s="461">
        <v>1.4E-2</v>
      </c>
      <c r="Q35" s="461">
        <v>3.0000000000000001E-3</v>
      </c>
      <c r="R35" s="461">
        <v>2E-3</v>
      </c>
      <c r="S35" s="461">
        <v>2E-3</v>
      </c>
      <c r="T35" s="461">
        <v>3.0000000000000001E-3</v>
      </c>
      <c r="U35" s="461">
        <v>3.0000000000000001E-3</v>
      </c>
      <c r="V35" s="917"/>
      <c r="W35" s="917"/>
      <c r="X35" s="917"/>
      <c r="Y35" s="917"/>
      <c r="Z35" s="917"/>
      <c r="AA35" s="917"/>
      <c r="AB35" s="917"/>
      <c r="AC35" s="917"/>
      <c r="AD35" s="917"/>
      <c r="AE35" s="917"/>
      <c r="AF35" s="917"/>
      <c r="AG35" s="917"/>
      <c r="AH35" s="917"/>
      <c r="AI35" s="917"/>
      <c r="AJ35" s="917"/>
      <c r="AK35" s="917"/>
      <c r="AL35" s="917"/>
      <c r="AM35" s="917"/>
      <c r="AN35" s="917"/>
      <c r="AO35" s="917"/>
      <c r="AP35" s="917"/>
      <c r="AQ35" s="917"/>
      <c r="AR35" s="917"/>
      <c r="AS35" s="917"/>
      <c r="AT35" s="917"/>
      <c r="AU35" s="917"/>
      <c r="AV35" s="917"/>
      <c r="AW35" s="917"/>
      <c r="AX35" s="917"/>
      <c r="AY35" s="917"/>
      <c r="AZ35" s="917"/>
      <c r="BA35" s="917"/>
      <c r="BB35" s="917"/>
      <c r="BC35" s="917"/>
      <c r="BD35" s="917"/>
      <c r="BE35" s="917"/>
      <c r="BF35" s="917"/>
      <c r="BG35" s="917"/>
      <c r="BH35" s="917"/>
      <c r="BI35" s="917"/>
      <c r="BJ35" s="917"/>
      <c r="BK35" s="917"/>
    </row>
    <row r="36" spans="1:63" s="922" customFormat="1" x14ac:dyDescent="0.2">
      <c r="A36" s="832" t="str">
        <f t="shared" si="0"/>
        <v>X</v>
      </c>
      <c r="B36" s="832" t="s">
        <v>1210</v>
      </c>
      <c r="C36" s="462" t="s">
        <v>1243</v>
      </c>
      <c r="D36" s="837" t="s">
        <v>37</v>
      </c>
      <c r="E36" s="461">
        <v>0</v>
      </c>
      <c r="F36" s="461">
        <v>0</v>
      </c>
      <c r="G36" s="461">
        <v>0</v>
      </c>
      <c r="H36" s="461">
        <v>0</v>
      </c>
      <c r="I36" s="461">
        <v>0</v>
      </c>
      <c r="J36" s="461">
        <v>0</v>
      </c>
      <c r="K36" s="461">
        <v>0</v>
      </c>
      <c r="L36" s="461">
        <v>0</v>
      </c>
      <c r="M36" s="461">
        <v>0</v>
      </c>
      <c r="N36" s="461">
        <v>0</v>
      </c>
      <c r="O36" s="461">
        <v>0</v>
      </c>
      <c r="P36" s="461">
        <v>0</v>
      </c>
      <c r="Q36" s="461">
        <v>0</v>
      </c>
      <c r="R36" s="461">
        <v>0</v>
      </c>
      <c r="S36" s="461">
        <v>0</v>
      </c>
      <c r="T36" s="461">
        <v>0</v>
      </c>
      <c r="U36" s="461">
        <v>0.03</v>
      </c>
      <c r="V36" s="917"/>
      <c r="W36" s="917"/>
      <c r="X36" s="917"/>
      <c r="Y36" s="917"/>
      <c r="Z36" s="917"/>
      <c r="AA36" s="917"/>
      <c r="AB36" s="917"/>
      <c r="AC36" s="917"/>
      <c r="AD36" s="917"/>
      <c r="AE36" s="917"/>
      <c r="AF36" s="917"/>
      <c r="AG36" s="917"/>
      <c r="AH36" s="917"/>
      <c r="AI36" s="917"/>
      <c r="AJ36" s="917"/>
      <c r="AK36" s="917"/>
      <c r="AL36" s="917"/>
      <c r="AM36" s="917"/>
      <c r="AN36" s="917"/>
      <c r="AO36" s="917"/>
      <c r="AP36" s="917"/>
      <c r="AQ36" s="917"/>
      <c r="AR36" s="917"/>
      <c r="AS36" s="917"/>
      <c r="AT36" s="917"/>
      <c r="AU36" s="917"/>
      <c r="AV36" s="917"/>
      <c r="AW36" s="917"/>
      <c r="AX36" s="917"/>
      <c r="AY36" s="917"/>
      <c r="AZ36" s="917"/>
      <c r="BA36" s="917"/>
      <c r="BB36" s="917"/>
      <c r="BC36" s="917"/>
      <c r="BD36" s="917"/>
      <c r="BE36" s="917"/>
      <c r="BF36" s="917"/>
      <c r="BG36" s="917"/>
      <c r="BH36" s="917"/>
      <c r="BI36" s="917"/>
      <c r="BJ36" s="917"/>
      <c r="BK36" s="917"/>
    </row>
    <row r="37" spans="1:63" s="922" customFormat="1" hidden="1" x14ac:dyDescent="0.2">
      <c r="A37" s="832" t="str">
        <f t="shared" si="0"/>
        <v/>
      </c>
      <c r="B37" s="832" t="s">
        <v>1204</v>
      </c>
      <c r="C37" s="462" t="s">
        <v>1127</v>
      </c>
      <c r="D37" s="835" t="s">
        <v>1128</v>
      </c>
      <c r="E37" s="461">
        <v>0</v>
      </c>
      <c r="F37" s="461">
        <v>0</v>
      </c>
      <c r="G37" s="461">
        <v>0</v>
      </c>
      <c r="H37" s="461">
        <v>0</v>
      </c>
      <c r="I37" s="461">
        <v>0</v>
      </c>
      <c r="J37" s="461">
        <v>0</v>
      </c>
      <c r="K37" s="461">
        <v>0</v>
      </c>
      <c r="L37" s="461">
        <v>0</v>
      </c>
      <c r="M37" s="461">
        <v>0</v>
      </c>
      <c r="N37" s="461">
        <v>0</v>
      </c>
      <c r="O37" s="461">
        <v>0</v>
      </c>
      <c r="P37" s="461">
        <v>0</v>
      </c>
      <c r="Q37" s="461">
        <v>0</v>
      </c>
      <c r="R37" s="461">
        <v>0</v>
      </c>
      <c r="S37" s="461">
        <v>0</v>
      </c>
      <c r="T37" s="461">
        <v>0</v>
      </c>
      <c r="U37" s="461">
        <v>0</v>
      </c>
      <c r="V37" s="917"/>
      <c r="W37" s="917"/>
      <c r="X37" s="917"/>
      <c r="Y37" s="917"/>
      <c r="Z37" s="917"/>
      <c r="AA37" s="917"/>
      <c r="AB37" s="917"/>
      <c r="AC37" s="917"/>
      <c r="AD37" s="917"/>
      <c r="AE37" s="917"/>
      <c r="AF37" s="917"/>
      <c r="AG37" s="917"/>
      <c r="AH37" s="917"/>
      <c r="AI37" s="917"/>
      <c r="AJ37" s="917"/>
      <c r="AK37" s="917"/>
      <c r="AL37" s="917"/>
      <c r="AM37" s="917"/>
      <c r="AN37" s="917"/>
      <c r="AO37" s="917"/>
      <c r="AP37" s="917"/>
      <c r="AQ37" s="917"/>
      <c r="AR37" s="917"/>
      <c r="AS37" s="917"/>
      <c r="AT37" s="917"/>
      <c r="AU37" s="917"/>
      <c r="AV37" s="917"/>
      <c r="AW37" s="917"/>
      <c r="AX37" s="917"/>
      <c r="AY37" s="917"/>
      <c r="AZ37" s="917"/>
      <c r="BA37" s="917"/>
      <c r="BB37" s="917"/>
      <c r="BC37" s="917"/>
      <c r="BD37" s="917"/>
      <c r="BE37" s="917"/>
      <c r="BF37" s="917"/>
      <c r="BG37" s="917"/>
      <c r="BH37" s="917"/>
      <c r="BI37" s="917"/>
      <c r="BJ37" s="917"/>
      <c r="BK37" s="917"/>
    </row>
    <row r="38" spans="1:63" s="922" customFormat="1" x14ac:dyDescent="0.2">
      <c r="A38" s="832" t="str">
        <f t="shared" si="0"/>
        <v>X</v>
      </c>
      <c r="B38" s="832" t="s">
        <v>1204</v>
      </c>
      <c r="C38" s="462" t="s">
        <v>1244</v>
      </c>
      <c r="D38" s="465" t="s">
        <v>1245</v>
      </c>
      <c r="E38" s="461">
        <v>6.6805200000000005</v>
      </c>
      <c r="F38" s="461">
        <v>8.8297489999999996</v>
      </c>
      <c r="G38" s="461">
        <v>8.6012120000000003</v>
      </c>
      <c r="H38" s="461">
        <v>9.3542810000000003</v>
      </c>
      <c r="I38" s="461">
        <v>8.6723490000000005</v>
      </c>
      <c r="J38" s="461">
        <v>7.1380750000000006</v>
      </c>
      <c r="K38" s="461">
        <v>7.7216290000000001</v>
      </c>
      <c r="L38" s="461">
        <v>7.7118409999999997</v>
      </c>
      <c r="M38" s="461">
        <v>6.8712149999999994</v>
      </c>
      <c r="N38" s="461">
        <v>7.4554669999999996</v>
      </c>
      <c r="O38" s="461">
        <v>6.8892099999999994</v>
      </c>
      <c r="P38" s="461">
        <v>7.7418830000000005</v>
      </c>
      <c r="Q38" s="461">
        <v>8.1582300000000014</v>
      </c>
      <c r="R38" s="461">
        <v>8.465757</v>
      </c>
      <c r="S38" s="461">
        <v>8.39072</v>
      </c>
      <c r="T38" s="461">
        <v>9.3606560000000005</v>
      </c>
      <c r="U38" s="461">
        <v>9.266</v>
      </c>
      <c r="V38" s="917"/>
      <c r="W38" s="917"/>
      <c r="X38" s="917"/>
      <c r="Y38" s="917"/>
      <c r="Z38" s="917"/>
      <c r="AA38" s="917"/>
      <c r="AB38" s="917"/>
      <c r="AC38" s="917"/>
      <c r="AD38" s="917"/>
      <c r="AE38" s="917"/>
      <c r="AF38" s="917"/>
      <c r="AG38" s="917"/>
      <c r="AH38" s="917"/>
      <c r="AI38" s="917"/>
      <c r="AJ38" s="917"/>
      <c r="AK38" s="917"/>
      <c r="AL38" s="917"/>
      <c r="AM38" s="917"/>
      <c r="AN38" s="917"/>
      <c r="AO38" s="917"/>
      <c r="AP38" s="917"/>
      <c r="AQ38" s="917"/>
      <c r="AR38" s="917"/>
      <c r="AS38" s="917"/>
      <c r="AT38" s="917"/>
      <c r="AU38" s="917"/>
      <c r="AV38" s="917"/>
      <c r="AW38" s="917"/>
      <c r="AX38" s="917"/>
      <c r="AY38" s="917"/>
      <c r="AZ38" s="917"/>
      <c r="BA38" s="917"/>
      <c r="BB38" s="917"/>
      <c r="BC38" s="917"/>
      <c r="BD38" s="917"/>
      <c r="BE38" s="917"/>
      <c r="BF38" s="917"/>
      <c r="BG38" s="917"/>
      <c r="BH38" s="917"/>
      <c r="BI38" s="917"/>
      <c r="BJ38" s="917"/>
      <c r="BK38" s="917"/>
    </row>
    <row r="39" spans="1:63" s="922" customFormat="1" x14ac:dyDescent="0.2">
      <c r="A39" s="832" t="str">
        <f t="shared" si="0"/>
        <v>X</v>
      </c>
      <c r="B39" s="832" t="s">
        <v>1204</v>
      </c>
      <c r="C39" s="462" t="s">
        <v>1246</v>
      </c>
      <c r="D39" s="835" t="s">
        <v>1247</v>
      </c>
      <c r="E39" s="461">
        <v>6.6805200000000005</v>
      </c>
      <c r="F39" s="461">
        <v>8.8297489999999996</v>
      </c>
      <c r="G39" s="461">
        <v>8.6012120000000003</v>
      </c>
      <c r="H39" s="461">
        <v>9.3542810000000003</v>
      </c>
      <c r="I39" s="461">
        <v>8.6723490000000005</v>
      </c>
      <c r="J39" s="461">
        <v>7.1380750000000006</v>
      </c>
      <c r="K39" s="461">
        <v>7.7216290000000001</v>
      </c>
      <c r="L39" s="461">
        <v>7.7118409999999997</v>
      </c>
      <c r="M39" s="461">
        <v>6.8712149999999994</v>
      </c>
      <c r="N39" s="461">
        <v>7.4554669999999996</v>
      </c>
      <c r="O39" s="461">
        <v>6.8892099999999994</v>
      </c>
      <c r="P39" s="461">
        <v>7.7418830000000005</v>
      </c>
      <c r="Q39" s="461">
        <v>8.1582300000000014</v>
      </c>
      <c r="R39" s="461">
        <v>8.465757</v>
      </c>
      <c r="S39" s="461">
        <v>8.39072</v>
      </c>
      <c r="T39" s="461">
        <v>9.3606560000000005</v>
      </c>
      <c r="U39" s="461">
        <v>9.266</v>
      </c>
      <c r="V39" s="917"/>
      <c r="W39" s="917"/>
      <c r="X39" s="917"/>
      <c r="Y39" s="917"/>
      <c r="Z39" s="917"/>
      <c r="AA39" s="917"/>
      <c r="AB39" s="917"/>
      <c r="AC39" s="917"/>
      <c r="AD39" s="917"/>
      <c r="AE39" s="917"/>
      <c r="AF39" s="917"/>
      <c r="AG39" s="917"/>
      <c r="AH39" s="917"/>
      <c r="AI39" s="917"/>
      <c r="AJ39" s="917"/>
      <c r="AK39" s="917"/>
      <c r="AL39" s="917"/>
      <c r="AM39" s="917"/>
      <c r="AN39" s="917"/>
      <c r="AO39" s="917"/>
      <c r="AP39" s="917"/>
      <c r="AQ39" s="917"/>
      <c r="AR39" s="917"/>
      <c r="AS39" s="917"/>
      <c r="AT39" s="917"/>
      <c r="AU39" s="917"/>
      <c r="AV39" s="917"/>
      <c r="AW39" s="917"/>
      <c r="AX39" s="917"/>
      <c r="AY39" s="917"/>
      <c r="AZ39" s="917"/>
      <c r="BA39" s="917"/>
      <c r="BB39" s="917"/>
      <c r="BC39" s="917"/>
      <c r="BD39" s="917"/>
      <c r="BE39" s="917"/>
      <c r="BF39" s="917"/>
      <c r="BG39" s="917"/>
      <c r="BH39" s="917"/>
      <c r="BI39" s="917"/>
      <c r="BJ39" s="917"/>
      <c r="BK39" s="917"/>
    </row>
    <row r="40" spans="1:63" s="922" customFormat="1" x14ac:dyDescent="0.2">
      <c r="A40" s="832" t="str">
        <f t="shared" si="0"/>
        <v>X</v>
      </c>
      <c r="B40" s="832" t="s">
        <v>1210</v>
      </c>
      <c r="C40" s="462" t="s">
        <v>1248</v>
      </c>
      <c r="D40" s="836" t="s">
        <v>1249</v>
      </c>
      <c r="E40" s="461">
        <v>6.2155880000000003</v>
      </c>
      <c r="F40" s="461">
        <v>6.3598719999999993</v>
      </c>
      <c r="G40" s="461">
        <v>6.6445780000000001</v>
      </c>
      <c r="H40" s="461">
        <v>7.1710529999999997</v>
      </c>
      <c r="I40" s="461">
        <v>6.8905830000000003</v>
      </c>
      <c r="J40" s="461">
        <v>5.4247480000000001</v>
      </c>
      <c r="K40" s="461">
        <v>6.0938470000000002</v>
      </c>
      <c r="L40" s="461">
        <v>6.2128359999999994</v>
      </c>
      <c r="M40" s="461">
        <v>5.2626729999999995</v>
      </c>
      <c r="N40" s="461">
        <v>6.0514349999999997</v>
      </c>
      <c r="O40" s="461">
        <v>5.7255519999999995</v>
      </c>
      <c r="P40" s="461">
        <v>6.0057489999999998</v>
      </c>
      <c r="Q40" s="461">
        <v>6.5246910000000007</v>
      </c>
      <c r="R40" s="461">
        <v>6.5220549999999999</v>
      </c>
      <c r="S40" s="461">
        <v>6.5505200000000006</v>
      </c>
      <c r="T40" s="461">
        <v>7.3120949999999993</v>
      </c>
      <c r="U40" s="461">
        <v>7.2</v>
      </c>
      <c r="V40" s="917"/>
      <c r="W40" s="917"/>
      <c r="X40" s="917"/>
      <c r="Y40" s="917"/>
      <c r="Z40" s="917"/>
      <c r="AA40" s="917"/>
      <c r="AB40" s="917"/>
      <c r="AC40" s="917"/>
      <c r="AD40" s="917"/>
      <c r="AE40" s="917"/>
      <c r="AF40" s="917"/>
      <c r="AG40" s="917"/>
      <c r="AH40" s="917"/>
      <c r="AI40" s="917"/>
      <c r="AJ40" s="917"/>
      <c r="AK40" s="917"/>
      <c r="AL40" s="917"/>
      <c r="AM40" s="917"/>
      <c r="AN40" s="917"/>
      <c r="AO40" s="917"/>
      <c r="AP40" s="917"/>
      <c r="AQ40" s="917"/>
      <c r="AR40" s="917"/>
      <c r="AS40" s="917"/>
      <c r="AT40" s="917"/>
      <c r="AU40" s="917"/>
      <c r="AV40" s="917"/>
      <c r="AW40" s="917"/>
      <c r="AX40" s="917"/>
      <c r="AY40" s="917"/>
      <c r="AZ40" s="917"/>
      <c r="BA40" s="917"/>
      <c r="BB40" s="917"/>
      <c r="BC40" s="917"/>
      <c r="BD40" s="917"/>
      <c r="BE40" s="917"/>
      <c r="BF40" s="917"/>
      <c r="BG40" s="917"/>
      <c r="BH40" s="917"/>
      <c r="BI40" s="917"/>
      <c r="BJ40" s="917"/>
      <c r="BK40" s="917"/>
    </row>
    <row r="41" spans="1:63" s="922" customFormat="1" x14ac:dyDescent="0.2">
      <c r="A41" s="832" t="str">
        <f t="shared" si="0"/>
        <v>X</v>
      </c>
      <c r="B41" s="832" t="s">
        <v>1210</v>
      </c>
      <c r="C41" s="462" t="s">
        <v>1250</v>
      </c>
      <c r="D41" s="836" t="s">
        <v>1251</v>
      </c>
      <c r="E41" s="461">
        <v>0</v>
      </c>
      <c r="F41" s="461">
        <v>1.4079999999999999</v>
      </c>
      <c r="G41" s="461">
        <v>1.179</v>
      </c>
      <c r="H41" s="461">
        <v>1.284</v>
      </c>
      <c r="I41" s="461">
        <v>0.88500000000000001</v>
      </c>
      <c r="J41" s="461">
        <v>0.998</v>
      </c>
      <c r="K41" s="461">
        <v>0.93400000000000005</v>
      </c>
      <c r="L41" s="461">
        <v>0.91300000000000003</v>
      </c>
      <c r="M41" s="461">
        <v>0.97699999999999998</v>
      </c>
      <c r="N41" s="461">
        <v>0.92300000000000004</v>
      </c>
      <c r="O41" s="461">
        <v>0.78</v>
      </c>
      <c r="P41" s="461">
        <v>1.0409999999999999</v>
      </c>
      <c r="Q41" s="461">
        <v>1.1339999999999999</v>
      </c>
      <c r="R41" s="461">
        <v>1.331</v>
      </c>
      <c r="S41" s="461">
        <v>1.2310000000000001</v>
      </c>
      <c r="T41" s="461">
        <v>1.5249999999999999</v>
      </c>
      <c r="U41" s="461">
        <v>1.62</v>
      </c>
      <c r="V41" s="917"/>
      <c r="W41" s="917"/>
      <c r="X41" s="917"/>
      <c r="Y41" s="917"/>
      <c r="Z41" s="917"/>
      <c r="AA41" s="917"/>
      <c r="AB41" s="917"/>
      <c r="AC41" s="917"/>
      <c r="AD41" s="917"/>
      <c r="AE41" s="917"/>
      <c r="AF41" s="917"/>
      <c r="AG41" s="917"/>
      <c r="AH41" s="917"/>
      <c r="AI41" s="917"/>
      <c r="AJ41" s="917"/>
      <c r="AK41" s="917"/>
      <c r="AL41" s="917"/>
      <c r="AM41" s="917"/>
      <c r="AN41" s="917"/>
      <c r="AO41" s="917"/>
      <c r="AP41" s="917"/>
      <c r="AQ41" s="917"/>
      <c r="AR41" s="917"/>
      <c r="AS41" s="917"/>
      <c r="AT41" s="917"/>
      <c r="AU41" s="917"/>
      <c r="AV41" s="917"/>
      <c r="AW41" s="917"/>
      <c r="AX41" s="917"/>
      <c r="AY41" s="917"/>
      <c r="AZ41" s="917"/>
      <c r="BA41" s="917"/>
      <c r="BB41" s="917"/>
      <c r="BC41" s="917"/>
      <c r="BD41" s="917"/>
      <c r="BE41" s="917"/>
      <c r="BF41" s="917"/>
      <c r="BG41" s="917"/>
      <c r="BH41" s="917"/>
      <c r="BI41" s="917"/>
      <c r="BJ41" s="917"/>
      <c r="BK41" s="917"/>
    </row>
    <row r="42" spans="1:63" s="922" customFormat="1" x14ac:dyDescent="0.2">
      <c r="A42" s="832" t="str">
        <f t="shared" si="0"/>
        <v>X</v>
      </c>
      <c r="B42" s="832" t="s">
        <v>1210</v>
      </c>
      <c r="C42" s="462" t="s">
        <v>1252</v>
      </c>
      <c r="D42" s="836" t="s">
        <v>1253</v>
      </c>
      <c r="E42" s="461">
        <v>0.46493200000000001</v>
      </c>
      <c r="F42" s="461">
        <v>1.061877</v>
      </c>
      <c r="G42" s="461">
        <v>0.77763400000000005</v>
      </c>
      <c r="H42" s="461">
        <v>0.89922800000000003</v>
      </c>
      <c r="I42" s="461">
        <v>0.89676599999999995</v>
      </c>
      <c r="J42" s="461">
        <v>0.71532700000000005</v>
      </c>
      <c r="K42" s="461">
        <v>0.69378200000000001</v>
      </c>
      <c r="L42" s="461">
        <v>0.586005</v>
      </c>
      <c r="M42" s="461">
        <v>0.63154200000000005</v>
      </c>
      <c r="N42" s="461">
        <v>0.48103200000000002</v>
      </c>
      <c r="O42" s="461">
        <v>0.383658</v>
      </c>
      <c r="P42" s="461">
        <v>0.69513400000000003</v>
      </c>
      <c r="Q42" s="461">
        <v>0.49953900000000001</v>
      </c>
      <c r="R42" s="461">
        <v>0.61270199999999997</v>
      </c>
      <c r="S42" s="461">
        <v>0.60919999999999996</v>
      </c>
      <c r="T42" s="461">
        <v>0.52356100000000005</v>
      </c>
      <c r="U42" s="461">
        <v>0.44700000000000001</v>
      </c>
      <c r="V42" s="917"/>
      <c r="W42" s="917"/>
      <c r="X42" s="917"/>
      <c r="Y42" s="917"/>
      <c r="Z42" s="917"/>
      <c r="AA42" s="917"/>
      <c r="AB42" s="917"/>
      <c r="AC42" s="917"/>
      <c r="AD42" s="917"/>
      <c r="AE42" s="917"/>
      <c r="AF42" s="917"/>
      <c r="AG42" s="917"/>
      <c r="AH42" s="917"/>
      <c r="AI42" s="917"/>
      <c r="AJ42" s="917"/>
      <c r="AK42" s="917"/>
      <c r="AL42" s="917"/>
      <c r="AM42" s="917"/>
      <c r="AN42" s="917"/>
      <c r="AO42" s="917"/>
      <c r="AP42" s="917"/>
      <c r="AQ42" s="917"/>
      <c r="AR42" s="917"/>
      <c r="AS42" s="917"/>
      <c r="AT42" s="917"/>
      <c r="AU42" s="917"/>
      <c r="AV42" s="917"/>
      <c r="AW42" s="917"/>
      <c r="AX42" s="917"/>
      <c r="AY42" s="917"/>
      <c r="AZ42" s="917"/>
      <c r="BA42" s="917"/>
      <c r="BB42" s="917"/>
      <c r="BC42" s="917"/>
      <c r="BD42" s="917"/>
      <c r="BE42" s="917"/>
      <c r="BF42" s="917"/>
      <c r="BG42" s="917"/>
      <c r="BH42" s="917"/>
      <c r="BI42" s="917"/>
      <c r="BJ42" s="917"/>
      <c r="BK42" s="917"/>
    </row>
    <row r="43" spans="1:63" s="922" customFormat="1" hidden="1" x14ac:dyDescent="0.2">
      <c r="A43" s="832" t="str">
        <f t="shared" si="0"/>
        <v/>
      </c>
      <c r="B43" s="832" t="s">
        <v>1204</v>
      </c>
      <c r="C43" s="462" t="s">
        <v>1129</v>
      </c>
      <c r="D43" s="835" t="s">
        <v>1130</v>
      </c>
      <c r="E43" s="461">
        <v>0</v>
      </c>
      <c r="F43" s="461">
        <v>0</v>
      </c>
      <c r="G43" s="461">
        <v>0</v>
      </c>
      <c r="H43" s="461">
        <v>0</v>
      </c>
      <c r="I43" s="461">
        <v>0</v>
      </c>
      <c r="J43" s="461">
        <v>0</v>
      </c>
      <c r="K43" s="461">
        <v>0</v>
      </c>
      <c r="L43" s="461">
        <v>0</v>
      </c>
      <c r="M43" s="461">
        <v>0</v>
      </c>
      <c r="N43" s="461">
        <v>0</v>
      </c>
      <c r="O43" s="461">
        <v>0</v>
      </c>
      <c r="P43" s="461">
        <v>0</v>
      </c>
      <c r="Q43" s="461">
        <v>0</v>
      </c>
      <c r="R43" s="461">
        <v>0</v>
      </c>
      <c r="S43" s="461">
        <v>0</v>
      </c>
      <c r="T43" s="461">
        <v>0</v>
      </c>
      <c r="U43" s="461">
        <v>0</v>
      </c>
      <c r="V43" s="917"/>
      <c r="W43" s="917"/>
      <c r="X43" s="917"/>
      <c r="Y43" s="917"/>
      <c r="Z43" s="917"/>
      <c r="AA43" s="917"/>
      <c r="AB43" s="917"/>
      <c r="AC43" s="917"/>
      <c r="AD43" s="917"/>
      <c r="AE43" s="917"/>
      <c r="AF43" s="917"/>
      <c r="AG43" s="917"/>
      <c r="AH43" s="917"/>
      <c r="AI43" s="917"/>
      <c r="AJ43" s="917"/>
      <c r="AK43" s="917"/>
      <c r="AL43" s="917"/>
      <c r="AM43" s="917"/>
      <c r="AN43" s="917"/>
      <c r="AO43" s="917"/>
      <c r="AP43" s="917"/>
      <c r="AQ43" s="917"/>
      <c r="AR43" s="917"/>
      <c r="AS43" s="917"/>
      <c r="AT43" s="917"/>
      <c r="AU43" s="917"/>
      <c r="AV43" s="917"/>
      <c r="AW43" s="917"/>
      <c r="AX43" s="917"/>
      <c r="AY43" s="917"/>
      <c r="AZ43" s="917"/>
      <c r="BA43" s="917"/>
      <c r="BB43" s="917"/>
      <c r="BC43" s="917"/>
      <c r="BD43" s="917"/>
      <c r="BE43" s="917"/>
      <c r="BF43" s="917"/>
      <c r="BG43" s="917"/>
      <c r="BH43" s="917"/>
      <c r="BI43" s="917"/>
      <c r="BJ43" s="917"/>
      <c r="BK43" s="917"/>
    </row>
    <row r="44" spans="1:63" s="922" customFormat="1" hidden="1" x14ac:dyDescent="0.2">
      <c r="A44" s="832" t="str">
        <f t="shared" si="0"/>
        <v/>
      </c>
      <c r="B44" s="832" t="s">
        <v>1204</v>
      </c>
      <c r="C44" s="462" t="s">
        <v>1131</v>
      </c>
      <c r="D44" s="835" t="s">
        <v>1132</v>
      </c>
      <c r="E44" s="461">
        <v>0</v>
      </c>
      <c r="F44" s="461">
        <v>0</v>
      </c>
      <c r="G44" s="461">
        <v>0</v>
      </c>
      <c r="H44" s="461">
        <v>0</v>
      </c>
      <c r="I44" s="461">
        <v>0</v>
      </c>
      <c r="J44" s="461">
        <v>0</v>
      </c>
      <c r="K44" s="461">
        <v>0</v>
      </c>
      <c r="L44" s="461">
        <v>0</v>
      </c>
      <c r="M44" s="461">
        <v>0</v>
      </c>
      <c r="N44" s="461">
        <v>0</v>
      </c>
      <c r="O44" s="461">
        <v>0</v>
      </c>
      <c r="P44" s="461">
        <v>0</v>
      </c>
      <c r="Q44" s="461">
        <v>0</v>
      </c>
      <c r="R44" s="461">
        <v>0</v>
      </c>
      <c r="S44" s="461">
        <v>0</v>
      </c>
      <c r="T44" s="461">
        <v>0</v>
      </c>
      <c r="U44" s="461">
        <v>0</v>
      </c>
      <c r="V44" s="917"/>
      <c r="W44" s="917"/>
      <c r="X44" s="917"/>
      <c r="Y44" s="917"/>
      <c r="Z44" s="917"/>
      <c r="AA44" s="917"/>
      <c r="AB44" s="917"/>
      <c r="AC44" s="917"/>
      <c r="AD44" s="917"/>
      <c r="AE44" s="917"/>
      <c r="AF44" s="917"/>
      <c r="AG44" s="917"/>
      <c r="AH44" s="917"/>
      <c r="AI44" s="917"/>
      <c r="AJ44" s="917"/>
      <c r="AK44" s="917"/>
      <c r="AL44" s="917"/>
      <c r="AM44" s="917"/>
      <c r="AN44" s="917"/>
      <c r="AO44" s="917"/>
      <c r="AP44" s="917"/>
      <c r="AQ44" s="917"/>
      <c r="AR44" s="917"/>
      <c r="AS44" s="917"/>
      <c r="AT44" s="917"/>
      <c r="AU44" s="917"/>
      <c r="AV44" s="917"/>
      <c r="AW44" s="917"/>
      <c r="AX44" s="917"/>
      <c r="AY44" s="917"/>
      <c r="AZ44" s="917"/>
      <c r="BA44" s="917"/>
      <c r="BB44" s="917"/>
      <c r="BC44" s="917"/>
      <c r="BD44" s="917"/>
      <c r="BE44" s="917"/>
      <c r="BF44" s="917"/>
      <c r="BG44" s="917"/>
      <c r="BH44" s="917"/>
      <c r="BI44" s="917"/>
      <c r="BJ44" s="917"/>
      <c r="BK44" s="917"/>
    </row>
    <row r="45" spans="1:63" s="922" customFormat="1" hidden="1" x14ac:dyDescent="0.2">
      <c r="A45" s="832" t="str">
        <f t="shared" si="0"/>
        <v/>
      </c>
      <c r="B45" s="832" t="s">
        <v>1204</v>
      </c>
      <c r="C45" s="462" t="s">
        <v>1133</v>
      </c>
      <c r="D45" s="835" t="s">
        <v>1134</v>
      </c>
      <c r="E45" s="461">
        <v>0</v>
      </c>
      <c r="F45" s="461">
        <v>0</v>
      </c>
      <c r="G45" s="461">
        <v>0</v>
      </c>
      <c r="H45" s="461">
        <v>0</v>
      </c>
      <c r="I45" s="461">
        <v>0</v>
      </c>
      <c r="J45" s="461">
        <v>0</v>
      </c>
      <c r="K45" s="461">
        <v>0</v>
      </c>
      <c r="L45" s="461">
        <v>0</v>
      </c>
      <c r="M45" s="461">
        <v>0</v>
      </c>
      <c r="N45" s="461">
        <v>0</v>
      </c>
      <c r="O45" s="461">
        <v>0</v>
      </c>
      <c r="P45" s="461">
        <v>0</v>
      </c>
      <c r="Q45" s="461">
        <v>0</v>
      </c>
      <c r="R45" s="461">
        <v>0</v>
      </c>
      <c r="S45" s="461">
        <v>0</v>
      </c>
      <c r="T45" s="461">
        <v>0</v>
      </c>
      <c r="U45" s="461">
        <v>0</v>
      </c>
      <c r="V45" s="917"/>
      <c r="W45" s="917"/>
      <c r="X45" s="917"/>
      <c r="Y45" s="917"/>
      <c r="Z45" s="917"/>
      <c r="AA45" s="917"/>
      <c r="AB45" s="917"/>
      <c r="AC45" s="917"/>
      <c r="AD45" s="917"/>
      <c r="AE45" s="917"/>
      <c r="AF45" s="917"/>
      <c r="AG45" s="917"/>
      <c r="AH45" s="917"/>
      <c r="AI45" s="917"/>
      <c r="AJ45" s="917"/>
      <c r="AK45" s="917"/>
      <c r="AL45" s="917"/>
      <c r="AM45" s="917"/>
      <c r="AN45" s="917"/>
      <c r="AO45" s="917"/>
      <c r="AP45" s="917"/>
      <c r="AQ45" s="917"/>
      <c r="AR45" s="917"/>
      <c r="AS45" s="917"/>
      <c r="AT45" s="917"/>
      <c r="AU45" s="917"/>
      <c r="AV45" s="917"/>
      <c r="AW45" s="917"/>
      <c r="AX45" s="917"/>
      <c r="AY45" s="917"/>
      <c r="AZ45" s="917"/>
      <c r="BA45" s="917"/>
      <c r="BB45" s="917"/>
      <c r="BC45" s="917"/>
      <c r="BD45" s="917"/>
      <c r="BE45" s="917"/>
      <c r="BF45" s="917"/>
      <c r="BG45" s="917"/>
      <c r="BH45" s="917"/>
      <c r="BI45" s="917"/>
      <c r="BJ45" s="917"/>
      <c r="BK45" s="917"/>
    </row>
    <row r="46" spans="1:63" s="922" customFormat="1" hidden="1" x14ac:dyDescent="0.2">
      <c r="A46" s="832" t="str">
        <f t="shared" si="0"/>
        <v/>
      </c>
      <c r="B46" s="832" t="s">
        <v>1204</v>
      </c>
      <c r="C46" s="462" t="s">
        <v>1135</v>
      </c>
      <c r="D46" s="835" t="s">
        <v>1136</v>
      </c>
      <c r="E46" s="461">
        <v>0</v>
      </c>
      <c r="F46" s="461">
        <v>0</v>
      </c>
      <c r="G46" s="461">
        <v>0</v>
      </c>
      <c r="H46" s="461">
        <v>0</v>
      </c>
      <c r="I46" s="461">
        <v>0</v>
      </c>
      <c r="J46" s="461">
        <v>0</v>
      </c>
      <c r="K46" s="461">
        <v>0</v>
      </c>
      <c r="L46" s="461">
        <v>0</v>
      </c>
      <c r="M46" s="461">
        <v>0</v>
      </c>
      <c r="N46" s="461">
        <v>0</v>
      </c>
      <c r="O46" s="461">
        <v>0</v>
      </c>
      <c r="P46" s="461">
        <v>0</v>
      </c>
      <c r="Q46" s="461">
        <v>0</v>
      </c>
      <c r="R46" s="461">
        <v>0</v>
      </c>
      <c r="S46" s="461">
        <v>0</v>
      </c>
      <c r="T46" s="461">
        <v>0</v>
      </c>
      <c r="U46" s="461">
        <v>0</v>
      </c>
      <c r="V46" s="917"/>
      <c r="W46" s="917"/>
      <c r="X46" s="917"/>
      <c r="Y46" s="917"/>
      <c r="Z46" s="917"/>
      <c r="AA46" s="917"/>
      <c r="AB46" s="917"/>
      <c r="AC46" s="917"/>
      <c r="AD46" s="917"/>
      <c r="AE46" s="917"/>
      <c r="AF46" s="917"/>
      <c r="AG46" s="917"/>
      <c r="AH46" s="917"/>
      <c r="AI46" s="917"/>
      <c r="AJ46" s="917"/>
      <c r="AK46" s="917"/>
      <c r="AL46" s="917"/>
      <c r="AM46" s="917"/>
      <c r="AN46" s="917"/>
      <c r="AO46" s="917"/>
      <c r="AP46" s="917"/>
      <c r="AQ46" s="917"/>
      <c r="AR46" s="917"/>
      <c r="AS46" s="917"/>
      <c r="AT46" s="917"/>
      <c r="AU46" s="917"/>
      <c r="AV46" s="917"/>
      <c r="AW46" s="917"/>
      <c r="AX46" s="917"/>
      <c r="AY46" s="917"/>
      <c r="AZ46" s="917"/>
      <c r="BA46" s="917"/>
      <c r="BB46" s="917"/>
      <c r="BC46" s="917"/>
      <c r="BD46" s="917"/>
      <c r="BE46" s="917"/>
      <c r="BF46" s="917"/>
      <c r="BG46" s="917"/>
      <c r="BH46" s="917"/>
      <c r="BI46" s="917"/>
      <c r="BJ46" s="917"/>
      <c r="BK46" s="917"/>
    </row>
    <row r="47" spans="1:63" s="922" customFormat="1" hidden="1" x14ac:dyDescent="0.2">
      <c r="A47" s="832" t="str">
        <f t="shared" si="0"/>
        <v/>
      </c>
      <c r="B47" s="832" t="s">
        <v>1204</v>
      </c>
      <c r="C47" s="462" t="s">
        <v>1137</v>
      </c>
      <c r="D47" s="835" t="s">
        <v>1138</v>
      </c>
      <c r="E47" s="461">
        <v>0</v>
      </c>
      <c r="F47" s="461">
        <v>0</v>
      </c>
      <c r="G47" s="461">
        <v>0</v>
      </c>
      <c r="H47" s="461">
        <v>0</v>
      </c>
      <c r="I47" s="461">
        <v>0</v>
      </c>
      <c r="J47" s="461">
        <v>0</v>
      </c>
      <c r="K47" s="461">
        <v>0</v>
      </c>
      <c r="L47" s="461">
        <v>0</v>
      </c>
      <c r="M47" s="461">
        <v>0</v>
      </c>
      <c r="N47" s="461">
        <v>0</v>
      </c>
      <c r="O47" s="461">
        <v>0</v>
      </c>
      <c r="P47" s="461">
        <v>0</v>
      </c>
      <c r="Q47" s="461">
        <v>0</v>
      </c>
      <c r="R47" s="461">
        <v>0</v>
      </c>
      <c r="S47" s="461">
        <v>0</v>
      </c>
      <c r="T47" s="461">
        <v>0</v>
      </c>
      <c r="U47" s="461">
        <v>0</v>
      </c>
      <c r="V47" s="917"/>
      <c r="W47" s="917"/>
      <c r="X47" s="917"/>
      <c r="Y47" s="917"/>
      <c r="Z47" s="917"/>
      <c r="AA47" s="917"/>
      <c r="AB47" s="917"/>
      <c r="AC47" s="917"/>
      <c r="AD47" s="917"/>
      <c r="AE47" s="917"/>
      <c r="AF47" s="917"/>
      <c r="AG47" s="917"/>
      <c r="AH47" s="917"/>
      <c r="AI47" s="917"/>
      <c r="AJ47" s="917"/>
      <c r="AK47" s="917"/>
      <c r="AL47" s="917"/>
      <c r="AM47" s="917"/>
      <c r="AN47" s="917"/>
      <c r="AO47" s="917"/>
      <c r="AP47" s="917"/>
      <c r="AQ47" s="917"/>
      <c r="AR47" s="917"/>
      <c r="AS47" s="917"/>
      <c r="AT47" s="917"/>
      <c r="AU47" s="917"/>
      <c r="AV47" s="917"/>
      <c r="AW47" s="917"/>
      <c r="AX47" s="917"/>
      <c r="AY47" s="917"/>
      <c r="AZ47" s="917"/>
      <c r="BA47" s="917"/>
      <c r="BB47" s="917"/>
      <c r="BC47" s="917"/>
      <c r="BD47" s="917"/>
      <c r="BE47" s="917"/>
      <c r="BF47" s="917"/>
      <c r="BG47" s="917"/>
      <c r="BH47" s="917"/>
      <c r="BI47" s="917"/>
      <c r="BJ47" s="917"/>
      <c r="BK47" s="917"/>
    </row>
    <row r="48" spans="1:63" s="922" customFormat="1" x14ac:dyDescent="0.2">
      <c r="A48" s="832" t="str">
        <f t="shared" si="0"/>
        <v>X</v>
      </c>
      <c r="B48" s="832" t="s">
        <v>1204</v>
      </c>
      <c r="C48" s="462" t="s">
        <v>1254</v>
      </c>
      <c r="D48" s="465" t="s">
        <v>1255</v>
      </c>
      <c r="E48" s="461">
        <v>0.23282199999999997</v>
      </c>
      <c r="F48" s="461">
        <v>0.20782999999999996</v>
      </c>
      <c r="G48" s="461">
        <v>0.22783399999999998</v>
      </c>
      <c r="H48" s="461">
        <v>0.1837319999999999</v>
      </c>
      <c r="I48" s="461">
        <v>0.21658599999999995</v>
      </c>
      <c r="J48" s="461">
        <v>0.15156099999999995</v>
      </c>
      <c r="K48" s="461">
        <v>0.21793100000000004</v>
      </c>
      <c r="L48" s="461">
        <v>0.24550999999999989</v>
      </c>
      <c r="M48" s="461">
        <v>0.31763199999999997</v>
      </c>
      <c r="N48" s="461">
        <v>0.15592699999999998</v>
      </c>
      <c r="O48" s="461">
        <v>0.14815699999999998</v>
      </c>
      <c r="P48" s="461">
        <v>6.3663999999999998E-2</v>
      </c>
      <c r="Q48" s="461">
        <v>0.103669</v>
      </c>
      <c r="R48" s="461">
        <v>0.12622</v>
      </c>
      <c r="S48" s="461">
        <v>0.130715</v>
      </c>
      <c r="T48" s="461">
        <v>0.11708499999999999</v>
      </c>
      <c r="U48" s="461">
        <v>0.126</v>
      </c>
      <c r="V48" s="917"/>
      <c r="W48" s="917"/>
      <c r="X48" s="917"/>
      <c r="Y48" s="917"/>
      <c r="Z48" s="917"/>
      <c r="AA48" s="917"/>
      <c r="AB48" s="917"/>
      <c r="AC48" s="917"/>
      <c r="AD48" s="917"/>
      <c r="AE48" s="917"/>
      <c r="AF48" s="917"/>
      <c r="AG48" s="917"/>
      <c r="AH48" s="917"/>
      <c r="AI48" s="917"/>
      <c r="AJ48" s="917"/>
      <c r="AK48" s="917"/>
      <c r="AL48" s="917"/>
      <c r="AM48" s="917"/>
      <c r="AN48" s="917"/>
      <c r="AO48" s="917"/>
      <c r="AP48" s="917"/>
      <c r="AQ48" s="917"/>
      <c r="AR48" s="917"/>
      <c r="AS48" s="917"/>
      <c r="AT48" s="917"/>
      <c r="AU48" s="917"/>
      <c r="AV48" s="917"/>
      <c r="AW48" s="917"/>
      <c r="AX48" s="917"/>
      <c r="AY48" s="917"/>
      <c r="AZ48" s="917"/>
      <c r="BA48" s="917"/>
      <c r="BB48" s="917"/>
      <c r="BC48" s="917"/>
      <c r="BD48" s="917"/>
      <c r="BE48" s="917"/>
      <c r="BF48" s="917"/>
      <c r="BG48" s="917"/>
      <c r="BH48" s="917"/>
      <c r="BI48" s="917"/>
      <c r="BJ48" s="917"/>
      <c r="BK48" s="917"/>
    </row>
    <row r="49" spans="1:63" s="922" customFormat="1" x14ac:dyDescent="0.2">
      <c r="A49" s="832" t="str">
        <f t="shared" si="0"/>
        <v>X</v>
      </c>
      <c r="B49" s="832" t="s">
        <v>1210</v>
      </c>
      <c r="C49" s="462" t="s">
        <v>1256</v>
      </c>
      <c r="D49" s="835" t="s">
        <v>1257</v>
      </c>
      <c r="E49" s="461">
        <v>0.23282199999999997</v>
      </c>
      <c r="F49" s="461">
        <v>0.20782999999999996</v>
      </c>
      <c r="G49" s="461">
        <v>0.22783399999999998</v>
      </c>
      <c r="H49" s="461">
        <v>0.1837319999999999</v>
      </c>
      <c r="I49" s="461">
        <v>0.21658599999999995</v>
      </c>
      <c r="J49" s="461">
        <v>0.15156099999999995</v>
      </c>
      <c r="K49" s="461">
        <v>0.21793100000000004</v>
      </c>
      <c r="L49" s="461">
        <v>0.24550999999999989</v>
      </c>
      <c r="M49" s="461">
        <v>0.31763199999999997</v>
      </c>
      <c r="N49" s="461">
        <v>0.15592699999999998</v>
      </c>
      <c r="O49" s="461">
        <v>0.14815699999999998</v>
      </c>
      <c r="P49" s="461">
        <v>6.3663999999999998E-2</v>
      </c>
      <c r="Q49" s="461">
        <v>0.103669</v>
      </c>
      <c r="R49" s="461">
        <v>0.12622</v>
      </c>
      <c r="S49" s="461">
        <v>0.130715</v>
      </c>
      <c r="T49" s="461">
        <v>0.11708499999999999</v>
      </c>
      <c r="U49" s="461">
        <v>0.126</v>
      </c>
      <c r="V49" s="917"/>
      <c r="W49" s="917"/>
      <c r="X49" s="917"/>
      <c r="Y49" s="917"/>
      <c r="Z49" s="917"/>
      <c r="AA49" s="917"/>
      <c r="AB49" s="917"/>
      <c r="AC49" s="917"/>
      <c r="AD49" s="917"/>
      <c r="AE49" s="917"/>
      <c r="AF49" s="917"/>
      <c r="AG49" s="917"/>
      <c r="AH49" s="917"/>
      <c r="AI49" s="917"/>
      <c r="AJ49" s="917"/>
      <c r="AK49" s="917"/>
      <c r="AL49" s="917"/>
      <c r="AM49" s="917"/>
      <c r="AN49" s="917"/>
      <c r="AO49" s="917"/>
      <c r="AP49" s="917"/>
      <c r="AQ49" s="917"/>
      <c r="AR49" s="917"/>
      <c r="AS49" s="917"/>
      <c r="AT49" s="917"/>
      <c r="AU49" s="917"/>
      <c r="AV49" s="917"/>
      <c r="AW49" s="917"/>
      <c r="AX49" s="917"/>
      <c r="AY49" s="917"/>
      <c r="AZ49" s="917"/>
      <c r="BA49" s="917"/>
      <c r="BB49" s="917"/>
      <c r="BC49" s="917"/>
      <c r="BD49" s="917"/>
      <c r="BE49" s="917"/>
      <c r="BF49" s="917"/>
      <c r="BG49" s="917"/>
      <c r="BH49" s="917"/>
      <c r="BI49" s="917"/>
      <c r="BJ49" s="917"/>
      <c r="BK49" s="917"/>
    </row>
    <row r="50" spans="1:63" s="922" customFormat="1" hidden="1" x14ac:dyDescent="0.2">
      <c r="A50" s="832" t="str">
        <f t="shared" si="0"/>
        <v/>
      </c>
      <c r="B50" s="832" t="s">
        <v>1210</v>
      </c>
      <c r="C50" s="462" t="s">
        <v>1139</v>
      </c>
      <c r="D50" s="835" t="s">
        <v>1140</v>
      </c>
      <c r="E50" s="461">
        <v>0</v>
      </c>
      <c r="F50" s="461">
        <v>0</v>
      </c>
      <c r="G50" s="461">
        <v>0</v>
      </c>
      <c r="H50" s="461">
        <v>0</v>
      </c>
      <c r="I50" s="461">
        <v>0</v>
      </c>
      <c r="J50" s="461">
        <v>0</v>
      </c>
      <c r="K50" s="461">
        <v>0</v>
      </c>
      <c r="L50" s="461">
        <v>0</v>
      </c>
      <c r="M50" s="461">
        <v>0</v>
      </c>
      <c r="N50" s="461">
        <v>0</v>
      </c>
      <c r="O50" s="461">
        <v>0</v>
      </c>
      <c r="P50" s="461">
        <v>0</v>
      </c>
      <c r="Q50" s="461">
        <v>0</v>
      </c>
      <c r="R50" s="461">
        <v>0</v>
      </c>
      <c r="S50" s="461">
        <v>0</v>
      </c>
      <c r="T50" s="461">
        <v>0</v>
      </c>
      <c r="U50" s="461">
        <v>0</v>
      </c>
      <c r="V50" s="917"/>
      <c r="W50" s="917"/>
      <c r="X50" s="917"/>
      <c r="Y50" s="917"/>
      <c r="Z50" s="917"/>
      <c r="AA50" s="917"/>
      <c r="AB50" s="917"/>
      <c r="AC50" s="917"/>
      <c r="AD50" s="917"/>
      <c r="AE50" s="917"/>
      <c r="AF50" s="917"/>
      <c r="AG50" s="917"/>
      <c r="AH50" s="917"/>
      <c r="AI50" s="917"/>
      <c r="AJ50" s="917"/>
      <c r="AK50" s="917"/>
      <c r="AL50" s="917"/>
      <c r="AM50" s="917"/>
      <c r="AN50" s="917"/>
      <c r="AO50" s="917"/>
      <c r="AP50" s="917"/>
      <c r="AQ50" s="917"/>
      <c r="AR50" s="917"/>
      <c r="AS50" s="917"/>
      <c r="AT50" s="917"/>
      <c r="AU50" s="917"/>
      <c r="AV50" s="917"/>
      <c r="AW50" s="917"/>
      <c r="AX50" s="917"/>
      <c r="AY50" s="917"/>
      <c r="AZ50" s="917"/>
      <c r="BA50" s="917"/>
      <c r="BB50" s="917"/>
      <c r="BC50" s="917"/>
      <c r="BD50" s="917"/>
      <c r="BE50" s="917"/>
      <c r="BF50" s="917"/>
      <c r="BG50" s="917"/>
      <c r="BH50" s="917"/>
      <c r="BI50" s="917"/>
      <c r="BJ50" s="917"/>
      <c r="BK50" s="917"/>
    </row>
    <row r="51" spans="1:63" s="922" customFormat="1" hidden="1" x14ac:dyDescent="0.2">
      <c r="A51" s="832" t="str">
        <f t="shared" si="0"/>
        <v/>
      </c>
      <c r="B51" s="832" t="s">
        <v>1204</v>
      </c>
      <c r="C51" s="462" t="s">
        <v>1141</v>
      </c>
      <c r="D51" s="834" t="s">
        <v>1142</v>
      </c>
      <c r="E51" s="461">
        <v>0</v>
      </c>
      <c r="F51" s="461">
        <v>0</v>
      </c>
      <c r="G51" s="461">
        <v>0</v>
      </c>
      <c r="H51" s="461">
        <v>0</v>
      </c>
      <c r="I51" s="461">
        <v>0</v>
      </c>
      <c r="J51" s="461">
        <v>0</v>
      </c>
      <c r="K51" s="461">
        <v>0</v>
      </c>
      <c r="L51" s="461">
        <v>0</v>
      </c>
      <c r="M51" s="461">
        <v>0</v>
      </c>
      <c r="N51" s="461">
        <v>0</v>
      </c>
      <c r="O51" s="461">
        <v>0</v>
      </c>
      <c r="P51" s="461">
        <v>0</v>
      </c>
      <c r="Q51" s="461">
        <v>0</v>
      </c>
      <c r="R51" s="461">
        <v>0</v>
      </c>
      <c r="S51" s="461">
        <v>0</v>
      </c>
      <c r="T51" s="461">
        <v>0</v>
      </c>
      <c r="U51" s="461">
        <v>0</v>
      </c>
      <c r="V51" s="917"/>
      <c r="W51" s="917"/>
      <c r="X51" s="917"/>
      <c r="Y51" s="917"/>
      <c r="Z51" s="917"/>
      <c r="AA51" s="917"/>
      <c r="AB51" s="917"/>
      <c r="AC51" s="917"/>
      <c r="AD51" s="917"/>
      <c r="AE51" s="917"/>
      <c r="AF51" s="917"/>
      <c r="AG51" s="917"/>
      <c r="AH51" s="917"/>
      <c r="AI51" s="917"/>
      <c r="AJ51" s="917"/>
      <c r="AK51" s="917"/>
      <c r="AL51" s="917"/>
      <c r="AM51" s="917"/>
      <c r="AN51" s="917"/>
      <c r="AO51" s="917"/>
      <c r="AP51" s="917"/>
      <c r="AQ51" s="917"/>
      <c r="AR51" s="917"/>
      <c r="AS51" s="917"/>
      <c r="AT51" s="917"/>
      <c r="AU51" s="917"/>
      <c r="AV51" s="917"/>
      <c r="AW51" s="917"/>
      <c r="AX51" s="917"/>
      <c r="AY51" s="917"/>
      <c r="AZ51" s="917"/>
      <c r="BA51" s="917"/>
      <c r="BB51" s="917"/>
      <c r="BC51" s="917"/>
      <c r="BD51" s="917"/>
      <c r="BE51" s="917"/>
      <c r="BF51" s="917"/>
      <c r="BG51" s="917"/>
      <c r="BH51" s="917"/>
      <c r="BI51" s="917"/>
      <c r="BJ51" s="917"/>
      <c r="BK51" s="917"/>
    </row>
    <row r="52" spans="1:63" s="922" customFormat="1" hidden="1" x14ac:dyDescent="0.2">
      <c r="A52" s="832" t="str">
        <f t="shared" si="0"/>
        <v/>
      </c>
      <c r="B52" s="832" t="s">
        <v>1204</v>
      </c>
      <c r="C52" s="462" t="s">
        <v>1143</v>
      </c>
      <c r="D52" s="465" t="s">
        <v>1144</v>
      </c>
      <c r="E52" s="461">
        <v>0</v>
      </c>
      <c r="F52" s="461">
        <v>0</v>
      </c>
      <c r="G52" s="461">
        <v>0</v>
      </c>
      <c r="H52" s="461">
        <v>0</v>
      </c>
      <c r="I52" s="461">
        <v>0</v>
      </c>
      <c r="J52" s="461">
        <v>0</v>
      </c>
      <c r="K52" s="461">
        <v>0</v>
      </c>
      <c r="L52" s="461">
        <v>0</v>
      </c>
      <c r="M52" s="461">
        <v>0</v>
      </c>
      <c r="N52" s="461">
        <v>0</v>
      </c>
      <c r="O52" s="461">
        <v>0</v>
      </c>
      <c r="P52" s="461">
        <v>0</v>
      </c>
      <c r="Q52" s="461">
        <v>0</v>
      </c>
      <c r="R52" s="461">
        <v>0</v>
      </c>
      <c r="S52" s="461">
        <v>0</v>
      </c>
      <c r="T52" s="461">
        <v>0</v>
      </c>
      <c r="U52" s="461">
        <v>0</v>
      </c>
      <c r="V52" s="917"/>
      <c r="W52" s="917"/>
      <c r="X52" s="917"/>
      <c r="Y52" s="917"/>
      <c r="Z52" s="917"/>
      <c r="AA52" s="917"/>
      <c r="AB52" s="917"/>
      <c r="AC52" s="917"/>
      <c r="AD52" s="917"/>
      <c r="AE52" s="917"/>
      <c r="AF52" s="917"/>
      <c r="AG52" s="917"/>
      <c r="AH52" s="917"/>
      <c r="AI52" s="917"/>
      <c r="AJ52" s="917"/>
      <c r="AK52" s="917"/>
      <c r="AL52" s="917"/>
      <c r="AM52" s="917"/>
      <c r="AN52" s="917"/>
      <c r="AO52" s="917"/>
      <c r="AP52" s="917"/>
      <c r="AQ52" s="917"/>
      <c r="AR52" s="917"/>
      <c r="AS52" s="917"/>
      <c r="AT52" s="917"/>
      <c r="AU52" s="917"/>
      <c r="AV52" s="917"/>
      <c r="AW52" s="917"/>
      <c r="AX52" s="917"/>
      <c r="AY52" s="917"/>
      <c r="AZ52" s="917"/>
      <c r="BA52" s="917"/>
      <c r="BB52" s="917"/>
      <c r="BC52" s="917"/>
      <c r="BD52" s="917"/>
      <c r="BE52" s="917"/>
      <c r="BF52" s="917"/>
      <c r="BG52" s="917"/>
      <c r="BH52" s="917"/>
      <c r="BI52" s="917"/>
      <c r="BJ52" s="917"/>
      <c r="BK52" s="917"/>
    </row>
    <row r="53" spans="1:63" s="922" customFormat="1" hidden="1" x14ac:dyDescent="0.2">
      <c r="A53" s="832" t="str">
        <f t="shared" si="0"/>
        <v/>
      </c>
      <c r="B53" s="832" t="s">
        <v>1210</v>
      </c>
      <c r="C53" s="462" t="s">
        <v>1145</v>
      </c>
      <c r="D53" s="835" t="s">
        <v>1146</v>
      </c>
      <c r="E53" s="461">
        <v>0</v>
      </c>
      <c r="F53" s="461">
        <v>0</v>
      </c>
      <c r="G53" s="461">
        <v>0</v>
      </c>
      <c r="H53" s="461">
        <v>0</v>
      </c>
      <c r="I53" s="461">
        <v>0</v>
      </c>
      <c r="J53" s="461">
        <v>0</v>
      </c>
      <c r="K53" s="461">
        <v>0</v>
      </c>
      <c r="L53" s="461">
        <v>0</v>
      </c>
      <c r="M53" s="461">
        <v>0</v>
      </c>
      <c r="N53" s="461">
        <v>0</v>
      </c>
      <c r="O53" s="461">
        <v>0</v>
      </c>
      <c r="P53" s="461">
        <v>0</v>
      </c>
      <c r="Q53" s="461">
        <v>0</v>
      </c>
      <c r="R53" s="461">
        <v>0</v>
      </c>
      <c r="S53" s="461">
        <v>0</v>
      </c>
      <c r="T53" s="461">
        <v>0</v>
      </c>
      <c r="U53" s="461">
        <v>0</v>
      </c>
      <c r="V53" s="917"/>
      <c r="W53" s="917"/>
      <c r="X53" s="917"/>
      <c r="Y53" s="917"/>
      <c r="Z53" s="917"/>
      <c r="AA53" s="917"/>
      <c r="AB53" s="917"/>
      <c r="AC53" s="917"/>
      <c r="AD53" s="917"/>
      <c r="AE53" s="917"/>
      <c r="AF53" s="917"/>
      <c r="AG53" s="917"/>
      <c r="AH53" s="917"/>
      <c r="AI53" s="917"/>
      <c r="AJ53" s="917"/>
      <c r="AK53" s="917"/>
      <c r="AL53" s="917"/>
      <c r="AM53" s="917"/>
      <c r="AN53" s="917"/>
      <c r="AO53" s="917"/>
      <c r="AP53" s="917"/>
      <c r="AQ53" s="917"/>
      <c r="AR53" s="917"/>
      <c r="AS53" s="917"/>
      <c r="AT53" s="917"/>
      <c r="AU53" s="917"/>
      <c r="AV53" s="917"/>
      <c r="AW53" s="917"/>
      <c r="AX53" s="917"/>
      <c r="AY53" s="917"/>
      <c r="AZ53" s="917"/>
      <c r="BA53" s="917"/>
      <c r="BB53" s="917"/>
      <c r="BC53" s="917"/>
      <c r="BD53" s="917"/>
      <c r="BE53" s="917"/>
      <c r="BF53" s="917"/>
      <c r="BG53" s="917"/>
      <c r="BH53" s="917"/>
      <c r="BI53" s="917"/>
      <c r="BJ53" s="917"/>
      <c r="BK53" s="917"/>
    </row>
    <row r="54" spans="1:63" s="922" customFormat="1" hidden="1" x14ac:dyDescent="0.2">
      <c r="A54" s="832" t="str">
        <f t="shared" si="0"/>
        <v/>
      </c>
      <c r="B54" s="832" t="s">
        <v>1210</v>
      </c>
      <c r="C54" s="462" t="s">
        <v>1147</v>
      </c>
      <c r="D54" s="835" t="s">
        <v>1148</v>
      </c>
      <c r="E54" s="461">
        <v>0</v>
      </c>
      <c r="F54" s="461">
        <v>0</v>
      </c>
      <c r="G54" s="461">
        <v>0</v>
      </c>
      <c r="H54" s="461">
        <v>0</v>
      </c>
      <c r="I54" s="461">
        <v>0</v>
      </c>
      <c r="J54" s="461">
        <v>0</v>
      </c>
      <c r="K54" s="461">
        <v>0</v>
      </c>
      <c r="L54" s="461">
        <v>0</v>
      </c>
      <c r="M54" s="461">
        <v>0</v>
      </c>
      <c r="N54" s="461">
        <v>0</v>
      </c>
      <c r="O54" s="461">
        <v>0</v>
      </c>
      <c r="P54" s="461">
        <v>0</v>
      </c>
      <c r="Q54" s="461">
        <v>0</v>
      </c>
      <c r="R54" s="461">
        <v>0</v>
      </c>
      <c r="S54" s="461">
        <v>0</v>
      </c>
      <c r="T54" s="461">
        <v>0</v>
      </c>
      <c r="U54" s="461">
        <v>0</v>
      </c>
      <c r="V54" s="917"/>
      <c r="W54" s="917"/>
      <c r="X54" s="917"/>
      <c r="Y54" s="917"/>
      <c r="Z54" s="917"/>
      <c r="AA54" s="917"/>
      <c r="AB54" s="917"/>
      <c r="AC54" s="917"/>
      <c r="AD54" s="917"/>
      <c r="AE54" s="917"/>
      <c r="AF54" s="917"/>
      <c r="AG54" s="917"/>
      <c r="AH54" s="917"/>
      <c r="AI54" s="917"/>
      <c r="AJ54" s="917"/>
      <c r="AK54" s="917"/>
      <c r="AL54" s="917"/>
      <c r="AM54" s="917"/>
      <c r="AN54" s="917"/>
      <c r="AO54" s="917"/>
      <c r="AP54" s="917"/>
      <c r="AQ54" s="917"/>
      <c r="AR54" s="917"/>
      <c r="AS54" s="917"/>
      <c r="AT54" s="917"/>
      <c r="AU54" s="917"/>
      <c r="AV54" s="917"/>
      <c r="AW54" s="917"/>
      <c r="AX54" s="917"/>
      <c r="AY54" s="917"/>
      <c r="AZ54" s="917"/>
      <c r="BA54" s="917"/>
      <c r="BB54" s="917"/>
      <c r="BC54" s="917"/>
      <c r="BD54" s="917"/>
      <c r="BE54" s="917"/>
      <c r="BF54" s="917"/>
      <c r="BG54" s="917"/>
      <c r="BH54" s="917"/>
      <c r="BI54" s="917"/>
      <c r="BJ54" s="917"/>
      <c r="BK54" s="917"/>
    </row>
    <row r="55" spans="1:63" s="922" customFormat="1" hidden="1" x14ac:dyDescent="0.2">
      <c r="A55" s="832" t="str">
        <f t="shared" si="0"/>
        <v/>
      </c>
      <c r="B55" s="832" t="s">
        <v>1210</v>
      </c>
      <c r="C55" s="462" t="s">
        <v>1149</v>
      </c>
      <c r="D55" s="835" t="s">
        <v>1150</v>
      </c>
      <c r="E55" s="461">
        <v>0</v>
      </c>
      <c r="F55" s="461">
        <v>0</v>
      </c>
      <c r="G55" s="461">
        <v>0</v>
      </c>
      <c r="H55" s="461">
        <v>0</v>
      </c>
      <c r="I55" s="461">
        <v>0</v>
      </c>
      <c r="J55" s="461">
        <v>0</v>
      </c>
      <c r="K55" s="461">
        <v>0</v>
      </c>
      <c r="L55" s="461">
        <v>0</v>
      </c>
      <c r="M55" s="461">
        <v>0</v>
      </c>
      <c r="N55" s="461">
        <v>0</v>
      </c>
      <c r="O55" s="461">
        <v>0</v>
      </c>
      <c r="P55" s="461">
        <v>0</v>
      </c>
      <c r="Q55" s="461">
        <v>0</v>
      </c>
      <c r="R55" s="461">
        <v>0</v>
      </c>
      <c r="S55" s="461">
        <v>0</v>
      </c>
      <c r="T55" s="461">
        <v>0</v>
      </c>
      <c r="U55" s="461">
        <v>0</v>
      </c>
      <c r="V55" s="917"/>
      <c r="W55" s="917"/>
      <c r="X55" s="917"/>
      <c r="Y55" s="917"/>
      <c r="Z55" s="917"/>
      <c r="AA55" s="917"/>
      <c r="AB55" s="917"/>
      <c r="AC55" s="917"/>
      <c r="AD55" s="917"/>
      <c r="AE55" s="917"/>
      <c r="AF55" s="917"/>
      <c r="AG55" s="917"/>
      <c r="AH55" s="917"/>
      <c r="AI55" s="917"/>
      <c r="AJ55" s="917"/>
      <c r="AK55" s="917"/>
      <c r="AL55" s="917"/>
      <c r="AM55" s="917"/>
      <c r="AN55" s="917"/>
      <c r="AO55" s="917"/>
      <c r="AP55" s="917"/>
      <c r="AQ55" s="917"/>
      <c r="AR55" s="917"/>
      <c r="AS55" s="917"/>
      <c r="AT55" s="917"/>
      <c r="AU55" s="917"/>
      <c r="AV55" s="917"/>
      <c r="AW55" s="917"/>
      <c r="AX55" s="917"/>
      <c r="AY55" s="917"/>
      <c r="AZ55" s="917"/>
      <c r="BA55" s="917"/>
      <c r="BB55" s="917"/>
      <c r="BC55" s="917"/>
      <c r="BD55" s="917"/>
      <c r="BE55" s="917"/>
      <c r="BF55" s="917"/>
      <c r="BG55" s="917"/>
      <c r="BH55" s="917"/>
      <c r="BI55" s="917"/>
      <c r="BJ55" s="917"/>
      <c r="BK55" s="917"/>
    </row>
    <row r="56" spans="1:63" s="922" customFormat="1" hidden="1" x14ac:dyDescent="0.2">
      <c r="A56" s="832" t="str">
        <f t="shared" si="0"/>
        <v/>
      </c>
      <c r="B56" s="832" t="s">
        <v>1210</v>
      </c>
      <c r="C56" s="462" t="s">
        <v>1151</v>
      </c>
      <c r="D56" s="835" t="s">
        <v>1152</v>
      </c>
      <c r="E56" s="461">
        <v>0</v>
      </c>
      <c r="F56" s="461">
        <v>0</v>
      </c>
      <c r="G56" s="461">
        <v>0</v>
      </c>
      <c r="H56" s="461">
        <v>0</v>
      </c>
      <c r="I56" s="461">
        <v>0</v>
      </c>
      <c r="J56" s="461">
        <v>0</v>
      </c>
      <c r="K56" s="461">
        <v>0</v>
      </c>
      <c r="L56" s="461">
        <v>0</v>
      </c>
      <c r="M56" s="461">
        <v>0</v>
      </c>
      <c r="N56" s="461">
        <v>0</v>
      </c>
      <c r="O56" s="461">
        <v>0</v>
      </c>
      <c r="P56" s="461">
        <v>0</v>
      </c>
      <c r="Q56" s="461">
        <v>0</v>
      </c>
      <c r="R56" s="461">
        <v>0</v>
      </c>
      <c r="S56" s="461">
        <v>0</v>
      </c>
      <c r="T56" s="461">
        <v>0</v>
      </c>
      <c r="U56" s="461">
        <v>0</v>
      </c>
      <c r="V56" s="917"/>
      <c r="W56" s="917"/>
      <c r="X56" s="917"/>
      <c r="Y56" s="917"/>
      <c r="Z56" s="917"/>
      <c r="AA56" s="917"/>
      <c r="AB56" s="917"/>
      <c r="AC56" s="917"/>
      <c r="AD56" s="917"/>
      <c r="AE56" s="917"/>
      <c r="AF56" s="917"/>
      <c r="AG56" s="917"/>
      <c r="AH56" s="917"/>
      <c r="AI56" s="917"/>
      <c r="AJ56" s="917"/>
      <c r="AK56" s="917"/>
      <c r="AL56" s="917"/>
      <c r="AM56" s="917"/>
      <c r="AN56" s="917"/>
      <c r="AO56" s="917"/>
      <c r="AP56" s="917"/>
      <c r="AQ56" s="917"/>
      <c r="AR56" s="917"/>
      <c r="AS56" s="917"/>
      <c r="AT56" s="917"/>
      <c r="AU56" s="917"/>
      <c r="AV56" s="917"/>
      <c r="AW56" s="917"/>
      <c r="AX56" s="917"/>
      <c r="AY56" s="917"/>
      <c r="AZ56" s="917"/>
      <c r="BA56" s="917"/>
      <c r="BB56" s="917"/>
      <c r="BC56" s="917"/>
      <c r="BD56" s="917"/>
      <c r="BE56" s="917"/>
      <c r="BF56" s="917"/>
      <c r="BG56" s="917"/>
      <c r="BH56" s="917"/>
      <c r="BI56" s="917"/>
      <c r="BJ56" s="917"/>
      <c r="BK56" s="917"/>
    </row>
    <row r="57" spans="1:63" s="922" customFormat="1" hidden="1" x14ac:dyDescent="0.2">
      <c r="A57" s="832" t="str">
        <f t="shared" si="0"/>
        <v/>
      </c>
      <c r="B57" s="832" t="s">
        <v>1204</v>
      </c>
      <c r="C57" s="462" t="s">
        <v>1153</v>
      </c>
      <c r="D57" s="465" t="s">
        <v>1154</v>
      </c>
      <c r="E57" s="461">
        <v>0</v>
      </c>
      <c r="F57" s="461">
        <v>0</v>
      </c>
      <c r="G57" s="461">
        <v>0</v>
      </c>
      <c r="H57" s="461">
        <v>0</v>
      </c>
      <c r="I57" s="461">
        <v>0</v>
      </c>
      <c r="J57" s="461">
        <v>0</v>
      </c>
      <c r="K57" s="461">
        <v>0</v>
      </c>
      <c r="L57" s="461">
        <v>0</v>
      </c>
      <c r="M57" s="461">
        <v>0</v>
      </c>
      <c r="N57" s="461">
        <v>0</v>
      </c>
      <c r="O57" s="461">
        <v>0</v>
      </c>
      <c r="P57" s="461">
        <v>0</v>
      </c>
      <c r="Q57" s="461">
        <v>0</v>
      </c>
      <c r="R57" s="461">
        <v>0</v>
      </c>
      <c r="S57" s="461">
        <v>0</v>
      </c>
      <c r="T57" s="461">
        <v>0</v>
      </c>
      <c r="U57" s="461">
        <v>0</v>
      </c>
      <c r="V57" s="917"/>
      <c r="W57" s="917"/>
      <c r="X57" s="917"/>
      <c r="Y57" s="917"/>
      <c r="Z57" s="917"/>
      <c r="AA57" s="917"/>
      <c r="AB57" s="917"/>
      <c r="AC57" s="917"/>
      <c r="AD57" s="917"/>
      <c r="AE57" s="917"/>
      <c r="AF57" s="917"/>
      <c r="AG57" s="917"/>
      <c r="AH57" s="917"/>
      <c r="AI57" s="917"/>
      <c r="AJ57" s="917"/>
      <c r="AK57" s="917"/>
      <c r="AL57" s="917"/>
      <c r="AM57" s="917"/>
      <c r="AN57" s="917"/>
      <c r="AO57" s="917"/>
      <c r="AP57" s="917"/>
      <c r="AQ57" s="917"/>
      <c r="AR57" s="917"/>
      <c r="AS57" s="917"/>
      <c r="AT57" s="917"/>
      <c r="AU57" s="917"/>
      <c r="AV57" s="917"/>
      <c r="AW57" s="917"/>
      <c r="AX57" s="917"/>
      <c r="AY57" s="917"/>
      <c r="AZ57" s="917"/>
      <c r="BA57" s="917"/>
      <c r="BB57" s="917"/>
      <c r="BC57" s="917"/>
      <c r="BD57" s="917"/>
      <c r="BE57" s="917"/>
      <c r="BF57" s="917"/>
      <c r="BG57" s="917"/>
      <c r="BH57" s="917"/>
      <c r="BI57" s="917"/>
      <c r="BJ57" s="917"/>
      <c r="BK57" s="917"/>
    </row>
    <row r="58" spans="1:63" s="922" customFormat="1" hidden="1" x14ac:dyDescent="0.2">
      <c r="A58" s="832" t="str">
        <f t="shared" si="0"/>
        <v/>
      </c>
      <c r="B58" s="832" t="s">
        <v>1210</v>
      </c>
      <c r="C58" s="462" t="s">
        <v>1155</v>
      </c>
      <c r="D58" s="835" t="s">
        <v>1146</v>
      </c>
      <c r="E58" s="461">
        <v>0</v>
      </c>
      <c r="F58" s="461">
        <v>0</v>
      </c>
      <c r="G58" s="461">
        <v>0</v>
      </c>
      <c r="H58" s="461">
        <v>0</v>
      </c>
      <c r="I58" s="461">
        <v>0</v>
      </c>
      <c r="J58" s="461">
        <v>0</v>
      </c>
      <c r="K58" s="461">
        <v>0</v>
      </c>
      <c r="L58" s="461">
        <v>0</v>
      </c>
      <c r="M58" s="461">
        <v>0</v>
      </c>
      <c r="N58" s="461">
        <v>0</v>
      </c>
      <c r="O58" s="461">
        <v>0</v>
      </c>
      <c r="P58" s="461">
        <v>0</v>
      </c>
      <c r="Q58" s="461">
        <v>0</v>
      </c>
      <c r="R58" s="461">
        <v>0</v>
      </c>
      <c r="S58" s="461">
        <v>0</v>
      </c>
      <c r="T58" s="461">
        <v>0</v>
      </c>
      <c r="U58" s="461">
        <v>0</v>
      </c>
      <c r="V58" s="917"/>
      <c r="W58" s="917"/>
      <c r="X58" s="917"/>
      <c r="Y58" s="917"/>
      <c r="Z58" s="917"/>
      <c r="AA58" s="917"/>
      <c r="AB58" s="917"/>
      <c r="AC58" s="917"/>
      <c r="AD58" s="917"/>
      <c r="AE58" s="917"/>
      <c r="AF58" s="917"/>
      <c r="AG58" s="917"/>
      <c r="AH58" s="917"/>
      <c r="AI58" s="917"/>
      <c r="AJ58" s="917"/>
      <c r="AK58" s="917"/>
      <c r="AL58" s="917"/>
      <c r="AM58" s="917"/>
      <c r="AN58" s="917"/>
      <c r="AO58" s="917"/>
      <c r="AP58" s="917"/>
      <c r="AQ58" s="917"/>
      <c r="AR58" s="917"/>
      <c r="AS58" s="917"/>
      <c r="AT58" s="917"/>
      <c r="AU58" s="917"/>
      <c r="AV58" s="917"/>
      <c r="AW58" s="917"/>
      <c r="AX58" s="917"/>
      <c r="AY58" s="917"/>
      <c r="AZ58" s="917"/>
      <c r="BA58" s="917"/>
      <c r="BB58" s="917"/>
      <c r="BC58" s="917"/>
      <c r="BD58" s="917"/>
      <c r="BE58" s="917"/>
      <c r="BF58" s="917"/>
      <c r="BG58" s="917"/>
      <c r="BH58" s="917"/>
      <c r="BI58" s="917"/>
      <c r="BJ58" s="917"/>
      <c r="BK58" s="917"/>
    </row>
    <row r="59" spans="1:63" s="922" customFormat="1" hidden="1" x14ac:dyDescent="0.2">
      <c r="A59" s="832" t="str">
        <f t="shared" si="0"/>
        <v/>
      </c>
      <c r="B59" s="832" t="s">
        <v>1210</v>
      </c>
      <c r="C59" s="462" t="s">
        <v>1156</v>
      </c>
      <c r="D59" s="835" t="s">
        <v>1148</v>
      </c>
      <c r="E59" s="461">
        <v>0</v>
      </c>
      <c r="F59" s="461">
        <v>0</v>
      </c>
      <c r="G59" s="461">
        <v>0</v>
      </c>
      <c r="H59" s="461">
        <v>0</v>
      </c>
      <c r="I59" s="461">
        <v>0</v>
      </c>
      <c r="J59" s="461">
        <v>0</v>
      </c>
      <c r="K59" s="461">
        <v>0</v>
      </c>
      <c r="L59" s="461">
        <v>0</v>
      </c>
      <c r="M59" s="461">
        <v>0</v>
      </c>
      <c r="N59" s="461">
        <v>0</v>
      </c>
      <c r="O59" s="461">
        <v>0</v>
      </c>
      <c r="P59" s="461">
        <v>0</v>
      </c>
      <c r="Q59" s="461">
        <v>0</v>
      </c>
      <c r="R59" s="461">
        <v>0</v>
      </c>
      <c r="S59" s="461">
        <v>0</v>
      </c>
      <c r="T59" s="461">
        <v>0</v>
      </c>
      <c r="U59" s="461">
        <v>0</v>
      </c>
      <c r="V59" s="917"/>
      <c r="W59" s="917"/>
      <c r="X59" s="917"/>
      <c r="Y59" s="917"/>
      <c r="Z59" s="917"/>
      <c r="AA59" s="917"/>
      <c r="AB59" s="917"/>
      <c r="AC59" s="917"/>
      <c r="AD59" s="917"/>
      <c r="AE59" s="917"/>
      <c r="AF59" s="917"/>
      <c r="AG59" s="917"/>
      <c r="AH59" s="917"/>
      <c r="AI59" s="917"/>
      <c r="AJ59" s="917"/>
      <c r="AK59" s="917"/>
      <c r="AL59" s="917"/>
      <c r="AM59" s="917"/>
      <c r="AN59" s="917"/>
      <c r="AO59" s="917"/>
      <c r="AP59" s="917"/>
      <c r="AQ59" s="917"/>
      <c r="AR59" s="917"/>
      <c r="AS59" s="917"/>
      <c r="AT59" s="917"/>
      <c r="AU59" s="917"/>
      <c r="AV59" s="917"/>
      <c r="AW59" s="917"/>
      <c r="AX59" s="917"/>
      <c r="AY59" s="917"/>
      <c r="AZ59" s="917"/>
      <c r="BA59" s="917"/>
      <c r="BB59" s="917"/>
      <c r="BC59" s="917"/>
      <c r="BD59" s="917"/>
      <c r="BE59" s="917"/>
      <c r="BF59" s="917"/>
      <c r="BG59" s="917"/>
      <c r="BH59" s="917"/>
      <c r="BI59" s="917"/>
      <c r="BJ59" s="917"/>
      <c r="BK59" s="917"/>
    </row>
    <row r="60" spans="1:63" s="919" customFormat="1" ht="20.100000000000001" hidden="1" customHeight="1" x14ac:dyDescent="0.2">
      <c r="A60" s="832" t="str">
        <f t="shared" si="0"/>
        <v/>
      </c>
      <c r="B60" s="832" t="s">
        <v>1210</v>
      </c>
      <c r="C60" s="462" t="s">
        <v>1157</v>
      </c>
      <c r="D60" s="835" t="s">
        <v>1158</v>
      </c>
      <c r="E60" s="461">
        <v>0</v>
      </c>
      <c r="F60" s="461">
        <v>0</v>
      </c>
      <c r="G60" s="461">
        <v>0</v>
      </c>
      <c r="H60" s="461">
        <v>0</v>
      </c>
      <c r="I60" s="461">
        <v>0</v>
      </c>
      <c r="J60" s="461">
        <v>0</v>
      </c>
      <c r="K60" s="461">
        <v>0</v>
      </c>
      <c r="L60" s="461">
        <v>0</v>
      </c>
      <c r="M60" s="461">
        <v>0</v>
      </c>
      <c r="N60" s="461">
        <v>0</v>
      </c>
      <c r="O60" s="461">
        <v>0</v>
      </c>
      <c r="P60" s="461">
        <v>0</v>
      </c>
      <c r="Q60" s="461">
        <v>0</v>
      </c>
      <c r="R60" s="461">
        <v>0</v>
      </c>
      <c r="S60" s="461">
        <v>0</v>
      </c>
      <c r="T60" s="461">
        <v>0</v>
      </c>
      <c r="U60" s="461">
        <v>0</v>
      </c>
      <c r="V60" s="917"/>
      <c r="W60" s="917"/>
      <c r="X60" s="917"/>
      <c r="Y60" s="917"/>
      <c r="Z60" s="917"/>
      <c r="AA60" s="917"/>
      <c r="AB60" s="917"/>
      <c r="AC60" s="917"/>
      <c r="AD60" s="917"/>
      <c r="AE60" s="917"/>
      <c r="AF60" s="917"/>
      <c r="AG60" s="917"/>
      <c r="AH60" s="917"/>
      <c r="AI60" s="917"/>
      <c r="AJ60" s="917"/>
      <c r="AK60" s="917"/>
      <c r="AL60" s="917"/>
      <c r="AM60" s="917"/>
      <c r="AN60" s="917"/>
      <c r="AO60" s="917"/>
      <c r="AP60" s="917"/>
      <c r="AQ60" s="917"/>
      <c r="AR60" s="917"/>
      <c r="AS60" s="917"/>
      <c r="AT60" s="917"/>
      <c r="AU60" s="917"/>
      <c r="AV60" s="917"/>
      <c r="AW60" s="917"/>
      <c r="AX60" s="917"/>
      <c r="AY60" s="917"/>
      <c r="AZ60" s="917"/>
      <c r="BA60" s="917"/>
      <c r="BB60" s="917"/>
      <c r="BC60" s="917"/>
      <c r="BD60" s="917"/>
      <c r="BE60" s="917"/>
      <c r="BF60" s="917"/>
      <c r="BG60" s="917"/>
      <c r="BH60" s="917"/>
      <c r="BI60" s="917"/>
      <c r="BJ60" s="917"/>
      <c r="BK60" s="917"/>
    </row>
    <row r="61" spans="1:63" s="922" customFormat="1" ht="20.100000000000001" customHeight="1" x14ac:dyDescent="0.2">
      <c r="A61" s="832" t="str">
        <f t="shared" si="0"/>
        <v>X</v>
      </c>
      <c r="B61" s="832" t="s">
        <v>1204</v>
      </c>
      <c r="C61" s="462" t="s">
        <v>1258</v>
      </c>
      <c r="D61" s="834" t="s">
        <v>622</v>
      </c>
      <c r="E61" s="461">
        <v>43.834510999999999</v>
      </c>
      <c r="F61" s="461">
        <v>56.575593000000005</v>
      </c>
      <c r="G61" s="461">
        <v>58.097303999999994</v>
      </c>
      <c r="H61" s="461">
        <v>69.63290099999999</v>
      </c>
      <c r="I61" s="461">
        <v>67.804198</v>
      </c>
      <c r="J61" s="461">
        <v>66.905625999999998</v>
      </c>
      <c r="K61" s="461">
        <v>68.186218999999994</v>
      </c>
      <c r="L61" s="461">
        <v>65.471435999999997</v>
      </c>
      <c r="M61" s="461">
        <v>59.192348000000003</v>
      </c>
      <c r="N61" s="461">
        <v>61.301951000000003</v>
      </c>
      <c r="O61" s="461">
        <v>53.852782999999995</v>
      </c>
      <c r="P61" s="461">
        <v>58.749136</v>
      </c>
      <c r="Q61" s="461">
        <v>59.077078</v>
      </c>
      <c r="R61" s="461">
        <v>65.266882999999993</v>
      </c>
      <c r="S61" s="461">
        <v>67.310748000000004</v>
      </c>
      <c r="T61" s="461">
        <v>71.930199000000002</v>
      </c>
      <c r="U61" s="461">
        <v>95.667000000000002</v>
      </c>
      <c r="V61" s="917"/>
      <c r="W61" s="917"/>
      <c r="X61" s="917"/>
      <c r="Y61" s="917"/>
      <c r="Z61" s="917"/>
      <c r="AA61" s="917"/>
      <c r="AB61" s="917"/>
      <c r="AC61" s="917"/>
      <c r="AD61" s="917"/>
      <c r="AE61" s="917"/>
      <c r="AF61" s="917"/>
      <c r="AG61" s="917"/>
      <c r="AH61" s="917"/>
      <c r="AI61" s="917"/>
      <c r="AJ61" s="917"/>
      <c r="AK61" s="917"/>
      <c r="AL61" s="917"/>
      <c r="AM61" s="917"/>
      <c r="AN61" s="917"/>
      <c r="AO61" s="917"/>
      <c r="AP61" s="917"/>
      <c r="AQ61" s="917"/>
      <c r="AR61" s="917"/>
      <c r="AS61" s="917"/>
      <c r="AT61" s="917"/>
      <c r="AU61" s="917"/>
      <c r="AV61" s="917"/>
      <c r="AW61" s="917"/>
      <c r="AX61" s="917"/>
      <c r="AY61" s="917"/>
      <c r="AZ61" s="917"/>
      <c r="BA61" s="917"/>
      <c r="BB61" s="917"/>
      <c r="BC61" s="917"/>
      <c r="BD61" s="917"/>
      <c r="BE61" s="917"/>
      <c r="BF61" s="917"/>
      <c r="BG61" s="917"/>
      <c r="BH61" s="917"/>
      <c r="BI61" s="917"/>
      <c r="BJ61" s="917"/>
      <c r="BK61" s="917"/>
    </row>
    <row r="62" spans="1:63" s="922" customFormat="1" x14ac:dyDescent="0.2">
      <c r="A62" s="832" t="str">
        <f t="shared" si="0"/>
        <v>X</v>
      </c>
      <c r="B62" s="832" t="s">
        <v>1204</v>
      </c>
      <c r="C62" s="462" t="s">
        <v>1259</v>
      </c>
      <c r="D62" s="465" t="s">
        <v>1260</v>
      </c>
      <c r="E62" s="461">
        <v>42.973905000000002</v>
      </c>
      <c r="F62" s="461">
        <v>56.575593000000005</v>
      </c>
      <c r="G62" s="461">
        <v>58.097303999999994</v>
      </c>
      <c r="H62" s="461">
        <v>69.58343099999999</v>
      </c>
      <c r="I62" s="461">
        <v>67.804198</v>
      </c>
      <c r="J62" s="461">
        <v>66.905625999999998</v>
      </c>
      <c r="K62" s="461">
        <v>68.186218999999994</v>
      </c>
      <c r="L62" s="461">
        <v>65.257149999999996</v>
      </c>
      <c r="M62" s="461">
        <v>58.896884</v>
      </c>
      <c r="N62" s="461">
        <v>60.955226000000003</v>
      </c>
      <c r="O62" s="461">
        <v>53.561602999999998</v>
      </c>
      <c r="P62" s="461">
        <v>58.530751000000002</v>
      </c>
      <c r="Q62" s="461">
        <v>59.004283000000001</v>
      </c>
      <c r="R62" s="461">
        <v>64.757317999999998</v>
      </c>
      <c r="S62" s="461">
        <v>67.154093000000003</v>
      </c>
      <c r="T62" s="461">
        <v>71.818386000000004</v>
      </c>
      <c r="U62" s="461">
        <v>95.638999999999996</v>
      </c>
      <c r="V62" s="917"/>
      <c r="W62" s="917"/>
      <c r="X62" s="917"/>
      <c r="Y62" s="917"/>
      <c r="Z62" s="917"/>
      <c r="AA62" s="917"/>
      <c r="AB62" s="917"/>
      <c r="AC62" s="917"/>
      <c r="AD62" s="917"/>
      <c r="AE62" s="917"/>
      <c r="AF62" s="917"/>
      <c r="AG62" s="917"/>
      <c r="AH62" s="917"/>
      <c r="AI62" s="917"/>
      <c r="AJ62" s="917"/>
      <c r="AK62" s="917"/>
      <c r="AL62" s="917"/>
      <c r="AM62" s="917"/>
      <c r="AN62" s="917"/>
      <c r="AO62" s="917"/>
      <c r="AP62" s="917"/>
      <c r="AQ62" s="917"/>
      <c r="AR62" s="917"/>
      <c r="AS62" s="917"/>
      <c r="AT62" s="917"/>
      <c r="AU62" s="917"/>
      <c r="AV62" s="917"/>
      <c r="AW62" s="917"/>
      <c r="AX62" s="917"/>
      <c r="AY62" s="917"/>
      <c r="AZ62" s="917"/>
      <c r="BA62" s="917"/>
      <c r="BB62" s="917"/>
      <c r="BC62" s="917"/>
      <c r="BD62" s="917"/>
      <c r="BE62" s="917"/>
      <c r="BF62" s="917"/>
      <c r="BG62" s="917"/>
      <c r="BH62" s="917"/>
      <c r="BI62" s="917"/>
      <c r="BJ62" s="917"/>
      <c r="BK62" s="917"/>
    </row>
    <row r="63" spans="1:63" s="922" customFormat="1" x14ac:dyDescent="0.2">
      <c r="A63" s="832" t="str">
        <f t="shared" si="0"/>
        <v>X</v>
      </c>
      <c r="B63" s="832" t="s">
        <v>1204</v>
      </c>
      <c r="C63" s="462" t="s">
        <v>1261</v>
      </c>
      <c r="D63" s="835" t="s">
        <v>1159</v>
      </c>
      <c r="E63" s="461">
        <v>35.777906000000002</v>
      </c>
      <c r="F63" s="461">
        <v>45.688151000000005</v>
      </c>
      <c r="G63" s="461">
        <v>41.658696999999997</v>
      </c>
      <c r="H63" s="461">
        <v>44.343404999999997</v>
      </c>
      <c r="I63" s="461">
        <v>44.182034000000002</v>
      </c>
      <c r="J63" s="461">
        <v>47.572769000000001</v>
      </c>
      <c r="K63" s="461">
        <v>46.942827999999999</v>
      </c>
      <c r="L63" s="461">
        <v>45.906303999999999</v>
      </c>
      <c r="M63" s="461">
        <v>46.098821000000001</v>
      </c>
      <c r="N63" s="461">
        <v>49.303678000000005</v>
      </c>
      <c r="O63" s="461">
        <v>44.260345999999998</v>
      </c>
      <c r="P63" s="461">
        <v>48.284886</v>
      </c>
      <c r="Q63" s="461">
        <v>47.764101000000004</v>
      </c>
      <c r="R63" s="461">
        <v>46.115332000000002</v>
      </c>
      <c r="S63" s="461">
        <v>51.507316000000003</v>
      </c>
      <c r="T63" s="461">
        <v>58.941563000000002</v>
      </c>
      <c r="U63" s="461">
        <v>79.171000000000006</v>
      </c>
      <c r="V63" s="917"/>
      <c r="W63" s="917"/>
      <c r="X63" s="917"/>
      <c r="Y63" s="917"/>
      <c r="Z63" s="917"/>
      <c r="AA63" s="917"/>
      <c r="AB63" s="917"/>
      <c r="AC63" s="917"/>
      <c r="AD63" s="917"/>
      <c r="AE63" s="917"/>
      <c r="AF63" s="917"/>
      <c r="AG63" s="917"/>
      <c r="AH63" s="917"/>
      <c r="AI63" s="917"/>
      <c r="AJ63" s="917"/>
      <c r="AK63" s="917"/>
      <c r="AL63" s="917"/>
      <c r="AM63" s="917"/>
      <c r="AN63" s="917"/>
      <c r="AO63" s="917"/>
      <c r="AP63" s="917"/>
      <c r="AQ63" s="917"/>
      <c r="AR63" s="917"/>
      <c r="AS63" s="917"/>
      <c r="AT63" s="917"/>
      <c r="AU63" s="917"/>
      <c r="AV63" s="917"/>
      <c r="AW63" s="917"/>
      <c r="AX63" s="917"/>
      <c r="AY63" s="917"/>
      <c r="AZ63" s="917"/>
      <c r="BA63" s="917"/>
      <c r="BB63" s="917"/>
      <c r="BC63" s="917"/>
      <c r="BD63" s="917"/>
      <c r="BE63" s="917"/>
      <c r="BF63" s="917"/>
      <c r="BG63" s="917"/>
      <c r="BH63" s="917"/>
      <c r="BI63" s="917"/>
      <c r="BJ63" s="917"/>
      <c r="BK63" s="917"/>
    </row>
    <row r="64" spans="1:63" s="922" customFormat="1" x14ac:dyDescent="0.2">
      <c r="A64" s="832" t="str">
        <f t="shared" si="0"/>
        <v>X</v>
      </c>
      <c r="B64" s="832" t="s">
        <v>1210</v>
      </c>
      <c r="C64" s="462" t="s">
        <v>1262</v>
      </c>
      <c r="D64" s="836" t="s">
        <v>1263</v>
      </c>
      <c r="E64" s="461">
        <v>18.092524000000001</v>
      </c>
      <c r="F64" s="461">
        <v>22.859694999999999</v>
      </c>
      <c r="G64" s="461">
        <v>26.013247</v>
      </c>
      <c r="H64" s="461">
        <v>27.964244000000001</v>
      </c>
      <c r="I64" s="461">
        <v>30.328389999999999</v>
      </c>
      <c r="J64" s="461">
        <v>34.305484</v>
      </c>
      <c r="K64" s="461">
        <v>32.255412</v>
      </c>
      <c r="L64" s="461">
        <v>30.922734999999999</v>
      </c>
      <c r="M64" s="461">
        <v>31.659523</v>
      </c>
      <c r="N64" s="461">
        <v>29.478694999999998</v>
      </c>
      <c r="O64" s="461">
        <v>29.114114000000001</v>
      </c>
      <c r="P64" s="461">
        <v>33.124223999999998</v>
      </c>
      <c r="Q64" s="461">
        <v>32.234960999999998</v>
      </c>
      <c r="R64" s="461">
        <v>31.179960000000001</v>
      </c>
      <c r="S64" s="461">
        <v>31.775770000000001</v>
      </c>
      <c r="T64" s="461">
        <v>36.970287999999996</v>
      </c>
      <c r="U64" s="461">
        <v>37.847999999999999</v>
      </c>
      <c r="V64" s="917"/>
      <c r="W64" s="917"/>
      <c r="X64" s="917"/>
      <c r="Y64" s="917"/>
      <c r="Z64" s="917"/>
      <c r="AA64" s="917"/>
      <c r="AB64" s="917"/>
      <c r="AC64" s="917"/>
      <c r="AD64" s="917"/>
      <c r="AE64" s="917"/>
      <c r="AF64" s="917"/>
      <c r="AG64" s="917"/>
      <c r="AH64" s="917"/>
      <c r="AI64" s="917"/>
      <c r="AJ64" s="917"/>
      <c r="AK64" s="917"/>
      <c r="AL64" s="917"/>
      <c r="AM64" s="917"/>
      <c r="AN64" s="917"/>
      <c r="AO64" s="917"/>
      <c r="AP64" s="917"/>
      <c r="AQ64" s="917"/>
      <c r="AR64" s="917"/>
      <c r="AS64" s="917"/>
      <c r="AT64" s="917"/>
      <c r="AU64" s="917"/>
      <c r="AV64" s="917"/>
      <c r="AW64" s="917"/>
      <c r="AX64" s="917"/>
      <c r="AY64" s="917"/>
      <c r="AZ64" s="917"/>
      <c r="BA64" s="917"/>
      <c r="BB64" s="917"/>
      <c r="BC64" s="917"/>
      <c r="BD64" s="917"/>
      <c r="BE64" s="917"/>
      <c r="BF64" s="917"/>
      <c r="BG64" s="917"/>
      <c r="BH64" s="917"/>
      <c r="BI64" s="917"/>
      <c r="BJ64" s="917"/>
      <c r="BK64" s="917"/>
    </row>
    <row r="65" spans="1:63" s="922" customFormat="1" x14ac:dyDescent="0.2">
      <c r="A65" s="832" t="str">
        <f t="shared" si="0"/>
        <v>X</v>
      </c>
      <c r="B65" s="832" t="s">
        <v>1210</v>
      </c>
      <c r="C65" s="462" t="s">
        <v>1264</v>
      </c>
      <c r="D65" s="836" t="s">
        <v>1265</v>
      </c>
      <c r="E65" s="461">
        <v>10.691414999999999</v>
      </c>
      <c r="F65" s="461">
        <v>11.892364000000001</v>
      </c>
      <c r="G65" s="461">
        <v>11.138399</v>
      </c>
      <c r="H65" s="461">
        <v>9.9312529999999999</v>
      </c>
      <c r="I65" s="461">
        <v>8.6925340000000002</v>
      </c>
      <c r="J65" s="461">
        <v>8.5868280000000006</v>
      </c>
      <c r="K65" s="461">
        <v>9.8142840000000007</v>
      </c>
      <c r="L65" s="461">
        <v>9.8592860000000009</v>
      </c>
      <c r="M65" s="461">
        <v>9.0708509999999993</v>
      </c>
      <c r="N65" s="461">
        <v>10.047790000000001</v>
      </c>
      <c r="O65" s="461">
        <v>9.6759869999999992</v>
      </c>
      <c r="P65" s="461">
        <v>10.112791</v>
      </c>
      <c r="Q65" s="461">
        <v>11.033511000000001</v>
      </c>
      <c r="R65" s="461">
        <v>10.655917000000001</v>
      </c>
      <c r="S65" s="461">
        <v>11.148728</v>
      </c>
      <c r="T65" s="461">
        <v>12.343327</v>
      </c>
      <c r="U65" s="461">
        <v>15.243</v>
      </c>
      <c r="V65" s="917"/>
      <c r="W65" s="917"/>
      <c r="X65" s="917"/>
      <c r="Y65" s="917"/>
      <c r="Z65" s="917"/>
      <c r="AA65" s="917"/>
      <c r="AB65" s="917"/>
      <c r="AC65" s="917"/>
      <c r="AD65" s="917"/>
      <c r="AE65" s="917"/>
      <c r="AF65" s="917"/>
      <c r="AG65" s="917"/>
      <c r="AH65" s="917"/>
      <c r="AI65" s="917"/>
      <c r="AJ65" s="917"/>
      <c r="AK65" s="917"/>
      <c r="AL65" s="917"/>
      <c r="AM65" s="917"/>
      <c r="AN65" s="917"/>
      <c r="AO65" s="917"/>
      <c r="AP65" s="917"/>
      <c r="AQ65" s="917"/>
      <c r="AR65" s="917"/>
      <c r="AS65" s="917"/>
      <c r="AT65" s="917"/>
      <c r="AU65" s="917"/>
      <c r="AV65" s="917"/>
      <c r="AW65" s="917"/>
      <c r="AX65" s="917"/>
      <c r="AY65" s="917"/>
      <c r="AZ65" s="917"/>
      <c r="BA65" s="917"/>
      <c r="BB65" s="917"/>
      <c r="BC65" s="917"/>
      <c r="BD65" s="917"/>
      <c r="BE65" s="917"/>
      <c r="BF65" s="917"/>
      <c r="BG65" s="917"/>
      <c r="BH65" s="917"/>
      <c r="BI65" s="917"/>
      <c r="BJ65" s="917"/>
      <c r="BK65" s="917"/>
    </row>
    <row r="66" spans="1:63" s="922" customFormat="1" x14ac:dyDescent="0.2">
      <c r="A66" s="832" t="str">
        <f t="shared" si="0"/>
        <v>X</v>
      </c>
      <c r="B66" s="832" t="s">
        <v>1210</v>
      </c>
      <c r="C66" s="462" t="s">
        <v>1266</v>
      </c>
      <c r="D66" s="836" t="s">
        <v>1267</v>
      </c>
      <c r="E66" s="461">
        <v>6.2806689999999996</v>
      </c>
      <c r="F66" s="461">
        <v>4</v>
      </c>
      <c r="G66" s="461">
        <v>4</v>
      </c>
      <c r="H66" s="461">
        <v>4</v>
      </c>
      <c r="I66" s="461">
        <v>4</v>
      </c>
      <c r="J66" s="461">
        <v>4</v>
      </c>
      <c r="K66" s="461">
        <v>4</v>
      </c>
      <c r="L66" s="461">
        <v>3.6</v>
      </c>
      <c r="M66" s="461">
        <v>3.6</v>
      </c>
      <c r="N66" s="461">
        <v>3.6</v>
      </c>
      <c r="O66" s="461">
        <v>3.6</v>
      </c>
      <c r="P66" s="461">
        <v>3.6</v>
      </c>
      <c r="Q66" s="461">
        <v>3.6</v>
      </c>
      <c r="R66" s="461">
        <v>3.6</v>
      </c>
      <c r="S66" s="461">
        <v>4.5999999999999996</v>
      </c>
      <c r="T66" s="461">
        <v>4.2249999999999996</v>
      </c>
      <c r="U66" s="461">
        <v>10.054</v>
      </c>
      <c r="V66" s="917"/>
      <c r="W66" s="917"/>
      <c r="X66" s="917"/>
      <c r="Y66" s="917"/>
      <c r="Z66" s="917"/>
      <c r="AA66" s="917"/>
      <c r="AB66" s="917"/>
      <c r="AC66" s="917"/>
      <c r="AD66" s="917"/>
      <c r="AE66" s="917"/>
      <c r="AF66" s="917"/>
      <c r="AG66" s="917"/>
      <c r="AH66" s="917"/>
      <c r="AI66" s="917"/>
      <c r="AJ66" s="917"/>
      <c r="AK66" s="917"/>
      <c r="AL66" s="917"/>
      <c r="AM66" s="917"/>
      <c r="AN66" s="917"/>
      <c r="AO66" s="917"/>
      <c r="AP66" s="917"/>
      <c r="AQ66" s="917"/>
      <c r="AR66" s="917"/>
      <c r="AS66" s="917"/>
      <c r="AT66" s="917"/>
      <c r="AU66" s="917"/>
      <c r="AV66" s="917"/>
      <c r="AW66" s="917"/>
      <c r="AX66" s="917"/>
      <c r="AY66" s="917"/>
      <c r="AZ66" s="917"/>
      <c r="BA66" s="917"/>
      <c r="BB66" s="917"/>
      <c r="BC66" s="917"/>
      <c r="BD66" s="917"/>
      <c r="BE66" s="917"/>
      <c r="BF66" s="917"/>
      <c r="BG66" s="917"/>
      <c r="BH66" s="917"/>
      <c r="BI66" s="917"/>
      <c r="BJ66" s="917"/>
      <c r="BK66" s="917"/>
    </row>
    <row r="67" spans="1:63" s="922" customFormat="1" x14ac:dyDescent="0.2">
      <c r="A67" s="832" t="str">
        <f t="shared" si="0"/>
        <v>X</v>
      </c>
      <c r="B67" s="832" t="s">
        <v>1210</v>
      </c>
      <c r="C67" s="462" t="s">
        <v>1268</v>
      </c>
      <c r="D67" s="836" t="s">
        <v>1269</v>
      </c>
      <c r="E67" s="461">
        <v>0.71329799999999999</v>
      </c>
      <c r="F67" s="461">
        <v>6.9360920000000004</v>
      </c>
      <c r="G67" s="461">
        <v>0.50705100000000003</v>
      </c>
      <c r="H67" s="461">
        <v>2.447908</v>
      </c>
      <c r="I67" s="461">
        <v>1.1611100000000001</v>
      </c>
      <c r="J67" s="461">
        <v>0.68045699999999998</v>
      </c>
      <c r="K67" s="461">
        <v>0.87313200000000002</v>
      </c>
      <c r="L67" s="461">
        <v>1.5242830000000001</v>
      </c>
      <c r="M67" s="461">
        <v>1.7684470000000001</v>
      </c>
      <c r="N67" s="461">
        <v>6.1771929999999999</v>
      </c>
      <c r="O67" s="461">
        <v>1.8702449999999999</v>
      </c>
      <c r="P67" s="461">
        <v>1.4478709999999999</v>
      </c>
      <c r="Q67" s="461">
        <v>0.89562900000000001</v>
      </c>
      <c r="R67" s="461">
        <v>0.67945500000000003</v>
      </c>
      <c r="S67" s="461">
        <v>3.982818</v>
      </c>
      <c r="T67" s="461">
        <v>5.4029480000000003</v>
      </c>
      <c r="U67" s="461">
        <v>16.026</v>
      </c>
      <c r="V67" s="917"/>
      <c r="W67" s="917"/>
      <c r="X67" s="917"/>
      <c r="Y67" s="917"/>
      <c r="Z67" s="917"/>
      <c r="AA67" s="917"/>
      <c r="AB67" s="917"/>
      <c r="AC67" s="917"/>
      <c r="AD67" s="917"/>
      <c r="AE67" s="917"/>
      <c r="AF67" s="917"/>
      <c r="AG67" s="917"/>
      <c r="AH67" s="917"/>
      <c r="AI67" s="917"/>
      <c r="AJ67" s="917"/>
      <c r="AK67" s="917"/>
      <c r="AL67" s="917"/>
      <c r="AM67" s="917"/>
      <c r="AN67" s="917"/>
      <c r="AO67" s="917"/>
      <c r="AP67" s="917"/>
      <c r="AQ67" s="917"/>
      <c r="AR67" s="917"/>
      <c r="AS67" s="917"/>
      <c r="AT67" s="917"/>
      <c r="AU67" s="917"/>
      <c r="AV67" s="917"/>
      <c r="AW67" s="917"/>
      <c r="AX67" s="917"/>
      <c r="AY67" s="917"/>
      <c r="AZ67" s="917"/>
      <c r="BA67" s="917"/>
      <c r="BB67" s="917"/>
      <c r="BC67" s="917"/>
      <c r="BD67" s="917"/>
      <c r="BE67" s="917"/>
      <c r="BF67" s="917"/>
      <c r="BG67" s="917"/>
      <c r="BH67" s="917"/>
      <c r="BI67" s="917"/>
      <c r="BJ67" s="917"/>
      <c r="BK67" s="917"/>
    </row>
    <row r="68" spans="1:63" s="922" customFormat="1" hidden="1" x14ac:dyDescent="0.2">
      <c r="A68" s="832" t="str">
        <f t="shared" ref="A68:A131" si="1">IF(SUM(E68:AI68)=0,"","X")</f>
        <v/>
      </c>
      <c r="B68" s="832" t="s">
        <v>1210</v>
      </c>
      <c r="C68" s="462" t="s">
        <v>1160</v>
      </c>
      <c r="D68" s="836" t="s">
        <v>1161</v>
      </c>
      <c r="E68" s="461">
        <v>0</v>
      </c>
      <c r="F68" s="461">
        <v>0</v>
      </c>
      <c r="G68" s="461">
        <v>0</v>
      </c>
      <c r="H68" s="461">
        <v>0</v>
      </c>
      <c r="I68" s="461">
        <v>0</v>
      </c>
      <c r="J68" s="461">
        <v>0</v>
      </c>
      <c r="K68" s="461">
        <v>0</v>
      </c>
      <c r="L68" s="461">
        <v>0</v>
      </c>
      <c r="M68" s="461">
        <v>0</v>
      </c>
      <c r="N68" s="461">
        <v>0</v>
      </c>
      <c r="O68" s="461">
        <v>0</v>
      </c>
      <c r="P68" s="461">
        <v>0</v>
      </c>
      <c r="Q68" s="461">
        <v>0</v>
      </c>
      <c r="R68" s="461">
        <v>0</v>
      </c>
      <c r="S68" s="461">
        <v>0</v>
      </c>
      <c r="T68" s="461">
        <v>0</v>
      </c>
      <c r="U68" s="461">
        <v>0</v>
      </c>
      <c r="V68" s="917"/>
      <c r="W68" s="917"/>
      <c r="X68" s="917"/>
      <c r="Y68" s="917"/>
      <c r="Z68" s="917"/>
      <c r="AA68" s="917"/>
      <c r="AB68" s="917"/>
      <c r="AC68" s="917"/>
      <c r="AD68" s="917"/>
      <c r="AE68" s="917"/>
      <c r="AF68" s="917"/>
      <c r="AG68" s="917"/>
      <c r="AH68" s="917"/>
      <c r="AI68" s="917"/>
      <c r="AJ68" s="917"/>
      <c r="AK68" s="917"/>
      <c r="AL68" s="917"/>
      <c r="AM68" s="917"/>
      <c r="AN68" s="917"/>
      <c r="AO68" s="917"/>
      <c r="AP68" s="917"/>
      <c r="AQ68" s="917"/>
      <c r="AR68" s="917"/>
      <c r="AS68" s="917"/>
      <c r="AT68" s="917"/>
      <c r="AU68" s="917"/>
      <c r="AV68" s="917"/>
      <c r="AW68" s="917"/>
      <c r="AX68" s="917"/>
      <c r="AY68" s="917"/>
      <c r="AZ68" s="917"/>
      <c r="BA68" s="917"/>
      <c r="BB68" s="917"/>
      <c r="BC68" s="917"/>
      <c r="BD68" s="917"/>
      <c r="BE68" s="917"/>
      <c r="BF68" s="917"/>
      <c r="BG68" s="917"/>
      <c r="BH68" s="917"/>
      <c r="BI68" s="917"/>
      <c r="BJ68" s="917"/>
      <c r="BK68" s="917"/>
    </row>
    <row r="69" spans="1:63" s="922" customFormat="1" x14ac:dyDescent="0.2">
      <c r="A69" s="832" t="str">
        <f t="shared" si="1"/>
        <v>X</v>
      </c>
      <c r="B69" s="832" t="s">
        <v>1204</v>
      </c>
      <c r="C69" s="462" t="s">
        <v>1270</v>
      </c>
      <c r="D69" s="835" t="s">
        <v>896</v>
      </c>
      <c r="E69" s="461">
        <v>7.1959990000000005</v>
      </c>
      <c r="F69" s="461">
        <v>10.887442</v>
      </c>
      <c r="G69" s="461">
        <v>16.438607000000001</v>
      </c>
      <c r="H69" s="461">
        <v>25.240026</v>
      </c>
      <c r="I69" s="461">
        <v>23.622163999999998</v>
      </c>
      <c r="J69" s="461">
        <v>19.332857000000001</v>
      </c>
      <c r="K69" s="461">
        <v>21.243391000000003</v>
      </c>
      <c r="L69" s="461">
        <v>19.350846000000001</v>
      </c>
      <c r="M69" s="461">
        <v>12.798062999999999</v>
      </c>
      <c r="N69" s="461">
        <v>11.651548</v>
      </c>
      <c r="O69" s="461">
        <v>9.3012569999999997</v>
      </c>
      <c r="P69" s="461">
        <v>10.245865</v>
      </c>
      <c r="Q69" s="461">
        <v>11.240182000000001</v>
      </c>
      <c r="R69" s="461">
        <v>18.641986000000003</v>
      </c>
      <c r="S69" s="461">
        <v>15.646777</v>
      </c>
      <c r="T69" s="461">
        <v>12.876823</v>
      </c>
      <c r="U69" s="461">
        <v>16.468</v>
      </c>
      <c r="V69" s="917"/>
      <c r="W69" s="917"/>
      <c r="X69" s="917"/>
      <c r="Y69" s="917"/>
      <c r="Z69" s="917"/>
      <c r="AA69" s="917"/>
      <c r="AB69" s="917"/>
      <c r="AC69" s="917"/>
      <c r="AD69" s="917"/>
      <c r="AE69" s="917"/>
      <c r="AF69" s="917"/>
      <c r="AG69" s="917"/>
      <c r="AH69" s="917"/>
      <c r="AI69" s="917"/>
      <c r="AJ69" s="917"/>
      <c r="AK69" s="917"/>
      <c r="AL69" s="917"/>
      <c r="AM69" s="917"/>
      <c r="AN69" s="917"/>
      <c r="AO69" s="917"/>
      <c r="AP69" s="917"/>
      <c r="AQ69" s="917"/>
      <c r="AR69" s="917"/>
      <c r="AS69" s="917"/>
      <c r="AT69" s="917"/>
      <c r="AU69" s="917"/>
      <c r="AV69" s="917"/>
      <c r="AW69" s="917"/>
      <c r="AX69" s="917"/>
      <c r="AY69" s="917"/>
      <c r="AZ69" s="917"/>
      <c r="BA69" s="917"/>
      <c r="BB69" s="917"/>
      <c r="BC69" s="917"/>
      <c r="BD69" s="917"/>
      <c r="BE69" s="917"/>
      <c r="BF69" s="917"/>
      <c r="BG69" s="917"/>
      <c r="BH69" s="917"/>
      <c r="BI69" s="917"/>
      <c r="BJ69" s="917"/>
      <c r="BK69" s="917"/>
    </row>
    <row r="70" spans="1:63" s="922" customFormat="1" x14ac:dyDescent="0.2">
      <c r="A70" s="832" t="str">
        <f t="shared" si="1"/>
        <v>X</v>
      </c>
      <c r="B70" s="832" t="s">
        <v>1210</v>
      </c>
      <c r="C70" s="462" t="s">
        <v>1271</v>
      </c>
      <c r="D70" s="836" t="s">
        <v>1272</v>
      </c>
      <c r="E70" s="461">
        <v>2.4513470000000002</v>
      </c>
      <c r="F70" s="461">
        <v>4.71652</v>
      </c>
      <c r="G70" s="461">
        <v>9.4965890000000002</v>
      </c>
      <c r="H70" s="461">
        <v>16.582664000000001</v>
      </c>
      <c r="I70" s="461">
        <v>11.289527</v>
      </c>
      <c r="J70" s="461">
        <v>13.218273</v>
      </c>
      <c r="K70" s="461">
        <v>13.307975000000001</v>
      </c>
      <c r="L70" s="461">
        <v>11.950846</v>
      </c>
      <c r="M70" s="461">
        <v>5.3730630000000001</v>
      </c>
      <c r="N70" s="461">
        <v>4.2465479999999998</v>
      </c>
      <c r="O70" s="461">
        <v>1.901257</v>
      </c>
      <c r="P70" s="461">
        <v>2.6458650000000001</v>
      </c>
      <c r="Q70" s="461">
        <v>3.8073570000000001</v>
      </c>
      <c r="R70" s="461">
        <v>11.241986000000001</v>
      </c>
      <c r="S70" s="461">
        <v>8.2467769999999998</v>
      </c>
      <c r="T70" s="461">
        <v>4.6168230000000001</v>
      </c>
      <c r="U70" s="461">
        <v>6.1719999999999997</v>
      </c>
      <c r="V70" s="917"/>
      <c r="W70" s="917"/>
      <c r="X70" s="917"/>
      <c r="Y70" s="917"/>
      <c r="Z70" s="917"/>
      <c r="AA70" s="917"/>
      <c r="AB70" s="917"/>
      <c r="AC70" s="917"/>
      <c r="AD70" s="917"/>
      <c r="AE70" s="917"/>
      <c r="AF70" s="917"/>
      <c r="AG70" s="917"/>
      <c r="AH70" s="917"/>
      <c r="AI70" s="917"/>
      <c r="AJ70" s="917"/>
      <c r="AK70" s="917"/>
      <c r="AL70" s="917"/>
      <c r="AM70" s="917"/>
      <c r="AN70" s="917"/>
      <c r="AO70" s="917"/>
      <c r="AP70" s="917"/>
      <c r="AQ70" s="917"/>
      <c r="AR70" s="917"/>
      <c r="AS70" s="917"/>
      <c r="AT70" s="917"/>
      <c r="AU70" s="917"/>
      <c r="AV70" s="917"/>
      <c r="AW70" s="917"/>
      <c r="AX70" s="917"/>
      <c r="AY70" s="917"/>
      <c r="AZ70" s="917"/>
      <c r="BA70" s="917"/>
      <c r="BB70" s="917"/>
      <c r="BC70" s="917"/>
      <c r="BD70" s="917"/>
      <c r="BE70" s="917"/>
      <c r="BF70" s="917"/>
      <c r="BG70" s="917"/>
      <c r="BH70" s="917"/>
      <c r="BI70" s="917"/>
      <c r="BJ70" s="917"/>
      <c r="BK70" s="917"/>
    </row>
    <row r="71" spans="1:63" s="922" customFormat="1" hidden="1" x14ac:dyDescent="0.2">
      <c r="A71" s="832" t="str">
        <f t="shared" si="1"/>
        <v>X</v>
      </c>
      <c r="B71" s="832" t="s">
        <v>1210</v>
      </c>
      <c r="C71" s="462" t="s">
        <v>1162</v>
      </c>
      <c r="D71" s="836" t="s">
        <v>1163</v>
      </c>
      <c r="E71" s="461">
        <v>0</v>
      </c>
      <c r="F71" s="461">
        <v>0</v>
      </c>
      <c r="G71" s="461">
        <v>0</v>
      </c>
      <c r="H71" s="461">
        <v>0</v>
      </c>
      <c r="I71" s="461">
        <v>0</v>
      </c>
      <c r="J71" s="461">
        <v>0</v>
      </c>
      <c r="K71" s="461">
        <v>0</v>
      </c>
      <c r="L71" s="461">
        <v>0</v>
      </c>
      <c r="M71" s="461">
        <v>0</v>
      </c>
      <c r="N71" s="461">
        <v>0</v>
      </c>
      <c r="O71" s="461">
        <v>0</v>
      </c>
      <c r="P71" s="461">
        <v>0</v>
      </c>
      <c r="Q71" s="461">
        <v>0</v>
      </c>
      <c r="R71" s="461">
        <v>0</v>
      </c>
      <c r="S71" s="461">
        <v>0</v>
      </c>
      <c r="T71" s="461">
        <v>0</v>
      </c>
      <c r="U71" s="461">
        <v>1.6559999999999999</v>
      </c>
      <c r="V71" s="917"/>
      <c r="W71" s="917"/>
      <c r="X71" s="917"/>
      <c r="Y71" s="917"/>
      <c r="Z71" s="917"/>
      <c r="AA71" s="917"/>
      <c r="AB71" s="917"/>
      <c r="AC71" s="917"/>
      <c r="AD71" s="917"/>
      <c r="AE71" s="917"/>
      <c r="AF71" s="917"/>
      <c r="AG71" s="917"/>
      <c r="AH71" s="917"/>
      <c r="AI71" s="917"/>
      <c r="AJ71" s="917"/>
      <c r="AK71" s="917"/>
      <c r="AL71" s="917"/>
      <c r="AM71" s="917"/>
      <c r="AN71" s="917"/>
      <c r="AO71" s="917"/>
      <c r="AP71" s="917"/>
      <c r="AQ71" s="917"/>
      <c r="AR71" s="917"/>
      <c r="AS71" s="917"/>
      <c r="AT71" s="917"/>
      <c r="AU71" s="917"/>
      <c r="AV71" s="917"/>
      <c r="AW71" s="917"/>
      <c r="AX71" s="917"/>
      <c r="AY71" s="917"/>
      <c r="AZ71" s="917"/>
      <c r="BA71" s="917"/>
      <c r="BB71" s="917"/>
      <c r="BC71" s="917"/>
      <c r="BD71" s="917"/>
      <c r="BE71" s="917"/>
      <c r="BF71" s="917"/>
      <c r="BG71" s="917"/>
      <c r="BH71" s="917"/>
      <c r="BI71" s="917"/>
      <c r="BJ71" s="917"/>
      <c r="BK71" s="917"/>
    </row>
    <row r="72" spans="1:63" s="922" customFormat="1" x14ac:dyDescent="0.2">
      <c r="A72" s="832" t="str">
        <f t="shared" si="1"/>
        <v>X</v>
      </c>
      <c r="B72" s="832" t="s">
        <v>1210</v>
      </c>
      <c r="C72" s="462" t="s">
        <v>1273</v>
      </c>
      <c r="D72" s="836" t="s">
        <v>1274</v>
      </c>
      <c r="E72" s="461">
        <v>4.7446520000000003</v>
      </c>
      <c r="F72" s="461">
        <v>6.170922</v>
      </c>
      <c r="G72" s="461">
        <v>6.942018</v>
      </c>
      <c r="H72" s="461">
        <v>8.6573619999999991</v>
      </c>
      <c r="I72" s="461">
        <v>12.332637</v>
      </c>
      <c r="J72" s="461">
        <v>6.1145839999999998</v>
      </c>
      <c r="K72" s="461">
        <v>7.935416</v>
      </c>
      <c r="L72" s="461">
        <v>7.4</v>
      </c>
      <c r="M72" s="461">
        <v>7.4249999999999998</v>
      </c>
      <c r="N72" s="461">
        <v>7.4050000000000002</v>
      </c>
      <c r="O72" s="461">
        <v>7.4</v>
      </c>
      <c r="P72" s="461">
        <v>7.6</v>
      </c>
      <c r="Q72" s="461">
        <v>7.4328250000000002</v>
      </c>
      <c r="R72" s="461">
        <v>7.4</v>
      </c>
      <c r="S72" s="461">
        <v>7.4</v>
      </c>
      <c r="T72" s="461">
        <v>8.26</v>
      </c>
      <c r="U72" s="461">
        <v>8.64</v>
      </c>
      <c r="V72" s="917"/>
      <c r="W72" s="917"/>
      <c r="X72" s="917"/>
      <c r="Y72" s="917"/>
      <c r="Z72" s="917"/>
      <c r="AA72" s="917"/>
      <c r="AB72" s="917"/>
      <c r="AC72" s="917"/>
      <c r="AD72" s="917"/>
      <c r="AE72" s="917"/>
      <c r="AF72" s="917"/>
      <c r="AG72" s="917"/>
      <c r="AH72" s="917"/>
      <c r="AI72" s="917"/>
      <c r="AJ72" s="917"/>
      <c r="AK72" s="917"/>
      <c r="AL72" s="917"/>
      <c r="AM72" s="917"/>
      <c r="AN72" s="917"/>
      <c r="AO72" s="917"/>
      <c r="AP72" s="917"/>
      <c r="AQ72" s="917"/>
      <c r="AR72" s="917"/>
      <c r="AS72" s="917"/>
      <c r="AT72" s="917"/>
      <c r="AU72" s="917"/>
      <c r="AV72" s="917"/>
      <c r="AW72" s="917"/>
      <c r="AX72" s="917"/>
      <c r="AY72" s="917"/>
      <c r="AZ72" s="917"/>
      <c r="BA72" s="917"/>
      <c r="BB72" s="917"/>
      <c r="BC72" s="917"/>
      <c r="BD72" s="917"/>
      <c r="BE72" s="917"/>
      <c r="BF72" s="917"/>
      <c r="BG72" s="917"/>
      <c r="BH72" s="917"/>
      <c r="BI72" s="917"/>
      <c r="BJ72" s="917"/>
      <c r="BK72" s="917"/>
    </row>
    <row r="73" spans="1:63" s="922" customFormat="1" hidden="1" x14ac:dyDescent="0.2">
      <c r="A73" s="832" t="str">
        <f t="shared" si="1"/>
        <v/>
      </c>
      <c r="B73" s="832" t="s">
        <v>1210</v>
      </c>
      <c r="C73" s="462" t="s">
        <v>1164</v>
      </c>
      <c r="D73" s="836" t="s">
        <v>1165</v>
      </c>
      <c r="E73" s="461">
        <v>0</v>
      </c>
      <c r="F73" s="461">
        <v>0</v>
      </c>
      <c r="G73" s="461">
        <v>0</v>
      </c>
      <c r="H73" s="461">
        <v>0</v>
      </c>
      <c r="I73" s="461">
        <v>0</v>
      </c>
      <c r="J73" s="461">
        <v>0</v>
      </c>
      <c r="K73" s="461">
        <v>0</v>
      </c>
      <c r="L73" s="461">
        <v>0</v>
      </c>
      <c r="M73" s="461">
        <v>0</v>
      </c>
      <c r="N73" s="461">
        <v>0</v>
      </c>
      <c r="O73" s="461">
        <v>0</v>
      </c>
      <c r="P73" s="461">
        <v>0</v>
      </c>
      <c r="Q73" s="461">
        <v>0</v>
      </c>
      <c r="R73" s="461">
        <v>0</v>
      </c>
      <c r="S73" s="461">
        <v>0</v>
      </c>
      <c r="T73" s="461">
        <v>0</v>
      </c>
      <c r="U73" s="461">
        <v>0</v>
      </c>
      <c r="V73" s="917"/>
      <c r="W73" s="917"/>
      <c r="X73" s="917"/>
      <c r="Y73" s="917"/>
      <c r="Z73" s="917"/>
      <c r="AA73" s="917"/>
      <c r="AB73" s="917"/>
      <c r="AC73" s="917"/>
      <c r="AD73" s="917"/>
      <c r="AE73" s="917"/>
      <c r="AF73" s="917"/>
      <c r="AG73" s="917"/>
      <c r="AH73" s="917"/>
      <c r="AI73" s="917"/>
      <c r="AJ73" s="917"/>
      <c r="AK73" s="917"/>
      <c r="AL73" s="917"/>
      <c r="AM73" s="917"/>
      <c r="AN73" s="917"/>
      <c r="AO73" s="917"/>
      <c r="AP73" s="917"/>
      <c r="AQ73" s="917"/>
      <c r="AR73" s="917"/>
      <c r="AS73" s="917"/>
      <c r="AT73" s="917"/>
      <c r="AU73" s="917"/>
      <c r="AV73" s="917"/>
      <c r="AW73" s="917"/>
      <c r="AX73" s="917"/>
      <c r="AY73" s="917"/>
      <c r="AZ73" s="917"/>
      <c r="BA73" s="917"/>
      <c r="BB73" s="917"/>
      <c r="BC73" s="917"/>
      <c r="BD73" s="917"/>
      <c r="BE73" s="917"/>
      <c r="BF73" s="917"/>
      <c r="BG73" s="917"/>
      <c r="BH73" s="917"/>
      <c r="BI73" s="917"/>
      <c r="BJ73" s="917"/>
      <c r="BK73" s="917"/>
    </row>
    <row r="74" spans="1:63" s="922" customFormat="1" hidden="1" x14ac:dyDescent="0.2">
      <c r="A74" s="832" t="str">
        <f t="shared" si="1"/>
        <v/>
      </c>
      <c r="B74" s="832" t="s">
        <v>1204</v>
      </c>
      <c r="C74" s="462" t="s">
        <v>1166</v>
      </c>
      <c r="D74" s="465" t="s">
        <v>1167</v>
      </c>
      <c r="E74" s="461">
        <v>0</v>
      </c>
      <c r="F74" s="461">
        <v>0</v>
      </c>
      <c r="G74" s="461">
        <v>0</v>
      </c>
      <c r="H74" s="461">
        <v>0</v>
      </c>
      <c r="I74" s="461">
        <v>0</v>
      </c>
      <c r="J74" s="461">
        <v>0</v>
      </c>
      <c r="K74" s="461">
        <v>0</v>
      </c>
      <c r="L74" s="461">
        <v>0</v>
      </c>
      <c r="M74" s="461">
        <v>0</v>
      </c>
      <c r="N74" s="461">
        <v>0</v>
      </c>
      <c r="O74" s="461">
        <v>0</v>
      </c>
      <c r="P74" s="461">
        <v>0</v>
      </c>
      <c r="Q74" s="461">
        <v>0</v>
      </c>
      <c r="R74" s="461">
        <v>0</v>
      </c>
      <c r="S74" s="461">
        <v>0</v>
      </c>
      <c r="T74" s="461">
        <v>0</v>
      </c>
      <c r="U74" s="461">
        <v>0</v>
      </c>
      <c r="V74" s="917"/>
      <c r="W74" s="917"/>
      <c r="X74" s="917"/>
      <c r="Y74" s="917"/>
      <c r="Z74" s="917"/>
      <c r="AA74" s="917"/>
      <c r="AB74" s="917"/>
      <c r="AC74" s="917"/>
      <c r="AD74" s="917"/>
      <c r="AE74" s="917"/>
      <c r="AF74" s="917"/>
      <c r="AG74" s="917"/>
      <c r="AH74" s="917"/>
      <c r="AI74" s="917"/>
      <c r="AJ74" s="917"/>
      <c r="AK74" s="917"/>
      <c r="AL74" s="917"/>
      <c r="AM74" s="917"/>
      <c r="AN74" s="917"/>
      <c r="AO74" s="917"/>
      <c r="AP74" s="917"/>
      <c r="AQ74" s="917"/>
      <c r="AR74" s="917"/>
      <c r="AS74" s="917"/>
      <c r="AT74" s="917"/>
      <c r="AU74" s="917"/>
      <c r="AV74" s="917"/>
      <c r="AW74" s="917"/>
      <c r="AX74" s="917"/>
      <c r="AY74" s="917"/>
      <c r="AZ74" s="917"/>
      <c r="BA74" s="917"/>
      <c r="BB74" s="917"/>
      <c r="BC74" s="917"/>
      <c r="BD74" s="917"/>
      <c r="BE74" s="917"/>
      <c r="BF74" s="917"/>
      <c r="BG74" s="917"/>
      <c r="BH74" s="917"/>
      <c r="BI74" s="917"/>
      <c r="BJ74" s="917"/>
      <c r="BK74" s="917"/>
    </row>
    <row r="75" spans="1:63" s="922" customFormat="1" hidden="1" x14ac:dyDescent="0.2">
      <c r="A75" s="832" t="str">
        <f t="shared" si="1"/>
        <v/>
      </c>
      <c r="B75" s="832" t="s">
        <v>1210</v>
      </c>
      <c r="C75" s="462" t="s">
        <v>1168</v>
      </c>
      <c r="D75" s="835" t="s">
        <v>1169</v>
      </c>
      <c r="E75" s="461">
        <v>0</v>
      </c>
      <c r="F75" s="461">
        <v>0</v>
      </c>
      <c r="G75" s="461">
        <v>0</v>
      </c>
      <c r="H75" s="461">
        <v>0</v>
      </c>
      <c r="I75" s="461">
        <v>0</v>
      </c>
      <c r="J75" s="461">
        <v>0</v>
      </c>
      <c r="K75" s="461">
        <v>0</v>
      </c>
      <c r="L75" s="461">
        <v>0</v>
      </c>
      <c r="M75" s="461">
        <v>0</v>
      </c>
      <c r="N75" s="461">
        <v>0</v>
      </c>
      <c r="O75" s="461">
        <v>0</v>
      </c>
      <c r="P75" s="461">
        <v>0</v>
      </c>
      <c r="Q75" s="461">
        <v>0</v>
      </c>
      <c r="R75" s="461">
        <v>0</v>
      </c>
      <c r="S75" s="461">
        <v>0</v>
      </c>
      <c r="T75" s="461">
        <v>0</v>
      </c>
      <c r="U75" s="461">
        <v>0</v>
      </c>
      <c r="V75" s="917"/>
      <c r="W75" s="917"/>
      <c r="X75" s="917"/>
      <c r="Y75" s="917"/>
      <c r="Z75" s="917"/>
      <c r="AA75" s="917"/>
      <c r="AB75" s="917"/>
      <c r="AC75" s="917"/>
      <c r="AD75" s="917"/>
      <c r="AE75" s="917"/>
      <c r="AF75" s="917"/>
      <c r="AG75" s="917"/>
      <c r="AH75" s="917"/>
      <c r="AI75" s="917"/>
      <c r="AJ75" s="917"/>
      <c r="AK75" s="917"/>
      <c r="AL75" s="917"/>
      <c r="AM75" s="917"/>
      <c r="AN75" s="917"/>
      <c r="AO75" s="917"/>
      <c r="AP75" s="917"/>
      <c r="AQ75" s="917"/>
      <c r="AR75" s="917"/>
      <c r="AS75" s="917"/>
      <c r="AT75" s="917"/>
      <c r="AU75" s="917"/>
      <c r="AV75" s="917"/>
      <c r="AW75" s="917"/>
      <c r="AX75" s="917"/>
      <c r="AY75" s="917"/>
      <c r="AZ75" s="917"/>
      <c r="BA75" s="917"/>
      <c r="BB75" s="917"/>
      <c r="BC75" s="917"/>
      <c r="BD75" s="917"/>
      <c r="BE75" s="917"/>
      <c r="BF75" s="917"/>
      <c r="BG75" s="917"/>
      <c r="BH75" s="917"/>
      <c r="BI75" s="917"/>
      <c r="BJ75" s="917"/>
      <c r="BK75" s="917"/>
    </row>
    <row r="76" spans="1:63" s="922" customFormat="1" hidden="1" x14ac:dyDescent="0.2">
      <c r="A76" s="832" t="str">
        <f t="shared" si="1"/>
        <v/>
      </c>
      <c r="B76" s="832" t="s">
        <v>1210</v>
      </c>
      <c r="C76" s="462" t="s">
        <v>1170</v>
      </c>
      <c r="D76" s="835" t="s">
        <v>1171</v>
      </c>
      <c r="E76" s="461">
        <v>0</v>
      </c>
      <c r="F76" s="461">
        <v>0</v>
      </c>
      <c r="G76" s="461">
        <v>0</v>
      </c>
      <c r="H76" s="461">
        <v>0</v>
      </c>
      <c r="I76" s="461">
        <v>0</v>
      </c>
      <c r="J76" s="461">
        <v>0</v>
      </c>
      <c r="K76" s="461">
        <v>0</v>
      </c>
      <c r="L76" s="461">
        <v>0</v>
      </c>
      <c r="M76" s="461">
        <v>0</v>
      </c>
      <c r="N76" s="461">
        <v>0</v>
      </c>
      <c r="O76" s="461">
        <v>0</v>
      </c>
      <c r="P76" s="461">
        <v>0</v>
      </c>
      <c r="Q76" s="461">
        <v>0</v>
      </c>
      <c r="R76" s="461">
        <v>0</v>
      </c>
      <c r="S76" s="461">
        <v>0</v>
      </c>
      <c r="T76" s="461">
        <v>0</v>
      </c>
      <c r="U76" s="461">
        <v>0</v>
      </c>
      <c r="V76" s="917"/>
      <c r="W76" s="917"/>
      <c r="X76" s="917"/>
      <c r="Y76" s="917"/>
      <c r="Z76" s="917"/>
      <c r="AA76" s="917"/>
      <c r="AB76" s="917"/>
      <c r="AC76" s="917"/>
      <c r="AD76" s="917"/>
      <c r="AE76" s="917"/>
      <c r="AF76" s="917"/>
      <c r="AG76" s="917"/>
      <c r="AH76" s="917"/>
      <c r="AI76" s="917"/>
      <c r="AJ76" s="917"/>
      <c r="AK76" s="917"/>
      <c r="AL76" s="917"/>
      <c r="AM76" s="917"/>
      <c r="AN76" s="917"/>
      <c r="AO76" s="917"/>
      <c r="AP76" s="917"/>
      <c r="AQ76" s="917"/>
      <c r="AR76" s="917"/>
      <c r="AS76" s="917"/>
      <c r="AT76" s="917"/>
      <c r="AU76" s="917"/>
      <c r="AV76" s="917"/>
      <c r="AW76" s="917"/>
      <c r="AX76" s="917"/>
      <c r="AY76" s="917"/>
      <c r="AZ76" s="917"/>
      <c r="BA76" s="917"/>
      <c r="BB76" s="917"/>
      <c r="BC76" s="917"/>
      <c r="BD76" s="917"/>
      <c r="BE76" s="917"/>
      <c r="BF76" s="917"/>
      <c r="BG76" s="917"/>
      <c r="BH76" s="917"/>
      <c r="BI76" s="917"/>
      <c r="BJ76" s="917"/>
      <c r="BK76" s="917"/>
    </row>
    <row r="77" spans="1:63" s="922" customFormat="1" x14ac:dyDescent="0.2">
      <c r="A77" s="832" t="str">
        <f t="shared" si="1"/>
        <v>X</v>
      </c>
      <c r="B77" s="832" t="s">
        <v>1204</v>
      </c>
      <c r="C77" s="462" t="s">
        <v>1275</v>
      </c>
      <c r="D77" s="465" t="s">
        <v>1276</v>
      </c>
      <c r="E77" s="461">
        <v>0.86060599999999998</v>
      </c>
      <c r="F77" s="461">
        <v>0</v>
      </c>
      <c r="G77" s="461">
        <v>0</v>
      </c>
      <c r="H77" s="461">
        <v>4.947E-2</v>
      </c>
      <c r="I77" s="461">
        <v>0</v>
      </c>
      <c r="J77" s="461">
        <v>0</v>
      </c>
      <c r="K77" s="461">
        <v>0</v>
      </c>
      <c r="L77" s="461">
        <v>0.214286</v>
      </c>
      <c r="M77" s="461">
        <v>0.295464</v>
      </c>
      <c r="N77" s="461">
        <v>0.34672500000000001</v>
      </c>
      <c r="O77" s="461">
        <v>0.29117999999999999</v>
      </c>
      <c r="P77" s="461">
        <v>0.218385</v>
      </c>
      <c r="Q77" s="461">
        <v>7.2794999999999999E-2</v>
      </c>
      <c r="R77" s="461">
        <v>0.50956500000000005</v>
      </c>
      <c r="S77" s="461">
        <v>0.15665499999999999</v>
      </c>
      <c r="T77" s="461">
        <v>0.111813</v>
      </c>
      <c r="U77" s="461">
        <v>2.8000000000000001E-2</v>
      </c>
      <c r="V77" s="917"/>
      <c r="W77" s="917"/>
      <c r="X77" s="917"/>
      <c r="Y77" s="917"/>
      <c r="Z77" s="917"/>
      <c r="AA77" s="917"/>
      <c r="AB77" s="917"/>
      <c r="AC77" s="917"/>
      <c r="AD77" s="917"/>
      <c r="AE77" s="917"/>
      <c r="AF77" s="917"/>
      <c r="AG77" s="917"/>
      <c r="AH77" s="917"/>
      <c r="AI77" s="917"/>
      <c r="AJ77" s="917"/>
      <c r="AK77" s="917"/>
      <c r="AL77" s="917"/>
      <c r="AM77" s="917"/>
      <c r="AN77" s="917"/>
      <c r="AO77" s="917"/>
      <c r="AP77" s="917"/>
      <c r="AQ77" s="917"/>
      <c r="AR77" s="917"/>
      <c r="AS77" s="917"/>
      <c r="AT77" s="917"/>
      <c r="AU77" s="917"/>
      <c r="AV77" s="917"/>
      <c r="AW77" s="917"/>
      <c r="AX77" s="917"/>
      <c r="AY77" s="917"/>
      <c r="AZ77" s="917"/>
      <c r="BA77" s="917"/>
      <c r="BB77" s="917"/>
      <c r="BC77" s="917"/>
      <c r="BD77" s="917"/>
      <c r="BE77" s="917"/>
      <c r="BF77" s="917"/>
      <c r="BG77" s="917"/>
      <c r="BH77" s="917"/>
      <c r="BI77" s="917"/>
      <c r="BJ77" s="917"/>
      <c r="BK77" s="917"/>
    </row>
    <row r="78" spans="1:63" s="922" customFormat="1" x14ac:dyDescent="0.2">
      <c r="A78" s="832" t="str">
        <f t="shared" si="1"/>
        <v>X</v>
      </c>
      <c r="B78" s="832"/>
      <c r="C78" s="462" t="s">
        <v>1277</v>
      </c>
      <c r="D78" s="835" t="s">
        <v>1278</v>
      </c>
      <c r="E78" s="461">
        <v>0.86060599999999998</v>
      </c>
      <c r="F78" s="461">
        <v>0</v>
      </c>
      <c r="G78" s="461">
        <v>0</v>
      </c>
      <c r="H78" s="461">
        <v>4.947E-2</v>
      </c>
      <c r="I78" s="461">
        <v>0</v>
      </c>
      <c r="J78" s="461">
        <v>0</v>
      </c>
      <c r="K78" s="461">
        <v>0</v>
      </c>
      <c r="L78" s="461">
        <v>0.214286</v>
      </c>
      <c r="M78" s="461">
        <v>0.295464</v>
      </c>
      <c r="N78" s="461">
        <v>0.34672500000000001</v>
      </c>
      <c r="O78" s="461">
        <v>0.29117999999999999</v>
      </c>
      <c r="P78" s="461">
        <v>0.218385</v>
      </c>
      <c r="Q78" s="461">
        <v>7.2794999999999999E-2</v>
      </c>
      <c r="R78" s="461">
        <v>0.50956500000000005</v>
      </c>
      <c r="S78" s="461">
        <v>0.15665499999999999</v>
      </c>
      <c r="T78" s="461">
        <v>0.111813</v>
      </c>
      <c r="U78" s="461">
        <v>2.8000000000000001E-2</v>
      </c>
      <c r="V78" s="917"/>
      <c r="W78" s="917"/>
      <c r="X78" s="917"/>
      <c r="Y78" s="917"/>
      <c r="Z78" s="917"/>
      <c r="AA78" s="917"/>
      <c r="AB78" s="917"/>
      <c r="AC78" s="917"/>
      <c r="AD78" s="917"/>
      <c r="AE78" s="917"/>
      <c r="AF78" s="917"/>
      <c r="AG78" s="917"/>
      <c r="AH78" s="917"/>
      <c r="AI78" s="917"/>
      <c r="AJ78" s="917"/>
      <c r="AK78" s="917"/>
      <c r="AL78" s="917"/>
      <c r="AM78" s="917"/>
      <c r="AN78" s="917"/>
      <c r="AO78" s="917"/>
      <c r="AP78" s="917"/>
      <c r="AQ78" s="917"/>
      <c r="AR78" s="917"/>
      <c r="AS78" s="917"/>
      <c r="AT78" s="917"/>
      <c r="AU78" s="917"/>
      <c r="AV78" s="917"/>
      <c r="AW78" s="917"/>
      <c r="AX78" s="917"/>
      <c r="AY78" s="917"/>
      <c r="AZ78" s="917"/>
      <c r="BA78" s="917"/>
      <c r="BB78" s="917"/>
      <c r="BC78" s="917"/>
      <c r="BD78" s="917"/>
      <c r="BE78" s="917"/>
      <c r="BF78" s="917"/>
      <c r="BG78" s="917"/>
      <c r="BH78" s="917"/>
      <c r="BI78" s="917"/>
      <c r="BJ78" s="917"/>
      <c r="BK78" s="917"/>
    </row>
    <row r="79" spans="1:63" s="922" customFormat="1" x14ac:dyDescent="0.2">
      <c r="A79" s="832" t="str">
        <f t="shared" si="1"/>
        <v>X</v>
      </c>
      <c r="B79" s="832" t="s">
        <v>1210</v>
      </c>
      <c r="C79" s="462" t="s">
        <v>1279</v>
      </c>
      <c r="D79" s="836" t="s">
        <v>1280</v>
      </c>
      <c r="E79" s="461">
        <v>0</v>
      </c>
      <c r="F79" s="461">
        <v>0</v>
      </c>
      <c r="G79" s="461">
        <v>0</v>
      </c>
      <c r="H79" s="461">
        <v>0</v>
      </c>
      <c r="I79" s="461">
        <v>0</v>
      </c>
      <c r="J79" s="461">
        <v>0</v>
      </c>
      <c r="K79" s="461">
        <v>0</v>
      </c>
      <c r="L79" s="461">
        <v>0</v>
      </c>
      <c r="M79" s="461">
        <v>0</v>
      </c>
      <c r="N79" s="461">
        <v>0.34672500000000001</v>
      </c>
      <c r="O79" s="461">
        <v>0.29117999999999999</v>
      </c>
      <c r="P79" s="461">
        <v>0.218385</v>
      </c>
      <c r="Q79" s="461">
        <v>7.2794999999999999E-2</v>
      </c>
      <c r="R79" s="461">
        <v>0.50956500000000005</v>
      </c>
      <c r="S79" s="461">
        <v>0.15665499999999999</v>
      </c>
      <c r="T79" s="461">
        <v>0.111813</v>
      </c>
      <c r="U79" s="461">
        <v>0</v>
      </c>
      <c r="V79" s="917"/>
      <c r="W79" s="917"/>
      <c r="X79" s="917"/>
      <c r="Y79" s="917"/>
      <c r="Z79" s="917"/>
      <c r="AA79" s="917"/>
      <c r="AB79" s="917"/>
      <c r="AC79" s="917"/>
      <c r="AD79" s="917"/>
      <c r="AE79" s="917"/>
      <c r="AF79" s="917"/>
      <c r="AG79" s="917"/>
      <c r="AH79" s="917"/>
      <c r="AI79" s="917"/>
      <c r="AJ79" s="917"/>
      <c r="AK79" s="917"/>
      <c r="AL79" s="917"/>
      <c r="AM79" s="917"/>
      <c r="AN79" s="917"/>
      <c r="AO79" s="917"/>
      <c r="AP79" s="917"/>
      <c r="AQ79" s="917"/>
      <c r="AR79" s="917"/>
      <c r="AS79" s="917"/>
      <c r="AT79" s="917"/>
      <c r="AU79" s="917"/>
      <c r="AV79" s="917"/>
      <c r="AW79" s="917"/>
      <c r="AX79" s="917"/>
      <c r="AY79" s="917"/>
      <c r="AZ79" s="917"/>
      <c r="BA79" s="917"/>
      <c r="BB79" s="917"/>
      <c r="BC79" s="917"/>
      <c r="BD79" s="917"/>
      <c r="BE79" s="917"/>
      <c r="BF79" s="917"/>
      <c r="BG79" s="917"/>
      <c r="BH79" s="917"/>
      <c r="BI79" s="917"/>
      <c r="BJ79" s="917"/>
      <c r="BK79" s="917"/>
    </row>
    <row r="80" spans="1:63" s="922" customFormat="1" x14ac:dyDescent="0.2">
      <c r="A80" s="832" t="str">
        <f t="shared" si="1"/>
        <v>X</v>
      </c>
      <c r="B80" s="832" t="s">
        <v>1210</v>
      </c>
      <c r="C80" s="462" t="s">
        <v>1281</v>
      </c>
      <c r="D80" s="836" t="s">
        <v>1282</v>
      </c>
      <c r="E80" s="461">
        <v>0.86060599999999998</v>
      </c>
      <c r="F80" s="461">
        <v>0</v>
      </c>
      <c r="G80" s="461">
        <v>0</v>
      </c>
      <c r="H80" s="461">
        <v>4.947E-2</v>
      </c>
      <c r="I80" s="461">
        <v>0</v>
      </c>
      <c r="J80" s="461">
        <v>0</v>
      </c>
      <c r="K80" s="461">
        <v>0</v>
      </c>
      <c r="L80" s="461">
        <v>0.214286</v>
      </c>
      <c r="M80" s="461">
        <v>0.295464</v>
      </c>
      <c r="N80" s="461">
        <v>0</v>
      </c>
      <c r="O80" s="461">
        <v>0</v>
      </c>
      <c r="P80" s="461">
        <v>0</v>
      </c>
      <c r="Q80" s="461">
        <v>0</v>
      </c>
      <c r="R80" s="461">
        <v>0</v>
      </c>
      <c r="S80" s="461">
        <v>0</v>
      </c>
      <c r="T80" s="461">
        <v>0</v>
      </c>
      <c r="U80" s="461">
        <v>2.8000000000000001E-2</v>
      </c>
      <c r="V80" s="917"/>
      <c r="W80" s="917"/>
      <c r="X80" s="917"/>
      <c r="Y80" s="917"/>
      <c r="Z80" s="917"/>
      <c r="AA80" s="917"/>
      <c r="AB80" s="917"/>
      <c r="AC80" s="917"/>
      <c r="AD80" s="917"/>
      <c r="AE80" s="917"/>
      <c r="AF80" s="917"/>
      <c r="AG80" s="917"/>
      <c r="AH80" s="917"/>
      <c r="AI80" s="917"/>
      <c r="AJ80" s="917"/>
      <c r="AK80" s="917"/>
      <c r="AL80" s="917"/>
      <c r="AM80" s="917"/>
      <c r="AN80" s="917"/>
      <c r="AO80" s="917"/>
      <c r="AP80" s="917"/>
      <c r="AQ80" s="917"/>
      <c r="AR80" s="917"/>
      <c r="AS80" s="917"/>
      <c r="AT80" s="917"/>
      <c r="AU80" s="917"/>
      <c r="AV80" s="917"/>
      <c r="AW80" s="917"/>
      <c r="AX80" s="917"/>
      <c r="AY80" s="917"/>
      <c r="AZ80" s="917"/>
      <c r="BA80" s="917"/>
      <c r="BB80" s="917"/>
      <c r="BC80" s="917"/>
      <c r="BD80" s="917"/>
      <c r="BE80" s="917"/>
      <c r="BF80" s="917"/>
      <c r="BG80" s="917"/>
      <c r="BH80" s="917"/>
      <c r="BI80" s="917"/>
      <c r="BJ80" s="917"/>
      <c r="BK80" s="917"/>
    </row>
    <row r="81" spans="1:63" s="922" customFormat="1" hidden="1" x14ac:dyDescent="0.2">
      <c r="A81" s="832" t="str">
        <f t="shared" si="1"/>
        <v/>
      </c>
      <c r="B81" s="832" t="s">
        <v>1210</v>
      </c>
      <c r="C81" s="462" t="s">
        <v>1172</v>
      </c>
      <c r="D81" s="835" t="s">
        <v>1173</v>
      </c>
      <c r="E81" s="461">
        <v>0</v>
      </c>
      <c r="F81" s="461">
        <v>0</v>
      </c>
      <c r="G81" s="461">
        <v>0</v>
      </c>
      <c r="H81" s="461">
        <v>0</v>
      </c>
      <c r="I81" s="461">
        <v>0</v>
      </c>
      <c r="J81" s="461">
        <v>0</v>
      </c>
      <c r="K81" s="461">
        <v>0</v>
      </c>
      <c r="L81" s="461">
        <v>0</v>
      </c>
      <c r="M81" s="461">
        <v>0</v>
      </c>
      <c r="N81" s="461">
        <v>0</v>
      </c>
      <c r="O81" s="461">
        <v>0</v>
      </c>
      <c r="P81" s="461">
        <v>0</v>
      </c>
      <c r="Q81" s="461">
        <v>0</v>
      </c>
      <c r="R81" s="461">
        <v>0</v>
      </c>
      <c r="S81" s="461">
        <v>0</v>
      </c>
      <c r="T81" s="461">
        <v>0</v>
      </c>
      <c r="U81" s="461">
        <v>0</v>
      </c>
      <c r="V81" s="917"/>
      <c r="W81" s="917"/>
      <c r="X81" s="917"/>
      <c r="Y81" s="917"/>
      <c r="Z81" s="917"/>
      <c r="AA81" s="917"/>
      <c r="AB81" s="917"/>
      <c r="AC81" s="917"/>
      <c r="AD81" s="917"/>
      <c r="AE81" s="917"/>
      <c r="AF81" s="917"/>
      <c r="AG81" s="917"/>
      <c r="AH81" s="917"/>
      <c r="AI81" s="917"/>
      <c r="AJ81" s="917"/>
      <c r="AK81" s="917"/>
      <c r="AL81" s="917"/>
      <c r="AM81" s="917"/>
      <c r="AN81" s="917"/>
      <c r="AO81" s="917"/>
      <c r="AP81" s="917"/>
      <c r="AQ81" s="917"/>
      <c r="AR81" s="917"/>
      <c r="AS81" s="917"/>
      <c r="AT81" s="917"/>
      <c r="AU81" s="917"/>
      <c r="AV81" s="917"/>
      <c r="AW81" s="917"/>
      <c r="AX81" s="917"/>
      <c r="AY81" s="917"/>
      <c r="AZ81" s="917"/>
      <c r="BA81" s="917"/>
      <c r="BB81" s="917"/>
      <c r="BC81" s="917"/>
      <c r="BD81" s="917"/>
      <c r="BE81" s="917"/>
      <c r="BF81" s="917"/>
      <c r="BG81" s="917"/>
      <c r="BH81" s="917"/>
      <c r="BI81" s="917"/>
      <c r="BJ81" s="917"/>
      <c r="BK81" s="917"/>
    </row>
    <row r="82" spans="1:63" s="922" customFormat="1" x14ac:dyDescent="0.2">
      <c r="A82" s="832" t="str">
        <f t="shared" si="1"/>
        <v>X</v>
      </c>
      <c r="B82" s="832" t="s">
        <v>1204</v>
      </c>
      <c r="C82" s="462" t="s">
        <v>1283</v>
      </c>
      <c r="D82" s="834" t="s">
        <v>888</v>
      </c>
      <c r="E82" s="461">
        <v>4.5143800000000009</v>
      </c>
      <c r="F82" s="461">
        <v>6.0205989999999998</v>
      </c>
      <c r="G82" s="461">
        <v>4.5090950000000003</v>
      </c>
      <c r="H82" s="461">
        <v>4.7020439999999999</v>
      </c>
      <c r="I82" s="461">
        <v>5.5021119999999994</v>
      </c>
      <c r="J82" s="461">
        <v>6.1717769999999996</v>
      </c>
      <c r="K82" s="461">
        <v>7.3014310000000009</v>
      </c>
      <c r="L82" s="461">
        <v>8.9423849999999998</v>
      </c>
      <c r="M82" s="461">
        <v>9.9794919999999987</v>
      </c>
      <c r="N82" s="461">
        <v>14.048065000000001</v>
      </c>
      <c r="O82" s="461">
        <v>18.879337</v>
      </c>
      <c r="P82" s="461">
        <v>23.924827000000001</v>
      </c>
      <c r="Q82" s="461">
        <v>34.383778999999997</v>
      </c>
      <c r="R82" s="461">
        <v>49.859341999999998</v>
      </c>
      <c r="S82" s="461">
        <v>39.170676</v>
      </c>
      <c r="T82" s="461">
        <v>41.546089999999992</v>
      </c>
      <c r="U82" s="461">
        <v>41.503999999999998</v>
      </c>
      <c r="V82" s="917"/>
      <c r="W82" s="917"/>
      <c r="X82" s="917"/>
      <c r="Y82" s="917"/>
      <c r="Z82" s="917"/>
      <c r="AA82" s="917"/>
      <c r="AB82" s="917"/>
      <c r="AC82" s="917"/>
      <c r="AD82" s="917"/>
      <c r="AE82" s="917"/>
      <c r="AF82" s="917"/>
      <c r="AG82" s="917"/>
      <c r="AH82" s="917"/>
      <c r="AI82" s="917"/>
      <c r="AJ82" s="917"/>
      <c r="AK82" s="917"/>
      <c r="AL82" s="917"/>
      <c r="AM82" s="917"/>
      <c r="AN82" s="917"/>
      <c r="AO82" s="917"/>
      <c r="AP82" s="917"/>
      <c r="AQ82" s="917"/>
      <c r="AR82" s="917"/>
      <c r="AS82" s="917"/>
      <c r="AT82" s="917"/>
      <c r="AU82" s="917"/>
      <c r="AV82" s="917"/>
      <c r="AW82" s="917"/>
      <c r="AX82" s="917"/>
      <c r="AY82" s="917"/>
      <c r="AZ82" s="917"/>
      <c r="BA82" s="917"/>
      <c r="BB82" s="917"/>
      <c r="BC82" s="917"/>
      <c r="BD82" s="917"/>
      <c r="BE82" s="917"/>
      <c r="BF82" s="917"/>
      <c r="BG82" s="917"/>
      <c r="BH82" s="917"/>
      <c r="BI82" s="917"/>
      <c r="BJ82" s="917"/>
      <c r="BK82" s="917"/>
    </row>
    <row r="83" spans="1:63" s="922" customFormat="1" x14ac:dyDescent="0.2">
      <c r="A83" s="832" t="str">
        <f t="shared" si="1"/>
        <v>X</v>
      </c>
      <c r="B83" s="832" t="s">
        <v>1204</v>
      </c>
      <c r="C83" s="462" t="s">
        <v>1284</v>
      </c>
      <c r="D83" s="465" t="s">
        <v>1174</v>
      </c>
      <c r="E83" s="461">
        <v>2.8455020000000002</v>
      </c>
      <c r="F83" s="461">
        <v>3.9779580000000001</v>
      </c>
      <c r="G83" s="461">
        <v>2.9228800000000001</v>
      </c>
      <c r="H83" s="461">
        <v>3.3865539999999998</v>
      </c>
      <c r="I83" s="461">
        <v>3.9053019999999998</v>
      </c>
      <c r="J83" s="461">
        <v>4.842428</v>
      </c>
      <c r="K83" s="461">
        <v>5.133852000000001</v>
      </c>
      <c r="L83" s="461">
        <v>6.9445449999999997</v>
      </c>
      <c r="M83" s="461">
        <v>8.3191759999999988</v>
      </c>
      <c r="N83" s="461">
        <v>12.083906000000001</v>
      </c>
      <c r="O83" s="461">
        <v>16.479979</v>
      </c>
      <c r="P83" s="461">
        <v>21.951768000000001</v>
      </c>
      <c r="Q83" s="461">
        <v>32.586624</v>
      </c>
      <c r="R83" s="461">
        <v>47.475782000000002</v>
      </c>
      <c r="S83" s="461">
        <v>36.835183000000001</v>
      </c>
      <c r="T83" s="461">
        <v>37.721268999999992</v>
      </c>
      <c r="U83" s="461">
        <v>38.798999999999999</v>
      </c>
      <c r="V83" s="917"/>
      <c r="W83" s="917"/>
      <c r="X83" s="917"/>
      <c r="Y83" s="917"/>
      <c r="Z83" s="917"/>
      <c r="AA83" s="917"/>
      <c r="AB83" s="917"/>
      <c r="AC83" s="917"/>
      <c r="AD83" s="917"/>
      <c r="AE83" s="917"/>
      <c r="AF83" s="917"/>
      <c r="AG83" s="917"/>
      <c r="AH83" s="917"/>
      <c r="AI83" s="917"/>
      <c r="AJ83" s="917"/>
      <c r="AK83" s="917"/>
      <c r="AL83" s="917"/>
      <c r="AM83" s="917"/>
      <c r="AN83" s="917"/>
      <c r="AO83" s="917"/>
      <c r="AP83" s="917"/>
      <c r="AQ83" s="917"/>
      <c r="AR83" s="917"/>
      <c r="AS83" s="917"/>
      <c r="AT83" s="917"/>
      <c r="AU83" s="917"/>
      <c r="AV83" s="917"/>
      <c r="AW83" s="917"/>
      <c r="AX83" s="917"/>
      <c r="AY83" s="917"/>
      <c r="AZ83" s="917"/>
      <c r="BA83" s="917"/>
      <c r="BB83" s="917"/>
      <c r="BC83" s="917"/>
      <c r="BD83" s="917"/>
      <c r="BE83" s="917"/>
      <c r="BF83" s="917"/>
      <c r="BG83" s="917"/>
      <c r="BH83" s="917"/>
      <c r="BI83" s="917"/>
      <c r="BJ83" s="917"/>
      <c r="BK83" s="917"/>
    </row>
    <row r="84" spans="1:63" s="922" customFormat="1" x14ac:dyDescent="0.2">
      <c r="A84" s="832" t="str">
        <f t="shared" si="1"/>
        <v>X</v>
      </c>
      <c r="B84" s="832" t="s">
        <v>1204</v>
      </c>
      <c r="C84" s="462" t="s">
        <v>1285</v>
      </c>
      <c r="D84" s="835" t="s">
        <v>139</v>
      </c>
      <c r="E84" s="461">
        <v>0.90610800000000002</v>
      </c>
      <c r="F84" s="461">
        <v>1.621974</v>
      </c>
      <c r="G84" s="461">
        <v>0.42287999999999998</v>
      </c>
      <c r="H84" s="461">
        <v>0.38655400000000001</v>
      </c>
      <c r="I84" s="461">
        <v>0.405302</v>
      </c>
      <c r="J84" s="461">
        <v>9.2427999999999996E-2</v>
      </c>
      <c r="K84" s="461">
        <v>0.13384099999999999</v>
      </c>
      <c r="L84" s="461">
        <v>0.194545</v>
      </c>
      <c r="M84" s="461">
        <v>0.21917600000000001</v>
      </c>
      <c r="N84" s="461">
        <v>0.18390599999999999</v>
      </c>
      <c r="O84" s="461">
        <v>0.180979</v>
      </c>
      <c r="P84" s="461">
        <v>0.17876800000000001</v>
      </c>
      <c r="Q84" s="461">
        <v>0.17568600000000001</v>
      </c>
      <c r="R84" s="461">
        <v>0.149204</v>
      </c>
      <c r="S84" s="461">
        <v>0.11558400000000001</v>
      </c>
      <c r="T84" s="461">
        <v>0.15367900000000001</v>
      </c>
      <c r="U84" s="461">
        <v>0.113</v>
      </c>
      <c r="V84" s="917"/>
      <c r="W84" s="917"/>
      <c r="X84" s="917"/>
      <c r="Y84" s="917"/>
      <c r="Z84" s="917"/>
      <c r="AA84" s="917"/>
      <c r="AB84" s="917"/>
      <c r="AC84" s="917"/>
      <c r="AD84" s="917"/>
      <c r="AE84" s="917"/>
      <c r="AF84" s="917"/>
      <c r="AG84" s="917"/>
      <c r="AH84" s="917"/>
      <c r="AI84" s="917"/>
      <c r="AJ84" s="917"/>
      <c r="AK84" s="917"/>
      <c r="AL84" s="917"/>
      <c r="AM84" s="917"/>
      <c r="AN84" s="917"/>
      <c r="AO84" s="917"/>
      <c r="AP84" s="917"/>
      <c r="AQ84" s="917"/>
      <c r="AR84" s="917"/>
      <c r="AS84" s="917"/>
      <c r="AT84" s="917"/>
      <c r="AU84" s="917"/>
      <c r="AV84" s="917"/>
      <c r="AW84" s="917"/>
      <c r="AX84" s="917"/>
      <c r="AY84" s="917"/>
      <c r="AZ84" s="917"/>
      <c r="BA84" s="917"/>
      <c r="BB84" s="917"/>
      <c r="BC84" s="917"/>
      <c r="BD84" s="917"/>
      <c r="BE84" s="917"/>
      <c r="BF84" s="917"/>
      <c r="BG84" s="917"/>
      <c r="BH84" s="917"/>
      <c r="BI84" s="917"/>
      <c r="BJ84" s="917"/>
      <c r="BK84" s="917"/>
    </row>
    <row r="85" spans="1:63" s="922" customFormat="1" hidden="1" x14ac:dyDescent="0.2">
      <c r="A85" s="832" t="str">
        <f t="shared" si="1"/>
        <v/>
      </c>
      <c r="B85" s="832" t="s">
        <v>1204</v>
      </c>
      <c r="C85" s="462" t="s">
        <v>1286</v>
      </c>
      <c r="D85" s="835" t="s">
        <v>1287</v>
      </c>
      <c r="E85" s="461">
        <v>0</v>
      </c>
      <c r="F85" s="461">
        <v>0</v>
      </c>
      <c r="G85" s="461">
        <v>0</v>
      </c>
      <c r="H85" s="461">
        <v>0</v>
      </c>
      <c r="I85" s="461">
        <v>0</v>
      </c>
      <c r="J85" s="461">
        <v>0</v>
      </c>
      <c r="K85" s="461">
        <v>0</v>
      </c>
      <c r="L85" s="461">
        <v>0</v>
      </c>
      <c r="M85" s="461">
        <v>0</v>
      </c>
      <c r="N85" s="461">
        <v>0</v>
      </c>
      <c r="O85" s="461">
        <v>0</v>
      </c>
      <c r="P85" s="461">
        <v>0</v>
      </c>
      <c r="Q85" s="461">
        <v>0</v>
      </c>
      <c r="R85" s="461">
        <v>0</v>
      </c>
      <c r="S85" s="461">
        <v>0</v>
      </c>
      <c r="T85" s="461">
        <v>0</v>
      </c>
      <c r="U85" s="461">
        <v>0</v>
      </c>
      <c r="V85" s="917"/>
      <c r="W85" s="917"/>
      <c r="X85" s="917"/>
      <c r="Y85" s="917"/>
      <c r="Z85" s="917"/>
      <c r="AA85" s="917"/>
      <c r="AB85" s="917"/>
      <c r="AC85" s="917"/>
      <c r="AD85" s="917"/>
      <c r="AE85" s="917"/>
      <c r="AF85" s="917"/>
      <c r="AG85" s="917"/>
      <c r="AH85" s="917"/>
      <c r="AI85" s="917"/>
      <c r="AJ85" s="917"/>
      <c r="AK85" s="917"/>
      <c r="AL85" s="917"/>
      <c r="AM85" s="917"/>
      <c r="AN85" s="917"/>
      <c r="AO85" s="917"/>
      <c r="AP85" s="917"/>
      <c r="AQ85" s="917"/>
      <c r="AR85" s="917"/>
      <c r="AS85" s="917"/>
      <c r="AT85" s="917"/>
      <c r="AU85" s="917"/>
      <c r="AV85" s="917"/>
      <c r="AW85" s="917"/>
      <c r="AX85" s="917"/>
      <c r="AY85" s="917"/>
      <c r="AZ85" s="917"/>
      <c r="BA85" s="917"/>
      <c r="BB85" s="917"/>
      <c r="BC85" s="917"/>
      <c r="BD85" s="917"/>
      <c r="BE85" s="917"/>
      <c r="BF85" s="917"/>
      <c r="BG85" s="917"/>
      <c r="BH85" s="917"/>
      <c r="BI85" s="917"/>
      <c r="BJ85" s="917"/>
      <c r="BK85" s="917"/>
    </row>
    <row r="86" spans="1:63" s="922" customFormat="1" hidden="1" x14ac:dyDescent="0.2">
      <c r="A86" s="832" t="str">
        <f t="shared" si="1"/>
        <v/>
      </c>
      <c r="B86" s="832" t="s">
        <v>1204</v>
      </c>
      <c r="C86" s="462" t="s">
        <v>1175</v>
      </c>
      <c r="D86" s="835" t="s">
        <v>1176</v>
      </c>
      <c r="E86" s="461">
        <v>0</v>
      </c>
      <c r="F86" s="461">
        <v>0</v>
      </c>
      <c r="G86" s="461">
        <v>0</v>
      </c>
      <c r="H86" s="461">
        <v>0</v>
      </c>
      <c r="I86" s="461">
        <v>0</v>
      </c>
      <c r="J86" s="461">
        <v>0</v>
      </c>
      <c r="K86" s="461">
        <v>0</v>
      </c>
      <c r="L86" s="461">
        <v>0</v>
      </c>
      <c r="M86" s="461">
        <v>0</v>
      </c>
      <c r="N86" s="461">
        <v>0</v>
      </c>
      <c r="O86" s="461">
        <v>0</v>
      </c>
      <c r="P86" s="461">
        <v>0</v>
      </c>
      <c r="Q86" s="461">
        <v>0</v>
      </c>
      <c r="R86" s="461">
        <v>0</v>
      </c>
      <c r="S86" s="461">
        <v>0</v>
      </c>
      <c r="T86" s="461">
        <v>0</v>
      </c>
      <c r="U86" s="461">
        <v>0</v>
      </c>
      <c r="V86" s="917"/>
      <c r="W86" s="917"/>
      <c r="X86" s="917"/>
      <c r="Y86" s="917"/>
      <c r="Z86" s="917"/>
      <c r="AA86" s="917"/>
      <c r="AB86" s="917"/>
      <c r="AC86" s="917"/>
      <c r="AD86" s="917"/>
      <c r="AE86" s="917"/>
      <c r="AF86" s="917"/>
      <c r="AG86" s="917"/>
      <c r="AH86" s="917"/>
      <c r="AI86" s="917"/>
      <c r="AJ86" s="917"/>
      <c r="AK86" s="917"/>
      <c r="AL86" s="917"/>
      <c r="AM86" s="917"/>
      <c r="AN86" s="917"/>
      <c r="AO86" s="917"/>
      <c r="AP86" s="917"/>
      <c r="AQ86" s="917"/>
      <c r="AR86" s="917"/>
      <c r="AS86" s="917"/>
      <c r="AT86" s="917"/>
      <c r="AU86" s="917"/>
      <c r="AV86" s="917"/>
      <c r="AW86" s="917"/>
      <c r="AX86" s="917"/>
      <c r="AY86" s="917"/>
      <c r="AZ86" s="917"/>
      <c r="BA86" s="917"/>
      <c r="BB86" s="917"/>
      <c r="BC86" s="917"/>
      <c r="BD86" s="917"/>
      <c r="BE86" s="917"/>
      <c r="BF86" s="917"/>
      <c r="BG86" s="917"/>
      <c r="BH86" s="917"/>
      <c r="BI86" s="917"/>
      <c r="BJ86" s="917"/>
      <c r="BK86" s="917"/>
    </row>
    <row r="87" spans="1:63" s="922" customFormat="1" hidden="1" x14ac:dyDescent="0.2">
      <c r="A87" s="832" t="str">
        <f t="shared" si="1"/>
        <v/>
      </c>
      <c r="B87" s="832" t="s">
        <v>1204</v>
      </c>
      <c r="C87" s="462" t="s">
        <v>1177</v>
      </c>
      <c r="D87" s="835" t="s">
        <v>1178</v>
      </c>
      <c r="E87" s="461">
        <v>0</v>
      </c>
      <c r="F87" s="461">
        <v>0</v>
      </c>
      <c r="G87" s="461">
        <v>0</v>
      </c>
      <c r="H87" s="461">
        <v>0</v>
      </c>
      <c r="I87" s="461">
        <v>0</v>
      </c>
      <c r="J87" s="461">
        <v>0</v>
      </c>
      <c r="K87" s="461">
        <v>0</v>
      </c>
      <c r="L87" s="461">
        <v>0</v>
      </c>
      <c r="M87" s="461">
        <v>0</v>
      </c>
      <c r="N87" s="461">
        <v>0</v>
      </c>
      <c r="O87" s="461">
        <v>0</v>
      </c>
      <c r="P87" s="461">
        <v>0</v>
      </c>
      <c r="Q87" s="461">
        <v>0</v>
      </c>
      <c r="R87" s="461">
        <v>0</v>
      </c>
      <c r="S87" s="461">
        <v>0</v>
      </c>
      <c r="T87" s="461">
        <v>0</v>
      </c>
      <c r="U87" s="461">
        <v>0</v>
      </c>
      <c r="V87" s="917"/>
      <c r="W87" s="917"/>
      <c r="X87" s="917"/>
      <c r="Y87" s="917"/>
      <c r="Z87" s="917"/>
      <c r="AA87" s="917"/>
      <c r="AB87" s="917"/>
      <c r="AC87" s="917"/>
      <c r="AD87" s="917"/>
      <c r="AE87" s="917"/>
      <c r="AF87" s="917"/>
      <c r="AG87" s="917"/>
      <c r="AH87" s="917"/>
      <c r="AI87" s="917"/>
      <c r="AJ87" s="917"/>
      <c r="AK87" s="917"/>
      <c r="AL87" s="917"/>
      <c r="AM87" s="917"/>
      <c r="AN87" s="917"/>
      <c r="AO87" s="917"/>
      <c r="AP87" s="917"/>
      <c r="AQ87" s="917"/>
      <c r="AR87" s="917"/>
      <c r="AS87" s="917"/>
      <c r="AT87" s="917"/>
      <c r="AU87" s="917"/>
      <c r="AV87" s="917"/>
      <c r="AW87" s="917"/>
      <c r="AX87" s="917"/>
      <c r="AY87" s="917"/>
      <c r="AZ87" s="917"/>
      <c r="BA87" s="917"/>
      <c r="BB87" s="917"/>
      <c r="BC87" s="917"/>
      <c r="BD87" s="917"/>
      <c r="BE87" s="917"/>
      <c r="BF87" s="917"/>
      <c r="BG87" s="917"/>
      <c r="BH87" s="917"/>
      <c r="BI87" s="917"/>
      <c r="BJ87" s="917"/>
      <c r="BK87" s="917"/>
    </row>
    <row r="88" spans="1:63" s="922" customFormat="1" x14ac:dyDescent="0.2">
      <c r="A88" s="832" t="str">
        <f t="shared" si="1"/>
        <v>X</v>
      </c>
      <c r="B88" s="832" t="s">
        <v>1204</v>
      </c>
      <c r="C88" s="462" t="s">
        <v>1288</v>
      </c>
      <c r="D88" s="835" t="s">
        <v>1289</v>
      </c>
      <c r="E88" s="461">
        <v>1.9393940000000001</v>
      </c>
      <c r="F88" s="461">
        <v>2.3559840000000003</v>
      </c>
      <c r="G88" s="461">
        <v>2.5</v>
      </c>
      <c r="H88" s="461">
        <v>3</v>
      </c>
      <c r="I88" s="461">
        <v>3.5</v>
      </c>
      <c r="J88" s="461">
        <v>4.75</v>
      </c>
      <c r="K88" s="461">
        <v>5.0000110000000006</v>
      </c>
      <c r="L88" s="461">
        <v>6.75</v>
      </c>
      <c r="M88" s="461">
        <v>8.1</v>
      </c>
      <c r="N88" s="461">
        <v>11.9</v>
      </c>
      <c r="O88" s="461">
        <v>16.298999999999999</v>
      </c>
      <c r="P88" s="461">
        <v>21.773</v>
      </c>
      <c r="Q88" s="461">
        <v>32.410938000000002</v>
      </c>
      <c r="R88" s="461">
        <v>47.326578000000005</v>
      </c>
      <c r="S88" s="461">
        <v>36.719599000000002</v>
      </c>
      <c r="T88" s="461">
        <v>37.567589999999996</v>
      </c>
      <c r="U88" s="461">
        <v>38.686</v>
      </c>
      <c r="V88" s="917"/>
      <c r="W88" s="917"/>
      <c r="X88" s="917"/>
      <c r="Y88" s="917"/>
      <c r="Z88" s="917"/>
      <c r="AA88" s="917"/>
      <c r="AB88" s="917"/>
      <c r="AC88" s="917"/>
      <c r="AD88" s="917"/>
      <c r="AE88" s="917"/>
      <c r="AF88" s="917"/>
      <c r="AG88" s="917"/>
      <c r="AH88" s="917"/>
      <c r="AI88" s="917"/>
      <c r="AJ88" s="917"/>
      <c r="AK88" s="917"/>
      <c r="AL88" s="917"/>
      <c r="AM88" s="917"/>
      <c r="AN88" s="917"/>
      <c r="AO88" s="917"/>
      <c r="AP88" s="917"/>
      <c r="AQ88" s="917"/>
      <c r="AR88" s="917"/>
      <c r="AS88" s="917"/>
      <c r="AT88" s="917"/>
      <c r="AU88" s="917"/>
      <c r="AV88" s="917"/>
      <c r="AW88" s="917"/>
      <c r="AX88" s="917"/>
      <c r="AY88" s="917"/>
      <c r="AZ88" s="917"/>
      <c r="BA88" s="917"/>
      <c r="BB88" s="917"/>
      <c r="BC88" s="917"/>
      <c r="BD88" s="917"/>
      <c r="BE88" s="917"/>
      <c r="BF88" s="917"/>
      <c r="BG88" s="917"/>
      <c r="BH88" s="917"/>
      <c r="BI88" s="917"/>
      <c r="BJ88" s="917"/>
      <c r="BK88" s="917"/>
    </row>
    <row r="89" spans="1:63" s="922" customFormat="1" hidden="1" x14ac:dyDescent="0.2">
      <c r="A89" s="832" t="str">
        <f t="shared" si="1"/>
        <v/>
      </c>
      <c r="B89" s="832" t="s">
        <v>1210</v>
      </c>
      <c r="C89" s="462" t="s">
        <v>1179</v>
      </c>
      <c r="D89" s="836" t="s">
        <v>1180</v>
      </c>
      <c r="E89" s="461">
        <v>0</v>
      </c>
      <c r="F89" s="461">
        <v>0</v>
      </c>
      <c r="G89" s="461">
        <v>0</v>
      </c>
      <c r="H89" s="461">
        <v>0</v>
      </c>
      <c r="I89" s="461">
        <v>0</v>
      </c>
      <c r="J89" s="461">
        <v>0</v>
      </c>
      <c r="K89" s="461">
        <v>0</v>
      </c>
      <c r="L89" s="461">
        <v>0</v>
      </c>
      <c r="M89" s="461">
        <v>0</v>
      </c>
      <c r="N89" s="461">
        <v>0</v>
      </c>
      <c r="O89" s="461">
        <v>0</v>
      </c>
      <c r="P89" s="461">
        <v>0</v>
      </c>
      <c r="Q89" s="461">
        <v>0</v>
      </c>
      <c r="R89" s="461">
        <v>0</v>
      </c>
      <c r="S89" s="461">
        <v>0</v>
      </c>
      <c r="T89" s="461">
        <v>0</v>
      </c>
      <c r="U89" s="461">
        <v>0</v>
      </c>
      <c r="V89" s="917"/>
      <c r="W89" s="917"/>
      <c r="X89" s="917"/>
      <c r="Y89" s="917"/>
      <c r="Z89" s="917"/>
      <c r="AA89" s="917"/>
      <c r="AB89" s="917"/>
      <c r="AC89" s="917"/>
      <c r="AD89" s="917"/>
      <c r="AE89" s="917"/>
      <c r="AF89" s="917"/>
      <c r="AG89" s="917"/>
      <c r="AH89" s="917"/>
      <c r="AI89" s="917"/>
      <c r="AJ89" s="917"/>
      <c r="AK89" s="917"/>
      <c r="AL89" s="917"/>
      <c r="AM89" s="917"/>
      <c r="AN89" s="917"/>
      <c r="AO89" s="917"/>
      <c r="AP89" s="917"/>
      <c r="AQ89" s="917"/>
      <c r="AR89" s="917"/>
      <c r="AS89" s="917"/>
      <c r="AT89" s="917"/>
      <c r="AU89" s="917"/>
      <c r="AV89" s="917"/>
      <c r="AW89" s="917"/>
      <c r="AX89" s="917"/>
      <c r="AY89" s="917"/>
      <c r="AZ89" s="917"/>
      <c r="BA89" s="917"/>
      <c r="BB89" s="917"/>
      <c r="BC89" s="917"/>
      <c r="BD89" s="917"/>
      <c r="BE89" s="917"/>
      <c r="BF89" s="917"/>
      <c r="BG89" s="917"/>
      <c r="BH89" s="917"/>
      <c r="BI89" s="917"/>
      <c r="BJ89" s="917"/>
      <c r="BK89" s="917"/>
    </row>
    <row r="90" spans="1:63" s="922" customFormat="1" hidden="1" x14ac:dyDescent="0.2">
      <c r="A90" s="832" t="str">
        <f t="shared" si="1"/>
        <v/>
      </c>
      <c r="B90" s="832" t="s">
        <v>1210</v>
      </c>
      <c r="C90" s="462" t="s">
        <v>1181</v>
      </c>
      <c r="D90" s="836" t="s">
        <v>1182</v>
      </c>
      <c r="E90" s="461">
        <v>0</v>
      </c>
      <c r="F90" s="461">
        <v>0</v>
      </c>
      <c r="G90" s="461">
        <v>0</v>
      </c>
      <c r="H90" s="461">
        <v>0</v>
      </c>
      <c r="I90" s="461">
        <v>0</v>
      </c>
      <c r="J90" s="461">
        <v>0</v>
      </c>
      <c r="K90" s="461">
        <v>0</v>
      </c>
      <c r="L90" s="461">
        <v>0</v>
      </c>
      <c r="M90" s="461">
        <v>0</v>
      </c>
      <c r="N90" s="461">
        <v>0</v>
      </c>
      <c r="O90" s="461">
        <v>0</v>
      </c>
      <c r="P90" s="461">
        <v>0</v>
      </c>
      <c r="Q90" s="461">
        <v>0</v>
      </c>
      <c r="R90" s="461">
        <v>0</v>
      </c>
      <c r="S90" s="461">
        <v>0</v>
      </c>
      <c r="T90" s="461">
        <v>0</v>
      </c>
      <c r="U90" s="461">
        <v>0</v>
      </c>
      <c r="V90" s="917"/>
      <c r="W90" s="917"/>
      <c r="X90" s="917"/>
      <c r="Y90" s="917"/>
      <c r="Z90" s="917"/>
      <c r="AA90" s="917"/>
      <c r="AB90" s="917"/>
      <c r="AC90" s="917"/>
      <c r="AD90" s="917"/>
      <c r="AE90" s="917"/>
      <c r="AF90" s="917"/>
      <c r="AG90" s="917"/>
      <c r="AH90" s="917"/>
      <c r="AI90" s="917"/>
      <c r="AJ90" s="917"/>
      <c r="AK90" s="917"/>
      <c r="AL90" s="917"/>
      <c r="AM90" s="917"/>
      <c r="AN90" s="917"/>
      <c r="AO90" s="917"/>
      <c r="AP90" s="917"/>
      <c r="AQ90" s="917"/>
      <c r="AR90" s="917"/>
      <c r="AS90" s="917"/>
      <c r="AT90" s="917"/>
      <c r="AU90" s="917"/>
      <c r="AV90" s="917"/>
      <c r="AW90" s="917"/>
      <c r="AX90" s="917"/>
      <c r="AY90" s="917"/>
      <c r="AZ90" s="917"/>
      <c r="BA90" s="917"/>
      <c r="BB90" s="917"/>
      <c r="BC90" s="917"/>
      <c r="BD90" s="917"/>
      <c r="BE90" s="917"/>
      <c r="BF90" s="917"/>
      <c r="BG90" s="917"/>
      <c r="BH90" s="917"/>
      <c r="BI90" s="917"/>
      <c r="BJ90" s="917"/>
      <c r="BK90" s="917"/>
    </row>
    <row r="91" spans="1:63" s="922" customFormat="1" x14ac:dyDescent="0.2">
      <c r="A91" s="832" t="str">
        <f t="shared" si="1"/>
        <v>X</v>
      </c>
      <c r="B91" s="832" t="s">
        <v>1210</v>
      </c>
      <c r="C91" s="462" t="s">
        <v>1290</v>
      </c>
      <c r="D91" s="836" t="s">
        <v>1291</v>
      </c>
      <c r="E91" s="461">
        <v>0.93939399999999995</v>
      </c>
      <c r="F91" s="461">
        <v>1.3559840000000001</v>
      </c>
      <c r="G91" s="461">
        <v>1.5</v>
      </c>
      <c r="H91" s="461">
        <v>1.25</v>
      </c>
      <c r="I91" s="461">
        <v>1.5</v>
      </c>
      <c r="J91" s="461">
        <v>1.5</v>
      </c>
      <c r="K91" s="461">
        <v>2.0000110000000002</v>
      </c>
      <c r="L91" s="461">
        <v>3</v>
      </c>
      <c r="M91" s="461">
        <v>4.0999999999999996</v>
      </c>
      <c r="N91" s="461">
        <v>7.9</v>
      </c>
      <c r="O91" s="461">
        <v>11.548999999999999</v>
      </c>
      <c r="P91" s="461">
        <v>15.773</v>
      </c>
      <c r="Q91" s="461">
        <v>26.285938000000002</v>
      </c>
      <c r="R91" s="461">
        <v>40.032425000000003</v>
      </c>
      <c r="S91" s="461">
        <v>29.440214000000001</v>
      </c>
      <c r="T91" s="461">
        <v>29.141127999999998</v>
      </c>
      <c r="U91" s="461">
        <v>31.3</v>
      </c>
      <c r="V91" s="917"/>
      <c r="W91" s="917"/>
      <c r="X91" s="917"/>
      <c r="Y91" s="917"/>
      <c r="Z91" s="917"/>
      <c r="AA91" s="917"/>
      <c r="AB91" s="917"/>
      <c r="AC91" s="917"/>
      <c r="AD91" s="917"/>
      <c r="AE91" s="917"/>
      <c r="AF91" s="917"/>
      <c r="AG91" s="917"/>
      <c r="AH91" s="917"/>
      <c r="AI91" s="917"/>
      <c r="AJ91" s="917"/>
      <c r="AK91" s="917"/>
      <c r="AL91" s="917"/>
      <c r="AM91" s="917"/>
      <c r="AN91" s="917"/>
      <c r="AO91" s="917"/>
      <c r="AP91" s="917"/>
      <c r="AQ91" s="917"/>
      <c r="AR91" s="917"/>
      <c r="AS91" s="917"/>
      <c r="AT91" s="917"/>
      <c r="AU91" s="917"/>
      <c r="AV91" s="917"/>
      <c r="AW91" s="917"/>
      <c r="AX91" s="917"/>
      <c r="AY91" s="917"/>
      <c r="AZ91" s="917"/>
      <c r="BA91" s="917"/>
      <c r="BB91" s="917"/>
      <c r="BC91" s="917"/>
      <c r="BD91" s="917"/>
      <c r="BE91" s="917"/>
      <c r="BF91" s="917"/>
      <c r="BG91" s="917"/>
      <c r="BH91" s="917"/>
      <c r="BI91" s="917"/>
      <c r="BJ91" s="917"/>
      <c r="BK91" s="917"/>
    </row>
    <row r="92" spans="1:63" s="922" customFormat="1" x14ac:dyDescent="0.2">
      <c r="A92" s="832" t="str">
        <f t="shared" si="1"/>
        <v>X</v>
      </c>
      <c r="B92" s="832" t="s">
        <v>1210</v>
      </c>
      <c r="C92" s="462" t="s">
        <v>1292</v>
      </c>
      <c r="D92" s="836" t="s">
        <v>1293</v>
      </c>
      <c r="E92" s="461">
        <v>1</v>
      </c>
      <c r="F92" s="461">
        <v>1</v>
      </c>
      <c r="G92" s="461">
        <v>1</v>
      </c>
      <c r="H92" s="461">
        <v>1.75</v>
      </c>
      <c r="I92" s="461">
        <v>2</v>
      </c>
      <c r="J92" s="461">
        <v>3.25</v>
      </c>
      <c r="K92" s="461">
        <v>3</v>
      </c>
      <c r="L92" s="461">
        <v>3.75</v>
      </c>
      <c r="M92" s="461">
        <v>4</v>
      </c>
      <c r="N92" s="461">
        <v>4</v>
      </c>
      <c r="O92" s="461">
        <v>4.75</v>
      </c>
      <c r="P92" s="461">
        <v>6</v>
      </c>
      <c r="Q92" s="461">
        <v>6.125</v>
      </c>
      <c r="R92" s="461">
        <v>7.2941529999999997</v>
      </c>
      <c r="S92" s="461">
        <v>7.2793850000000004</v>
      </c>
      <c r="T92" s="461">
        <v>8.4264620000000008</v>
      </c>
      <c r="U92" s="461">
        <v>7.3860000000000001</v>
      </c>
      <c r="V92" s="917"/>
      <c r="W92" s="917"/>
      <c r="X92" s="917"/>
      <c r="Y92" s="917"/>
      <c r="Z92" s="917"/>
      <c r="AA92" s="917"/>
      <c r="AB92" s="917"/>
      <c r="AC92" s="917"/>
      <c r="AD92" s="917"/>
      <c r="AE92" s="917"/>
      <c r="AF92" s="917"/>
      <c r="AG92" s="917"/>
      <c r="AH92" s="917"/>
      <c r="AI92" s="917"/>
      <c r="AJ92" s="917"/>
      <c r="AK92" s="917"/>
      <c r="AL92" s="917"/>
      <c r="AM92" s="917"/>
      <c r="AN92" s="917"/>
      <c r="AO92" s="917"/>
      <c r="AP92" s="917"/>
      <c r="AQ92" s="917"/>
      <c r="AR92" s="917"/>
      <c r="AS92" s="917"/>
      <c r="AT92" s="917"/>
      <c r="AU92" s="917"/>
      <c r="AV92" s="917"/>
      <c r="AW92" s="917"/>
      <c r="AX92" s="917"/>
      <c r="AY92" s="917"/>
      <c r="AZ92" s="917"/>
      <c r="BA92" s="917"/>
      <c r="BB92" s="917"/>
      <c r="BC92" s="917"/>
      <c r="BD92" s="917"/>
      <c r="BE92" s="917"/>
      <c r="BF92" s="917"/>
      <c r="BG92" s="917"/>
      <c r="BH92" s="917"/>
      <c r="BI92" s="917"/>
      <c r="BJ92" s="917"/>
      <c r="BK92" s="917"/>
    </row>
    <row r="93" spans="1:63" s="922" customFormat="1" hidden="1" x14ac:dyDescent="0.2">
      <c r="A93" s="832" t="str">
        <f t="shared" si="1"/>
        <v/>
      </c>
      <c r="B93" s="832" t="s">
        <v>1204</v>
      </c>
      <c r="C93" s="462" t="s">
        <v>1183</v>
      </c>
      <c r="D93" s="835" t="s">
        <v>1184</v>
      </c>
      <c r="E93" s="461">
        <v>0</v>
      </c>
      <c r="F93" s="461">
        <v>0</v>
      </c>
      <c r="G93" s="461">
        <v>0</v>
      </c>
      <c r="H93" s="461">
        <v>0</v>
      </c>
      <c r="I93" s="461">
        <v>0</v>
      </c>
      <c r="J93" s="461">
        <v>0</v>
      </c>
      <c r="K93" s="461">
        <v>0</v>
      </c>
      <c r="L93" s="461">
        <v>0</v>
      </c>
      <c r="M93" s="461">
        <v>0</v>
      </c>
      <c r="N93" s="461">
        <v>0</v>
      </c>
      <c r="O93" s="461">
        <v>0</v>
      </c>
      <c r="P93" s="461">
        <v>0</v>
      </c>
      <c r="Q93" s="461">
        <v>0</v>
      </c>
      <c r="R93" s="461">
        <v>0</v>
      </c>
      <c r="S93" s="461">
        <v>0</v>
      </c>
      <c r="T93" s="461">
        <v>0</v>
      </c>
      <c r="U93" s="461">
        <v>0</v>
      </c>
      <c r="V93" s="917"/>
      <c r="W93" s="917"/>
      <c r="X93" s="917"/>
      <c r="Y93" s="917"/>
      <c r="Z93" s="917"/>
      <c r="AA93" s="917"/>
      <c r="AB93" s="917"/>
      <c r="AC93" s="917"/>
      <c r="AD93" s="917"/>
      <c r="AE93" s="917"/>
      <c r="AF93" s="917"/>
      <c r="AG93" s="917"/>
      <c r="AH93" s="917"/>
      <c r="AI93" s="917"/>
      <c r="AJ93" s="917"/>
      <c r="AK93" s="917"/>
      <c r="AL93" s="917"/>
      <c r="AM93" s="917"/>
      <c r="AN93" s="917"/>
      <c r="AO93" s="917"/>
      <c r="AP93" s="917"/>
      <c r="AQ93" s="917"/>
      <c r="AR93" s="917"/>
      <c r="AS93" s="917"/>
      <c r="AT93" s="917"/>
      <c r="AU93" s="917"/>
      <c r="AV93" s="917"/>
      <c r="AW93" s="917"/>
      <c r="AX93" s="917"/>
      <c r="AY93" s="917"/>
      <c r="AZ93" s="917"/>
      <c r="BA93" s="917"/>
      <c r="BB93" s="917"/>
      <c r="BC93" s="917"/>
      <c r="BD93" s="917"/>
      <c r="BE93" s="917"/>
      <c r="BF93" s="917"/>
      <c r="BG93" s="917"/>
      <c r="BH93" s="917"/>
      <c r="BI93" s="917"/>
      <c r="BJ93" s="917"/>
      <c r="BK93" s="917"/>
    </row>
    <row r="94" spans="1:63" s="922" customFormat="1" x14ac:dyDescent="0.2">
      <c r="A94" s="832" t="str">
        <f t="shared" si="1"/>
        <v>X</v>
      </c>
      <c r="B94" s="832" t="s">
        <v>1204</v>
      </c>
      <c r="C94" s="462" t="s">
        <v>1294</v>
      </c>
      <c r="D94" s="465" t="s">
        <v>1295</v>
      </c>
      <c r="E94" s="461">
        <v>1.237222</v>
      </c>
      <c r="F94" s="461">
        <v>1.311151</v>
      </c>
      <c r="G94" s="461">
        <v>1.2628630000000001</v>
      </c>
      <c r="H94" s="461">
        <v>0.94969199999999998</v>
      </c>
      <c r="I94" s="461">
        <v>1.1377549999999998</v>
      </c>
      <c r="J94" s="461">
        <v>0.87926099999999996</v>
      </c>
      <c r="K94" s="461">
        <v>0.98494599999999999</v>
      </c>
      <c r="L94" s="461">
        <v>1.090427</v>
      </c>
      <c r="M94" s="461">
        <v>1.020726</v>
      </c>
      <c r="N94" s="461">
        <v>1.0602259999999999</v>
      </c>
      <c r="O94" s="461">
        <v>1.2130719999999999</v>
      </c>
      <c r="P94" s="461">
        <v>1.1261749999999999</v>
      </c>
      <c r="Q94" s="461">
        <v>1.2400039999999999</v>
      </c>
      <c r="R94" s="461">
        <v>1.4680389999999999</v>
      </c>
      <c r="S94" s="461">
        <v>1.950264</v>
      </c>
      <c r="T94" s="461">
        <v>3.0562490000000002</v>
      </c>
      <c r="U94" s="461">
        <v>2.6309999999999998</v>
      </c>
      <c r="V94" s="917"/>
      <c r="W94" s="917"/>
      <c r="X94" s="917"/>
      <c r="Y94" s="917"/>
      <c r="Z94" s="917"/>
      <c r="AA94" s="917"/>
      <c r="AB94" s="917"/>
      <c r="AC94" s="917"/>
      <c r="AD94" s="917"/>
      <c r="AE94" s="917"/>
      <c r="AF94" s="917"/>
      <c r="AG94" s="917"/>
      <c r="AH94" s="917"/>
      <c r="AI94" s="917"/>
      <c r="AJ94" s="917"/>
      <c r="AK94" s="917"/>
      <c r="AL94" s="917"/>
      <c r="AM94" s="917"/>
      <c r="AN94" s="917"/>
      <c r="AO94" s="917"/>
      <c r="AP94" s="917"/>
      <c r="AQ94" s="917"/>
      <c r="AR94" s="917"/>
      <c r="AS94" s="917"/>
      <c r="AT94" s="917"/>
      <c r="AU94" s="917"/>
      <c r="AV94" s="917"/>
      <c r="AW94" s="917"/>
      <c r="AX94" s="917"/>
      <c r="AY94" s="917"/>
      <c r="AZ94" s="917"/>
      <c r="BA94" s="917"/>
      <c r="BB94" s="917"/>
      <c r="BC94" s="917"/>
      <c r="BD94" s="917"/>
      <c r="BE94" s="917"/>
      <c r="BF94" s="917"/>
      <c r="BG94" s="917"/>
      <c r="BH94" s="917"/>
      <c r="BI94" s="917"/>
      <c r="BJ94" s="917"/>
      <c r="BK94" s="917"/>
    </row>
    <row r="95" spans="1:63" s="922" customFormat="1" hidden="1" x14ac:dyDescent="0.2">
      <c r="A95" s="832" t="str">
        <f t="shared" si="1"/>
        <v/>
      </c>
      <c r="B95" s="832" t="s">
        <v>1210</v>
      </c>
      <c r="C95" s="462" t="s">
        <v>1185</v>
      </c>
      <c r="D95" s="835" t="s">
        <v>1186</v>
      </c>
      <c r="E95" s="461">
        <v>0</v>
      </c>
      <c r="F95" s="461">
        <v>0</v>
      </c>
      <c r="G95" s="461">
        <v>0</v>
      </c>
      <c r="H95" s="461">
        <v>0</v>
      </c>
      <c r="I95" s="461">
        <v>0</v>
      </c>
      <c r="J95" s="461">
        <v>0</v>
      </c>
      <c r="K95" s="461">
        <v>0</v>
      </c>
      <c r="L95" s="461">
        <v>0</v>
      </c>
      <c r="M95" s="461">
        <v>0</v>
      </c>
      <c r="N95" s="461">
        <v>0</v>
      </c>
      <c r="O95" s="461">
        <v>0</v>
      </c>
      <c r="P95" s="461">
        <v>0</v>
      </c>
      <c r="Q95" s="461">
        <v>0</v>
      </c>
      <c r="R95" s="461">
        <v>0</v>
      </c>
      <c r="S95" s="461">
        <v>0</v>
      </c>
      <c r="T95" s="461">
        <v>0</v>
      </c>
      <c r="U95" s="461">
        <v>0</v>
      </c>
      <c r="V95" s="917"/>
      <c r="W95" s="917"/>
      <c r="X95" s="917"/>
      <c r="Y95" s="917"/>
      <c r="Z95" s="917"/>
      <c r="AA95" s="917"/>
      <c r="AB95" s="917"/>
      <c r="AC95" s="917"/>
      <c r="AD95" s="917"/>
      <c r="AE95" s="917"/>
      <c r="AF95" s="917"/>
      <c r="AG95" s="917"/>
      <c r="AH95" s="917"/>
      <c r="AI95" s="917"/>
      <c r="AJ95" s="917"/>
      <c r="AK95" s="917"/>
      <c r="AL95" s="917"/>
      <c r="AM95" s="917"/>
      <c r="AN95" s="917"/>
      <c r="AO95" s="917"/>
      <c r="AP95" s="917"/>
      <c r="AQ95" s="917"/>
      <c r="AR95" s="917"/>
      <c r="AS95" s="917"/>
      <c r="AT95" s="917"/>
      <c r="AU95" s="917"/>
      <c r="AV95" s="917"/>
      <c r="AW95" s="917"/>
      <c r="AX95" s="917"/>
      <c r="AY95" s="917"/>
      <c r="AZ95" s="917"/>
      <c r="BA95" s="917"/>
      <c r="BB95" s="917"/>
      <c r="BC95" s="917"/>
      <c r="BD95" s="917"/>
      <c r="BE95" s="917"/>
      <c r="BF95" s="917"/>
      <c r="BG95" s="917"/>
      <c r="BH95" s="917"/>
      <c r="BI95" s="917"/>
      <c r="BJ95" s="917"/>
      <c r="BK95" s="917"/>
    </row>
    <row r="96" spans="1:63" s="922" customFormat="1" x14ac:dyDescent="0.2">
      <c r="A96" s="832" t="str">
        <f t="shared" si="1"/>
        <v>X</v>
      </c>
      <c r="B96" s="832" t="s">
        <v>1210</v>
      </c>
      <c r="C96" s="462" t="s">
        <v>1296</v>
      </c>
      <c r="D96" s="835" t="s">
        <v>1297</v>
      </c>
      <c r="E96" s="461">
        <v>0.98141299999999998</v>
      </c>
      <c r="F96" s="461">
        <v>1.1237109999999999</v>
      </c>
      <c r="G96" s="461">
        <v>0.90484900000000001</v>
      </c>
      <c r="H96" s="461">
        <v>0.80118400000000001</v>
      </c>
      <c r="I96" s="461">
        <v>0.98024999999999995</v>
      </c>
      <c r="J96" s="461">
        <v>0.83320399999999994</v>
      </c>
      <c r="K96" s="461">
        <v>0.873197</v>
      </c>
      <c r="L96" s="461">
        <v>0.93751099999999998</v>
      </c>
      <c r="M96" s="461">
        <v>0.95965599999999995</v>
      </c>
      <c r="N96" s="461">
        <v>1.004138</v>
      </c>
      <c r="O96" s="461">
        <v>1.117184</v>
      </c>
      <c r="P96" s="461">
        <v>1.060163</v>
      </c>
      <c r="Q96" s="461">
        <v>1.0267029999999999</v>
      </c>
      <c r="R96" s="461">
        <v>1.3807739999999999</v>
      </c>
      <c r="S96" s="461">
        <v>1.8862479999999999</v>
      </c>
      <c r="T96" s="461">
        <v>3.0119440000000002</v>
      </c>
      <c r="U96" s="461">
        <v>2.081</v>
      </c>
      <c r="V96" s="917"/>
      <c r="W96" s="917"/>
      <c r="X96" s="917"/>
      <c r="Y96" s="917"/>
      <c r="Z96" s="917"/>
      <c r="AA96" s="917"/>
      <c r="AB96" s="917"/>
      <c r="AC96" s="917"/>
      <c r="AD96" s="917"/>
      <c r="AE96" s="917"/>
      <c r="AF96" s="917"/>
      <c r="AG96" s="917"/>
      <c r="AH96" s="917"/>
      <c r="AI96" s="917"/>
      <c r="AJ96" s="917"/>
      <c r="AK96" s="917"/>
      <c r="AL96" s="917"/>
      <c r="AM96" s="917"/>
      <c r="AN96" s="917"/>
      <c r="AO96" s="917"/>
      <c r="AP96" s="917"/>
      <c r="AQ96" s="917"/>
      <c r="AR96" s="917"/>
      <c r="AS96" s="917"/>
      <c r="AT96" s="917"/>
      <c r="AU96" s="917"/>
      <c r="AV96" s="917"/>
      <c r="AW96" s="917"/>
      <c r="AX96" s="917"/>
      <c r="AY96" s="917"/>
      <c r="AZ96" s="917"/>
      <c r="BA96" s="917"/>
      <c r="BB96" s="917"/>
      <c r="BC96" s="917"/>
      <c r="BD96" s="917"/>
      <c r="BE96" s="917"/>
      <c r="BF96" s="917"/>
      <c r="BG96" s="917"/>
      <c r="BH96" s="917"/>
      <c r="BI96" s="917"/>
      <c r="BJ96" s="917"/>
      <c r="BK96" s="917"/>
    </row>
    <row r="97" spans="1:96" s="922" customFormat="1" x14ac:dyDescent="0.2">
      <c r="A97" s="832" t="str">
        <f t="shared" si="1"/>
        <v>X</v>
      </c>
      <c r="B97" s="832" t="s">
        <v>1210</v>
      </c>
      <c r="C97" s="462" t="s">
        <v>1298</v>
      </c>
      <c r="D97" s="835" t="s">
        <v>1299</v>
      </c>
      <c r="E97" s="461">
        <v>0.25580900000000001</v>
      </c>
      <c r="F97" s="461">
        <v>0.18744</v>
      </c>
      <c r="G97" s="461">
        <v>0.358014</v>
      </c>
      <c r="H97" s="461">
        <v>0.148508</v>
      </c>
      <c r="I97" s="461">
        <v>0.15750500000000001</v>
      </c>
      <c r="J97" s="461">
        <v>4.6057000000000001E-2</v>
      </c>
      <c r="K97" s="461">
        <v>0.111749</v>
      </c>
      <c r="L97" s="461">
        <v>0.152916</v>
      </c>
      <c r="M97" s="461">
        <v>6.1069999999999999E-2</v>
      </c>
      <c r="N97" s="461">
        <v>5.6087999999999999E-2</v>
      </c>
      <c r="O97" s="461">
        <v>9.5888000000000001E-2</v>
      </c>
      <c r="P97" s="461">
        <v>6.6012000000000001E-2</v>
      </c>
      <c r="Q97" s="461">
        <v>0.21330099999999999</v>
      </c>
      <c r="R97" s="461">
        <v>8.7264999999999995E-2</v>
      </c>
      <c r="S97" s="461">
        <v>6.4016000000000003E-2</v>
      </c>
      <c r="T97" s="461">
        <v>4.4304999999999997E-2</v>
      </c>
      <c r="U97" s="461">
        <v>0.55000000000000004</v>
      </c>
      <c r="V97" s="917"/>
      <c r="W97" s="917"/>
      <c r="X97" s="917"/>
      <c r="Y97" s="917"/>
      <c r="Z97" s="917"/>
      <c r="AA97" s="917"/>
      <c r="AB97" s="917"/>
      <c r="AC97" s="917"/>
      <c r="AD97" s="917"/>
      <c r="AE97" s="917"/>
      <c r="AF97" s="917"/>
      <c r="AG97" s="917"/>
      <c r="AH97" s="917"/>
      <c r="AI97" s="917"/>
      <c r="AJ97" s="917"/>
      <c r="AK97" s="917"/>
      <c r="AL97" s="917"/>
      <c r="AM97" s="917"/>
      <c r="AN97" s="917"/>
      <c r="AO97" s="917"/>
      <c r="AP97" s="917"/>
      <c r="AQ97" s="917"/>
      <c r="AR97" s="917"/>
      <c r="AS97" s="917"/>
      <c r="AT97" s="917"/>
      <c r="AU97" s="917"/>
      <c r="AV97" s="917"/>
      <c r="AW97" s="917"/>
      <c r="AX97" s="917"/>
      <c r="AY97" s="917"/>
      <c r="AZ97" s="917"/>
      <c r="BA97" s="917"/>
      <c r="BB97" s="917"/>
      <c r="BC97" s="917"/>
      <c r="BD97" s="917"/>
      <c r="BE97" s="917"/>
      <c r="BF97" s="917"/>
      <c r="BG97" s="917"/>
      <c r="BH97" s="917"/>
      <c r="BI97" s="917"/>
      <c r="BJ97" s="917"/>
      <c r="BK97" s="917"/>
    </row>
    <row r="98" spans="1:96" s="922" customFormat="1" hidden="1" x14ac:dyDescent="0.2">
      <c r="A98" s="832" t="str">
        <f t="shared" si="1"/>
        <v/>
      </c>
      <c r="B98" s="832" t="s">
        <v>1210</v>
      </c>
      <c r="C98" s="462" t="s">
        <v>1187</v>
      </c>
      <c r="D98" s="835" t="s">
        <v>1188</v>
      </c>
      <c r="E98" s="461">
        <v>0</v>
      </c>
      <c r="F98" s="461">
        <v>0</v>
      </c>
      <c r="G98" s="461">
        <v>0</v>
      </c>
      <c r="H98" s="461">
        <v>0</v>
      </c>
      <c r="I98" s="461">
        <v>0</v>
      </c>
      <c r="J98" s="461">
        <v>0</v>
      </c>
      <c r="K98" s="461">
        <v>0</v>
      </c>
      <c r="L98" s="461">
        <v>0</v>
      </c>
      <c r="M98" s="461">
        <v>0</v>
      </c>
      <c r="N98" s="461">
        <v>0</v>
      </c>
      <c r="O98" s="461">
        <v>0</v>
      </c>
      <c r="P98" s="461">
        <v>0</v>
      </c>
      <c r="Q98" s="461">
        <v>0</v>
      </c>
      <c r="R98" s="461">
        <v>0</v>
      </c>
      <c r="S98" s="461">
        <v>0</v>
      </c>
      <c r="T98" s="461">
        <v>0</v>
      </c>
      <c r="U98" s="461">
        <v>0</v>
      </c>
      <c r="V98" s="917"/>
      <c r="W98" s="917"/>
      <c r="X98" s="917"/>
      <c r="Y98" s="917"/>
      <c r="Z98" s="917"/>
      <c r="AA98" s="917"/>
      <c r="AB98" s="917"/>
      <c r="AC98" s="917"/>
      <c r="AD98" s="917"/>
      <c r="AE98" s="917"/>
      <c r="AF98" s="917"/>
      <c r="AG98" s="917"/>
      <c r="AH98" s="917"/>
      <c r="AI98" s="917"/>
      <c r="AJ98" s="917"/>
      <c r="AK98" s="917"/>
      <c r="AL98" s="917"/>
      <c r="AM98" s="917"/>
      <c r="AN98" s="917"/>
      <c r="AO98" s="917"/>
      <c r="AP98" s="917"/>
      <c r="AQ98" s="917"/>
      <c r="AR98" s="917"/>
      <c r="AS98" s="917"/>
      <c r="AT98" s="917"/>
      <c r="AU98" s="917"/>
      <c r="AV98" s="917"/>
      <c r="AW98" s="917"/>
      <c r="AX98" s="917"/>
      <c r="AY98" s="917"/>
      <c r="AZ98" s="917"/>
      <c r="BA98" s="917"/>
      <c r="BB98" s="917"/>
      <c r="BC98" s="917"/>
      <c r="BD98" s="917"/>
      <c r="BE98" s="917"/>
      <c r="BF98" s="917"/>
      <c r="BG98" s="917"/>
      <c r="BH98" s="917"/>
      <c r="BI98" s="917"/>
      <c r="BJ98" s="917"/>
      <c r="BK98" s="917"/>
    </row>
    <row r="99" spans="1:96" s="922" customFormat="1" x14ac:dyDescent="0.2">
      <c r="A99" s="832" t="str">
        <f t="shared" si="1"/>
        <v>X</v>
      </c>
      <c r="B99" s="832" t="s">
        <v>1204</v>
      </c>
      <c r="C99" s="462" t="s">
        <v>1300</v>
      </c>
      <c r="D99" s="465" t="s">
        <v>1301</v>
      </c>
      <c r="E99" s="461">
        <v>0</v>
      </c>
      <c r="F99" s="461">
        <v>0</v>
      </c>
      <c r="G99" s="461">
        <v>0</v>
      </c>
      <c r="H99" s="461">
        <v>0</v>
      </c>
      <c r="I99" s="461">
        <v>0</v>
      </c>
      <c r="J99" s="461">
        <v>0</v>
      </c>
      <c r="K99" s="461">
        <v>0</v>
      </c>
      <c r="L99" s="461">
        <v>0</v>
      </c>
      <c r="M99" s="461">
        <v>0</v>
      </c>
      <c r="N99" s="461">
        <v>0</v>
      </c>
      <c r="O99" s="461">
        <v>0</v>
      </c>
      <c r="P99" s="461">
        <v>0</v>
      </c>
      <c r="Q99" s="461">
        <v>0</v>
      </c>
      <c r="R99" s="461">
        <v>0</v>
      </c>
      <c r="S99" s="461">
        <v>0</v>
      </c>
      <c r="T99" s="461">
        <v>0</v>
      </c>
      <c r="U99" s="461">
        <v>7.3999999999999996E-2</v>
      </c>
      <c r="V99" s="917"/>
      <c r="W99" s="917"/>
      <c r="X99" s="917"/>
      <c r="Y99" s="917"/>
      <c r="Z99" s="917"/>
      <c r="AA99" s="917"/>
      <c r="AB99" s="917"/>
      <c r="AC99" s="917"/>
      <c r="AD99" s="917"/>
      <c r="AE99" s="917"/>
      <c r="AF99" s="917"/>
      <c r="AG99" s="917"/>
      <c r="AH99" s="917"/>
      <c r="AI99" s="917"/>
      <c r="AJ99" s="917"/>
      <c r="AK99" s="917"/>
      <c r="AL99" s="917"/>
      <c r="AM99" s="917"/>
      <c r="AN99" s="917"/>
      <c r="AO99" s="917"/>
      <c r="AP99" s="917"/>
      <c r="AQ99" s="917"/>
      <c r="AR99" s="917"/>
      <c r="AS99" s="917"/>
      <c r="AT99" s="917"/>
      <c r="AU99" s="917"/>
      <c r="AV99" s="917"/>
      <c r="AW99" s="917"/>
      <c r="AX99" s="917"/>
      <c r="AY99" s="917"/>
      <c r="AZ99" s="917"/>
      <c r="BA99" s="917"/>
      <c r="BB99" s="917"/>
      <c r="BC99" s="917"/>
      <c r="BD99" s="917"/>
      <c r="BE99" s="917"/>
      <c r="BF99" s="917"/>
      <c r="BG99" s="917"/>
      <c r="BH99" s="917"/>
      <c r="BI99" s="917"/>
      <c r="BJ99" s="917"/>
      <c r="BK99" s="917"/>
    </row>
    <row r="100" spans="1:96" s="922" customFormat="1" hidden="1" x14ac:dyDescent="0.2">
      <c r="A100" s="832" t="str">
        <f t="shared" si="1"/>
        <v/>
      </c>
      <c r="B100" s="832" t="s">
        <v>1210</v>
      </c>
      <c r="C100" s="462" t="s">
        <v>1189</v>
      </c>
      <c r="D100" s="835" t="s">
        <v>1190</v>
      </c>
      <c r="E100" s="461">
        <v>0</v>
      </c>
      <c r="F100" s="461">
        <v>0</v>
      </c>
      <c r="G100" s="461">
        <v>0</v>
      </c>
      <c r="H100" s="461">
        <v>0</v>
      </c>
      <c r="I100" s="461">
        <v>0</v>
      </c>
      <c r="J100" s="461">
        <v>0</v>
      </c>
      <c r="K100" s="461">
        <v>0</v>
      </c>
      <c r="L100" s="461">
        <v>0</v>
      </c>
      <c r="M100" s="461">
        <v>0</v>
      </c>
      <c r="N100" s="461">
        <v>0</v>
      </c>
      <c r="O100" s="461">
        <v>0</v>
      </c>
      <c r="P100" s="461">
        <v>0</v>
      </c>
      <c r="Q100" s="461">
        <v>0</v>
      </c>
      <c r="R100" s="461">
        <v>0</v>
      </c>
      <c r="S100" s="461">
        <v>0</v>
      </c>
      <c r="T100" s="461">
        <v>0</v>
      </c>
      <c r="U100" s="461">
        <v>0</v>
      </c>
      <c r="V100" s="917"/>
      <c r="W100" s="917"/>
      <c r="X100" s="917"/>
      <c r="Y100" s="917"/>
      <c r="Z100" s="917"/>
      <c r="AA100" s="917"/>
      <c r="AB100" s="917"/>
      <c r="AC100" s="917"/>
      <c r="AD100" s="917"/>
      <c r="AE100" s="917"/>
      <c r="AF100" s="917"/>
      <c r="AG100" s="917"/>
      <c r="AH100" s="917"/>
      <c r="AI100" s="917"/>
      <c r="AJ100" s="917"/>
      <c r="AK100" s="917"/>
      <c r="AL100" s="917"/>
      <c r="AM100" s="917"/>
      <c r="AN100" s="917"/>
      <c r="AO100" s="917"/>
      <c r="AP100" s="917"/>
      <c r="AQ100" s="917"/>
      <c r="AR100" s="917"/>
      <c r="AS100" s="917"/>
      <c r="AT100" s="917"/>
      <c r="AU100" s="917"/>
      <c r="AV100" s="917"/>
      <c r="AW100" s="917"/>
      <c r="AX100" s="917"/>
      <c r="AY100" s="917"/>
      <c r="AZ100" s="917"/>
      <c r="BA100" s="917"/>
      <c r="BB100" s="917"/>
      <c r="BC100" s="917"/>
      <c r="BD100" s="917"/>
      <c r="BE100" s="917"/>
      <c r="BF100" s="917"/>
      <c r="BG100" s="917"/>
      <c r="BH100" s="917"/>
      <c r="BI100" s="917"/>
      <c r="BJ100" s="917"/>
      <c r="BK100" s="917"/>
    </row>
    <row r="101" spans="1:96" s="922" customFormat="1" x14ac:dyDescent="0.2">
      <c r="A101" s="832" t="str">
        <f t="shared" si="1"/>
        <v>X</v>
      </c>
      <c r="B101" s="832" t="s">
        <v>1210</v>
      </c>
      <c r="C101" s="462" t="s">
        <v>1302</v>
      </c>
      <c r="D101" s="835" t="s">
        <v>4</v>
      </c>
      <c r="E101" s="461">
        <v>0</v>
      </c>
      <c r="F101" s="461">
        <v>0</v>
      </c>
      <c r="G101" s="461">
        <v>0</v>
      </c>
      <c r="H101" s="461">
        <v>0</v>
      </c>
      <c r="I101" s="461">
        <v>0</v>
      </c>
      <c r="J101" s="461">
        <v>0</v>
      </c>
      <c r="K101" s="461">
        <v>0</v>
      </c>
      <c r="L101" s="461">
        <v>0</v>
      </c>
      <c r="M101" s="461">
        <v>0</v>
      </c>
      <c r="N101" s="461">
        <v>0</v>
      </c>
      <c r="O101" s="461">
        <v>0</v>
      </c>
      <c r="P101" s="461">
        <v>0</v>
      </c>
      <c r="Q101" s="461">
        <v>0</v>
      </c>
      <c r="R101" s="461">
        <v>0</v>
      </c>
      <c r="S101" s="461">
        <v>0</v>
      </c>
      <c r="T101" s="461">
        <v>0</v>
      </c>
      <c r="U101" s="461">
        <v>7.3999999999999996E-2</v>
      </c>
      <c r="V101" s="917"/>
      <c r="W101" s="917"/>
      <c r="X101" s="917"/>
      <c r="Y101" s="917"/>
      <c r="Z101" s="917"/>
      <c r="AA101" s="917"/>
      <c r="AB101" s="917"/>
      <c r="AC101" s="917"/>
      <c r="AD101" s="917"/>
      <c r="AE101" s="917"/>
      <c r="AF101" s="917"/>
      <c r="AG101" s="917"/>
      <c r="AH101" s="917"/>
      <c r="AI101" s="917"/>
      <c r="AJ101" s="917"/>
      <c r="AK101" s="917"/>
      <c r="AL101" s="917"/>
      <c r="AM101" s="917"/>
      <c r="AN101" s="917"/>
      <c r="AO101" s="917"/>
      <c r="AP101" s="917"/>
      <c r="AQ101" s="917"/>
      <c r="AR101" s="917"/>
      <c r="AS101" s="917"/>
      <c r="AT101" s="917"/>
      <c r="AU101" s="917"/>
      <c r="AV101" s="917"/>
      <c r="AW101" s="917"/>
      <c r="AX101" s="917"/>
      <c r="AY101" s="917"/>
      <c r="AZ101" s="917"/>
      <c r="BA101" s="917"/>
      <c r="BB101" s="917"/>
      <c r="BC101" s="917"/>
      <c r="BD101" s="917"/>
      <c r="BE101" s="917"/>
      <c r="BF101" s="917"/>
      <c r="BG101" s="917"/>
      <c r="BH101" s="917"/>
      <c r="BI101" s="917"/>
      <c r="BJ101" s="917"/>
      <c r="BK101" s="917"/>
    </row>
    <row r="102" spans="1:96" s="922" customFormat="1" hidden="1" x14ac:dyDescent="0.2">
      <c r="A102" s="832" t="str">
        <f t="shared" si="1"/>
        <v/>
      </c>
      <c r="B102" s="832" t="s">
        <v>1204</v>
      </c>
      <c r="C102" s="462" t="s">
        <v>1191</v>
      </c>
      <c r="D102" s="465" t="s">
        <v>1192</v>
      </c>
      <c r="E102" s="461">
        <v>0</v>
      </c>
      <c r="F102" s="461">
        <v>0</v>
      </c>
      <c r="G102" s="461">
        <v>0</v>
      </c>
      <c r="H102" s="461">
        <v>0</v>
      </c>
      <c r="I102" s="461">
        <v>0</v>
      </c>
      <c r="J102" s="461">
        <v>0</v>
      </c>
      <c r="K102" s="461">
        <v>0</v>
      </c>
      <c r="L102" s="461">
        <v>0</v>
      </c>
      <c r="M102" s="461">
        <v>0</v>
      </c>
      <c r="N102" s="461">
        <v>0</v>
      </c>
      <c r="O102" s="461">
        <v>0</v>
      </c>
      <c r="P102" s="461">
        <v>0</v>
      </c>
      <c r="Q102" s="461">
        <v>0</v>
      </c>
      <c r="R102" s="461">
        <v>0</v>
      </c>
      <c r="S102" s="461">
        <v>0</v>
      </c>
      <c r="T102" s="461">
        <v>0</v>
      </c>
      <c r="U102" s="461">
        <v>0</v>
      </c>
      <c r="V102" s="917"/>
      <c r="W102" s="917"/>
      <c r="X102" s="917"/>
      <c r="Y102" s="917"/>
      <c r="Z102" s="917"/>
      <c r="AA102" s="917"/>
      <c r="AB102" s="917"/>
      <c r="AC102" s="917"/>
      <c r="AD102" s="917"/>
      <c r="AE102" s="917"/>
      <c r="AF102" s="917"/>
      <c r="AG102" s="917"/>
      <c r="AH102" s="917"/>
      <c r="AI102" s="917"/>
      <c r="AJ102" s="917"/>
      <c r="AK102" s="917"/>
      <c r="AL102" s="917"/>
      <c r="AM102" s="917"/>
      <c r="AN102" s="917"/>
      <c r="AO102" s="917"/>
      <c r="AP102" s="917"/>
      <c r="AQ102" s="917"/>
      <c r="AR102" s="917"/>
      <c r="AS102" s="917"/>
      <c r="AT102" s="917"/>
      <c r="AU102" s="917"/>
      <c r="AV102" s="917"/>
      <c r="AW102" s="917"/>
      <c r="AX102" s="917"/>
      <c r="AY102" s="917"/>
      <c r="AZ102" s="917"/>
      <c r="BA102" s="917"/>
      <c r="BB102" s="917"/>
      <c r="BC102" s="917"/>
      <c r="BD102" s="917"/>
      <c r="BE102" s="917"/>
      <c r="BF102" s="917"/>
      <c r="BG102" s="917"/>
      <c r="BH102" s="917"/>
      <c r="BI102" s="917"/>
      <c r="BJ102" s="917"/>
      <c r="BK102" s="917"/>
    </row>
    <row r="103" spans="1:96" s="922" customFormat="1" hidden="1" x14ac:dyDescent="0.2">
      <c r="A103" s="832" t="str">
        <f t="shared" si="1"/>
        <v/>
      </c>
      <c r="B103" s="832" t="s">
        <v>1210</v>
      </c>
      <c r="C103" s="462" t="s">
        <v>1193</v>
      </c>
      <c r="D103" s="835" t="s">
        <v>1194</v>
      </c>
      <c r="E103" s="461">
        <v>0</v>
      </c>
      <c r="F103" s="461">
        <v>0</v>
      </c>
      <c r="G103" s="461">
        <v>0</v>
      </c>
      <c r="H103" s="461">
        <v>0</v>
      </c>
      <c r="I103" s="461">
        <v>0</v>
      </c>
      <c r="J103" s="461">
        <v>0</v>
      </c>
      <c r="K103" s="461">
        <v>0</v>
      </c>
      <c r="L103" s="461">
        <v>0</v>
      </c>
      <c r="M103" s="461">
        <v>0</v>
      </c>
      <c r="N103" s="461">
        <v>0</v>
      </c>
      <c r="O103" s="461">
        <v>0</v>
      </c>
      <c r="P103" s="461">
        <v>0</v>
      </c>
      <c r="Q103" s="461">
        <v>0</v>
      </c>
      <c r="R103" s="461">
        <v>0</v>
      </c>
      <c r="S103" s="461">
        <v>0</v>
      </c>
      <c r="T103" s="461">
        <v>0</v>
      </c>
      <c r="U103" s="461">
        <v>0</v>
      </c>
      <c r="V103" s="917"/>
      <c r="W103" s="917"/>
      <c r="X103" s="917"/>
      <c r="Y103" s="917"/>
      <c r="Z103" s="917"/>
      <c r="AA103" s="917"/>
      <c r="AB103" s="917"/>
      <c r="AC103" s="917"/>
      <c r="AD103" s="917"/>
      <c r="AE103" s="917"/>
      <c r="AF103" s="917"/>
      <c r="AG103" s="917"/>
      <c r="AH103" s="917"/>
      <c r="AI103" s="917"/>
      <c r="AJ103" s="917"/>
      <c r="AK103" s="917"/>
      <c r="AL103" s="917"/>
      <c r="AM103" s="917"/>
      <c r="AN103" s="917"/>
      <c r="AO103" s="917"/>
      <c r="AP103" s="917"/>
      <c r="AQ103" s="917"/>
      <c r="AR103" s="917"/>
      <c r="AS103" s="917"/>
      <c r="AT103" s="917"/>
      <c r="AU103" s="917"/>
      <c r="AV103" s="917"/>
      <c r="AW103" s="917"/>
      <c r="AX103" s="917"/>
      <c r="AY103" s="917"/>
      <c r="AZ103" s="917"/>
      <c r="BA103" s="917"/>
      <c r="BB103" s="917"/>
      <c r="BC103" s="917"/>
      <c r="BD103" s="917"/>
      <c r="BE103" s="917"/>
      <c r="BF103" s="917"/>
      <c r="BG103" s="917"/>
      <c r="BH103" s="917"/>
      <c r="BI103" s="917"/>
      <c r="BJ103" s="917"/>
      <c r="BK103" s="917"/>
    </row>
    <row r="104" spans="1:96" s="922" customFormat="1" hidden="1" x14ac:dyDescent="0.2">
      <c r="A104" s="832" t="str">
        <f t="shared" si="1"/>
        <v/>
      </c>
      <c r="B104" s="832" t="s">
        <v>1210</v>
      </c>
      <c r="C104" s="462" t="s">
        <v>1195</v>
      </c>
      <c r="D104" s="835" t="s">
        <v>1196</v>
      </c>
      <c r="E104" s="461">
        <v>0</v>
      </c>
      <c r="F104" s="461">
        <v>0</v>
      </c>
      <c r="G104" s="461">
        <v>0</v>
      </c>
      <c r="H104" s="461">
        <v>0</v>
      </c>
      <c r="I104" s="461">
        <v>0</v>
      </c>
      <c r="J104" s="461">
        <v>0</v>
      </c>
      <c r="K104" s="461">
        <v>0</v>
      </c>
      <c r="L104" s="461">
        <v>0</v>
      </c>
      <c r="M104" s="461">
        <v>0</v>
      </c>
      <c r="N104" s="461">
        <v>0</v>
      </c>
      <c r="O104" s="461">
        <v>0</v>
      </c>
      <c r="P104" s="461">
        <v>0</v>
      </c>
      <c r="Q104" s="461">
        <v>0</v>
      </c>
      <c r="R104" s="461">
        <v>0</v>
      </c>
      <c r="S104" s="461">
        <v>0</v>
      </c>
      <c r="T104" s="461">
        <v>0</v>
      </c>
      <c r="U104" s="461">
        <v>0</v>
      </c>
      <c r="V104" s="917"/>
      <c r="W104" s="917"/>
      <c r="X104" s="917"/>
      <c r="Y104" s="917"/>
      <c r="Z104" s="917"/>
      <c r="AA104" s="917"/>
      <c r="AB104" s="917"/>
      <c r="AC104" s="917"/>
      <c r="AD104" s="917"/>
      <c r="AE104" s="917"/>
      <c r="AF104" s="917"/>
      <c r="AG104" s="917"/>
      <c r="AH104" s="917"/>
      <c r="AI104" s="917"/>
      <c r="AJ104" s="917"/>
      <c r="AK104" s="917"/>
      <c r="AL104" s="917"/>
      <c r="AM104" s="917"/>
      <c r="AN104" s="917"/>
      <c r="AO104" s="917"/>
      <c r="AP104" s="917"/>
      <c r="AQ104" s="917"/>
      <c r="AR104" s="917"/>
      <c r="AS104" s="917"/>
      <c r="AT104" s="917"/>
      <c r="AU104" s="917"/>
      <c r="AV104" s="917"/>
      <c r="AW104" s="917"/>
      <c r="AX104" s="917"/>
      <c r="AY104" s="917"/>
      <c r="AZ104" s="917"/>
      <c r="BA104" s="917"/>
      <c r="BB104" s="917"/>
      <c r="BC104" s="917"/>
      <c r="BD104" s="917"/>
      <c r="BE104" s="917"/>
      <c r="BF104" s="917"/>
      <c r="BG104" s="917"/>
      <c r="BH104" s="917"/>
      <c r="BI104" s="917"/>
      <c r="BJ104" s="917"/>
      <c r="BK104" s="917"/>
    </row>
    <row r="105" spans="1:96" s="922" customFormat="1" x14ac:dyDescent="0.2">
      <c r="A105" s="832" t="str">
        <f t="shared" si="1"/>
        <v/>
      </c>
      <c r="B105" s="832" t="s">
        <v>1204</v>
      </c>
      <c r="C105" s="462" t="s">
        <v>1197</v>
      </c>
      <c r="D105" s="465" t="s">
        <v>1198</v>
      </c>
      <c r="E105" s="461">
        <v>0</v>
      </c>
      <c r="F105" s="461">
        <v>0</v>
      </c>
      <c r="G105" s="461">
        <v>0</v>
      </c>
      <c r="H105" s="461">
        <v>0</v>
      </c>
      <c r="I105" s="461">
        <v>0</v>
      </c>
      <c r="J105" s="461">
        <v>0</v>
      </c>
      <c r="K105" s="461">
        <v>0</v>
      </c>
      <c r="L105" s="461">
        <v>0</v>
      </c>
      <c r="M105" s="461">
        <v>0</v>
      </c>
      <c r="N105" s="461">
        <v>0</v>
      </c>
      <c r="O105" s="461">
        <v>0</v>
      </c>
      <c r="P105" s="461">
        <v>0</v>
      </c>
      <c r="Q105" s="461">
        <v>0</v>
      </c>
      <c r="R105" s="461">
        <v>0</v>
      </c>
      <c r="S105" s="461">
        <v>0</v>
      </c>
      <c r="T105" s="461">
        <v>0</v>
      </c>
      <c r="U105" s="461">
        <v>0</v>
      </c>
      <c r="V105" s="917"/>
      <c r="W105" s="917"/>
      <c r="X105" s="917"/>
      <c r="Y105" s="917"/>
      <c r="Z105" s="917"/>
      <c r="AA105" s="917"/>
      <c r="AB105" s="917"/>
      <c r="AC105" s="917"/>
      <c r="AD105" s="917"/>
      <c r="AE105" s="917"/>
      <c r="AF105" s="917"/>
      <c r="AG105" s="917"/>
      <c r="AH105" s="917"/>
      <c r="AI105" s="917"/>
      <c r="AJ105" s="917"/>
      <c r="AK105" s="917"/>
      <c r="AL105" s="917"/>
      <c r="AM105" s="917"/>
      <c r="AN105" s="917"/>
      <c r="AO105" s="917"/>
      <c r="AP105" s="917"/>
      <c r="AQ105" s="917"/>
      <c r="AR105" s="917"/>
      <c r="AS105" s="917"/>
      <c r="AT105" s="917"/>
      <c r="AU105" s="917"/>
      <c r="AV105" s="917"/>
      <c r="AW105" s="917"/>
      <c r="AX105" s="917"/>
      <c r="AY105" s="917"/>
      <c r="AZ105" s="917"/>
      <c r="BA105" s="917"/>
      <c r="BB105" s="917"/>
      <c r="BC105" s="917"/>
      <c r="BD105" s="917"/>
      <c r="BE105" s="917"/>
      <c r="BF105" s="917"/>
      <c r="BG105" s="917"/>
      <c r="BH105" s="917"/>
      <c r="BI105" s="917"/>
      <c r="BJ105" s="917"/>
      <c r="BK105" s="917"/>
    </row>
    <row r="106" spans="1:96" s="922" customFormat="1" hidden="1" x14ac:dyDescent="0.2">
      <c r="A106" s="832" t="str">
        <f t="shared" si="1"/>
        <v/>
      </c>
      <c r="B106" s="832" t="s">
        <v>1210</v>
      </c>
      <c r="C106" s="462" t="s">
        <v>1199</v>
      </c>
      <c r="D106" s="835" t="s">
        <v>1200</v>
      </c>
      <c r="E106" s="461">
        <v>0</v>
      </c>
      <c r="F106" s="461">
        <v>0</v>
      </c>
      <c r="G106" s="461">
        <v>0</v>
      </c>
      <c r="H106" s="461">
        <v>0</v>
      </c>
      <c r="I106" s="461">
        <v>0</v>
      </c>
      <c r="J106" s="461">
        <v>0</v>
      </c>
      <c r="K106" s="461">
        <v>0</v>
      </c>
      <c r="L106" s="461">
        <v>0</v>
      </c>
      <c r="M106" s="461">
        <v>0</v>
      </c>
      <c r="N106" s="461">
        <v>0</v>
      </c>
      <c r="O106" s="461">
        <v>0</v>
      </c>
      <c r="P106" s="461">
        <v>0</v>
      </c>
      <c r="Q106" s="461">
        <v>0</v>
      </c>
      <c r="R106" s="461">
        <v>0</v>
      </c>
      <c r="S106" s="461">
        <v>0</v>
      </c>
      <c r="T106" s="461">
        <v>0</v>
      </c>
      <c r="U106" s="461">
        <v>0</v>
      </c>
      <c r="V106" s="917"/>
      <c r="W106" s="917"/>
      <c r="X106" s="917"/>
      <c r="Y106" s="917"/>
      <c r="Z106" s="917"/>
      <c r="AA106" s="917"/>
      <c r="AB106" s="917"/>
      <c r="AC106" s="917"/>
      <c r="AD106" s="917"/>
      <c r="AE106" s="917"/>
      <c r="AF106" s="917"/>
      <c r="AG106" s="917"/>
      <c r="AH106" s="917"/>
      <c r="AI106" s="917"/>
      <c r="AJ106" s="917"/>
      <c r="AK106" s="917"/>
      <c r="AL106" s="917"/>
      <c r="AM106" s="917"/>
      <c r="AN106" s="917"/>
      <c r="AO106" s="917"/>
      <c r="AP106" s="917"/>
      <c r="AQ106" s="917"/>
      <c r="AR106" s="917"/>
      <c r="AS106" s="917"/>
      <c r="AT106" s="917"/>
      <c r="AU106" s="917"/>
      <c r="AV106" s="917"/>
      <c r="AW106" s="917"/>
      <c r="AX106" s="917"/>
      <c r="AY106" s="917"/>
      <c r="AZ106" s="917"/>
      <c r="BA106" s="917"/>
      <c r="BB106" s="917"/>
      <c r="BC106" s="917"/>
      <c r="BD106" s="917"/>
      <c r="BE106" s="917"/>
      <c r="BF106" s="917"/>
      <c r="BG106" s="917"/>
      <c r="BH106" s="917"/>
      <c r="BI106" s="917"/>
      <c r="BJ106" s="917"/>
      <c r="BK106" s="917"/>
    </row>
    <row r="107" spans="1:96" s="922" customFormat="1" x14ac:dyDescent="0.2">
      <c r="A107" s="832" t="str">
        <f t="shared" si="1"/>
        <v/>
      </c>
      <c r="B107" s="832" t="s">
        <v>1210</v>
      </c>
      <c r="C107" s="462" t="s">
        <v>1201</v>
      </c>
      <c r="D107" s="835" t="s">
        <v>1202</v>
      </c>
      <c r="E107" s="461">
        <v>0</v>
      </c>
      <c r="F107" s="461">
        <v>0</v>
      </c>
      <c r="G107" s="461">
        <v>0</v>
      </c>
      <c r="H107" s="461">
        <v>0</v>
      </c>
      <c r="I107" s="461">
        <v>0</v>
      </c>
      <c r="J107" s="461">
        <v>0</v>
      </c>
      <c r="K107" s="461">
        <v>0</v>
      </c>
      <c r="L107" s="461">
        <v>0</v>
      </c>
      <c r="M107" s="461">
        <v>0</v>
      </c>
      <c r="N107" s="461">
        <v>0</v>
      </c>
      <c r="O107" s="461">
        <v>0</v>
      </c>
      <c r="P107" s="461">
        <v>0</v>
      </c>
      <c r="Q107" s="461">
        <v>0</v>
      </c>
      <c r="R107" s="461">
        <v>0</v>
      </c>
      <c r="S107" s="461">
        <v>0</v>
      </c>
      <c r="T107" s="461">
        <v>0</v>
      </c>
      <c r="U107" s="461">
        <v>0</v>
      </c>
      <c r="V107" s="917"/>
      <c r="W107" s="917"/>
      <c r="X107" s="917"/>
      <c r="Y107" s="917"/>
      <c r="Z107" s="917"/>
      <c r="AA107" s="917"/>
      <c r="AB107" s="917"/>
      <c r="AC107" s="917"/>
      <c r="AD107" s="917"/>
      <c r="AE107" s="917"/>
      <c r="AF107" s="917"/>
      <c r="AG107" s="917"/>
      <c r="AH107" s="917"/>
      <c r="AI107" s="917"/>
      <c r="AJ107" s="917"/>
      <c r="AK107" s="917"/>
      <c r="AL107" s="917"/>
      <c r="AM107" s="917"/>
      <c r="AN107" s="917"/>
      <c r="AO107" s="917"/>
      <c r="AP107" s="917"/>
      <c r="AQ107" s="917"/>
      <c r="AR107" s="917"/>
      <c r="AS107" s="917"/>
      <c r="AT107" s="917"/>
      <c r="AU107" s="917"/>
      <c r="AV107" s="917"/>
      <c r="AW107" s="917"/>
      <c r="AX107" s="917"/>
      <c r="AY107" s="917"/>
      <c r="AZ107" s="917"/>
      <c r="BA107" s="917"/>
      <c r="BB107" s="917"/>
      <c r="BC107" s="917"/>
      <c r="BD107" s="917"/>
      <c r="BE107" s="917"/>
      <c r="BF107" s="917"/>
      <c r="BG107" s="917"/>
      <c r="BH107" s="917"/>
      <c r="BI107" s="917"/>
      <c r="BJ107" s="917"/>
      <c r="BK107" s="917"/>
    </row>
    <row r="108" spans="1:96" s="919" customFormat="1" ht="20.100000000000001" customHeight="1" x14ac:dyDescent="0.2">
      <c r="A108" s="832" t="str">
        <f t="shared" si="1"/>
        <v>X</v>
      </c>
      <c r="B108" s="839" t="s">
        <v>1204</v>
      </c>
      <c r="C108" s="473" t="s">
        <v>1303</v>
      </c>
      <c r="D108" s="469" t="s">
        <v>1304</v>
      </c>
      <c r="E108" s="463">
        <v>0.43165599999999998</v>
      </c>
      <c r="F108" s="463">
        <v>0.73148999999999997</v>
      </c>
      <c r="G108" s="463">
        <v>0.32335199999999997</v>
      </c>
      <c r="H108" s="463">
        <v>0.36579800000000001</v>
      </c>
      <c r="I108" s="463">
        <v>0.45905499999999999</v>
      </c>
      <c r="J108" s="463">
        <v>0.45008799999999999</v>
      </c>
      <c r="K108" s="463">
        <v>1.182633</v>
      </c>
      <c r="L108" s="463">
        <v>0.90741300000000003</v>
      </c>
      <c r="M108" s="463">
        <v>0.63958999999999999</v>
      </c>
      <c r="N108" s="463">
        <v>0.90393299999999999</v>
      </c>
      <c r="O108" s="463">
        <v>1.186286</v>
      </c>
      <c r="P108" s="463">
        <v>0.84688399999999997</v>
      </c>
      <c r="Q108" s="463">
        <v>0.55715099999999995</v>
      </c>
      <c r="R108" s="463">
        <v>0.91552100000000003</v>
      </c>
      <c r="S108" s="463">
        <v>0.38522899999999999</v>
      </c>
      <c r="T108" s="463">
        <v>0.76857200000000003</v>
      </c>
      <c r="U108" s="463">
        <v>0</v>
      </c>
      <c r="V108" s="917"/>
      <c r="W108" s="917"/>
      <c r="X108" s="917"/>
      <c r="Y108" s="917"/>
      <c r="Z108" s="917"/>
      <c r="AA108" s="917"/>
      <c r="AB108" s="917"/>
      <c r="AC108" s="917"/>
      <c r="AD108" s="917"/>
      <c r="AE108" s="917"/>
      <c r="AF108" s="917"/>
      <c r="AG108" s="917"/>
      <c r="AH108" s="917"/>
      <c r="AI108" s="917"/>
      <c r="AJ108" s="917"/>
      <c r="AK108" s="917"/>
      <c r="AL108" s="917"/>
      <c r="AM108" s="917"/>
      <c r="AN108" s="917"/>
      <c r="AO108" s="917"/>
      <c r="AP108" s="917"/>
      <c r="AQ108" s="917"/>
      <c r="AR108" s="917"/>
      <c r="AS108" s="917"/>
      <c r="AT108" s="917"/>
      <c r="AU108" s="917"/>
      <c r="AV108" s="917"/>
      <c r="AW108" s="917"/>
      <c r="AX108" s="917"/>
      <c r="AY108" s="917"/>
      <c r="AZ108" s="917"/>
      <c r="BA108" s="917"/>
      <c r="BB108" s="917"/>
      <c r="BC108" s="917"/>
      <c r="BD108" s="917"/>
      <c r="BE108" s="917"/>
      <c r="BF108" s="917"/>
      <c r="BG108" s="917"/>
      <c r="BH108" s="917"/>
      <c r="BI108" s="917"/>
      <c r="BJ108" s="917"/>
      <c r="BK108" s="917"/>
    </row>
    <row r="109" spans="1:96" s="922" customFormat="1" x14ac:dyDescent="0.2">
      <c r="A109" s="832" t="s">
        <v>1024</v>
      </c>
      <c r="B109" s="462"/>
      <c r="C109" s="462"/>
      <c r="D109" s="474" t="s">
        <v>942</v>
      </c>
      <c r="E109" s="462"/>
      <c r="F109" s="462"/>
      <c r="G109" s="462"/>
      <c r="H109" s="462"/>
      <c r="I109" s="462"/>
      <c r="J109" s="462"/>
      <c r="K109" s="462"/>
      <c r="L109" s="462"/>
      <c r="M109" s="462"/>
      <c r="N109" s="462"/>
      <c r="O109" s="462"/>
      <c r="P109" s="462"/>
      <c r="Q109" s="462"/>
      <c r="R109" s="462"/>
      <c r="S109" s="462"/>
      <c r="T109" s="462"/>
      <c r="U109" s="462"/>
      <c r="V109" s="917"/>
      <c r="W109" s="917"/>
      <c r="X109" s="917"/>
      <c r="Y109" s="917"/>
      <c r="Z109" s="917"/>
      <c r="AA109" s="917"/>
      <c r="AB109" s="917"/>
      <c r="AC109" s="917"/>
      <c r="AD109" s="917"/>
      <c r="AE109" s="917"/>
      <c r="AF109" s="917"/>
      <c r="AG109" s="917"/>
      <c r="AH109" s="917"/>
      <c r="AI109" s="917"/>
      <c r="AJ109" s="917"/>
      <c r="AK109" s="917"/>
      <c r="AL109" s="917"/>
      <c r="AM109" s="917"/>
      <c r="AN109" s="917"/>
      <c r="AO109" s="917"/>
      <c r="AP109" s="917"/>
      <c r="AQ109" s="917"/>
      <c r="AR109" s="917"/>
      <c r="AS109" s="917"/>
      <c r="AT109" s="917"/>
      <c r="AU109" s="917"/>
      <c r="AV109" s="917"/>
      <c r="AW109" s="917"/>
      <c r="AX109" s="917"/>
      <c r="AY109" s="917"/>
      <c r="AZ109" s="917"/>
      <c r="BA109" s="917"/>
      <c r="BB109" s="917"/>
      <c r="BC109" s="917"/>
      <c r="BD109" s="917"/>
      <c r="BE109" s="917"/>
      <c r="BF109" s="917"/>
      <c r="BG109" s="917"/>
      <c r="BH109" s="917"/>
      <c r="BI109" s="917"/>
      <c r="BJ109" s="917"/>
      <c r="BK109" s="917"/>
    </row>
    <row r="110" spans="1:96" ht="20.100000000000001" customHeight="1" x14ac:dyDescent="0.25">
      <c r="A110" s="832" t="s">
        <v>1024</v>
      </c>
      <c r="D110" s="454" t="str">
        <f>CONCATENATE(D1,", continued")</f>
        <v>Table 10b   RMI government finances (GFS 2001 Format, detail) FY2004-FY2020, continued</v>
      </c>
      <c r="R110" s="704"/>
      <c r="S110" s="704"/>
      <c r="T110" s="704"/>
      <c r="U110" s="704"/>
    </row>
    <row r="111" spans="1:96" s="921" customFormat="1" ht="25.15" customHeight="1" x14ac:dyDescent="0.2">
      <c r="A111" s="832" t="s">
        <v>1024</v>
      </c>
      <c r="B111" s="459"/>
      <c r="C111" s="459"/>
      <c r="D111" s="263" t="s">
        <v>344</v>
      </c>
      <c r="E111" s="177" t="str">
        <f>IF(PubGrf="P",Sys!L3,Sys!L4)</f>
        <v>FY2004</v>
      </c>
      <c r="F111" s="177" t="str">
        <f>IF(PubGrf="P",Sys!M3,Sys!M4)</f>
        <v>FY2005</v>
      </c>
      <c r="G111" s="177" t="str">
        <f>IF(PubGrf="P",Sys!N3,Sys!N4)</f>
        <v>FY2006</v>
      </c>
      <c r="H111" s="177" t="str">
        <f>IF(PubGrf="P",Sys!O3,Sys!O4)</f>
        <v>FY2007</v>
      </c>
      <c r="I111" s="177" t="str">
        <f>IF(PubGrf="P",Sys!P3,Sys!P4)</f>
        <v>FY2008</v>
      </c>
      <c r="J111" s="177" t="str">
        <f>IF(PubGrf="P",Sys!Q3,Sys!Q4)</f>
        <v>FY2009</v>
      </c>
      <c r="K111" s="177" t="str">
        <f>IF(PubGrf="P",Sys!R3,Sys!R4)</f>
        <v>FY2010</v>
      </c>
      <c r="L111" s="177" t="str">
        <f>IF(PubGrf="P",Sys!S3,Sys!S4)</f>
        <v>FY2011</v>
      </c>
      <c r="M111" s="177" t="str">
        <f>IF(PubGrf="P",Sys!T3,Sys!T4)</f>
        <v>FY2012</v>
      </c>
      <c r="N111" s="177" t="str">
        <f>IF(PubGrf="P",Sys!U3,Sys!U4)</f>
        <v>FY2013</v>
      </c>
      <c r="O111" s="177" t="str">
        <f>IF(PubGrf="P",Sys!V3,Sys!V4)</f>
        <v>FY2014</v>
      </c>
      <c r="P111" s="706" t="str">
        <f t="shared" ref="P111:S111" si="2">P3</f>
        <v>FY2015</v>
      </c>
      <c r="Q111" s="706" t="str">
        <f t="shared" si="2"/>
        <v>FY2016</v>
      </c>
      <c r="R111" s="706" t="str">
        <f t="shared" si="2"/>
        <v>FY2017</v>
      </c>
      <c r="S111" s="706" t="str">
        <f t="shared" si="2"/>
        <v>FY2018</v>
      </c>
      <c r="T111" s="706" t="str">
        <f t="shared" ref="T111:U111" si="3">T3</f>
        <v>FY2019</v>
      </c>
      <c r="U111" s="706" t="str">
        <f t="shared" si="3"/>
        <v>FY2020</v>
      </c>
      <c r="V111" s="917"/>
      <c r="W111" s="917"/>
      <c r="X111" s="917"/>
      <c r="Y111" s="917"/>
      <c r="Z111" s="917"/>
      <c r="AA111" s="917"/>
      <c r="AB111" s="917"/>
      <c r="AC111" s="917"/>
      <c r="AD111" s="917"/>
      <c r="AE111" s="917"/>
      <c r="AF111" s="917"/>
      <c r="AG111" s="917"/>
      <c r="AH111" s="917"/>
      <c r="AI111" s="917"/>
      <c r="AJ111" s="917"/>
      <c r="AK111" s="917"/>
      <c r="AL111" s="917"/>
      <c r="AM111" s="917"/>
      <c r="AN111" s="917"/>
      <c r="AO111" s="917"/>
      <c r="AP111" s="917"/>
      <c r="AQ111" s="917"/>
      <c r="AR111" s="917"/>
      <c r="AS111" s="917"/>
      <c r="AT111" s="917"/>
      <c r="AU111" s="917"/>
      <c r="AV111" s="917"/>
      <c r="AW111" s="917"/>
      <c r="AX111" s="917"/>
      <c r="AY111" s="917"/>
      <c r="AZ111" s="917"/>
      <c r="BA111" s="917"/>
      <c r="BB111" s="917"/>
      <c r="BC111" s="917"/>
      <c r="BD111" s="917"/>
      <c r="BE111" s="917"/>
      <c r="BF111" s="917"/>
      <c r="BG111" s="917"/>
      <c r="BH111" s="917"/>
      <c r="BI111" s="917"/>
      <c r="BJ111" s="917"/>
      <c r="BK111" s="917"/>
    </row>
    <row r="112" spans="1:96" s="922" customFormat="1" ht="20.100000000000001" customHeight="1" x14ac:dyDescent="0.2">
      <c r="A112" s="832" t="str">
        <f t="shared" si="1"/>
        <v>X</v>
      </c>
      <c r="B112" s="832" t="s">
        <v>1204</v>
      </c>
      <c r="C112" s="464">
        <v>2</v>
      </c>
      <c r="D112" s="833" t="s">
        <v>600</v>
      </c>
      <c r="E112" s="461">
        <v>-66.169097999999991</v>
      </c>
      <c r="F112" s="461">
        <v>-106.19176899999999</v>
      </c>
      <c r="G112" s="461">
        <v>-72.70487700000001</v>
      </c>
      <c r="H112" s="461">
        <v>-81.887521000000007</v>
      </c>
      <c r="I112" s="461">
        <v>-80.389926000000003</v>
      </c>
      <c r="J112" s="461">
        <v>-79.135176000000001</v>
      </c>
      <c r="K112" s="461">
        <v>-78.894089999999991</v>
      </c>
      <c r="L112" s="461">
        <v>-83.239700000000013</v>
      </c>
      <c r="M112" s="461">
        <v>-88.859779000000003</v>
      </c>
      <c r="N112" s="461">
        <v>-95.343129000000005</v>
      </c>
      <c r="O112" s="461">
        <v>-86.102992000000015</v>
      </c>
      <c r="P112" s="461">
        <v>-96.429839000000015</v>
      </c>
      <c r="Q112" s="461">
        <v>-108.36428099999999</v>
      </c>
      <c r="R112" s="461">
        <v>-123.21045500000001</v>
      </c>
      <c r="S112" s="461">
        <v>-122.92886000000001</v>
      </c>
      <c r="T112" s="461">
        <v>-146.49005399999999</v>
      </c>
      <c r="U112" s="461">
        <v>-137.74</v>
      </c>
      <c r="V112" s="917"/>
      <c r="W112" s="917"/>
      <c r="X112" s="917"/>
      <c r="Y112" s="917"/>
      <c r="Z112" s="917"/>
      <c r="AA112" s="917"/>
      <c r="AB112" s="917"/>
      <c r="AC112" s="917"/>
      <c r="AD112" s="917"/>
      <c r="AE112" s="917"/>
      <c r="AF112" s="917"/>
      <c r="AG112" s="917"/>
      <c r="AH112" s="917"/>
      <c r="AI112" s="917"/>
      <c r="AJ112" s="917"/>
      <c r="AK112" s="917"/>
      <c r="AL112" s="917"/>
      <c r="AM112" s="917"/>
      <c r="AN112" s="917"/>
      <c r="AO112" s="917"/>
      <c r="AP112" s="917"/>
      <c r="AQ112" s="917"/>
      <c r="AR112" s="917"/>
      <c r="AS112" s="917"/>
      <c r="AT112" s="917"/>
      <c r="AU112" s="917"/>
      <c r="AV112" s="917"/>
      <c r="AW112" s="917"/>
      <c r="AX112" s="917"/>
      <c r="AY112" s="917"/>
      <c r="AZ112" s="917"/>
      <c r="BA112" s="917"/>
      <c r="BB112" s="917"/>
      <c r="BC112" s="917"/>
      <c r="BD112" s="917"/>
      <c r="BE112" s="917"/>
      <c r="BF112" s="917"/>
      <c r="BG112" s="917"/>
      <c r="BH112" s="917"/>
      <c r="BI112" s="917"/>
      <c r="BJ112" s="917"/>
      <c r="BK112" s="917"/>
      <c r="BL112" s="923"/>
      <c r="BT112" s="923"/>
      <c r="CB112" s="923"/>
      <c r="CJ112" s="923"/>
      <c r="CR112" s="923"/>
    </row>
    <row r="113" spans="1:96" s="922" customFormat="1" ht="12.75" customHeight="1" x14ac:dyDescent="0.2">
      <c r="A113" s="832" t="str">
        <f t="shared" si="1"/>
        <v>X</v>
      </c>
      <c r="B113" s="832" t="s">
        <v>1204</v>
      </c>
      <c r="C113" s="464" t="s">
        <v>1307</v>
      </c>
      <c r="D113" s="834" t="s">
        <v>623</v>
      </c>
      <c r="E113" s="461">
        <v>-31.873954999999999</v>
      </c>
      <c r="F113" s="461">
        <v>-34.873770999999998</v>
      </c>
      <c r="G113" s="461">
        <v>-36.260303</v>
      </c>
      <c r="H113" s="461">
        <v>-35.868814</v>
      </c>
      <c r="I113" s="461">
        <v>-36.651208999999994</v>
      </c>
      <c r="J113" s="461">
        <v>-36.984349999999999</v>
      </c>
      <c r="K113" s="461">
        <v>-37.620995999999998</v>
      </c>
      <c r="L113" s="461">
        <v>-37.716631</v>
      </c>
      <c r="M113" s="461">
        <v>-38.583615999999999</v>
      </c>
      <c r="N113" s="461">
        <v>-40.465876999999999</v>
      </c>
      <c r="O113" s="461">
        <v>-40.257935000000003</v>
      </c>
      <c r="P113" s="461">
        <v>-41.374915000000009</v>
      </c>
      <c r="Q113" s="461">
        <v>-42.376519999999999</v>
      </c>
      <c r="R113" s="461">
        <v>-45.869962000000001</v>
      </c>
      <c r="S113" s="461">
        <v>-48.173285</v>
      </c>
      <c r="T113" s="461">
        <v>-50.831695000000003</v>
      </c>
      <c r="U113" s="461">
        <v>-50.76</v>
      </c>
      <c r="V113" s="917"/>
      <c r="W113" s="917"/>
      <c r="X113" s="917"/>
      <c r="Y113" s="917"/>
      <c r="Z113" s="917"/>
      <c r="AA113" s="917"/>
      <c r="AB113" s="917"/>
      <c r="AC113" s="917"/>
      <c r="AD113" s="917"/>
      <c r="AE113" s="917"/>
      <c r="AF113" s="917"/>
      <c r="AG113" s="917"/>
      <c r="AH113" s="917"/>
      <c r="AI113" s="917"/>
      <c r="AJ113" s="917"/>
      <c r="AK113" s="917"/>
      <c r="AL113" s="917"/>
      <c r="AM113" s="917"/>
      <c r="AN113" s="917"/>
      <c r="AO113" s="917"/>
      <c r="AP113" s="917"/>
      <c r="AQ113" s="917"/>
      <c r="AR113" s="917"/>
      <c r="AS113" s="917"/>
      <c r="AT113" s="917"/>
      <c r="AU113" s="917"/>
      <c r="AV113" s="917"/>
      <c r="AW113" s="917"/>
      <c r="AX113" s="917"/>
      <c r="AY113" s="917"/>
      <c r="AZ113" s="917"/>
      <c r="BA113" s="917"/>
      <c r="BB113" s="917"/>
      <c r="BC113" s="917"/>
      <c r="BD113" s="917"/>
      <c r="BE113" s="917"/>
      <c r="BF113" s="917"/>
      <c r="BG113" s="917"/>
      <c r="BH113" s="917"/>
      <c r="BI113" s="917"/>
      <c r="BJ113" s="917"/>
      <c r="BK113" s="917"/>
      <c r="BL113" s="923"/>
      <c r="BT113" s="923"/>
      <c r="CB113" s="923"/>
      <c r="CJ113" s="923"/>
      <c r="CR113" s="923"/>
    </row>
    <row r="114" spans="1:96" s="922" customFormat="1" ht="12.75" customHeight="1" x14ac:dyDescent="0.2">
      <c r="A114" s="832" t="str">
        <f t="shared" si="1"/>
        <v>X</v>
      </c>
      <c r="B114" s="832" t="s">
        <v>1204</v>
      </c>
      <c r="C114" s="464" t="s">
        <v>1308</v>
      </c>
      <c r="D114" s="840" t="s">
        <v>1545</v>
      </c>
      <c r="E114" s="461">
        <v>-29.395954999999997</v>
      </c>
      <c r="F114" s="461">
        <v>-31.994771</v>
      </c>
      <c r="G114" s="461">
        <v>-32.904302999999999</v>
      </c>
      <c r="H114" s="461">
        <v>-32.725814</v>
      </c>
      <c r="I114" s="461">
        <v>-33.302208999999998</v>
      </c>
      <c r="J114" s="461">
        <v>-33.712350000000001</v>
      </c>
      <c r="K114" s="461">
        <v>-34.418996</v>
      </c>
      <c r="L114" s="461">
        <v>-34.226630999999998</v>
      </c>
      <c r="M114" s="461">
        <v>-35.211615999999999</v>
      </c>
      <c r="N114" s="461">
        <v>-36.941876999999998</v>
      </c>
      <c r="O114" s="461">
        <v>-36.749935000000001</v>
      </c>
      <c r="P114" s="461">
        <v>-37.765915000000007</v>
      </c>
      <c r="Q114" s="461">
        <v>-38.756520000000002</v>
      </c>
      <c r="R114" s="461">
        <v>-41.263961999999999</v>
      </c>
      <c r="S114" s="461">
        <v>-43.523285000000001</v>
      </c>
      <c r="T114" s="461">
        <v>-46.002695000000003</v>
      </c>
      <c r="U114" s="461">
        <v>-45.765999999999998</v>
      </c>
      <c r="V114" s="917"/>
      <c r="W114" s="917"/>
      <c r="X114" s="917"/>
      <c r="Y114" s="917"/>
      <c r="Z114" s="917"/>
      <c r="AA114" s="917"/>
      <c r="AB114" s="917"/>
      <c r="AC114" s="917"/>
      <c r="AD114" s="917"/>
      <c r="AE114" s="917"/>
      <c r="AF114" s="917"/>
      <c r="AG114" s="917"/>
      <c r="AH114" s="917"/>
      <c r="AI114" s="917"/>
      <c r="AJ114" s="917"/>
      <c r="AK114" s="917"/>
      <c r="AL114" s="917"/>
      <c r="AM114" s="917"/>
      <c r="AN114" s="917"/>
      <c r="AO114" s="917"/>
      <c r="AP114" s="917"/>
      <c r="AQ114" s="917"/>
      <c r="AR114" s="917"/>
      <c r="AS114" s="917"/>
      <c r="AT114" s="917"/>
      <c r="AU114" s="917"/>
      <c r="AV114" s="917"/>
      <c r="AW114" s="917"/>
      <c r="AX114" s="917"/>
      <c r="AY114" s="917"/>
      <c r="AZ114" s="917"/>
      <c r="BA114" s="917"/>
      <c r="BB114" s="917"/>
      <c r="BC114" s="917"/>
      <c r="BD114" s="917"/>
      <c r="BE114" s="917"/>
      <c r="BF114" s="917"/>
      <c r="BG114" s="917"/>
      <c r="BH114" s="917"/>
      <c r="BI114" s="917"/>
      <c r="BJ114" s="917"/>
      <c r="BK114" s="917"/>
      <c r="BL114" s="923"/>
      <c r="BT114" s="923"/>
      <c r="CB114" s="923"/>
      <c r="CJ114" s="923"/>
      <c r="CR114" s="923"/>
    </row>
    <row r="115" spans="1:96" s="922" customFormat="1" ht="12.75" customHeight="1" x14ac:dyDescent="0.2">
      <c r="A115" s="832" t="str">
        <f t="shared" si="1"/>
        <v>X</v>
      </c>
      <c r="B115" s="832" t="s">
        <v>1204</v>
      </c>
      <c r="C115" s="464" t="s">
        <v>1309</v>
      </c>
      <c r="D115" s="835" t="s">
        <v>1546</v>
      </c>
      <c r="E115" s="461">
        <v>-28.150954999999996</v>
      </c>
      <c r="F115" s="461">
        <v>-30.566770999999999</v>
      </c>
      <c r="G115" s="461">
        <v>-31.078302999999998</v>
      </c>
      <c r="H115" s="461">
        <v>-30.822814000000001</v>
      </c>
      <c r="I115" s="461">
        <v>-31.337208999999998</v>
      </c>
      <c r="J115" s="461">
        <v>-31.778350000000003</v>
      </c>
      <c r="K115" s="461">
        <v>-32.553995999999998</v>
      </c>
      <c r="L115" s="461">
        <v>-32.317630999999999</v>
      </c>
      <c r="M115" s="461">
        <v>-33.400615999999999</v>
      </c>
      <c r="N115" s="461">
        <v>-34.946877000000001</v>
      </c>
      <c r="O115" s="461">
        <v>-34.676935</v>
      </c>
      <c r="P115" s="461">
        <v>-35.739915000000003</v>
      </c>
      <c r="Q115" s="461">
        <v>-36.866520000000001</v>
      </c>
      <c r="R115" s="461">
        <v>-38.871961999999996</v>
      </c>
      <c r="S115" s="461">
        <v>-41.567284999999998</v>
      </c>
      <c r="T115" s="461">
        <v>-44.187695000000005</v>
      </c>
      <c r="U115" s="461">
        <v>-43.741999999999997</v>
      </c>
      <c r="V115" s="917"/>
      <c r="W115" s="917"/>
      <c r="X115" s="917"/>
      <c r="Y115" s="917"/>
      <c r="Z115" s="917"/>
      <c r="AA115" s="917"/>
      <c r="AB115" s="917"/>
      <c r="AC115" s="917"/>
      <c r="AD115" s="917"/>
      <c r="AE115" s="917"/>
      <c r="AF115" s="917"/>
      <c r="AG115" s="917"/>
      <c r="AH115" s="917"/>
      <c r="AI115" s="917"/>
      <c r="AJ115" s="917"/>
      <c r="AK115" s="917"/>
      <c r="AL115" s="917"/>
      <c r="AM115" s="917"/>
      <c r="AN115" s="917"/>
      <c r="AO115" s="917"/>
      <c r="AP115" s="917"/>
      <c r="AQ115" s="917"/>
      <c r="AR115" s="917"/>
      <c r="AS115" s="917"/>
      <c r="AT115" s="917"/>
      <c r="AU115" s="917"/>
      <c r="AV115" s="917"/>
      <c r="AW115" s="917"/>
      <c r="AX115" s="917"/>
      <c r="AY115" s="917"/>
      <c r="AZ115" s="917"/>
      <c r="BA115" s="917"/>
      <c r="BB115" s="917"/>
      <c r="BC115" s="917"/>
      <c r="BD115" s="917"/>
      <c r="BE115" s="917"/>
      <c r="BF115" s="917"/>
      <c r="BG115" s="917"/>
      <c r="BH115" s="917"/>
      <c r="BI115" s="917"/>
      <c r="BJ115" s="917"/>
      <c r="BK115" s="917"/>
      <c r="BL115" s="923"/>
      <c r="BT115" s="923"/>
      <c r="CB115" s="923"/>
      <c r="CJ115" s="923"/>
      <c r="CL115" s="923"/>
      <c r="CR115" s="923"/>
    </row>
    <row r="116" spans="1:96" s="922" customFormat="1" ht="12.75" customHeight="1" x14ac:dyDescent="0.2">
      <c r="A116" s="832" t="str">
        <f t="shared" si="1"/>
        <v>X</v>
      </c>
      <c r="B116" s="832" t="s">
        <v>1210</v>
      </c>
      <c r="C116" s="462" t="s">
        <v>1310</v>
      </c>
      <c r="D116" s="836" t="s">
        <v>1547</v>
      </c>
      <c r="E116" s="461">
        <v>-24.059954999999999</v>
      </c>
      <c r="F116" s="461">
        <v>-24.698771000000001</v>
      </c>
      <c r="G116" s="461">
        <v>-24.667302999999997</v>
      </c>
      <c r="H116" s="461">
        <v>-24.638814000000004</v>
      </c>
      <c r="I116" s="461">
        <v>-23.907208999999998</v>
      </c>
      <c r="J116" s="461">
        <v>-24.412350000000004</v>
      </c>
      <c r="K116" s="461">
        <v>-25.715995999999997</v>
      </c>
      <c r="L116" s="461">
        <v>-25.311630999999998</v>
      </c>
      <c r="M116" s="461">
        <v>-26.538616000000001</v>
      </c>
      <c r="N116" s="461">
        <v>-28.187877000000004</v>
      </c>
      <c r="O116" s="461">
        <v>-27.681935000000003</v>
      </c>
      <c r="P116" s="461">
        <v>-28.739915000000003</v>
      </c>
      <c r="Q116" s="461">
        <v>-29.66452</v>
      </c>
      <c r="R116" s="461">
        <v>-29.805961999999997</v>
      </c>
      <c r="S116" s="461">
        <v>-33.236285000000002</v>
      </c>
      <c r="T116" s="461">
        <v>-34.978695000000009</v>
      </c>
      <c r="U116" s="461">
        <v>-33.695</v>
      </c>
      <c r="V116" s="917"/>
      <c r="W116" s="917"/>
      <c r="X116" s="917"/>
      <c r="Y116" s="917"/>
      <c r="Z116" s="917"/>
      <c r="AA116" s="917"/>
      <c r="AB116" s="917"/>
      <c r="AC116" s="917"/>
      <c r="AD116" s="917"/>
      <c r="AE116" s="917"/>
      <c r="AF116" s="917"/>
      <c r="AG116" s="917"/>
      <c r="AH116" s="917"/>
      <c r="AI116" s="917"/>
      <c r="AJ116" s="917"/>
      <c r="AK116" s="917"/>
      <c r="AL116" s="917"/>
      <c r="AM116" s="917"/>
      <c r="AN116" s="917"/>
      <c r="AO116" s="917"/>
      <c r="AP116" s="917"/>
      <c r="AQ116" s="917"/>
      <c r="AR116" s="917"/>
      <c r="AS116" s="917"/>
      <c r="AT116" s="917"/>
      <c r="AU116" s="917"/>
      <c r="AV116" s="917"/>
      <c r="AW116" s="917"/>
      <c r="AX116" s="917"/>
      <c r="AY116" s="917"/>
      <c r="AZ116" s="917"/>
      <c r="BA116" s="917"/>
      <c r="BB116" s="917"/>
      <c r="BC116" s="917"/>
      <c r="BD116" s="917"/>
      <c r="BE116" s="917"/>
      <c r="BF116" s="917"/>
      <c r="BG116" s="917"/>
      <c r="BH116" s="917"/>
      <c r="BI116" s="917"/>
      <c r="BJ116" s="917"/>
      <c r="BK116" s="917"/>
      <c r="BL116" s="923"/>
      <c r="BT116" s="923"/>
      <c r="CB116" s="923"/>
      <c r="CJ116" s="923"/>
      <c r="CL116" s="923"/>
      <c r="CR116" s="923"/>
    </row>
    <row r="117" spans="1:96" s="922" customFormat="1" ht="12.75" customHeight="1" x14ac:dyDescent="0.2">
      <c r="A117" s="832" t="str">
        <f t="shared" si="1"/>
        <v>X</v>
      </c>
      <c r="B117" s="832" t="s">
        <v>1210</v>
      </c>
      <c r="C117" s="462" t="s">
        <v>1311</v>
      </c>
      <c r="D117" s="836" t="s">
        <v>1214</v>
      </c>
      <c r="E117" s="461">
        <v>-2.1819999999999999</v>
      </c>
      <c r="F117" s="461">
        <v>-3.956</v>
      </c>
      <c r="G117" s="461">
        <v>-4.4009999999999998</v>
      </c>
      <c r="H117" s="461">
        <v>-4.2489999999999997</v>
      </c>
      <c r="I117" s="461">
        <v>-5.3049999999999997</v>
      </c>
      <c r="J117" s="461">
        <v>-5.2919999999999998</v>
      </c>
      <c r="K117" s="461">
        <v>-4.7759999999999998</v>
      </c>
      <c r="L117" s="461">
        <v>-4.9169999999999998</v>
      </c>
      <c r="M117" s="461">
        <v>-4.72</v>
      </c>
      <c r="N117" s="461">
        <v>-4.4459999999999997</v>
      </c>
      <c r="O117" s="461">
        <v>-4.5860000000000003</v>
      </c>
      <c r="P117" s="461">
        <v>-4.6660000000000004</v>
      </c>
      <c r="Q117" s="461">
        <v>-4.7889999999999997</v>
      </c>
      <c r="R117" s="461">
        <v>-5.6340000000000003</v>
      </c>
      <c r="S117" s="461">
        <v>-5.4279999999999999</v>
      </c>
      <c r="T117" s="461">
        <v>-5.8479999999999999</v>
      </c>
      <c r="U117" s="461">
        <v>-6.12</v>
      </c>
      <c r="V117" s="917"/>
      <c r="W117" s="917"/>
      <c r="X117" s="917"/>
      <c r="Y117" s="917"/>
      <c r="Z117" s="917"/>
      <c r="AA117" s="917"/>
      <c r="AB117" s="917"/>
      <c r="AC117" s="917"/>
      <c r="AD117" s="917"/>
      <c r="AE117" s="917"/>
      <c r="AF117" s="917"/>
      <c r="AG117" s="917"/>
      <c r="AH117" s="917"/>
      <c r="AI117" s="917"/>
      <c r="AJ117" s="917"/>
      <c r="AK117" s="917"/>
      <c r="AL117" s="917"/>
      <c r="AM117" s="917"/>
      <c r="AN117" s="917"/>
      <c r="AO117" s="917"/>
      <c r="AP117" s="917"/>
      <c r="AQ117" s="917"/>
      <c r="AR117" s="917"/>
      <c r="AS117" s="917"/>
      <c r="AT117" s="917"/>
      <c r="AU117" s="917"/>
      <c r="AV117" s="917"/>
      <c r="AW117" s="917"/>
      <c r="AX117" s="917"/>
      <c r="AY117" s="917"/>
      <c r="AZ117" s="917"/>
      <c r="BA117" s="917"/>
      <c r="BB117" s="917"/>
      <c r="BC117" s="917"/>
      <c r="BD117" s="917"/>
      <c r="BE117" s="917"/>
      <c r="BF117" s="917"/>
      <c r="BG117" s="917"/>
      <c r="BH117" s="917"/>
      <c r="BI117" s="917"/>
      <c r="BJ117" s="917"/>
      <c r="BK117" s="917"/>
      <c r="BL117" s="923"/>
      <c r="BT117" s="923"/>
      <c r="CB117" s="923"/>
      <c r="CJ117" s="923"/>
      <c r="CL117" s="923"/>
      <c r="CR117" s="923"/>
    </row>
    <row r="118" spans="1:96" s="922" customFormat="1" ht="12.75" customHeight="1" x14ac:dyDescent="0.2">
      <c r="A118" s="832" t="str">
        <f t="shared" si="1"/>
        <v>X</v>
      </c>
      <c r="B118" s="832" t="s">
        <v>1210</v>
      </c>
      <c r="C118" s="462" t="s">
        <v>1312</v>
      </c>
      <c r="D118" s="836" t="s">
        <v>1548</v>
      </c>
      <c r="E118" s="461">
        <v>-1.909</v>
      </c>
      <c r="F118" s="461">
        <v>-1.9119999999999999</v>
      </c>
      <c r="G118" s="461">
        <v>-2.0099999999999998</v>
      </c>
      <c r="H118" s="461">
        <v>-1.9350000000000001</v>
      </c>
      <c r="I118" s="461">
        <v>-2.125</v>
      </c>
      <c r="J118" s="461">
        <v>-2.0739999999999998</v>
      </c>
      <c r="K118" s="461">
        <v>-2.0619999999999998</v>
      </c>
      <c r="L118" s="461">
        <v>-2.089</v>
      </c>
      <c r="M118" s="461">
        <v>-2.1419999999999999</v>
      </c>
      <c r="N118" s="461">
        <v>-2.3130000000000002</v>
      </c>
      <c r="O118" s="461">
        <v>-2.4089999999999998</v>
      </c>
      <c r="P118" s="461">
        <v>-2.3340000000000001</v>
      </c>
      <c r="Q118" s="461">
        <v>-2.4129999999999998</v>
      </c>
      <c r="R118" s="461">
        <v>-3.4319999999999999</v>
      </c>
      <c r="S118" s="461">
        <v>-2.903</v>
      </c>
      <c r="T118" s="461">
        <v>-3.3610000000000002</v>
      </c>
      <c r="U118" s="461">
        <v>-3.927</v>
      </c>
      <c r="V118" s="917"/>
      <c r="W118" s="917"/>
      <c r="X118" s="917"/>
      <c r="Y118" s="917"/>
      <c r="Z118" s="917"/>
      <c r="AA118" s="917"/>
      <c r="AB118" s="917"/>
      <c r="AC118" s="917"/>
      <c r="AD118" s="917"/>
      <c r="AE118" s="917"/>
      <c r="AF118" s="917"/>
      <c r="AG118" s="917"/>
      <c r="AH118" s="917"/>
      <c r="AI118" s="917"/>
      <c r="AJ118" s="917"/>
      <c r="AK118" s="917"/>
      <c r="AL118" s="917"/>
      <c r="AM118" s="917"/>
      <c r="AN118" s="917"/>
      <c r="AO118" s="917"/>
      <c r="AP118" s="917"/>
      <c r="AQ118" s="917"/>
      <c r="AR118" s="917"/>
      <c r="AS118" s="917"/>
      <c r="AT118" s="917"/>
      <c r="AU118" s="917"/>
      <c r="AV118" s="917"/>
      <c r="AW118" s="917"/>
      <c r="AX118" s="917"/>
      <c r="AY118" s="917"/>
      <c r="AZ118" s="917"/>
      <c r="BA118" s="917"/>
      <c r="BB118" s="917"/>
      <c r="BC118" s="917"/>
      <c r="BD118" s="917"/>
      <c r="BE118" s="917"/>
      <c r="BF118" s="917"/>
      <c r="BG118" s="917"/>
      <c r="BH118" s="917"/>
      <c r="BI118" s="917"/>
      <c r="BJ118" s="917"/>
      <c r="BK118" s="917"/>
      <c r="BL118" s="923"/>
      <c r="BT118" s="923"/>
      <c r="CB118" s="923"/>
      <c r="CJ118" s="923"/>
      <c r="CL118" s="923"/>
      <c r="CR118" s="923"/>
    </row>
    <row r="119" spans="1:96" s="922" customFormat="1" ht="12.75" customHeight="1" x14ac:dyDescent="0.2">
      <c r="A119" s="832" t="str">
        <f t="shared" si="1"/>
        <v>X</v>
      </c>
      <c r="B119" s="832" t="s">
        <v>1204</v>
      </c>
      <c r="C119" s="464" t="s">
        <v>1313</v>
      </c>
      <c r="D119" s="835" t="s">
        <v>1549</v>
      </c>
      <c r="E119" s="461">
        <v>-1.2450000000000001</v>
      </c>
      <c r="F119" s="461">
        <v>-1.4279999999999999</v>
      </c>
      <c r="G119" s="461">
        <v>-1.8260000000000001</v>
      </c>
      <c r="H119" s="461">
        <v>-1.903</v>
      </c>
      <c r="I119" s="461">
        <v>-1.9650000000000001</v>
      </c>
      <c r="J119" s="461">
        <v>-1.9339999999999999</v>
      </c>
      <c r="K119" s="461">
        <v>-1.865</v>
      </c>
      <c r="L119" s="461">
        <v>-1.909</v>
      </c>
      <c r="M119" s="461">
        <v>-1.8109999999999999</v>
      </c>
      <c r="N119" s="461">
        <v>-1.9950000000000001</v>
      </c>
      <c r="O119" s="461">
        <v>-2.073</v>
      </c>
      <c r="P119" s="461">
        <v>-2.0259999999999998</v>
      </c>
      <c r="Q119" s="461">
        <v>-1.89</v>
      </c>
      <c r="R119" s="461">
        <v>-2.3919999999999999</v>
      </c>
      <c r="S119" s="461">
        <v>-1.956</v>
      </c>
      <c r="T119" s="461">
        <v>-1.8149999999999999</v>
      </c>
      <c r="U119" s="461">
        <v>-2.024</v>
      </c>
      <c r="V119" s="917"/>
      <c r="W119" s="917"/>
      <c r="X119" s="917"/>
      <c r="Y119" s="917"/>
      <c r="Z119" s="917"/>
      <c r="AA119" s="917"/>
      <c r="AB119" s="917"/>
      <c r="AC119" s="917"/>
      <c r="AD119" s="917"/>
      <c r="AE119" s="917"/>
      <c r="AF119" s="917"/>
      <c r="AG119" s="917"/>
      <c r="AH119" s="917"/>
      <c r="AI119" s="917"/>
      <c r="AJ119" s="917"/>
      <c r="AK119" s="917"/>
      <c r="AL119" s="917"/>
      <c r="AM119" s="917"/>
      <c r="AN119" s="917"/>
      <c r="AO119" s="917"/>
      <c r="AP119" s="917"/>
      <c r="AQ119" s="917"/>
      <c r="AR119" s="917"/>
      <c r="AS119" s="917"/>
      <c r="AT119" s="917"/>
      <c r="AU119" s="917"/>
      <c r="AV119" s="917"/>
      <c r="AW119" s="917"/>
      <c r="AX119" s="917"/>
      <c r="AY119" s="917"/>
      <c r="AZ119" s="917"/>
      <c r="BA119" s="917"/>
      <c r="BB119" s="917"/>
      <c r="BC119" s="917"/>
      <c r="BD119" s="917"/>
      <c r="BE119" s="917"/>
      <c r="BF119" s="917"/>
      <c r="BG119" s="917"/>
      <c r="BH119" s="917"/>
      <c r="BI119" s="917"/>
      <c r="BJ119" s="917"/>
      <c r="BK119" s="917"/>
      <c r="BL119" s="923"/>
      <c r="BT119" s="923"/>
      <c r="CB119" s="923"/>
      <c r="CJ119" s="923"/>
      <c r="CL119" s="923"/>
      <c r="CR119" s="923"/>
    </row>
    <row r="120" spans="1:96" s="922" customFormat="1" ht="12.75" customHeight="1" x14ac:dyDescent="0.2">
      <c r="A120" s="832" t="str">
        <f t="shared" si="1"/>
        <v>X</v>
      </c>
      <c r="B120" s="832" t="s">
        <v>1204</v>
      </c>
      <c r="C120" s="464" t="s">
        <v>1314</v>
      </c>
      <c r="D120" s="840" t="s">
        <v>1550</v>
      </c>
      <c r="E120" s="461">
        <v>-2.4780000000000002</v>
      </c>
      <c r="F120" s="461">
        <v>-2.879</v>
      </c>
      <c r="G120" s="461">
        <v>-3.3559999999999999</v>
      </c>
      <c r="H120" s="461">
        <v>-3.1429999999999998</v>
      </c>
      <c r="I120" s="461">
        <v>-3.3490000000000002</v>
      </c>
      <c r="J120" s="461">
        <v>-3.2719999999999998</v>
      </c>
      <c r="K120" s="461">
        <v>-3.202</v>
      </c>
      <c r="L120" s="461">
        <v>-3.49</v>
      </c>
      <c r="M120" s="461">
        <v>-3.3719999999999999</v>
      </c>
      <c r="N120" s="461">
        <v>-3.524</v>
      </c>
      <c r="O120" s="461">
        <v>-3.508</v>
      </c>
      <c r="P120" s="461">
        <v>-3.609</v>
      </c>
      <c r="Q120" s="461">
        <v>-3.62</v>
      </c>
      <c r="R120" s="461">
        <v>-4.6059999999999999</v>
      </c>
      <c r="S120" s="461">
        <v>-4.6500000000000004</v>
      </c>
      <c r="T120" s="461">
        <v>-4.8289999999999997</v>
      </c>
      <c r="U120" s="461">
        <v>-4.9939999999999998</v>
      </c>
      <c r="V120" s="917"/>
      <c r="W120" s="917"/>
      <c r="X120" s="917"/>
      <c r="Y120" s="917"/>
      <c r="Z120" s="917"/>
      <c r="AA120" s="917"/>
      <c r="AB120" s="917"/>
      <c r="AC120" s="917"/>
      <c r="AD120" s="917"/>
      <c r="AE120" s="917"/>
      <c r="AF120" s="917"/>
      <c r="AG120" s="917"/>
      <c r="AH120" s="917"/>
      <c r="AI120" s="917"/>
      <c r="AJ120" s="917"/>
      <c r="AK120" s="917"/>
      <c r="AL120" s="917"/>
      <c r="AM120" s="917"/>
      <c r="AN120" s="917"/>
      <c r="AO120" s="917"/>
      <c r="AP120" s="917"/>
      <c r="AQ120" s="917"/>
      <c r="AR120" s="917"/>
      <c r="AS120" s="917"/>
      <c r="AT120" s="917"/>
      <c r="AU120" s="917"/>
      <c r="AV120" s="917"/>
      <c r="AW120" s="917"/>
      <c r="AX120" s="917"/>
      <c r="AY120" s="917"/>
      <c r="AZ120" s="917"/>
      <c r="BA120" s="917"/>
      <c r="BB120" s="917"/>
      <c r="BC120" s="917"/>
      <c r="BD120" s="917"/>
      <c r="BE120" s="917"/>
      <c r="BF120" s="917"/>
      <c r="BG120" s="917"/>
      <c r="BH120" s="917"/>
      <c r="BI120" s="917"/>
      <c r="BJ120" s="917"/>
      <c r="BK120" s="917"/>
      <c r="BL120" s="923"/>
      <c r="BT120" s="923"/>
      <c r="CB120" s="923"/>
      <c r="CJ120" s="923"/>
      <c r="CR120" s="923"/>
    </row>
    <row r="121" spans="1:96" s="922" customFormat="1" ht="12.75" customHeight="1" x14ac:dyDescent="0.2">
      <c r="A121" s="832" t="str">
        <f t="shared" si="1"/>
        <v>X</v>
      </c>
      <c r="B121" s="832" t="s">
        <v>1210</v>
      </c>
      <c r="C121" s="464" t="s">
        <v>1315</v>
      </c>
      <c r="D121" s="835" t="s">
        <v>1551</v>
      </c>
      <c r="E121" s="461">
        <v>-2.4780000000000002</v>
      </c>
      <c r="F121" s="461">
        <v>-2.879</v>
      </c>
      <c r="G121" s="461">
        <v>-3.3559999999999999</v>
      </c>
      <c r="H121" s="461">
        <v>-3.1429999999999998</v>
      </c>
      <c r="I121" s="461">
        <v>-3.3490000000000002</v>
      </c>
      <c r="J121" s="461">
        <v>-3.2719999999999998</v>
      </c>
      <c r="K121" s="461">
        <v>-3.202</v>
      </c>
      <c r="L121" s="461">
        <v>-3.49</v>
      </c>
      <c r="M121" s="461">
        <v>-3.3719999999999999</v>
      </c>
      <c r="N121" s="461">
        <v>-3.524</v>
      </c>
      <c r="O121" s="461">
        <v>-3.508</v>
      </c>
      <c r="P121" s="461">
        <v>-3.609</v>
      </c>
      <c r="Q121" s="461">
        <v>-3.62</v>
      </c>
      <c r="R121" s="461">
        <v>-4.6059999999999999</v>
      </c>
      <c r="S121" s="461">
        <v>-4.6500000000000004</v>
      </c>
      <c r="T121" s="461">
        <v>-4.8289999999999997</v>
      </c>
      <c r="U121" s="461">
        <v>-4.9939999999999998</v>
      </c>
      <c r="V121" s="917"/>
      <c r="W121" s="917"/>
      <c r="X121" s="917"/>
      <c r="Y121" s="917"/>
      <c r="Z121" s="917"/>
      <c r="AA121" s="917"/>
      <c r="AB121" s="917"/>
      <c r="AC121" s="917"/>
      <c r="AD121" s="917"/>
      <c r="AE121" s="917"/>
      <c r="AF121" s="917"/>
      <c r="AG121" s="917"/>
      <c r="AH121" s="917"/>
      <c r="AI121" s="917"/>
      <c r="AJ121" s="917"/>
      <c r="AK121" s="917"/>
      <c r="AL121" s="917"/>
      <c r="AM121" s="917"/>
      <c r="AN121" s="917"/>
      <c r="AO121" s="917"/>
      <c r="AP121" s="917"/>
      <c r="AQ121" s="917"/>
      <c r="AR121" s="917"/>
      <c r="AS121" s="917"/>
      <c r="AT121" s="917"/>
      <c r="AU121" s="917"/>
      <c r="AV121" s="917"/>
      <c r="AW121" s="917"/>
      <c r="AX121" s="917"/>
      <c r="AY121" s="917"/>
      <c r="AZ121" s="917"/>
      <c r="BA121" s="917"/>
      <c r="BB121" s="917"/>
      <c r="BC121" s="917"/>
      <c r="BD121" s="917"/>
      <c r="BE121" s="917"/>
      <c r="BF121" s="917"/>
      <c r="BG121" s="917"/>
      <c r="BH121" s="917"/>
      <c r="BI121" s="917"/>
      <c r="BJ121" s="917"/>
      <c r="BK121" s="917"/>
      <c r="BL121" s="923"/>
      <c r="BT121" s="923"/>
      <c r="CB121" s="923"/>
      <c r="CJ121" s="923"/>
      <c r="CL121" s="923"/>
      <c r="CR121" s="923"/>
    </row>
    <row r="122" spans="1:96" s="922" customFormat="1" ht="12.75" hidden="1" customHeight="1" x14ac:dyDescent="0.2">
      <c r="A122" s="832" t="str">
        <f t="shared" si="1"/>
        <v/>
      </c>
      <c r="B122" s="832" t="s">
        <v>1210</v>
      </c>
      <c r="C122" s="464" t="s">
        <v>1316</v>
      </c>
      <c r="D122" s="835" t="s">
        <v>1552</v>
      </c>
      <c r="E122" s="461">
        <v>0</v>
      </c>
      <c r="F122" s="461">
        <v>0</v>
      </c>
      <c r="G122" s="461">
        <v>0</v>
      </c>
      <c r="H122" s="461">
        <v>0</v>
      </c>
      <c r="I122" s="461">
        <v>0</v>
      </c>
      <c r="J122" s="461">
        <v>0</v>
      </c>
      <c r="K122" s="461">
        <v>0</v>
      </c>
      <c r="L122" s="461">
        <v>0</v>
      </c>
      <c r="M122" s="461">
        <v>0</v>
      </c>
      <c r="N122" s="461">
        <v>0</v>
      </c>
      <c r="O122" s="461">
        <v>0</v>
      </c>
      <c r="P122" s="461">
        <v>0</v>
      </c>
      <c r="Q122" s="461">
        <v>0</v>
      </c>
      <c r="R122" s="461">
        <v>0</v>
      </c>
      <c r="S122" s="461">
        <v>0</v>
      </c>
      <c r="T122" s="461">
        <v>0</v>
      </c>
      <c r="U122" s="461">
        <v>0</v>
      </c>
      <c r="V122" s="917"/>
      <c r="W122" s="917"/>
      <c r="X122" s="917"/>
      <c r="Y122" s="917"/>
      <c r="Z122" s="917"/>
      <c r="AA122" s="917"/>
      <c r="AB122" s="917"/>
      <c r="AC122" s="917"/>
      <c r="AD122" s="917"/>
      <c r="AE122" s="917"/>
      <c r="AF122" s="917"/>
      <c r="AG122" s="917"/>
      <c r="AH122" s="917"/>
      <c r="AI122" s="917"/>
      <c r="AJ122" s="917"/>
      <c r="AK122" s="917"/>
      <c r="AL122" s="917"/>
      <c r="AM122" s="917"/>
      <c r="AN122" s="917"/>
      <c r="AO122" s="917"/>
      <c r="AP122" s="917"/>
      <c r="AQ122" s="917"/>
      <c r="AR122" s="917"/>
      <c r="AS122" s="917"/>
      <c r="AT122" s="917"/>
      <c r="AU122" s="917"/>
      <c r="AV122" s="917"/>
      <c r="AW122" s="917"/>
      <c r="AX122" s="917"/>
      <c r="AY122" s="917"/>
      <c r="AZ122" s="917"/>
      <c r="BA122" s="917"/>
      <c r="BB122" s="917"/>
      <c r="BC122" s="917"/>
      <c r="BD122" s="917"/>
      <c r="BE122" s="917"/>
      <c r="BF122" s="917"/>
      <c r="BG122" s="917"/>
      <c r="BH122" s="917"/>
      <c r="BI122" s="917"/>
      <c r="BJ122" s="917"/>
      <c r="BK122" s="917"/>
      <c r="BL122" s="923"/>
      <c r="BT122" s="923"/>
      <c r="CB122" s="923"/>
      <c r="CJ122" s="923"/>
      <c r="CL122" s="923"/>
      <c r="CR122" s="923"/>
    </row>
    <row r="123" spans="1:96" s="922" customFormat="1" ht="12.75" customHeight="1" x14ac:dyDescent="0.2">
      <c r="A123" s="832" t="str">
        <f t="shared" si="1"/>
        <v>X</v>
      </c>
      <c r="B123" s="832" t="s">
        <v>1204</v>
      </c>
      <c r="C123" s="464" t="s">
        <v>1317</v>
      </c>
      <c r="D123" s="468" t="s">
        <v>1553</v>
      </c>
      <c r="E123" s="461">
        <v>-20.211493000000001</v>
      </c>
      <c r="F123" s="461">
        <v>-18.700727000000001</v>
      </c>
      <c r="G123" s="461">
        <v>-21.068208000000002</v>
      </c>
      <c r="H123" s="461">
        <v>-25.011316000000004</v>
      </c>
      <c r="I123" s="461">
        <v>-25.000947000000004</v>
      </c>
      <c r="J123" s="461">
        <v>-24.344555999999997</v>
      </c>
      <c r="K123" s="461">
        <v>-24.279102999999999</v>
      </c>
      <c r="L123" s="461">
        <v>-26.808763000000003</v>
      </c>
      <c r="M123" s="461">
        <v>-28.096140999999999</v>
      </c>
      <c r="N123" s="461">
        <v>-28.490233999999997</v>
      </c>
      <c r="O123" s="461">
        <v>-25.327117000000001</v>
      </c>
      <c r="P123" s="461">
        <v>-26.264564</v>
      </c>
      <c r="Q123" s="461">
        <v>-31.961062000000002</v>
      </c>
      <c r="R123" s="461">
        <v>-32.155918000000007</v>
      </c>
      <c r="S123" s="461">
        <v>-36.800023000000003</v>
      </c>
      <c r="T123" s="461">
        <v>-49.989825000000003</v>
      </c>
      <c r="U123" s="461">
        <v>-37.192999999999998</v>
      </c>
      <c r="V123" s="917"/>
      <c r="W123" s="917"/>
      <c r="X123" s="917"/>
      <c r="Y123" s="917"/>
      <c r="Z123" s="917"/>
      <c r="AA123" s="917"/>
      <c r="AB123" s="917"/>
      <c r="AC123" s="917"/>
      <c r="AD123" s="917"/>
      <c r="AE123" s="917"/>
      <c r="AF123" s="917"/>
      <c r="AG123" s="917"/>
      <c r="AH123" s="917"/>
      <c r="AI123" s="917"/>
      <c r="AJ123" s="917"/>
      <c r="AK123" s="917"/>
      <c r="AL123" s="917"/>
      <c r="AM123" s="917"/>
      <c r="AN123" s="917"/>
      <c r="AO123" s="917"/>
      <c r="AP123" s="917"/>
      <c r="AQ123" s="917"/>
      <c r="AR123" s="917"/>
      <c r="AS123" s="917"/>
      <c r="AT123" s="917"/>
      <c r="AU123" s="917"/>
      <c r="AV123" s="917"/>
      <c r="AW123" s="917"/>
      <c r="AX123" s="917"/>
      <c r="AY123" s="917"/>
      <c r="AZ123" s="917"/>
      <c r="BA123" s="917"/>
      <c r="BB123" s="917"/>
      <c r="BC123" s="917"/>
      <c r="BD123" s="917"/>
      <c r="BE123" s="917"/>
      <c r="BF123" s="917"/>
      <c r="BG123" s="917"/>
      <c r="BH123" s="917"/>
      <c r="BI123" s="917"/>
      <c r="BJ123" s="917"/>
      <c r="BK123" s="917"/>
      <c r="BL123" s="923"/>
      <c r="BT123" s="923"/>
      <c r="CB123" s="923"/>
      <c r="CJ123" s="923"/>
      <c r="CR123" s="923"/>
    </row>
    <row r="124" spans="1:96" s="922" customFormat="1" ht="12.75" customHeight="1" x14ac:dyDescent="0.2">
      <c r="A124" s="832" t="str">
        <f t="shared" si="1"/>
        <v>X</v>
      </c>
      <c r="B124" s="832" t="s">
        <v>1210</v>
      </c>
      <c r="C124" s="464" t="s">
        <v>1318</v>
      </c>
      <c r="D124" s="465" t="s">
        <v>1554</v>
      </c>
      <c r="E124" s="461">
        <v>-1.0825769999999999</v>
      </c>
      <c r="F124" s="461">
        <v>-1.3187979999999999</v>
      </c>
      <c r="G124" s="461">
        <v>-1.1057300000000001</v>
      </c>
      <c r="H124" s="461">
        <v>-1.7008049999999999</v>
      </c>
      <c r="I124" s="461">
        <v>-1.851515</v>
      </c>
      <c r="J124" s="461">
        <v>-2.105165</v>
      </c>
      <c r="K124" s="461">
        <v>-1.5652889999999999</v>
      </c>
      <c r="L124" s="461">
        <v>-1.8362750000000001</v>
      </c>
      <c r="M124" s="461">
        <v>-1.543598</v>
      </c>
      <c r="N124" s="461">
        <v>-2.1114289999999998</v>
      </c>
      <c r="O124" s="461">
        <v>-2.0160269999999998</v>
      </c>
      <c r="P124" s="461">
        <v>-1.4153739999999999</v>
      </c>
      <c r="Q124" s="461">
        <v>-1.840009</v>
      </c>
      <c r="R124" s="461">
        <v>-2.5406270000000002</v>
      </c>
      <c r="S124" s="461">
        <v>-2.4231690000000001</v>
      </c>
      <c r="T124" s="461">
        <v>-2.6752609999999999</v>
      </c>
      <c r="U124" s="461">
        <v>-1.4179999999999999</v>
      </c>
      <c r="V124" s="917"/>
      <c r="W124" s="917"/>
      <c r="X124" s="917"/>
      <c r="Y124" s="917"/>
      <c r="Z124" s="917"/>
      <c r="AA124" s="917"/>
      <c r="AB124" s="917"/>
      <c r="AC124" s="917"/>
      <c r="AD124" s="917"/>
      <c r="AE124" s="917"/>
      <c r="AF124" s="917"/>
      <c r="AG124" s="917"/>
      <c r="AH124" s="917"/>
      <c r="AI124" s="917"/>
      <c r="AJ124" s="917"/>
      <c r="AK124" s="917"/>
      <c r="AL124" s="917"/>
      <c r="AM124" s="917"/>
      <c r="AN124" s="917"/>
      <c r="AO124" s="917"/>
      <c r="AP124" s="917"/>
      <c r="AQ124" s="917"/>
      <c r="AR124" s="917"/>
      <c r="AS124" s="917"/>
      <c r="AT124" s="917"/>
      <c r="AU124" s="917"/>
      <c r="AV124" s="917"/>
      <c r="AW124" s="917"/>
      <c r="AX124" s="917"/>
      <c r="AY124" s="917"/>
      <c r="AZ124" s="917"/>
      <c r="BA124" s="917"/>
      <c r="BB124" s="917"/>
      <c r="BC124" s="917"/>
      <c r="BD124" s="917"/>
      <c r="BE124" s="917"/>
      <c r="BF124" s="917"/>
      <c r="BG124" s="917"/>
      <c r="BH124" s="917"/>
      <c r="BI124" s="917"/>
      <c r="BJ124" s="917"/>
      <c r="BK124" s="917"/>
      <c r="BL124" s="923"/>
      <c r="BT124" s="923"/>
      <c r="CB124" s="923"/>
      <c r="CJ124" s="923"/>
      <c r="CL124" s="923"/>
      <c r="CR124" s="923"/>
    </row>
    <row r="125" spans="1:96" s="922" customFormat="1" ht="12.75" customHeight="1" x14ac:dyDescent="0.2">
      <c r="A125" s="832" t="str">
        <f t="shared" si="1"/>
        <v>X</v>
      </c>
      <c r="B125" s="832" t="s">
        <v>1210</v>
      </c>
      <c r="C125" s="464" t="s">
        <v>1319</v>
      </c>
      <c r="D125" s="465" t="s">
        <v>1555</v>
      </c>
      <c r="E125" s="461">
        <v>-5.5885999999999998E-2</v>
      </c>
      <c r="F125" s="461">
        <v>-0.12132</v>
      </c>
      <c r="G125" s="461">
        <v>-0.11541700000000001</v>
      </c>
      <c r="H125" s="461">
        <v>-0.12078800000000001</v>
      </c>
      <c r="I125" s="461">
        <v>-0.120397</v>
      </c>
      <c r="J125" s="461">
        <v>-0.180115</v>
      </c>
      <c r="K125" s="461">
        <v>-0.20338899999999999</v>
      </c>
      <c r="L125" s="461">
        <v>-0.14782600000000001</v>
      </c>
      <c r="M125" s="461">
        <v>-0.143508</v>
      </c>
      <c r="N125" s="461">
        <v>-9.1902999999999999E-2</v>
      </c>
      <c r="O125" s="461">
        <v>-8.4673999999999999E-2</v>
      </c>
      <c r="P125" s="461">
        <v>-9.0120000000000006E-2</v>
      </c>
      <c r="Q125" s="461">
        <v>-0.221915</v>
      </c>
      <c r="R125" s="461">
        <v>-0.252446</v>
      </c>
      <c r="S125" s="461">
        <v>-0.12207899999999999</v>
      </c>
      <c r="T125" s="461">
        <v>-0.20162099999999999</v>
      </c>
      <c r="U125" s="461">
        <v>-0.312</v>
      </c>
      <c r="V125" s="917"/>
      <c r="W125" s="917"/>
      <c r="X125" s="917"/>
      <c r="Y125" s="917"/>
      <c r="Z125" s="917"/>
      <c r="AA125" s="917"/>
      <c r="AB125" s="917"/>
      <c r="AC125" s="917"/>
      <c r="AD125" s="917"/>
      <c r="AE125" s="917"/>
      <c r="AF125" s="917"/>
      <c r="AG125" s="917"/>
      <c r="AH125" s="917"/>
      <c r="AI125" s="917"/>
      <c r="AJ125" s="917"/>
      <c r="AK125" s="917"/>
      <c r="AL125" s="917"/>
      <c r="AM125" s="917"/>
      <c r="AN125" s="917"/>
      <c r="AO125" s="917"/>
      <c r="AP125" s="917"/>
      <c r="AQ125" s="917"/>
      <c r="AR125" s="917"/>
      <c r="AS125" s="917"/>
      <c r="AT125" s="917"/>
      <c r="AU125" s="917"/>
      <c r="AV125" s="917"/>
      <c r="AW125" s="917"/>
      <c r="AX125" s="917"/>
      <c r="AY125" s="917"/>
      <c r="AZ125" s="917"/>
      <c r="BA125" s="917"/>
      <c r="BB125" s="917"/>
      <c r="BC125" s="917"/>
      <c r="BD125" s="917"/>
      <c r="BE125" s="917"/>
      <c r="BF125" s="917"/>
      <c r="BG125" s="917"/>
      <c r="BH125" s="917"/>
      <c r="BI125" s="917"/>
      <c r="BJ125" s="917"/>
      <c r="BK125" s="917"/>
      <c r="BL125" s="923"/>
      <c r="BT125" s="923"/>
      <c r="CB125" s="923"/>
      <c r="CJ125" s="923"/>
      <c r="CL125" s="923"/>
      <c r="CR125" s="923"/>
    </row>
    <row r="126" spans="1:96" s="922" customFormat="1" ht="12.75" hidden="1" customHeight="1" x14ac:dyDescent="0.2">
      <c r="A126" s="832" t="str">
        <f t="shared" si="1"/>
        <v/>
      </c>
      <c r="B126" s="832" t="s">
        <v>1210</v>
      </c>
      <c r="C126" s="464" t="s">
        <v>1320</v>
      </c>
      <c r="D126" s="465" t="s">
        <v>1556</v>
      </c>
      <c r="E126" s="461">
        <v>0</v>
      </c>
      <c r="F126" s="461">
        <v>0</v>
      </c>
      <c r="G126" s="461">
        <v>0</v>
      </c>
      <c r="H126" s="461">
        <v>0</v>
      </c>
      <c r="I126" s="461">
        <v>0</v>
      </c>
      <c r="J126" s="461">
        <v>0</v>
      </c>
      <c r="K126" s="461">
        <v>0</v>
      </c>
      <c r="L126" s="461">
        <v>0</v>
      </c>
      <c r="M126" s="461">
        <v>0</v>
      </c>
      <c r="N126" s="461">
        <v>0</v>
      </c>
      <c r="O126" s="461">
        <v>0</v>
      </c>
      <c r="P126" s="461">
        <v>0</v>
      </c>
      <c r="Q126" s="461">
        <v>0</v>
      </c>
      <c r="R126" s="461">
        <v>0</v>
      </c>
      <c r="S126" s="461">
        <v>0</v>
      </c>
      <c r="T126" s="461">
        <v>0</v>
      </c>
      <c r="U126" s="461">
        <v>0</v>
      </c>
      <c r="V126" s="917"/>
      <c r="W126" s="917"/>
      <c r="X126" s="917"/>
      <c r="Y126" s="917"/>
      <c r="Z126" s="917"/>
      <c r="AA126" s="917"/>
      <c r="AB126" s="917"/>
      <c r="AC126" s="917"/>
      <c r="AD126" s="917"/>
      <c r="AE126" s="917"/>
      <c r="AF126" s="917"/>
      <c r="AG126" s="917"/>
      <c r="AH126" s="917"/>
      <c r="AI126" s="917"/>
      <c r="AJ126" s="917"/>
      <c r="AK126" s="917"/>
      <c r="AL126" s="917"/>
      <c r="AM126" s="917"/>
      <c r="AN126" s="917"/>
      <c r="AO126" s="917"/>
      <c r="AP126" s="917"/>
      <c r="AQ126" s="917"/>
      <c r="AR126" s="917"/>
      <c r="AS126" s="917"/>
      <c r="AT126" s="917"/>
      <c r="AU126" s="917"/>
      <c r="AV126" s="917"/>
      <c r="AW126" s="917"/>
      <c r="AX126" s="917"/>
      <c r="AY126" s="917"/>
      <c r="AZ126" s="917"/>
      <c r="BA126" s="917"/>
      <c r="BB126" s="917"/>
      <c r="BC126" s="917"/>
      <c r="BD126" s="917"/>
      <c r="BE126" s="917"/>
      <c r="BF126" s="917"/>
      <c r="BG126" s="917"/>
      <c r="BH126" s="917"/>
      <c r="BI126" s="917"/>
      <c r="BJ126" s="917"/>
      <c r="BK126" s="917"/>
      <c r="BL126" s="923"/>
      <c r="BT126" s="923"/>
      <c r="CB126" s="923"/>
      <c r="CJ126" s="923"/>
      <c r="CL126" s="923"/>
      <c r="CR126" s="923"/>
    </row>
    <row r="127" spans="1:96" s="922" customFormat="1" ht="12.75" customHeight="1" x14ac:dyDescent="0.2">
      <c r="A127" s="832" t="str">
        <f t="shared" si="1"/>
        <v>X</v>
      </c>
      <c r="B127" s="832" t="s">
        <v>1210</v>
      </c>
      <c r="C127" s="464" t="s">
        <v>1321</v>
      </c>
      <c r="D127" s="466" t="s">
        <v>1557</v>
      </c>
      <c r="E127" s="461">
        <v>-1.4349369999999999</v>
      </c>
      <c r="F127" s="461">
        <v>-1.9892860000000001</v>
      </c>
      <c r="G127" s="461">
        <v>-2.7035879999999999</v>
      </c>
      <c r="H127" s="461">
        <v>-2.904201</v>
      </c>
      <c r="I127" s="461">
        <v>-3.2316560000000001</v>
      </c>
      <c r="J127" s="461">
        <v>-3.0605560000000001</v>
      </c>
      <c r="K127" s="461">
        <v>-2.26681</v>
      </c>
      <c r="L127" s="461">
        <v>-2.7401010000000001</v>
      </c>
      <c r="M127" s="461">
        <v>-2.0440360000000002</v>
      </c>
      <c r="N127" s="461">
        <v>-2.3708520000000002</v>
      </c>
      <c r="O127" s="461">
        <v>-2.1483120000000002</v>
      </c>
      <c r="P127" s="461">
        <v>-2.4391579999999999</v>
      </c>
      <c r="Q127" s="461">
        <v>-3.0794999999999999</v>
      </c>
      <c r="R127" s="461">
        <v>-2.8294450000000002</v>
      </c>
      <c r="S127" s="461">
        <v>-2.519622</v>
      </c>
      <c r="T127" s="461">
        <v>-1.9994259999999999</v>
      </c>
      <c r="U127" s="461">
        <v>-2.4929999999999999</v>
      </c>
      <c r="V127" s="917"/>
      <c r="W127" s="917"/>
      <c r="X127" s="917"/>
      <c r="Y127" s="917"/>
      <c r="Z127" s="917"/>
      <c r="AA127" s="917"/>
      <c r="AB127" s="917"/>
      <c r="AC127" s="917"/>
      <c r="AD127" s="917"/>
      <c r="AE127" s="917"/>
      <c r="AF127" s="917"/>
      <c r="AG127" s="917"/>
      <c r="AH127" s="917"/>
      <c r="AI127" s="917"/>
      <c r="AJ127" s="917"/>
      <c r="AK127" s="917"/>
      <c r="AL127" s="917"/>
      <c r="AM127" s="917"/>
      <c r="AN127" s="917"/>
      <c r="AO127" s="917"/>
      <c r="AP127" s="917"/>
      <c r="AQ127" s="917"/>
      <c r="AR127" s="917"/>
      <c r="AS127" s="917"/>
      <c r="AT127" s="917"/>
      <c r="AU127" s="917"/>
      <c r="AV127" s="917"/>
      <c r="AW127" s="917"/>
      <c r="AX127" s="917"/>
      <c r="AY127" s="917"/>
      <c r="AZ127" s="917"/>
      <c r="BA127" s="917"/>
      <c r="BB127" s="917"/>
      <c r="BC127" s="917"/>
      <c r="BD127" s="917"/>
      <c r="BE127" s="917"/>
      <c r="BF127" s="917"/>
      <c r="BG127" s="917"/>
      <c r="BH127" s="917"/>
      <c r="BI127" s="917"/>
      <c r="BJ127" s="917"/>
      <c r="BK127" s="917"/>
      <c r="BL127" s="923"/>
      <c r="BT127" s="923"/>
      <c r="CB127" s="923"/>
      <c r="CJ127" s="923"/>
      <c r="CL127" s="923"/>
      <c r="CR127" s="923"/>
    </row>
    <row r="128" spans="1:96" s="922" customFormat="1" ht="12.75" customHeight="1" x14ac:dyDescent="0.2">
      <c r="A128" s="832" t="str">
        <f t="shared" si="1"/>
        <v>X</v>
      </c>
      <c r="B128" s="832" t="s">
        <v>1210</v>
      </c>
      <c r="C128" s="464" t="s">
        <v>1322</v>
      </c>
      <c r="D128" s="465" t="s">
        <v>1558</v>
      </c>
      <c r="E128" s="461">
        <v>-0.78600000000000003</v>
      </c>
      <c r="F128" s="461">
        <v>-0.45</v>
      </c>
      <c r="G128" s="461">
        <v>-0.59399999999999997</v>
      </c>
      <c r="H128" s="461">
        <v>-0.77900000000000003</v>
      </c>
      <c r="I128" s="461">
        <v>-0.53600000000000003</v>
      </c>
      <c r="J128" s="461">
        <v>-1.4630000000000001</v>
      </c>
      <c r="K128" s="461">
        <v>-2.0920000000000001</v>
      </c>
      <c r="L128" s="461">
        <v>-2.4140000000000001</v>
      </c>
      <c r="M128" s="461">
        <v>-3.2450000000000001</v>
      </c>
      <c r="N128" s="461">
        <v>-1.8839999999999999</v>
      </c>
      <c r="O128" s="461">
        <v>-0.5</v>
      </c>
      <c r="P128" s="461">
        <v>-1.4770000000000001</v>
      </c>
      <c r="Q128" s="461">
        <v>-0.85499999999999998</v>
      </c>
      <c r="R128" s="461">
        <v>-1.0780000000000001</v>
      </c>
      <c r="S128" s="461">
        <v>-3.484</v>
      </c>
      <c r="T128" s="461">
        <v>-9.6519999999999992</v>
      </c>
      <c r="U128" s="461">
        <v>-2.3479999999999999</v>
      </c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7"/>
      <c r="BC128" s="917"/>
      <c r="BD128" s="917"/>
      <c r="BE128" s="917"/>
      <c r="BF128" s="917"/>
      <c r="BG128" s="917"/>
      <c r="BH128" s="917"/>
      <c r="BI128" s="917"/>
      <c r="BJ128" s="917"/>
      <c r="BK128" s="917"/>
      <c r="BL128" s="923"/>
      <c r="BT128" s="923"/>
      <c r="CB128" s="923"/>
      <c r="CJ128" s="923"/>
      <c r="CL128" s="923"/>
      <c r="CR128" s="923"/>
    </row>
    <row r="129" spans="1:96" s="922" customFormat="1" ht="12.75" hidden="1" customHeight="1" x14ac:dyDescent="0.2">
      <c r="A129" s="832" t="str">
        <f t="shared" si="1"/>
        <v/>
      </c>
      <c r="B129" s="832" t="s">
        <v>1210</v>
      </c>
      <c r="C129" s="464" t="s">
        <v>1323</v>
      </c>
      <c r="D129" s="465" t="s">
        <v>1559</v>
      </c>
      <c r="E129" s="461">
        <v>0</v>
      </c>
      <c r="F129" s="461">
        <v>0</v>
      </c>
      <c r="G129" s="461">
        <v>0</v>
      </c>
      <c r="H129" s="461">
        <v>0</v>
      </c>
      <c r="I129" s="461">
        <v>0</v>
      </c>
      <c r="J129" s="461">
        <v>0</v>
      </c>
      <c r="K129" s="461">
        <v>0</v>
      </c>
      <c r="L129" s="461">
        <v>0</v>
      </c>
      <c r="M129" s="461">
        <v>0</v>
      </c>
      <c r="N129" s="461">
        <v>0</v>
      </c>
      <c r="O129" s="461">
        <v>0</v>
      </c>
      <c r="P129" s="461">
        <v>0</v>
      </c>
      <c r="Q129" s="461">
        <v>0</v>
      </c>
      <c r="R129" s="461">
        <v>0</v>
      </c>
      <c r="S129" s="461">
        <v>0</v>
      </c>
      <c r="T129" s="461">
        <v>0</v>
      </c>
      <c r="U129" s="461">
        <v>0</v>
      </c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7"/>
      <c r="BC129" s="917"/>
      <c r="BD129" s="917"/>
      <c r="BE129" s="917"/>
      <c r="BF129" s="917"/>
      <c r="BG129" s="917"/>
      <c r="BH129" s="917"/>
      <c r="BI129" s="917"/>
      <c r="BJ129" s="917"/>
      <c r="BK129" s="917"/>
      <c r="BL129" s="923"/>
      <c r="BT129" s="923"/>
      <c r="CB129" s="923"/>
      <c r="CJ129" s="923"/>
      <c r="CL129" s="923"/>
      <c r="CR129" s="923"/>
    </row>
    <row r="130" spans="1:96" s="922" customFormat="1" ht="12.75" customHeight="1" x14ac:dyDescent="0.2">
      <c r="A130" s="832" t="str">
        <f t="shared" si="1"/>
        <v>X</v>
      </c>
      <c r="B130" s="832" t="s">
        <v>1210</v>
      </c>
      <c r="C130" s="464" t="s">
        <v>1324</v>
      </c>
      <c r="D130" s="465" t="s">
        <v>1560</v>
      </c>
      <c r="E130" s="461">
        <v>-0.228299</v>
      </c>
      <c r="F130" s="461">
        <v>-0.1123</v>
      </c>
      <c r="G130" s="461">
        <v>-3.0158000000000001E-2</v>
      </c>
      <c r="H130" s="461">
        <v>-5.3268000000000003E-2</v>
      </c>
      <c r="I130" s="461">
        <v>-0.82618000000000003</v>
      </c>
      <c r="J130" s="461">
        <v>-0.20910599999999999</v>
      </c>
      <c r="K130" s="461">
        <v>-0.28188000000000002</v>
      </c>
      <c r="L130" s="461">
        <v>-0.16458</v>
      </c>
      <c r="M130" s="461">
        <v>-5.4259000000000002E-2</v>
      </c>
      <c r="N130" s="461">
        <v>-6.5430000000000002E-3</v>
      </c>
      <c r="O130" s="461">
        <v>-2.1035999999999999E-2</v>
      </c>
      <c r="P130" s="461">
        <v>-9.5513000000000001E-2</v>
      </c>
      <c r="Q130" s="461">
        <v>-0.61716000000000004</v>
      </c>
      <c r="R130" s="461">
        <v>-0.661327</v>
      </c>
      <c r="S130" s="461">
        <v>-0.12682199999999999</v>
      </c>
      <c r="T130" s="461">
        <v>-0.18492500000000001</v>
      </c>
      <c r="U130" s="461">
        <v>-0.18099999999999999</v>
      </c>
      <c r="V130" s="917"/>
      <c r="W130" s="917"/>
      <c r="X130" s="917"/>
      <c r="Y130" s="917"/>
      <c r="Z130" s="917"/>
      <c r="AA130" s="917"/>
      <c r="AB130" s="917"/>
      <c r="AC130" s="917"/>
      <c r="AD130" s="917"/>
      <c r="AE130" s="917"/>
      <c r="AF130" s="917"/>
      <c r="AG130" s="917"/>
      <c r="AH130" s="917"/>
      <c r="AI130" s="917"/>
      <c r="AJ130" s="917"/>
      <c r="AK130" s="917"/>
      <c r="AL130" s="917"/>
      <c r="AM130" s="917"/>
      <c r="AN130" s="917"/>
      <c r="AO130" s="917"/>
      <c r="AP130" s="917"/>
      <c r="AQ130" s="917"/>
      <c r="AR130" s="917"/>
      <c r="AS130" s="917"/>
      <c r="AT130" s="917"/>
      <c r="AU130" s="917"/>
      <c r="AV130" s="917"/>
      <c r="AW130" s="917"/>
      <c r="AX130" s="917"/>
      <c r="AY130" s="917"/>
      <c r="AZ130" s="917"/>
      <c r="BA130" s="917"/>
      <c r="BB130" s="917"/>
      <c r="BC130" s="917"/>
      <c r="BD130" s="917"/>
      <c r="BE130" s="917"/>
      <c r="BF130" s="917"/>
      <c r="BG130" s="917"/>
      <c r="BH130" s="917"/>
      <c r="BI130" s="917"/>
      <c r="BJ130" s="917"/>
      <c r="BK130" s="917"/>
      <c r="BL130" s="923"/>
      <c r="BT130" s="923"/>
      <c r="CB130" s="923"/>
      <c r="CJ130" s="923"/>
      <c r="CL130" s="923"/>
      <c r="CR130" s="923"/>
    </row>
    <row r="131" spans="1:96" s="922" customFormat="1" ht="12.75" customHeight="1" x14ac:dyDescent="0.2">
      <c r="A131" s="832" t="str">
        <f t="shared" si="1"/>
        <v>X</v>
      </c>
      <c r="B131" s="832" t="s">
        <v>1210</v>
      </c>
      <c r="C131" s="464" t="s">
        <v>1325</v>
      </c>
      <c r="D131" s="465" t="s">
        <v>1561</v>
      </c>
      <c r="E131" s="461">
        <v>-0.74752300000000005</v>
      </c>
      <c r="F131" s="461">
        <v>-0.94986300000000001</v>
      </c>
      <c r="G131" s="461">
        <v>-1.2642370000000001</v>
      </c>
      <c r="H131" s="461">
        <v>-0.87664600000000004</v>
      </c>
      <c r="I131" s="461">
        <v>-3.6868840000000001</v>
      </c>
      <c r="J131" s="461">
        <v>-0.96960800000000003</v>
      </c>
      <c r="K131" s="461">
        <v>-0.820218</v>
      </c>
      <c r="L131" s="461">
        <v>-0.74715900000000002</v>
      </c>
      <c r="M131" s="461">
        <v>-0.82481599999999999</v>
      </c>
      <c r="N131" s="461">
        <v>-1.125267</v>
      </c>
      <c r="O131" s="461">
        <v>-1.062954</v>
      </c>
      <c r="P131" s="461">
        <v>-0.92815899999999996</v>
      </c>
      <c r="Q131" s="461">
        <v>-0.91813100000000003</v>
      </c>
      <c r="R131" s="461">
        <v>-0.86079600000000001</v>
      </c>
      <c r="S131" s="461">
        <v>-0.98230899999999999</v>
      </c>
      <c r="T131" s="461">
        <v>-1.226745</v>
      </c>
      <c r="U131" s="461">
        <v>-1.196</v>
      </c>
      <c r="V131" s="917"/>
      <c r="W131" s="917"/>
      <c r="X131" s="917"/>
      <c r="Y131" s="917"/>
      <c r="Z131" s="917"/>
      <c r="AA131" s="917"/>
      <c r="AB131" s="917"/>
      <c r="AC131" s="917"/>
      <c r="AD131" s="917"/>
      <c r="AE131" s="917"/>
      <c r="AF131" s="917"/>
      <c r="AG131" s="917"/>
      <c r="AH131" s="917"/>
      <c r="AI131" s="917"/>
      <c r="AJ131" s="917"/>
      <c r="AK131" s="917"/>
      <c r="AL131" s="917"/>
      <c r="AM131" s="917"/>
      <c r="AN131" s="917"/>
      <c r="AO131" s="917"/>
      <c r="AP131" s="917"/>
      <c r="AQ131" s="917"/>
      <c r="AR131" s="917"/>
      <c r="AS131" s="917"/>
      <c r="AT131" s="917"/>
      <c r="AU131" s="917"/>
      <c r="AV131" s="917"/>
      <c r="AW131" s="917"/>
      <c r="AX131" s="917"/>
      <c r="AY131" s="917"/>
      <c r="AZ131" s="917"/>
      <c r="BA131" s="917"/>
      <c r="BB131" s="917"/>
      <c r="BC131" s="917"/>
      <c r="BD131" s="917"/>
      <c r="BE131" s="917"/>
      <c r="BF131" s="917"/>
      <c r="BG131" s="917"/>
      <c r="BH131" s="917"/>
      <c r="BI131" s="917"/>
      <c r="BJ131" s="917"/>
      <c r="BK131" s="917"/>
      <c r="BL131" s="923"/>
      <c r="BT131" s="923"/>
      <c r="CB131" s="923"/>
      <c r="CJ131" s="923"/>
      <c r="CL131" s="923"/>
      <c r="CR131" s="923"/>
    </row>
    <row r="132" spans="1:96" s="922" customFormat="1" ht="12.75" customHeight="1" x14ac:dyDescent="0.2">
      <c r="A132" s="832" t="str">
        <f t="shared" ref="A132:A195" si="4">IF(SUM(E132:AI132)=0,"","X")</f>
        <v>X</v>
      </c>
      <c r="B132" s="832" t="s">
        <v>1210</v>
      </c>
      <c r="C132" s="464" t="s">
        <v>1326</v>
      </c>
      <c r="D132" s="465" t="s">
        <v>1562</v>
      </c>
      <c r="E132" s="461">
        <v>-2.1537410000000001</v>
      </c>
      <c r="F132" s="461">
        <v>-2.4116089999999999</v>
      </c>
      <c r="G132" s="461">
        <v>-2.8258040000000002</v>
      </c>
      <c r="H132" s="461">
        <v>-3.7721399999999998</v>
      </c>
      <c r="I132" s="461">
        <v>-4.2658659999999999</v>
      </c>
      <c r="J132" s="461">
        <v>-5.0808179999999998</v>
      </c>
      <c r="K132" s="461">
        <v>-5.2049450000000004</v>
      </c>
      <c r="L132" s="461">
        <v>-6.7890629999999996</v>
      </c>
      <c r="M132" s="461">
        <v>-8.6746280000000002</v>
      </c>
      <c r="N132" s="461">
        <v>-6.9025699999999999</v>
      </c>
      <c r="O132" s="461">
        <v>-7.2272080000000001</v>
      </c>
      <c r="P132" s="461">
        <v>-7.2993499999999996</v>
      </c>
      <c r="Q132" s="461">
        <v>-6.9906350000000002</v>
      </c>
      <c r="R132" s="461">
        <v>-7.2323599999999999</v>
      </c>
      <c r="S132" s="461">
        <v>-7.5045359999999999</v>
      </c>
      <c r="T132" s="461">
        <v>-7.9637960000000003</v>
      </c>
      <c r="U132" s="461">
        <v>-3.605</v>
      </c>
      <c r="V132" s="917"/>
      <c r="W132" s="917"/>
      <c r="X132" s="917"/>
      <c r="Y132" s="917"/>
      <c r="Z132" s="917"/>
      <c r="AA132" s="917"/>
      <c r="AB132" s="917"/>
      <c r="AC132" s="917"/>
      <c r="AD132" s="917"/>
      <c r="AE132" s="917"/>
      <c r="AF132" s="917"/>
      <c r="AG132" s="917"/>
      <c r="AH132" s="917"/>
      <c r="AI132" s="917"/>
      <c r="AJ132" s="917"/>
      <c r="AK132" s="917"/>
      <c r="AL132" s="917"/>
      <c r="AM132" s="917"/>
      <c r="AN132" s="917"/>
      <c r="AO132" s="917"/>
      <c r="AP132" s="917"/>
      <c r="AQ132" s="917"/>
      <c r="AR132" s="917"/>
      <c r="AS132" s="917"/>
      <c r="AT132" s="917"/>
      <c r="AU132" s="917"/>
      <c r="AV132" s="917"/>
      <c r="AW132" s="917"/>
      <c r="AX132" s="917"/>
      <c r="AY132" s="917"/>
      <c r="AZ132" s="917"/>
      <c r="BA132" s="917"/>
      <c r="BB132" s="917"/>
      <c r="BC132" s="917"/>
      <c r="BD132" s="917"/>
      <c r="BE132" s="917"/>
      <c r="BF132" s="917"/>
      <c r="BG132" s="917"/>
      <c r="BH132" s="917"/>
      <c r="BI132" s="917"/>
      <c r="BJ132" s="917"/>
      <c r="BK132" s="917"/>
      <c r="BL132" s="923"/>
      <c r="BT132" s="923"/>
      <c r="CB132" s="923"/>
      <c r="CJ132" s="923"/>
      <c r="CL132" s="923"/>
      <c r="CR132" s="923"/>
    </row>
    <row r="133" spans="1:96" s="922" customFormat="1" ht="12.75" customHeight="1" x14ac:dyDescent="0.2">
      <c r="A133" s="832" t="str">
        <f t="shared" si="4"/>
        <v>X</v>
      </c>
      <c r="B133" s="832" t="s">
        <v>1210</v>
      </c>
      <c r="C133" s="464" t="s">
        <v>1327</v>
      </c>
      <c r="D133" s="465" t="s">
        <v>1563</v>
      </c>
      <c r="E133" s="461">
        <v>0</v>
      </c>
      <c r="F133" s="461">
        <v>0</v>
      </c>
      <c r="G133" s="461">
        <v>0</v>
      </c>
      <c r="H133" s="461">
        <v>0</v>
      </c>
      <c r="I133" s="461">
        <v>0</v>
      </c>
      <c r="J133" s="461">
        <v>0</v>
      </c>
      <c r="K133" s="461">
        <v>0</v>
      </c>
      <c r="L133" s="461">
        <v>0</v>
      </c>
      <c r="M133" s="461">
        <v>0</v>
      </c>
      <c r="N133" s="461">
        <v>0</v>
      </c>
      <c r="O133" s="461">
        <v>0</v>
      </c>
      <c r="P133" s="461">
        <v>0</v>
      </c>
      <c r="Q133" s="461">
        <v>0</v>
      </c>
      <c r="R133" s="461">
        <v>0</v>
      </c>
      <c r="S133" s="461">
        <v>0</v>
      </c>
      <c r="T133" s="461">
        <v>0</v>
      </c>
      <c r="U133" s="461">
        <v>-8.5999999999999993E-2</v>
      </c>
      <c r="V133" s="917"/>
      <c r="W133" s="917"/>
      <c r="X133" s="917"/>
      <c r="Y133" s="917"/>
      <c r="Z133" s="917"/>
      <c r="AA133" s="917"/>
      <c r="AB133" s="917"/>
      <c r="AC133" s="917"/>
      <c r="AD133" s="917"/>
      <c r="AE133" s="917"/>
      <c r="AF133" s="917"/>
      <c r="AG133" s="917"/>
      <c r="AH133" s="917"/>
      <c r="AI133" s="917"/>
      <c r="AJ133" s="917"/>
      <c r="AK133" s="917"/>
      <c r="AL133" s="917"/>
      <c r="AM133" s="917"/>
      <c r="AN133" s="917"/>
      <c r="AO133" s="917"/>
      <c r="AP133" s="917"/>
      <c r="AQ133" s="917"/>
      <c r="AR133" s="917"/>
      <c r="AS133" s="917"/>
      <c r="AT133" s="917"/>
      <c r="AU133" s="917"/>
      <c r="AV133" s="917"/>
      <c r="AW133" s="917"/>
      <c r="AX133" s="917"/>
      <c r="AY133" s="917"/>
      <c r="AZ133" s="917"/>
      <c r="BA133" s="917"/>
      <c r="BB133" s="917"/>
      <c r="BC133" s="917"/>
      <c r="BD133" s="917"/>
      <c r="BE133" s="917"/>
      <c r="BF133" s="917"/>
      <c r="BG133" s="917"/>
      <c r="BH133" s="917"/>
      <c r="BI133" s="917"/>
      <c r="BJ133" s="917"/>
      <c r="BK133" s="917"/>
      <c r="BL133" s="923"/>
      <c r="BT133" s="923"/>
      <c r="CB133" s="923"/>
      <c r="CJ133" s="923"/>
      <c r="CL133" s="923"/>
      <c r="CR133" s="923"/>
    </row>
    <row r="134" spans="1:96" s="922" customFormat="1" ht="12.75" customHeight="1" x14ac:dyDescent="0.2">
      <c r="A134" s="832" t="str">
        <f t="shared" si="4"/>
        <v>X</v>
      </c>
      <c r="B134" s="832" t="s">
        <v>1210</v>
      </c>
      <c r="C134" s="464" t="s">
        <v>1328</v>
      </c>
      <c r="D134" s="465" t="s">
        <v>1564</v>
      </c>
      <c r="E134" s="461">
        <v>-0.140407</v>
      </c>
      <c r="F134" s="461">
        <v>-0.13485800000000001</v>
      </c>
      <c r="G134" s="461">
        <v>-0.135159</v>
      </c>
      <c r="H134" s="461">
        <v>-0.12223199999999999</v>
      </c>
      <c r="I134" s="461">
        <v>-8.1573000000000007E-2</v>
      </c>
      <c r="J134" s="461">
        <v>-0.112165</v>
      </c>
      <c r="K134" s="461">
        <v>-9.2138999999999999E-2</v>
      </c>
      <c r="L134" s="461">
        <v>-6.7264000000000004E-2</v>
      </c>
      <c r="M134" s="461">
        <v>-7.5563000000000005E-2</v>
      </c>
      <c r="N134" s="461">
        <v>-0.12803600000000001</v>
      </c>
      <c r="O134" s="461">
        <v>-9.6081E-2</v>
      </c>
      <c r="P134" s="461">
        <v>-7.9015000000000002E-2</v>
      </c>
      <c r="Q134" s="461">
        <v>-0.10316500000000001</v>
      </c>
      <c r="R134" s="461">
        <v>-0.104911</v>
      </c>
      <c r="S134" s="461">
        <v>-6.9615999999999997E-2</v>
      </c>
      <c r="T134" s="461">
        <v>-0.100397</v>
      </c>
      <c r="U134" s="461">
        <v>-0.13100000000000001</v>
      </c>
      <c r="V134" s="917"/>
      <c r="W134" s="917"/>
      <c r="X134" s="917"/>
      <c r="Y134" s="917"/>
      <c r="Z134" s="917"/>
      <c r="AA134" s="917"/>
      <c r="AB134" s="917"/>
      <c r="AC134" s="917"/>
      <c r="AD134" s="917"/>
      <c r="AE134" s="917"/>
      <c r="AF134" s="917"/>
      <c r="AG134" s="917"/>
      <c r="AH134" s="917"/>
      <c r="AI134" s="917"/>
      <c r="AJ134" s="917"/>
      <c r="AK134" s="917"/>
      <c r="AL134" s="917"/>
      <c r="AM134" s="917"/>
      <c r="AN134" s="917"/>
      <c r="AO134" s="917"/>
      <c r="AP134" s="917"/>
      <c r="AQ134" s="917"/>
      <c r="AR134" s="917"/>
      <c r="AS134" s="917"/>
      <c r="AT134" s="917"/>
      <c r="AU134" s="917"/>
      <c r="AV134" s="917"/>
      <c r="AW134" s="917"/>
      <c r="AX134" s="917"/>
      <c r="AY134" s="917"/>
      <c r="AZ134" s="917"/>
      <c r="BA134" s="917"/>
      <c r="BB134" s="917"/>
      <c r="BC134" s="917"/>
      <c r="BD134" s="917"/>
      <c r="BE134" s="917"/>
      <c r="BF134" s="917"/>
      <c r="BG134" s="917"/>
      <c r="BH134" s="917"/>
      <c r="BI134" s="917"/>
      <c r="BJ134" s="917"/>
      <c r="BK134" s="917"/>
      <c r="BL134" s="923"/>
      <c r="BT134" s="923"/>
      <c r="CB134" s="923"/>
      <c r="CJ134" s="923"/>
      <c r="CL134" s="923"/>
      <c r="CR134" s="923"/>
    </row>
    <row r="135" spans="1:96" s="922" customFormat="1" ht="12.75" customHeight="1" x14ac:dyDescent="0.2">
      <c r="A135" s="832" t="str">
        <f t="shared" si="4"/>
        <v>X</v>
      </c>
      <c r="B135" s="832" t="s">
        <v>1210</v>
      </c>
      <c r="C135" s="464" t="s">
        <v>1329</v>
      </c>
      <c r="D135" s="465" t="s">
        <v>305</v>
      </c>
      <c r="E135" s="461">
        <v>-3.0587240000000002</v>
      </c>
      <c r="F135" s="461">
        <v>-3.52142</v>
      </c>
      <c r="G135" s="461">
        <v>-4.076244</v>
      </c>
      <c r="H135" s="461">
        <v>-3.3619330000000001</v>
      </c>
      <c r="I135" s="461">
        <v>-2.6157599999999999</v>
      </c>
      <c r="J135" s="461">
        <v>-2.57159</v>
      </c>
      <c r="K135" s="461">
        <v>-2.7022719999999998</v>
      </c>
      <c r="L135" s="461">
        <v>-2.523968</v>
      </c>
      <c r="M135" s="461">
        <v>-2.9017029999999999</v>
      </c>
      <c r="N135" s="461">
        <v>-2.5497960000000002</v>
      </c>
      <c r="O135" s="461">
        <v>-3.1389580000000001</v>
      </c>
      <c r="P135" s="461">
        <v>-2.5516000000000001</v>
      </c>
      <c r="Q135" s="461">
        <v>-3.0992120000000001</v>
      </c>
      <c r="R135" s="461">
        <v>-3.7688990000000002</v>
      </c>
      <c r="S135" s="461">
        <v>-3.8606609999999999</v>
      </c>
      <c r="T135" s="461">
        <v>-4.252313</v>
      </c>
      <c r="U135" s="461">
        <v>-1.7629999999999999</v>
      </c>
      <c r="V135" s="917"/>
      <c r="W135" s="917"/>
      <c r="X135" s="917"/>
      <c r="Y135" s="917"/>
      <c r="Z135" s="917"/>
      <c r="AA135" s="917"/>
      <c r="AB135" s="917"/>
      <c r="AC135" s="917"/>
      <c r="AD135" s="917"/>
      <c r="AE135" s="917"/>
      <c r="AF135" s="917"/>
      <c r="AG135" s="917"/>
      <c r="AH135" s="917"/>
      <c r="AI135" s="917"/>
      <c r="AJ135" s="917"/>
      <c r="AK135" s="917"/>
      <c r="AL135" s="917"/>
      <c r="AM135" s="917"/>
      <c r="AN135" s="917"/>
      <c r="AO135" s="917"/>
      <c r="AP135" s="917"/>
      <c r="AQ135" s="917"/>
      <c r="AR135" s="917"/>
      <c r="AS135" s="917"/>
      <c r="AT135" s="917"/>
      <c r="AU135" s="917"/>
      <c r="AV135" s="917"/>
      <c r="AW135" s="917"/>
      <c r="AX135" s="917"/>
      <c r="AY135" s="917"/>
      <c r="AZ135" s="917"/>
      <c r="BA135" s="917"/>
      <c r="BB135" s="917"/>
      <c r="BC135" s="917"/>
      <c r="BD135" s="917"/>
      <c r="BE135" s="917"/>
      <c r="BF135" s="917"/>
      <c r="BG135" s="917"/>
      <c r="BH135" s="917"/>
      <c r="BI135" s="917"/>
      <c r="BJ135" s="917"/>
      <c r="BK135" s="917"/>
      <c r="BL135" s="923"/>
      <c r="BT135" s="923"/>
      <c r="CB135" s="923"/>
      <c r="CJ135" s="923"/>
      <c r="CL135" s="923"/>
      <c r="CR135" s="923"/>
    </row>
    <row r="136" spans="1:96" s="922" customFormat="1" ht="12.75" customHeight="1" x14ac:dyDescent="0.2">
      <c r="A136" s="832" t="str">
        <f t="shared" si="4"/>
        <v>X</v>
      </c>
      <c r="B136" s="832" t="s">
        <v>1210</v>
      </c>
      <c r="C136" s="464" t="s">
        <v>1330</v>
      </c>
      <c r="D136" s="465" t="s">
        <v>1565</v>
      </c>
      <c r="E136" s="461">
        <v>0</v>
      </c>
      <c r="F136" s="461">
        <v>0</v>
      </c>
      <c r="G136" s="461">
        <v>0</v>
      </c>
      <c r="H136" s="461">
        <v>0</v>
      </c>
      <c r="I136" s="461">
        <v>0</v>
      </c>
      <c r="J136" s="461">
        <v>0</v>
      </c>
      <c r="K136" s="461">
        <v>0</v>
      </c>
      <c r="L136" s="461">
        <v>0</v>
      </c>
      <c r="M136" s="461">
        <v>0</v>
      </c>
      <c r="N136" s="461">
        <v>0</v>
      </c>
      <c r="O136" s="461">
        <v>0</v>
      </c>
      <c r="P136" s="461">
        <v>0</v>
      </c>
      <c r="Q136" s="461">
        <v>0</v>
      </c>
      <c r="R136" s="461">
        <v>0</v>
      </c>
      <c r="S136" s="461">
        <v>0</v>
      </c>
      <c r="T136" s="461">
        <v>0</v>
      </c>
      <c r="U136" s="461">
        <v>-0.32600000000000001</v>
      </c>
      <c r="V136" s="917"/>
      <c r="W136" s="917"/>
      <c r="X136" s="917"/>
      <c r="Y136" s="917"/>
      <c r="Z136" s="917"/>
      <c r="AA136" s="917"/>
      <c r="AB136" s="917"/>
      <c r="AC136" s="917"/>
      <c r="AD136" s="917"/>
      <c r="AE136" s="917"/>
      <c r="AF136" s="917"/>
      <c r="AG136" s="917"/>
      <c r="AH136" s="917"/>
      <c r="AI136" s="917"/>
      <c r="AJ136" s="917"/>
      <c r="AK136" s="917"/>
      <c r="AL136" s="917"/>
      <c r="AM136" s="917"/>
      <c r="AN136" s="917"/>
      <c r="AO136" s="917"/>
      <c r="AP136" s="917"/>
      <c r="AQ136" s="917"/>
      <c r="AR136" s="917"/>
      <c r="AS136" s="917"/>
      <c r="AT136" s="917"/>
      <c r="AU136" s="917"/>
      <c r="AV136" s="917"/>
      <c r="AW136" s="917"/>
      <c r="AX136" s="917"/>
      <c r="AY136" s="917"/>
      <c r="AZ136" s="917"/>
      <c r="BA136" s="917"/>
      <c r="BB136" s="917"/>
      <c r="BC136" s="917"/>
      <c r="BD136" s="917"/>
      <c r="BE136" s="917"/>
      <c r="BF136" s="917"/>
      <c r="BG136" s="917"/>
      <c r="BH136" s="917"/>
      <c r="BI136" s="917"/>
      <c r="BJ136" s="917"/>
      <c r="BK136" s="917"/>
      <c r="BL136" s="923"/>
      <c r="BT136" s="923"/>
      <c r="CB136" s="923"/>
      <c r="CJ136" s="923"/>
      <c r="CL136" s="923"/>
      <c r="CR136" s="923"/>
    </row>
    <row r="137" spans="1:96" s="922" customFormat="1" ht="12.75" customHeight="1" x14ac:dyDescent="0.2">
      <c r="A137" s="832" t="str">
        <f t="shared" si="4"/>
        <v>X</v>
      </c>
      <c r="B137" s="832" t="s">
        <v>1210</v>
      </c>
      <c r="C137" s="464" t="s">
        <v>1331</v>
      </c>
      <c r="D137" s="465" t="s">
        <v>1566</v>
      </c>
      <c r="E137" s="461">
        <v>-0.50033700000000003</v>
      </c>
      <c r="F137" s="461">
        <v>-0.631467</v>
      </c>
      <c r="G137" s="461">
        <v>-0.65656099999999995</v>
      </c>
      <c r="H137" s="461">
        <v>-0.92712099999999997</v>
      </c>
      <c r="I137" s="461">
        <v>-0.80553399999999997</v>
      </c>
      <c r="J137" s="461">
        <v>-0.92233500000000002</v>
      </c>
      <c r="K137" s="461">
        <v>-0.93185899999999999</v>
      </c>
      <c r="L137" s="461">
        <v>-0.76971500000000004</v>
      </c>
      <c r="M137" s="461">
        <v>-0.90562699999999996</v>
      </c>
      <c r="N137" s="461">
        <v>-0.94864300000000001</v>
      </c>
      <c r="O137" s="461">
        <v>-0.91701999999999995</v>
      </c>
      <c r="P137" s="461">
        <v>-0.92702200000000001</v>
      </c>
      <c r="Q137" s="461">
        <v>-0.86369300000000004</v>
      </c>
      <c r="R137" s="461">
        <v>-1.001085</v>
      </c>
      <c r="S137" s="461">
        <v>-1.154782</v>
      </c>
      <c r="T137" s="461">
        <v>-1.3311930000000001</v>
      </c>
      <c r="U137" s="461">
        <v>-1.056</v>
      </c>
      <c r="V137" s="917"/>
      <c r="W137" s="917"/>
      <c r="X137" s="917"/>
      <c r="Y137" s="917"/>
      <c r="Z137" s="917"/>
      <c r="AA137" s="917"/>
      <c r="AB137" s="917"/>
      <c r="AC137" s="917"/>
      <c r="AD137" s="917"/>
      <c r="AE137" s="917"/>
      <c r="AF137" s="917"/>
      <c r="AG137" s="917"/>
      <c r="AH137" s="917"/>
      <c r="AI137" s="917"/>
      <c r="AJ137" s="917"/>
      <c r="AK137" s="917"/>
      <c r="AL137" s="917"/>
      <c r="AM137" s="917"/>
      <c r="AN137" s="917"/>
      <c r="AO137" s="917"/>
      <c r="AP137" s="917"/>
      <c r="AQ137" s="917"/>
      <c r="AR137" s="917"/>
      <c r="AS137" s="917"/>
      <c r="AT137" s="917"/>
      <c r="AU137" s="917"/>
      <c r="AV137" s="917"/>
      <c r="AW137" s="917"/>
      <c r="AX137" s="917"/>
      <c r="AY137" s="917"/>
      <c r="AZ137" s="917"/>
      <c r="BA137" s="917"/>
      <c r="BB137" s="917"/>
      <c r="BC137" s="917"/>
      <c r="BD137" s="917"/>
      <c r="BE137" s="917"/>
      <c r="BF137" s="917"/>
      <c r="BG137" s="917"/>
      <c r="BH137" s="917"/>
      <c r="BI137" s="917"/>
      <c r="BJ137" s="917"/>
      <c r="BK137" s="917"/>
      <c r="BL137" s="923"/>
      <c r="BT137" s="923"/>
      <c r="CB137" s="923"/>
      <c r="CJ137" s="923"/>
      <c r="CL137" s="923"/>
      <c r="CR137" s="923"/>
    </row>
    <row r="138" spans="1:96" s="922" customFormat="1" ht="12.75" hidden="1" customHeight="1" x14ac:dyDescent="0.2">
      <c r="A138" s="832" t="str">
        <f t="shared" si="4"/>
        <v/>
      </c>
      <c r="B138" s="832" t="s">
        <v>1210</v>
      </c>
      <c r="C138" s="464" t="s">
        <v>1332</v>
      </c>
      <c r="D138" s="465" t="s">
        <v>1567</v>
      </c>
      <c r="E138" s="461">
        <v>0</v>
      </c>
      <c r="F138" s="461">
        <v>0</v>
      </c>
      <c r="G138" s="461">
        <v>0</v>
      </c>
      <c r="H138" s="461">
        <v>0</v>
      </c>
      <c r="I138" s="461">
        <v>0</v>
      </c>
      <c r="J138" s="461">
        <v>0</v>
      </c>
      <c r="K138" s="461">
        <v>0</v>
      </c>
      <c r="L138" s="461">
        <v>0</v>
      </c>
      <c r="M138" s="461">
        <v>0</v>
      </c>
      <c r="N138" s="461">
        <v>0</v>
      </c>
      <c r="O138" s="461">
        <v>0</v>
      </c>
      <c r="P138" s="461">
        <v>0</v>
      </c>
      <c r="Q138" s="461">
        <v>0</v>
      </c>
      <c r="R138" s="461">
        <v>0</v>
      </c>
      <c r="S138" s="461">
        <v>0</v>
      </c>
      <c r="T138" s="461">
        <v>0</v>
      </c>
      <c r="U138" s="461">
        <v>0</v>
      </c>
      <c r="V138" s="917"/>
      <c r="W138" s="917"/>
      <c r="X138" s="917"/>
      <c r="Y138" s="917"/>
      <c r="Z138" s="917"/>
      <c r="AA138" s="917"/>
      <c r="AB138" s="917"/>
      <c r="AC138" s="917"/>
      <c r="AD138" s="917"/>
      <c r="AE138" s="917"/>
      <c r="AF138" s="917"/>
      <c r="AG138" s="917"/>
      <c r="AH138" s="917"/>
      <c r="AI138" s="917"/>
      <c r="AJ138" s="917"/>
      <c r="AK138" s="917"/>
      <c r="AL138" s="917"/>
      <c r="AM138" s="917"/>
      <c r="AN138" s="917"/>
      <c r="AO138" s="917"/>
      <c r="AP138" s="917"/>
      <c r="AQ138" s="917"/>
      <c r="AR138" s="917"/>
      <c r="AS138" s="917"/>
      <c r="AT138" s="917"/>
      <c r="AU138" s="917"/>
      <c r="AV138" s="917"/>
      <c r="AW138" s="917"/>
      <c r="AX138" s="917"/>
      <c r="AY138" s="917"/>
      <c r="AZ138" s="917"/>
      <c r="BA138" s="917"/>
      <c r="BB138" s="917"/>
      <c r="BC138" s="917"/>
      <c r="BD138" s="917"/>
      <c r="BE138" s="917"/>
      <c r="BF138" s="917"/>
      <c r="BG138" s="917"/>
      <c r="BH138" s="917"/>
      <c r="BI138" s="917"/>
      <c r="BJ138" s="917"/>
      <c r="BK138" s="917"/>
      <c r="BL138" s="923"/>
      <c r="BT138" s="923"/>
      <c r="CB138" s="923"/>
      <c r="CJ138" s="923"/>
      <c r="CL138" s="923"/>
      <c r="CR138" s="923"/>
    </row>
    <row r="139" spans="1:96" s="922" customFormat="1" ht="12.75" hidden="1" customHeight="1" x14ac:dyDescent="0.2">
      <c r="A139" s="832" t="str">
        <f t="shared" si="4"/>
        <v/>
      </c>
      <c r="B139" s="832" t="s">
        <v>1210</v>
      </c>
      <c r="C139" s="464" t="s">
        <v>1333</v>
      </c>
      <c r="D139" s="465" t="s">
        <v>1568</v>
      </c>
      <c r="E139" s="461">
        <v>0</v>
      </c>
      <c r="F139" s="461">
        <v>0</v>
      </c>
      <c r="G139" s="461">
        <v>0</v>
      </c>
      <c r="H139" s="461">
        <v>0</v>
      </c>
      <c r="I139" s="461">
        <v>0</v>
      </c>
      <c r="J139" s="461">
        <v>0</v>
      </c>
      <c r="K139" s="461">
        <v>0</v>
      </c>
      <c r="L139" s="461">
        <v>0</v>
      </c>
      <c r="M139" s="461">
        <v>0</v>
      </c>
      <c r="N139" s="461">
        <v>0</v>
      </c>
      <c r="O139" s="461">
        <v>0</v>
      </c>
      <c r="P139" s="461">
        <v>0</v>
      </c>
      <c r="Q139" s="461">
        <v>0</v>
      </c>
      <c r="R139" s="461">
        <v>0</v>
      </c>
      <c r="S139" s="461">
        <v>0</v>
      </c>
      <c r="T139" s="461">
        <v>0</v>
      </c>
      <c r="U139" s="461">
        <v>0</v>
      </c>
      <c r="V139" s="917"/>
      <c r="W139" s="917"/>
      <c r="X139" s="917"/>
      <c r="Y139" s="917"/>
      <c r="Z139" s="917"/>
      <c r="AA139" s="917"/>
      <c r="AB139" s="917"/>
      <c r="AC139" s="917"/>
      <c r="AD139" s="917"/>
      <c r="AE139" s="917"/>
      <c r="AF139" s="917"/>
      <c r="AG139" s="917"/>
      <c r="AH139" s="917"/>
      <c r="AI139" s="917"/>
      <c r="AJ139" s="917"/>
      <c r="AK139" s="917"/>
      <c r="AL139" s="917"/>
      <c r="AM139" s="917"/>
      <c r="AN139" s="917"/>
      <c r="AO139" s="917"/>
      <c r="AP139" s="917"/>
      <c r="AQ139" s="917"/>
      <c r="AR139" s="917"/>
      <c r="AS139" s="917"/>
      <c r="AT139" s="917"/>
      <c r="AU139" s="917"/>
      <c r="AV139" s="917"/>
      <c r="AW139" s="917"/>
      <c r="AX139" s="917"/>
      <c r="AY139" s="917"/>
      <c r="AZ139" s="917"/>
      <c r="BA139" s="917"/>
      <c r="BB139" s="917"/>
      <c r="BC139" s="917"/>
      <c r="BD139" s="917"/>
      <c r="BE139" s="917"/>
      <c r="BF139" s="917"/>
      <c r="BG139" s="917"/>
      <c r="BH139" s="917"/>
      <c r="BI139" s="917"/>
      <c r="BJ139" s="917"/>
      <c r="BK139" s="917"/>
      <c r="BL139" s="923"/>
      <c r="BT139" s="923"/>
      <c r="CB139" s="923"/>
      <c r="CJ139" s="923"/>
      <c r="CL139" s="923"/>
      <c r="CR139" s="923"/>
    </row>
    <row r="140" spans="1:96" s="922" customFormat="1" ht="12.75" customHeight="1" x14ac:dyDescent="0.2">
      <c r="A140" s="832" t="str">
        <f t="shared" si="4"/>
        <v>X</v>
      </c>
      <c r="B140" s="832" t="s">
        <v>1210</v>
      </c>
      <c r="C140" s="464" t="s">
        <v>1334</v>
      </c>
      <c r="D140" s="465" t="s">
        <v>1569</v>
      </c>
      <c r="E140" s="461">
        <v>-0.25694899999999998</v>
      </c>
      <c r="F140" s="461">
        <v>-0.116095</v>
      </c>
      <c r="G140" s="461">
        <v>-0.11044900000000001</v>
      </c>
      <c r="H140" s="461">
        <v>-0.102281</v>
      </c>
      <c r="I140" s="461">
        <v>-0.20949599999999999</v>
      </c>
      <c r="J140" s="461">
        <v>-0.115707</v>
      </c>
      <c r="K140" s="461">
        <v>-0.100102</v>
      </c>
      <c r="L140" s="461">
        <v>-0.12003</v>
      </c>
      <c r="M140" s="461">
        <v>-9.9276000000000003E-2</v>
      </c>
      <c r="N140" s="461">
        <v>-8.6267999999999997E-2</v>
      </c>
      <c r="O140" s="461">
        <v>-9.3493000000000007E-2</v>
      </c>
      <c r="P140" s="461">
        <v>-0.139261</v>
      </c>
      <c r="Q140" s="461">
        <v>-0.16301299999999999</v>
      </c>
      <c r="R140" s="461">
        <v>-0.245611</v>
      </c>
      <c r="S140" s="461">
        <v>-0.34065800000000002</v>
      </c>
      <c r="T140" s="461">
        <v>-0.26584600000000003</v>
      </c>
      <c r="U140" s="461">
        <v>-0.23400000000000001</v>
      </c>
      <c r="V140" s="917"/>
      <c r="W140" s="917"/>
      <c r="X140" s="917"/>
      <c r="Y140" s="917"/>
      <c r="Z140" s="917"/>
      <c r="AA140" s="917"/>
      <c r="AB140" s="917"/>
      <c r="AC140" s="917"/>
      <c r="AD140" s="917"/>
      <c r="AE140" s="917"/>
      <c r="AF140" s="917"/>
      <c r="AG140" s="917"/>
      <c r="AH140" s="917"/>
      <c r="AI140" s="917"/>
      <c r="AJ140" s="917"/>
      <c r="AK140" s="917"/>
      <c r="AL140" s="917"/>
      <c r="AM140" s="917"/>
      <c r="AN140" s="917"/>
      <c r="AO140" s="917"/>
      <c r="AP140" s="917"/>
      <c r="AQ140" s="917"/>
      <c r="AR140" s="917"/>
      <c r="AS140" s="917"/>
      <c r="AT140" s="917"/>
      <c r="AU140" s="917"/>
      <c r="AV140" s="917"/>
      <c r="AW140" s="917"/>
      <c r="AX140" s="917"/>
      <c r="AY140" s="917"/>
      <c r="AZ140" s="917"/>
      <c r="BA140" s="917"/>
      <c r="BB140" s="917"/>
      <c r="BC140" s="917"/>
      <c r="BD140" s="917"/>
      <c r="BE140" s="917"/>
      <c r="BF140" s="917"/>
      <c r="BG140" s="917"/>
      <c r="BH140" s="917"/>
      <c r="BI140" s="917"/>
      <c r="BJ140" s="917"/>
      <c r="BK140" s="917"/>
      <c r="BL140" s="923"/>
      <c r="BT140" s="923"/>
      <c r="CB140" s="923"/>
      <c r="CJ140" s="923"/>
      <c r="CL140" s="923"/>
      <c r="CR140" s="923"/>
    </row>
    <row r="141" spans="1:96" s="922" customFormat="1" ht="12.75" hidden="1" customHeight="1" x14ac:dyDescent="0.2">
      <c r="A141" s="832" t="str">
        <f t="shared" si="4"/>
        <v/>
      </c>
      <c r="B141" s="832" t="s">
        <v>1210</v>
      </c>
      <c r="C141" s="464" t="s">
        <v>1335</v>
      </c>
      <c r="D141" s="465" t="s">
        <v>1058</v>
      </c>
      <c r="E141" s="461">
        <v>0</v>
      </c>
      <c r="F141" s="461">
        <v>0</v>
      </c>
      <c r="G141" s="461">
        <v>0</v>
      </c>
      <c r="H141" s="461">
        <v>0</v>
      </c>
      <c r="I141" s="461">
        <v>0</v>
      </c>
      <c r="J141" s="461">
        <v>0</v>
      </c>
      <c r="K141" s="461">
        <v>0</v>
      </c>
      <c r="L141" s="461">
        <v>0</v>
      </c>
      <c r="M141" s="461">
        <v>0</v>
      </c>
      <c r="N141" s="461">
        <v>0</v>
      </c>
      <c r="O141" s="461">
        <v>0</v>
      </c>
      <c r="P141" s="461">
        <v>0</v>
      </c>
      <c r="Q141" s="461">
        <v>0</v>
      </c>
      <c r="R141" s="461">
        <v>0</v>
      </c>
      <c r="S141" s="461">
        <v>0</v>
      </c>
      <c r="T141" s="461">
        <v>0</v>
      </c>
      <c r="U141" s="461">
        <v>0</v>
      </c>
      <c r="V141" s="917"/>
      <c r="W141" s="917"/>
      <c r="X141" s="917"/>
      <c r="Y141" s="917"/>
      <c r="Z141" s="917"/>
      <c r="AA141" s="917"/>
      <c r="AB141" s="917"/>
      <c r="AC141" s="917"/>
      <c r="AD141" s="917"/>
      <c r="AE141" s="917"/>
      <c r="AF141" s="917"/>
      <c r="AG141" s="917"/>
      <c r="AH141" s="917"/>
      <c r="AI141" s="917"/>
      <c r="AJ141" s="917"/>
      <c r="AK141" s="917"/>
      <c r="AL141" s="917"/>
      <c r="AM141" s="917"/>
      <c r="AN141" s="917"/>
      <c r="AO141" s="917"/>
      <c r="AP141" s="917"/>
      <c r="AQ141" s="917"/>
      <c r="AR141" s="917"/>
      <c r="AS141" s="917"/>
      <c r="AT141" s="917"/>
      <c r="AU141" s="917"/>
      <c r="AV141" s="917"/>
      <c r="AW141" s="917"/>
      <c r="AX141" s="917"/>
      <c r="AY141" s="917"/>
      <c r="AZ141" s="917"/>
      <c r="BA141" s="917"/>
      <c r="BB141" s="917"/>
      <c r="BC141" s="917"/>
      <c r="BD141" s="917"/>
      <c r="BE141" s="917"/>
      <c r="BF141" s="917"/>
      <c r="BG141" s="917"/>
      <c r="BH141" s="917"/>
      <c r="BI141" s="917"/>
      <c r="BJ141" s="917"/>
      <c r="BK141" s="917"/>
      <c r="BL141" s="923"/>
      <c r="BT141" s="923"/>
      <c r="CB141" s="923"/>
      <c r="CJ141" s="923"/>
      <c r="CL141" s="923"/>
      <c r="CR141" s="923"/>
    </row>
    <row r="142" spans="1:96" s="922" customFormat="1" ht="12.75" customHeight="1" x14ac:dyDescent="0.2">
      <c r="A142" s="832" t="str">
        <f t="shared" si="4"/>
        <v>X</v>
      </c>
      <c r="B142" s="832" t="s">
        <v>1210</v>
      </c>
      <c r="C142" s="464" t="s">
        <v>1336</v>
      </c>
      <c r="D142" s="465" t="s">
        <v>1570</v>
      </c>
      <c r="E142" s="461">
        <v>-1.5537380000000001</v>
      </c>
      <c r="F142" s="461">
        <v>-1.2248060000000001</v>
      </c>
      <c r="G142" s="461">
        <v>-1.1791210000000001</v>
      </c>
      <c r="H142" s="461">
        <v>-1.081075</v>
      </c>
      <c r="I142" s="461">
        <v>-1.4046879999999999</v>
      </c>
      <c r="J142" s="461">
        <v>-1.326473</v>
      </c>
      <c r="K142" s="461">
        <v>-1.437449</v>
      </c>
      <c r="L142" s="461">
        <v>-1.6191009999999999</v>
      </c>
      <c r="M142" s="461">
        <v>-1.582279</v>
      </c>
      <c r="N142" s="461">
        <v>-1.747841</v>
      </c>
      <c r="O142" s="461">
        <v>-1.9647030000000001</v>
      </c>
      <c r="P142" s="461">
        <v>-1.9429160000000001</v>
      </c>
      <c r="Q142" s="461">
        <v>-2.9199480000000002</v>
      </c>
      <c r="R142" s="461">
        <v>-2.4467319999999999</v>
      </c>
      <c r="S142" s="461">
        <v>-2.7239849999999999</v>
      </c>
      <c r="T142" s="461">
        <v>-2.517798</v>
      </c>
      <c r="U142" s="461">
        <v>-1.768</v>
      </c>
      <c r="V142" s="917"/>
      <c r="W142" s="917"/>
      <c r="X142" s="917"/>
      <c r="Y142" s="917"/>
      <c r="Z142" s="917"/>
      <c r="AA142" s="917"/>
      <c r="AB142" s="917"/>
      <c r="AC142" s="917"/>
      <c r="AD142" s="917"/>
      <c r="AE142" s="917"/>
      <c r="AF142" s="917"/>
      <c r="AG142" s="917"/>
      <c r="AH142" s="917"/>
      <c r="AI142" s="917"/>
      <c r="AJ142" s="917"/>
      <c r="AK142" s="917"/>
      <c r="AL142" s="917"/>
      <c r="AM142" s="917"/>
      <c r="AN142" s="917"/>
      <c r="AO142" s="917"/>
      <c r="AP142" s="917"/>
      <c r="AQ142" s="917"/>
      <c r="AR142" s="917"/>
      <c r="AS142" s="917"/>
      <c r="AT142" s="917"/>
      <c r="AU142" s="917"/>
      <c r="AV142" s="917"/>
      <c r="AW142" s="917"/>
      <c r="AX142" s="917"/>
      <c r="AY142" s="917"/>
      <c r="AZ142" s="917"/>
      <c r="BA142" s="917"/>
      <c r="BB142" s="917"/>
      <c r="BC142" s="917"/>
      <c r="BD142" s="917"/>
      <c r="BE142" s="917"/>
      <c r="BF142" s="917"/>
      <c r="BG142" s="917"/>
      <c r="BH142" s="917"/>
      <c r="BI142" s="917"/>
      <c r="BJ142" s="917"/>
      <c r="BK142" s="917"/>
      <c r="BL142" s="923"/>
      <c r="BT142" s="923"/>
      <c r="CB142" s="923"/>
      <c r="CJ142" s="923"/>
      <c r="CL142" s="923"/>
      <c r="CR142" s="923"/>
    </row>
    <row r="143" spans="1:96" s="922" customFormat="1" ht="12.75" hidden="1" customHeight="1" x14ac:dyDescent="0.2">
      <c r="A143" s="832" t="str">
        <f t="shared" si="4"/>
        <v/>
      </c>
      <c r="B143" s="832" t="s">
        <v>1210</v>
      </c>
      <c r="C143" s="464" t="s">
        <v>1337</v>
      </c>
      <c r="D143" s="465" t="s">
        <v>1571</v>
      </c>
      <c r="E143" s="461">
        <v>0</v>
      </c>
      <c r="F143" s="461">
        <v>0</v>
      </c>
      <c r="G143" s="461">
        <v>0</v>
      </c>
      <c r="H143" s="461">
        <v>0</v>
      </c>
      <c r="I143" s="461">
        <v>0</v>
      </c>
      <c r="J143" s="461">
        <v>0</v>
      </c>
      <c r="K143" s="461">
        <v>0</v>
      </c>
      <c r="L143" s="461">
        <v>0</v>
      </c>
      <c r="M143" s="461">
        <v>0</v>
      </c>
      <c r="N143" s="461">
        <v>0</v>
      </c>
      <c r="O143" s="461">
        <v>0</v>
      </c>
      <c r="P143" s="461">
        <v>0</v>
      </c>
      <c r="Q143" s="461">
        <v>0</v>
      </c>
      <c r="R143" s="461">
        <v>0</v>
      </c>
      <c r="S143" s="461">
        <v>0</v>
      </c>
      <c r="T143" s="461">
        <v>0</v>
      </c>
      <c r="U143" s="461">
        <v>0</v>
      </c>
      <c r="V143" s="917"/>
      <c r="W143" s="917"/>
      <c r="X143" s="917"/>
      <c r="Y143" s="917"/>
      <c r="Z143" s="917"/>
      <c r="AA143" s="917"/>
      <c r="AB143" s="917"/>
      <c r="AC143" s="917"/>
      <c r="AD143" s="917"/>
      <c r="AE143" s="917"/>
      <c r="AF143" s="917"/>
      <c r="AG143" s="917"/>
      <c r="AH143" s="917"/>
      <c r="AI143" s="917"/>
      <c r="AJ143" s="917"/>
      <c r="AK143" s="917"/>
      <c r="AL143" s="917"/>
      <c r="AM143" s="917"/>
      <c r="AN143" s="917"/>
      <c r="AO143" s="917"/>
      <c r="AP143" s="917"/>
      <c r="AQ143" s="917"/>
      <c r="AR143" s="917"/>
      <c r="AS143" s="917"/>
      <c r="AT143" s="917"/>
      <c r="AU143" s="917"/>
      <c r="AV143" s="917"/>
      <c r="AW143" s="917"/>
      <c r="AX143" s="917"/>
      <c r="AY143" s="917"/>
      <c r="AZ143" s="917"/>
      <c r="BA143" s="917"/>
      <c r="BB143" s="917"/>
      <c r="BC143" s="917"/>
      <c r="BD143" s="917"/>
      <c r="BE143" s="917"/>
      <c r="BF143" s="917"/>
      <c r="BG143" s="917"/>
      <c r="BH143" s="917"/>
      <c r="BI143" s="917"/>
      <c r="BJ143" s="917"/>
      <c r="BK143" s="917"/>
      <c r="BL143" s="923"/>
      <c r="BT143" s="923"/>
      <c r="CB143" s="923"/>
      <c r="CJ143" s="923"/>
      <c r="CL143" s="923"/>
      <c r="CR143" s="923"/>
    </row>
    <row r="144" spans="1:96" s="922" customFormat="1" ht="12.75" customHeight="1" x14ac:dyDescent="0.2">
      <c r="A144" s="832" t="str">
        <f t="shared" si="4"/>
        <v>X</v>
      </c>
      <c r="B144" s="832" t="s">
        <v>1210</v>
      </c>
      <c r="C144" s="464" t="s">
        <v>1338</v>
      </c>
      <c r="D144" s="465" t="s">
        <v>1572</v>
      </c>
      <c r="E144" s="461">
        <v>0</v>
      </c>
      <c r="F144" s="461">
        <v>0</v>
      </c>
      <c r="G144" s="461">
        <v>0</v>
      </c>
      <c r="H144" s="461">
        <v>0</v>
      </c>
      <c r="I144" s="461">
        <v>0</v>
      </c>
      <c r="J144" s="461">
        <v>0</v>
      </c>
      <c r="K144" s="461">
        <v>0</v>
      </c>
      <c r="L144" s="461">
        <v>0</v>
      </c>
      <c r="M144" s="461">
        <v>0</v>
      </c>
      <c r="N144" s="461">
        <v>0</v>
      </c>
      <c r="O144" s="461">
        <v>0</v>
      </c>
      <c r="P144" s="461">
        <v>0</v>
      </c>
      <c r="Q144" s="461">
        <v>0</v>
      </c>
      <c r="R144" s="461">
        <v>0</v>
      </c>
      <c r="S144" s="461">
        <v>0</v>
      </c>
      <c r="T144" s="461">
        <v>0</v>
      </c>
      <c r="U144" s="461">
        <v>-6.4000000000000001E-2</v>
      </c>
      <c r="V144" s="917"/>
      <c r="W144" s="917"/>
      <c r="X144" s="917"/>
      <c r="Y144" s="917"/>
      <c r="Z144" s="917"/>
      <c r="AA144" s="917"/>
      <c r="AB144" s="917"/>
      <c r="AC144" s="917"/>
      <c r="AD144" s="917"/>
      <c r="AE144" s="917"/>
      <c r="AF144" s="917"/>
      <c r="AG144" s="917"/>
      <c r="AH144" s="917"/>
      <c r="AI144" s="917"/>
      <c r="AJ144" s="917"/>
      <c r="AK144" s="917"/>
      <c r="AL144" s="917"/>
      <c r="AM144" s="917"/>
      <c r="AN144" s="917"/>
      <c r="AO144" s="917"/>
      <c r="AP144" s="917"/>
      <c r="AQ144" s="917"/>
      <c r="AR144" s="917"/>
      <c r="AS144" s="917"/>
      <c r="AT144" s="917"/>
      <c r="AU144" s="917"/>
      <c r="AV144" s="917"/>
      <c r="AW144" s="917"/>
      <c r="AX144" s="917"/>
      <c r="AY144" s="917"/>
      <c r="AZ144" s="917"/>
      <c r="BA144" s="917"/>
      <c r="BB144" s="917"/>
      <c r="BC144" s="917"/>
      <c r="BD144" s="917"/>
      <c r="BE144" s="917"/>
      <c r="BF144" s="917"/>
      <c r="BG144" s="917"/>
      <c r="BH144" s="917"/>
      <c r="BI144" s="917"/>
      <c r="BJ144" s="917"/>
      <c r="BK144" s="917"/>
      <c r="BL144" s="923"/>
      <c r="BT144" s="923"/>
      <c r="CB144" s="923"/>
      <c r="CJ144" s="923"/>
      <c r="CL144" s="923"/>
      <c r="CR144" s="923"/>
    </row>
    <row r="145" spans="1:96" s="922" customFormat="1" ht="12.75" customHeight="1" x14ac:dyDescent="0.2">
      <c r="A145" s="832" t="str">
        <f t="shared" si="4"/>
        <v>X</v>
      </c>
      <c r="B145" s="832" t="s">
        <v>1210</v>
      </c>
      <c r="C145" s="464" t="s">
        <v>1339</v>
      </c>
      <c r="D145" s="465" t="s">
        <v>1573</v>
      </c>
      <c r="E145" s="461">
        <v>-7.8009510000000004</v>
      </c>
      <c r="F145" s="461">
        <v>-5.4445420000000002</v>
      </c>
      <c r="G145" s="461">
        <v>-5.9333109999999998</v>
      </c>
      <c r="H145" s="461">
        <v>-8.9339899999999997</v>
      </c>
      <c r="I145" s="461">
        <v>-5.1234349999999997</v>
      </c>
      <c r="J145" s="461">
        <v>-5.9198019999999998</v>
      </c>
      <c r="K145" s="461">
        <v>-6.2286440000000001</v>
      </c>
      <c r="L145" s="461">
        <v>-6.5397400000000001</v>
      </c>
      <c r="M145" s="461">
        <v>-5.6562400000000004</v>
      </c>
      <c r="N145" s="461">
        <v>-8.1035360000000001</v>
      </c>
      <c r="O145" s="461">
        <v>-6.1099709999999998</v>
      </c>
      <c r="P145" s="461">
        <v>-6.5947040000000001</v>
      </c>
      <c r="Q145" s="461">
        <v>-9.9184629999999991</v>
      </c>
      <c r="R145" s="461">
        <v>-8.3830190000000009</v>
      </c>
      <c r="S145" s="461">
        <v>-10.946676</v>
      </c>
      <c r="T145" s="461">
        <v>-17.141615999999999</v>
      </c>
      <c r="U145" s="461">
        <v>-17.898</v>
      </c>
      <c r="V145" s="917"/>
      <c r="W145" s="917"/>
      <c r="X145" s="917"/>
      <c r="Y145" s="917"/>
      <c r="Z145" s="917"/>
      <c r="AA145" s="917"/>
      <c r="AB145" s="917"/>
      <c r="AC145" s="917"/>
      <c r="AD145" s="917"/>
      <c r="AE145" s="917"/>
      <c r="AF145" s="917"/>
      <c r="AG145" s="917"/>
      <c r="AH145" s="917"/>
      <c r="AI145" s="917"/>
      <c r="AJ145" s="917"/>
      <c r="AK145" s="917"/>
      <c r="AL145" s="917"/>
      <c r="AM145" s="917"/>
      <c r="AN145" s="917"/>
      <c r="AO145" s="917"/>
      <c r="AP145" s="917"/>
      <c r="AQ145" s="917"/>
      <c r="AR145" s="917"/>
      <c r="AS145" s="917"/>
      <c r="AT145" s="917"/>
      <c r="AU145" s="917"/>
      <c r="AV145" s="917"/>
      <c r="AW145" s="917"/>
      <c r="AX145" s="917"/>
      <c r="AY145" s="917"/>
      <c r="AZ145" s="917"/>
      <c r="BA145" s="917"/>
      <c r="BB145" s="917"/>
      <c r="BC145" s="917"/>
      <c r="BD145" s="917"/>
      <c r="BE145" s="917"/>
      <c r="BF145" s="917"/>
      <c r="BG145" s="917"/>
      <c r="BH145" s="917"/>
      <c r="BI145" s="917"/>
      <c r="BJ145" s="917"/>
      <c r="BK145" s="917"/>
      <c r="BL145" s="923"/>
      <c r="BT145" s="923"/>
      <c r="CB145" s="923"/>
      <c r="CJ145" s="923"/>
      <c r="CL145" s="923"/>
      <c r="CR145" s="923"/>
    </row>
    <row r="146" spans="1:96" s="922" customFormat="1" ht="12.75" customHeight="1" x14ac:dyDescent="0.2">
      <c r="A146" s="832" t="str">
        <f t="shared" si="4"/>
        <v>X</v>
      </c>
      <c r="B146" s="832" t="s">
        <v>1210</v>
      </c>
      <c r="C146" s="464" t="s">
        <v>1340</v>
      </c>
      <c r="D146" s="465" t="s">
        <v>1574</v>
      </c>
      <c r="E146" s="461">
        <v>0</v>
      </c>
      <c r="F146" s="461">
        <v>0</v>
      </c>
      <c r="G146" s="461">
        <v>0</v>
      </c>
      <c r="H146" s="461">
        <v>0</v>
      </c>
      <c r="I146" s="461">
        <v>0</v>
      </c>
      <c r="J146" s="461">
        <v>0</v>
      </c>
      <c r="K146" s="461">
        <v>0</v>
      </c>
      <c r="L146" s="461">
        <v>0</v>
      </c>
      <c r="M146" s="461">
        <v>0</v>
      </c>
      <c r="N146" s="461">
        <v>0</v>
      </c>
      <c r="O146" s="461">
        <v>0</v>
      </c>
      <c r="P146" s="461">
        <v>0</v>
      </c>
      <c r="Q146" s="461">
        <v>0</v>
      </c>
      <c r="R146" s="461">
        <v>0</v>
      </c>
      <c r="S146" s="461">
        <v>0</v>
      </c>
      <c r="T146" s="461">
        <v>0</v>
      </c>
      <c r="U146" s="461">
        <v>-0.84299999999999997</v>
      </c>
      <c r="V146" s="917"/>
      <c r="W146" s="917"/>
      <c r="X146" s="917"/>
      <c r="Y146" s="917"/>
      <c r="Z146" s="917"/>
      <c r="AA146" s="917"/>
      <c r="AB146" s="917"/>
      <c r="AC146" s="917"/>
      <c r="AD146" s="917"/>
      <c r="AE146" s="917"/>
      <c r="AF146" s="917"/>
      <c r="AG146" s="917"/>
      <c r="AH146" s="917"/>
      <c r="AI146" s="917"/>
      <c r="AJ146" s="917"/>
      <c r="AK146" s="917"/>
      <c r="AL146" s="917"/>
      <c r="AM146" s="917"/>
      <c r="AN146" s="917"/>
      <c r="AO146" s="917"/>
      <c r="AP146" s="917"/>
      <c r="AQ146" s="917"/>
      <c r="AR146" s="917"/>
      <c r="AS146" s="917"/>
      <c r="AT146" s="917"/>
      <c r="AU146" s="917"/>
      <c r="AV146" s="917"/>
      <c r="AW146" s="917"/>
      <c r="AX146" s="917"/>
      <c r="AY146" s="917"/>
      <c r="AZ146" s="917"/>
      <c r="BA146" s="917"/>
      <c r="BB146" s="917"/>
      <c r="BC146" s="917"/>
      <c r="BD146" s="917"/>
      <c r="BE146" s="917"/>
      <c r="BF146" s="917"/>
      <c r="BG146" s="917"/>
      <c r="BH146" s="917"/>
      <c r="BI146" s="917"/>
      <c r="BJ146" s="917"/>
      <c r="BK146" s="917"/>
      <c r="BL146" s="923"/>
      <c r="BT146" s="923"/>
      <c r="CB146" s="923"/>
      <c r="CJ146" s="923"/>
      <c r="CL146" s="923"/>
      <c r="CR146" s="923"/>
    </row>
    <row r="147" spans="1:96" s="922" customFormat="1" ht="12.75" hidden="1" customHeight="1" x14ac:dyDescent="0.2">
      <c r="A147" s="832" t="str">
        <f t="shared" si="4"/>
        <v/>
      </c>
      <c r="B147" s="832" t="s">
        <v>1210</v>
      </c>
      <c r="C147" s="464" t="s">
        <v>1341</v>
      </c>
      <c r="D147" s="465" t="s">
        <v>1575</v>
      </c>
      <c r="E147" s="461">
        <v>0</v>
      </c>
      <c r="F147" s="461">
        <v>0</v>
      </c>
      <c r="G147" s="461">
        <v>0</v>
      </c>
      <c r="H147" s="461">
        <v>0</v>
      </c>
      <c r="I147" s="461">
        <v>0</v>
      </c>
      <c r="J147" s="461">
        <v>0</v>
      </c>
      <c r="K147" s="461">
        <v>0</v>
      </c>
      <c r="L147" s="461">
        <v>0</v>
      </c>
      <c r="M147" s="461">
        <v>0</v>
      </c>
      <c r="N147" s="461">
        <v>0</v>
      </c>
      <c r="O147" s="461">
        <v>0</v>
      </c>
      <c r="P147" s="461">
        <v>0</v>
      </c>
      <c r="Q147" s="461">
        <v>0</v>
      </c>
      <c r="R147" s="461">
        <v>0</v>
      </c>
      <c r="S147" s="461">
        <v>0</v>
      </c>
      <c r="T147" s="461">
        <v>0</v>
      </c>
      <c r="U147" s="461">
        <v>0</v>
      </c>
      <c r="V147" s="917"/>
      <c r="W147" s="917"/>
      <c r="X147" s="917"/>
      <c r="Y147" s="917"/>
      <c r="Z147" s="917"/>
      <c r="AA147" s="917"/>
      <c r="AB147" s="917"/>
      <c r="AC147" s="917"/>
      <c r="AD147" s="917"/>
      <c r="AE147" s="917"/>
      <c r="AF147" s="917"/>
      <c r="AG147" s="917"/>
      <c r="AH147" s="917"/>
      <c r="AI147" s="917"/>
      <c r="AJ147" s="917"/>
      <c r="AK147" s="917"/>
      <c r="AL147" s="917"/>
      <c r="AM147" s="917"/>
      <c r="AN147" s="917"/>
      <c r="AO147" s="917"/>
      <c r="AP147" s="917"/>
      <c r="AQ147" s="917"/>
      <c r="AR147" s="917"/>
      <c r="AS147" s="917"/>
      <c r="AT147" s="917"/>
      <c r="AU147" s="917"/>
      <c r="AV147" s="917"/>
      <c r="AW147" s="917"/>
      <c r="AX147" s="917"/>
      <c r="AY147" s="917"/>
      <c r="AZ147" s="917"/>
      <c r="BA147" s="917"/>
      <c r="BB147" s="917"/>
      <c r="BC147" s="917"/>
      <c r="BD147" s="917"/>
      <c r="BE147" s="917"/>
      <c r="BF147" s="917"/>
      <c r="BG147" s="917"/>
      <c r="BH147" s="917"/>
      <c r="BI147" s="917"/>
      <c r="BJ147" s="917"/>
      <c r="BK147" s="917"/>
      <c r="BL147" s="923"/>
      <c r="BT147" s="923"/>
      <c r="CB147" s="923"/>
      <c r="CJ147" s="923"/>
      <c r="CR147" s="923"/>
    </row>
    <row r="148" spans="1:96" s="922" customFormat="1" ht="12.75" customHeight="1" x14ac:dyDescent="0.2">
      <c r="A148" s="832" t="str">
        <f t="shared" si="4"/>
        <v>X</v>
      </c>
      <c r="B148" s="832" t="s">
        <v>1210</v>
      </c>
      <c r="C148" s="464" t="s">
        <v>1342</v>
      </c>
      <c r="D148" s="465" t="s">
        <v>1576</v>
      </c>
      <c r="E148" s="461">
        <v>-0.41142400000000001</v>
      </c>
      <c r="F148" s="461">
        <v>-0.27436300000000002</v>
      </c>
      <c r="G148" s="461">
        <v>-0.33842899999999998</v>
      </c>
      <c r="H148" s="461">
        <v>-0.27583600000000003</v>
      </c>
      <c r="I148" s="461">
        <v>-0.24196300000000001</v>
      </c>
      <c r="J148" s="461">
        <v>-0.308116</v>
      </c>
      <c r="K148" s="461">
        <v>-0.352107</v>
      </c>
      <c r="L148" s="461">
        <v>-0.32994099999999998</v>
      </c>
      <c r="M148" s="461">
        <v>-0.34560800000000003</v>
      </c>
      <c r="N148" s="461">
        <v>-0.43354999999999999</v>
      </c>
      <c r="O148" s="461">
        <v>5.3319999999999999E-2</v>
      </c>
      <c r="P148" s="461">
        <v>-0.28537200000000001</v>
      </c>
      <c r="Q148" s="461">
        <v>-0.37121799999999999</v>
      </c>
      <c r="R148" s="461">
        <v>-0.75065999999999999</v>
      </c>
      <c r="S148" s="461">
        <v>-0.54110800000000003</v>
      </c>
      <c r="T148" s="461">
        <v>-0.47688799999999998</v>
      </c>
      <c r="U148" s="461">
        <v>-0.81499999999999995</v>
      </c>
      <c r="V148" s="917"/>
      <c r="W148" s="917"/>
      <c r="X148" s="917"/>
      <c r="Y148" s="917"/>
      <c r="Z148" s="917"/>
      <c r="AA148" s="917"/>
      <c r="AB148" s="917"/>
      <c r="AC148" s="917"/>
      <c r="AD148" s="917"/>
      <c r="AE148" s="917"/>
      <c r="AF148" s="917"/>
      <c r="AG148" s="917"/>
      <c r="AH148" s="917"/>
      <c r="AI148" s="917"/>
      <c r="AJ148" s="917"/>
      <c r="AK148" s="917"/>
      <c r="AL148" s="917"/>
      <c r="AM148" s="917"/>
      <c r="AN148" s="917"/>
      <c r="AO148" s="917"/>
      <c r="AP148" s="917"/>
      <c r="AQ148" s="917"/>
      <c r="AR148" s="917"/>
      <c r="AS148" s="917"/>
      <c r="AT148" s="917"/>
      <c r="AU148" s="917"/>
      <c r="AV148" s="917"/>
      <c r="AW148" s="917"/>
      <c r="AX148" s="917"/>
      <c r="AY148" s="917"/>
      <c r="AZ148" s="917"/>
      <c r="BA148" s="917"/>
      <c r="BB148" s="917"/>
      <c r="BC148" s="917"/>
      <c r="BD148" s="917"/>
      <c r="BE148" s="917"/>
      <c r="BF148" s="917"/>
      <c r="BG148" s="917"/>
      <c r="BH148" s="917"/>
      <c r="BI148" s="917"/>
      <c r="BJ148" s="917"/>
      <c r="BK148" s="917"/>
      <c r="BL148" s="923"/>
      <c r="BT148" s="923"/>
      <c r="CB148" s="923"/>
      <c r="CJ148" s="923"/>
      <c r="CL148" s="924"/>
      <c r="CR148" s="923"/>
    </row>
    <row r="149" spans="1:96" s="922" customFormat="1" ht="12.75" hidden="1" customHeight="1" x14ac:dyDescent="0.2">
      <c r="A149" s="832" t="str">
        <f t="shared" si="4"/>
        <v/>
      </c>
      <c r="B149" s="832" t="s">
        <v>1210</v>
      </c>
      <c r="C149" s="464" t="s">
        <v>1343</v>
      </c>
      <c r="D149" s="465" t="s">
        <v>1577</v>
      </c>
      <c r="E149" s="461">
        <v>0</v>
      </c>
      <c r="F149" s="461">
        <v>0</v>
      </c>
      <c r="G149" s="461">
        <v>0</v>
      </c>
      <c r="H149" s="461">
        <v>0</v>
      </c>
      <c r="I149" s="461">
        <v>0</v>
      </c>
      <c r="J149" s="461">
        <v>0</v>
      </c>
      <c r="K149" s="461">
        <v>0</v>
      </c>
      <c r="L149" s="461">
        <v>0</v>
      </c>
      <c r="M149" s="461">
        <v>0</v>
      </c>
      <c r="N149" s="461">
        <v>0</v>
      </c>
      <c r="O149" s="461">
        <v>0</v>
      </c>
      <c r="P149" s="461">
        <v>0</v>
      </c>
      <c r="Q149" s="461">
        <v>0</v>
      </c>
      <c r="R149" s="461">
        <v>0</v>
      </c>
      <c r="S149" s="461">
        <v>0</v>
      </c>
      <c r="T149" s="461">
        <v>0</v>
      </c>
      <c r="U149" s="461">
        <v>0</v>
      </c>
      <c r="V149" s="917"/>
      <c r="W149" s="917"/>
      <c r="X149" s="917"/>
      <c r="Y149" s="917"/>
      <c r="Z149" s="917"/>
      <c r="AA149" s="917"/>
      <c r="AB149" s="917"/>
      <c r="AC149" s="917"/>
      <c r="AD149" s="917"/>
      <c r="AE149" s="917"/>
      <c r="AF149" s="917"/>
      <c r="AG149" s="917"/>
      <c r="AH149" s="917"/>
      <c r="AI149" s="917"/>
      <c r="AJ149" s="917"/>
      <c r="AK149" s="917"/>
      <c r="AL149" s="917"/>
      <c r="AM149" s="917"/>
      <c r="AN149" s="917"/>
      <c r="AO149" s="917"/>
      <c r="AP149" s="917"/>
      <c r="AQ149" s="917"/>
      <c r="AR149" s="917"/>
      <c r="AS149" s="917"/>
      <c r="AT149" s="917"/>
      <c r="AU149" s="917"/>
      <c r="AV149" s="917"/>
      <c r="AW149" s="917"/>
      <c r="AX149" s="917"/>
      <c r="AY149" s="917"/>
      <c r="AZ149" s="917"/>
      <c r="BA149" s="917"/>
      <c r="BB149" s="917"/>
      <c r="BC149" s="917"/>
      <c r="BD149" s="917"/>
      <c r="BE149" s="917"/>
      <c r="BF149" s="917"/>
      <c r="BG149" s="917"/>
      <c r="BH149" s="917"/>
      <c r="BI149" s="917"/>
      <c r="BJ149" s="917"/>
      <c r="BK149" s="917"/>
      <c r="BL149" s="923"/>
      <c r="BT149" s="923"/>
      <c r="CB149" s="923"/>
      <c r="CJ149" s="923"/>
      <c r="CL149" s="923"/>
      <c r="CR149" s="923"/>
    </row>
    <row r="150" spans="1:96" s="922" customFormat="1" ht="12.75" hidden="1" customHeight="1" x14ac:dyDescent="0.2">
      <c r="A150" s="832" t="str">
        <f t="shared" si="4"/>
        <v/>
      </c>
      <c r="B150" s="832" t="s">
        <v>1210</v>
      </c>
      <c r="C150" s="464" t="s">
        <v>1344</v>
      </c>
      <c r="D150" s="465" t="s">
        <v>1578</v>
      </c>
      <c r="E150" s="461">
        <v>0</v>
      </c>
      <c r="F150" s="461">
        <v>0</v>
      </c>
      <c r="G150" s="461">
        <v>0</v>
      </c>
      <c r="H150" s="461">
        <v>0</v>
      </c>
      <c r="I150" s="461">
        <v>0</v>
      </c>
      <c r="J150" s="461">
        <v>0</v>
      </c>
      <c r="K150" s="461">
        <v>0</v>
      </c>
      <c r="L150" s="461">
        <v>0</v>
      </c>
      <c r="M150" s="461">
        <v>0</v>
      </c>
      <c r="N150" s="461">
        <v>0</v>
      </c>
      <c r="O150" s="461">
        <v>0</v>
      </c>
      <c r="P150" s="461">
        <v>0</v>
      </c>
      <c r="Q150" s="461">
        <v>0</v>
      </c>
      <c r="R150" s="461">
        <v>0</v>
      </c>
      <c r="S150" s="461">
        <v>0</v>
      </c>
      <c r="T150" s="461">
        <v>0</v>
      </c>
      <c r="U150" s="461">
        <v>0</v>
      </c>
      <c r="V150" s="917"/>
      <c r="W150" s="917"/>
      <c r="X150" s="917"/>
      <c r="Y150" s="917"/>
      <c r="Z150" s="917"/>
      <c r="AA150" s="917"/>
      <c r="AB150" s="917"/>
      <c r="AC150" s="917"/>
      <c r="AD150" s="917"/>
      <c r="AE150" s="917"/>
      <c r="AF150" s="917"/>
      <c r="AG150" s="917"/>
      <c r="AH150" s="917"/>
      <c r="AI150" s="917"/>
      <c r="AJ150" s="917"/>
      <c r="AK150" s="917"/>
      <c r="AL150" s="917"/>
      <c r="AM150" s="917"/>
      <c r="AN150" s="917"/>
      <c r="AO150" s="917"/>
      <c r="AP150" s="917"/>
      <c r="AQ150" s="917"/>
      <c r="AR150" s="917"/>
      <c r="AS150" s="917"/>
      <c r="AT150" s="917"/>
      <c r="AU150" s="917"/>
      <c r="AV150" s="917"/>
      <c r="AW150" s="917"/>
      <c r="AX150" s="917"/>
      <c r="AY150" s="917"/>
      <c r="AZ150" s="917"/>
      <c r="BA150" s="917"/>
      <c r="BB150" s="917"/>
      <c r="BC150" s="917"/>
      <c r="BD150" s="917"/>
      <c r="BE150" s="917"/>
      <c r="BF150" s="917"/>
      <c r="BG150" s="917"/>
      <c r="BH150" s="917"/>
      <c r="BI150" s="917"/>
      <c r="BJ150" s="917"/>
      <c r="BK150" s="917"/>
      <c r="BL150" s="923"/>
      <c r="BT150" s="923"/>
      <c r="CB150" s="923"/>
      <c r="CJ150" s="923"/>
      <c r="CL150" s="923"/>
      <c r="CR150" s="923"/>
    </row>
    <row r="151" spans="1:96" s="922" customFormat="1" ht="12.75" customHeight="1" x14ac:dyDescent="0.2">
      <c r="A151" s="832" t="str">
        <f t="shared" si="4"/>
        <v>X</v>
      </c>
      <c r="B151" s="832" t="s">
        <v>1210</v>
      </c>
      <c r="C151" s="464" t="s">
        <v>1345</v>
      </c>
      <c r="D151" s="465" t="s">
        <v>1579</v>
      </c>
      <c r="E151" s="461">
        <v>0</v>
      </c>
      <c r="F151" s="461">
        <v>0</v>
      </c>
      <c r="G151" s="461">
        <v>0</v>
      </c>
      <c r="H151" s="461">
        <v>0</v>
      </c>
      <c r="I151" s="461">
        <v>0</v>
      </c>
      <c r="J151" s="461">
        <v>0</v>
      </c>
      <c r="K151" s="461">
        <v>0</v>
      </c>
      <c r="L151" s="461">
        <v>0</v>
      </c>
      <c r="M151" s="461">
        <v>0</v>
      </c>
      <c r="N151" s="461">
        <v>0</v>
      </c>
      <c r="O151" s="461">
        <v>0</v>
      </c>
      <c r="P151" s="461">
        <v>0</v>
      </c>
      <c r="Q151" s="461">
        <v>0</v>
      </c>
      <c r="R151" s="461">
        <v>0</v>
      </c>
      <c r="S151" s="461">
        <v>0</v>
      </c>
      <c r="T151" s="461">
        <v>0</v>
      </c>
      <c r="U151" s="461">
        <v>-0.65700000000000003</v>
      </c>
      <c r="V151" s="917"/>
      <c r="W151" s="917"/>
      <c r="X151" s="917"/>
      <c r="Y151" s="917"/>
      <c r="Z151" s="917"/>
      <c r="AA151" s="917"/>
      <c r="AB151" s="917"/>
      <c r="AC151" s="917"/>
      <c r="AD151" s="917"/>
      <c r="AE151" s="917"/>
      <c r="AF151" s="917"/>
      <c r="AG151" s="917"/>
      <c r="AH151" s="917"/>
      <c r="AI151" s="917"/>
      <c r="AJ151" s="917"/>
      <c r="AK151" s="917"/>
      <c r="AL151" s="917"/>
      <c r="AM151" s="917"/>
      <c r="AN151" s="917"/>
      <c r="AO151" s="917"/>
      <c r="AP151" s="917"/>
      <c r="AQ151" s="917"/>
      <c r="AR151" s="917"/>
      <c r="AS151" s="917"/>
      <c r="AT151" s="917"/>
      <c r="AU151" s="917"/>
      <c r="AV151" s="917"/>
      <c r="AW151" s="917"/>
      <c r="AX151" s="917"/>
      <c r="AY151" s="917"/>
      <c r="AZ151" s="917"/>
      <c r="BA151" s="917"/>
      <c r="BB151" s="917"/>
      <c r="BC151" s="917"/>
      <c r="BD151" s="917"/>
      <c r="BE151" s="917"/>
      <c r="BF151" s="917"/>
      <c r="BG151" s="917"/>
      <c r="BH151" s="917"/>
      <c r="BI151" s="917"/>
      <c r="BJ151" s="917"/>
      <c r="BK151" s="917"/>
      <c r="BL151" s="923"/>
      <c r="BT151" s="923"/>
      <c r="CB151" s="923"/>
      <c r="CJ151" s="923"/>
      <c r="CL151" s="923"/>
      <c r="CR151" s="923"/>
    </row>
    <row r="152" spans="1:96" s="922" customFormat="1" ht="12.75" hidden="1" customHeight="1" x14ac:dyDescent="0.2">
      <c r="A152" s="832" t="str">
        <f t="shared" si="4"/>
        <v/>
      </c>
      <c r="B152" s="832" t="s">
        <v>1204</v>
      </c>
      <c r="C152" s="464" t="s">
        <v>1346</v>
      </c>
      <c r="D152" s="468" t="s">
        <v>1580</v>
      </c>
      <c r="E152" s="461">
        <v>0</v>
      </c>
      <c r="F152" s="461">
        <v>0</v>
      </c>
      <c r="G152" s="461">
        <v>0</v>
      </c>
      <c r="H152" s="461">
        <v>0</v>
      </c>
      <c r="I152" s="461">
        <v>0</v>
      </c>
      <c r="J152" s="461">
        <v>0</v>
      </c>
      <c r="K152" s="461">
        <v>0</v>
      </c>
      <c r="L152" s="461">
        <v>0</v>
      </c>
      <c r="M152" s="461">
        <v>0</v>
      </c>
      <c r="N152" s="461">
        <v>0</v>
      </c>
      <c r="O152" s="461">
        <v>0</v>
      </c>
      <c r="P152" s="461">
        <v>0</v>
      </c>
      <c r="Q152" s="461">
        <v>0</v>
      </c>
      <c r="R152" s="461">
        <v>0</v>
      </c>
      <c r="S152" s="461">
        <v>0</v>
      </c>
      <c r="T152" s="461">
        <v>0</v>
      </c>
      <c r="U152" s="461">
        <v>0</v>
      </c>
      <c r="V152" s="917"/>
      <c r="W152" s="917"/>
      <c r="X152" s="917"/>
      <c r="Y152" s="917"/>
      <c r="Z152" s="917"/>
      <c r="AA152" s="917"/>
      <c r="AB152" s="917"/>
      <c r="AC152" s="917"/>
      <c r="AD152" s="917"/>
      <c r="AE152" s="917"/>
      <c r="AF152" s="917"/>
      <c r="AG152" s="917"/>
      <c r="AH152" s="917"/>
      <c r="AI152" s="917"/>
      <c r="AJ152" s="917"/>
      <c r="AK152" s="917"/>
      <c r="AL152" s="917"/>
      <c r="AM152" s="917"/>
      <c r="AN152" s="917"/>
      <c r="AO152" s="917"/>
      <c r="AP152" s="917"/>
      <c r="AQ152" s="917"/>
      <c r="AR152" s="917"/>
      <c r="AS152" s="917"/>
      <c r="AT152" s="917"/>
      <c r="AU152" s="917"/>
      <c r="AV152" s="917"/>
      <c r="AW152" s="917"/>
      <c r="AX152" s="917"/>
      <c r="AY152" s="917"/>
      <c r="AZ152" s="917"/>
      <c r="BA152" s="917"/>
      <c r="BB152" s="917"/>
      <c r="BC152" s="917"/>
      <c r="BD152" s="917"/>
      <c r="BE152" s="917"/>
      <c r="BF152" s="917"/>
      <c r="BG152" s="917"/>
      <c r="BH152" s="917"/>
      <c r="BI152" s="917"/>
      <c r="BJ152" s="917"/>
      <c r="BK152" s="917"/>
      <c r="BL152" s="923"/>
      <c r="BT152" s="923"/>
      <c r="CB152" s="923"/>
      <c r="CJ152" s="923"/>
      <c r="CR152" s="923"/>
    </row>
    <row r="153" spans="1:96" s="922" customFormat="1" ht="12.75" customHeight="1" x14ac:dyDescent="0.2">
      <c r="A153" s="832" t="str">
        <f t="shared" si="4"/>
        <v>X</v>
      </c>
      <c r="B153" s="832" t="s">
        <v>1204</v>
      </c>
      <c r="C153" s="464" t="s">
        <v>1347</v>
      </c>
      <c r="D153" s="468" t="s">
        <v>139</v>
      </c>
      <c r="E153" s="461">
        <v>-0.83459300000000003</v>
      </c>
      <c r="F153" s="461">
        <v>-0.93169800000000003</v>
      </c>
      <c r="G153" s="461">
        <v>-0.917713</v>
      </c>
      <c r="H153" s="461">
        <v>-0.90008600000000005</v>
      </c>
      <c r="I153" s="461">
        <v>-1.3188089999999999</v>
      </c>
      <c r="J153" s="461">
        <v>-0.89668599999999998</v>
      </c>
      <c r="K153" s="461">
        <v>-0.89284200000000002</v>
      </c>
      <c r="L153" s="461">
        <v>-1.422706</v>
      </c>
      <c r="M153" s="461">
        <v>-1.431816</v>
      </c>
      <c r="N153" s="461">
        <v>-1.172736</v>
      </c>
      <c r="O153" s="461">
        <v>-0.74957099999999999</v>
      </c>
      <c r="P153" s="461">
        <v>-0.73311400000000004</v>
      </c>
      <c r="Q153" s="461">
        <v>-0.76325100000000001</v>
      </c>
      <c r="R153" s="461">
        <v>-0.64116499999999998</v>
      </c>
      <c r="S153" s="461">
        <v>-0.63976699999999997</v>
      </c>
      <c r="T153" s="461">
        <v>-0.60248400000000002</v>
      </c>
      <c r="U153" s="461">
        <v>-0.66400000000000003</v>
      </c>
      <c r="V153" s="917"/>
      <c r="W153" s="917"/>
      <c r="X153" s="917"/>
      <c r="Y153" s="917"/>
      <c r="Z153" s="917"/>
      <c r="AA153" s="917"/>
      <c r="AB153" s="917"/>
      <c r="AC153" s="917"/>
      <c r="AD153" s="917"/>
      <c r="AE153" s="917"/>
      <c r="AF153" s="917"/>
      <c r="AG153" s="917"/>
      <c r="AH153" s="917"/>
      <c r="AI153" s="917"/>
      <c r="AJ153" s="917"/>
      <c r="AK153" s="917"/>
      <c r="AL153" s="917"/>
      <c r="AM153" s="917"/>
      <c r="AN153" s="917"/>
      <c r="AO153" s="917"/>
      <c r="AP153" s="917"/>
      <c r="AQ153" s="917"/>
      <c r="AR153" s="917"/>
      <c r="AS153" s="917"/>
      <c r="AT153" s="917"/>
      <c r="AU153" s="917"/>
      <c r="AV153" s="917"/>
      <c r="AW153" s="917"/>
      <c r="AX153" s="917"/>
      <c r="AY153" s="917"/>
      <c r="AZ153" s="917"/>
      <c r="BA153" s="917"/>
      <c r="BB153" s="917"/>
      <c r="BC153" s="917"/>
      <c r="BD153" s="917"/>
      <c r="BE153" s="917"/>
      <c r="BF153" s="917"/>
      <c r="BG153" s="917"/>
      <c r="BH153" s="917"/>
      <c r="BI153" s="917"/>
      <c r="BJ153" s="917"/>
      <c r="BK153" s="917"/>
      <c r="BL153" s="923"/>
      <c r="BT153" s="923"/>
      <c r="CB153" s="923"/>
      <c r="CJ153" s="923"/>
      <c r="CR153" s="923"/>
    </row>
    <row r="154" spans="1:96" s="922" customFormat="1" ht="12.75" customHeight="1" x14ac:dyDescent="0.2">
      <c r="A154" s="832" t="str">
        <f t="shared" si="4"/>
        <v>X</v>
      </c>
      <c r="B154" s="832" t="s">
        <v>1210</v>
      </c>
      <c r="C154" s="464" t="s">
        <v>1348</v>
      </c>
      <c r="D154" s="841" t="s">
        <v>1581</v>
      </c>
      <c r="E154" s="461">
        <v>-0.83459300000000003</v>
      </c>
      <c r="F154" s="461">
        <v>-0.93169800000000003</v>
      </c>
      <c r="G154" s="461">
        <v>-0.917713</v>
      </c>
      <c r="H154" s="461">
        <v>-0.90008600000000005</v>
      </c>
      <c r="I154" s="461">
        <v>-1.3188089999999999</v>
      </c>
      <c r="J154" s="461">
        <v>-0.89668599999999998</v>
      </c>
      <c r="K154" s="461">
        <v>-0.89284200000000002</v>
      </c>
      <c r="L154" s="461">
        <v>-1.422706</v>
      </c>
      <c r="M154" s="461">
        <v>-1.431816</v>
      </c>
      <c r="N154" s="461">
        <v>-1.172736</v>
      </c>
      <c r="O154" s="461">
        <v>-0.74957099999999999</v>
      </c>
      <c r="P154" s="461">
        <v>-0.73311400000000004</v>
      </c>
      <c r="Q154" s="461">
        <v>-0.76325100000000001</v>
      </c>
      <c r="R154" s="461">
        <v>-0.64116499999999998</v>
      </c>
      <c r="S154" s="461">
        <v>-0.63976699999999997</v>
      </c>
      <c r="T154" s="461">
        <v>-0.60248400000000002</v>
      </c>
      <c r="U154" s="461">
        <v>-0.66400000000000003</v>
      </c>
      <c r="V154" s="917"/>
      <c r="W154" s="917"/>
      <c r="X154" s="917"/>
      <c r="Y154" s="917"/>
      <c r="Z154" s="917"/>
      <c r="AA154" s="917"/>
      <c r="AB154" s="917"/>
      <c r="AC154" s="917"/>
      <c r="AD154" s="917"/>
      <c r="AE154" s="917"/>
      <c r="AF154" s="917"/>
      <c r="AG154" s="917"/>
      <c r="AH154" s="917"/>
      <c r="AI154" s="917"/>
      <c r="AJ154" s="917"/>
      <c r="AK154" s="917"/>
      <c r="AL154" s="917"/>
      <c r="AM154" s="917"/>
      <c r="AN154" s="917"/>
      <c r="AO154" s="917"/>
      <c r="AP154" s="917"/>
      <c r="AQ154" s="917"/>
      <c r="AR154" s="917"/>
      <c r="AS154" s="917"/>
      <c r="AT154" s="917"/>
      <c r="AU154" s="917"/>
      <c r="AV154" s="917"/>
      <c r="AW154" s="917"/>
      <c r="AX154" s="917"/>
      <c r="AY154" s="917"/>
      <c r="AZ154" s="917"/>
      <c r="BA154" s="917"/>
      <c r="BB154" s="917"/>
      <c r="BC154" s="917"/>
      <c r="BD154" s="917"/>
      <c r="BE154" s="917"/>
      <c r="BF154" s="917"/>
      <c r="BG154" s="917"/>
      <c r="BH154" s="917"/>
      <c r="BI154" s="917"/>
      <c r="BJ154" s="917"/>
      <c r="BK154" s="917"/>
      <c r="BL154" s="923"/>
      <c r="BT154" s="923"/>
      <c r="CB154" s="923"/>
      <c r="CJ154" s="923"/>
      <c r="CL154" s="923"/>
      <c r="CR154" s="923"/>
    </row>
    <row r="155" spans="1:96" s="922" customFormat="1" ht="12.75" hidden="1" customHeight="1" x14ac:dyDescent="0.2">
      <c r="A155" s="832" t="str">
        <f t="shared" si="4"/>
        <v/>
      </c>
      <c r="B155" s="832" t="s">
        <v>1210</v>
      </c>
      <c r="C155" s="464" t="s">
        <v>1349</v>
      </c>
      <c r="D155" s="465" t="s">
        <v>1582</v>
      </c>
      <c r="E155" s="461">
        <v>0</v>
      </c>
      <c r="F155" s="461">
        <v>0</v>
      </c>
      <c r="G155" s="461">
        <v>0</v>
      </c>
      <c r="H155" s="461">
        <v>0</v>
      </c>
      <c r="I155" s="461">
        <v>0</v>
      </c>
      <c r="J155" s="461">
        <v>0</v>
      </c>
      <c r="K155" s="461">
        <v>0</v>
      </c>
      <c r="L155" s="461">
        <v>0</v>
      </c>
      <c r="M155" s="461">
        <v>0</v>
      </c>
      <c r="N155" s="461">
        <v>0</v>
      </c>
      <c r="O155" s="461">
        <v>0</v>
      </c>
      <c r="P155" s="461">
        <v>0</v>
      </c>
      <c r="Q155" s="461">
        <v>0</v>
      </c>
      <c r="R155" s="461">
        <v>0</v>
      </c>
      <c r="S155" s="461">
        <v>0</v>
      </c>
      <c r="T155" s="461">
        <v>0</v>
      </c>
      <c r="U155" s="461">
        <v>0</v>
      </c>
      <c r="V155" s="917"/>
      <c r="W155" s="917"/>
      <c r="X155" s="917"/>
      <c r="Y155" s="917"/>
      <c r="Z155" s="917"/>
      <c r="AA155" s="917"/>
      <c r="AB155" s="917"/>
      <c r="AC155" s="917"/>
      <c r="AD155" s="917"/>
      <c r="AE155" s="917"/>
      <c r="AF155" s="917"/>
      <c r="AG155" s="917"/>
      <c r="AH155" s="917"/>
      <c r="AI155" s="917"/>
      <c r="AJ155" s="917"/>
      <c r="AK155" s="917"/>
      <c r="AL155" s="917"/>
      <c r="AM155" s="917"/>
      <c r="AN155" s="917"/>
      <c r="AO155" s="917"/>
      <c r="AP155" s="917"/>
      <c r="AQ155" s="917"/>
      <c r="AR155" s="917"/>
      <c r="AS155" s="917"/>
      <c r="AT155" s="917"/>
      <c r="AU155" s="917"/>
      <c r="AV155" s="917"/>
      <c r="AW155" s="917"/>
      <c r="AX155" s="917"/>
      <c r="AY155" s="917"/>
      <c r="AZ155" s="917"/>
      <c r="BA155" s="917"/>
      <c r="BB155" s="917"/>
      <c r="BC155" s="917"/>
      <c r="BD155" s="917"/>
      <c r="BE155" s="917"/>
      <c r="BF155" s="917"/>
      <c r="BG155" s="917"/>
      <c r="BH155" s="917"/>
      <c r="BI155" s="917"/>
      <c r="BJ155" s="917"/>
      <c r="BK155" s="917"/>
      <c r="BL155" s="923"/>
      <c r="BT155" s="923"/>
      <c r="CB155" s="923"/>
      <c r="CJ155" s="923"/>
      <c r="CL155" s="923"/>
      <c r="CR155" s="923"/>
    </row>
    <row r="156" spans="1:96" s="922" customFormat="1" ht="12.75" hidden="1" customHeight="1" x14ac:dyDescent="0.2">
      <c r="A156" s="832" t="str">
        <f t="shared" si="4"/>
        <v/>
      </c>
      <c r="B156" s="832" t="s">
        <v>1210</v>
      </c>
      <c r="C156" s="464" t="s">
        <v>1350</v>
      </c>
      <c r="D156" s="465" t="s">
        <v>1583</v>
      </c>
      <c r="E156" s="461">
        <v>0</v>
      </c>
      <c r="F156" s="461">
        <v>0</v>
      </c>
      <c r="G156" s="461">
        <v>0</v>
      </c>
      <c r="H156" s="461">
        <v>0</v>
      </c>
      <c r="I156" s="461">
        <v>0</v>
      </c>
      <c r="J156" s="461">
        <v>0</v>
      </c>
      <c r="K156" s="461">
        <v>0</v>
      </c>
      <c r="L156" s="461">
        <v>0</v>
      </c>
      <c r="M156" s="461">
        <v>0</v>
      </c>
      <c r="N156" s="461">
        <v>0</v>
      </c>
      <c r="O156" s="461">
        <v>0</v>
      </c>
      <c r="P156" s="461">
        <v>0</v>
      </c>
      <c r="Q156" s="461">
        <v>0</v>
      </c>
      <c r="R156" s="461">
        <v>0</v>
      </c>
      <c r="S156" s="461">
        <v>0</v>
      </c>
      <c r="T156" s="461">
        <v>0</v>
      </c>
      <c r="U156" s="461">
        <v>0</v>
      </c>
      <c r="V156" s="917"/>
      <c r="W156" s="917"/>
      <c r="X156" s="917"/>
      <c r="Y156" s="917"/>
      <c r="Z156" s="917"/>
      <c r="AA156" s="917"/>
      <c r="AB156" s="917"/>
      <c r="AC156" s="917"/>
      <c r="AD156" s="917"/>
      <c r="AE156" s="917"/>
      <c r="AF156" s="917"/>
      <c r="AG156" s="917"/>
      <c r="AH156" s="917"/>
      <c r="AI156" s="917"/>
      <c r="AJ156" s="917"/>
      <c r="AK156" s="917"/>
      <c r="AL156" s="917"/>
      <c r="AM156" s="917"/>
      <c r="AN156" s="917"/>
      <c r="AO156" s="917"/>
      <c r="AP156" s="917"/>
      <c r="AQ156" s="917"/>
      <c r="AR156" s="917"/>
      <c r="AS156" s="917"/>
      <c r="AT156" s="917"/>
      <c r="AU156" s="917"/>
      <c r="AV156" s="917"/>
      <c r="AW156" s="917"/>
      <c r="AX156" s="917"/>
      <c r="AY156" s="917"/>
      <c r="AZ156" s="917"/>
      <c r="BA156" s="917"/>
      <c r="BB156" s="917"/>
      <c r="BC156" s="917"/>
      <c r="BD156" s="917"/>
      <c r="BE156" s="917"/>
      <c r="BF156" s="917"/>
      <c r="BG156" s="917"/>
      <c r="BH156" s="917"/>
      <c r="BI156" s="917"/>
      <c r="BJ156" s="917"/>
      <c r="BK156" s="917"/>
      <c r="BL156" s="923"/>
      <c r="BT156" s="923"/>
      <c r="CB156" s="923"/>
      <c r="CJ156" s="923"/>
      <c r="CL156" s="923"/>
      <c r="CR156" s="923"/>
    </row>
    <row r="157" spans="1:96" s="922" customFormat="1" ht="12.75" customHeight="1" x14ac:dyDescent="0.2">
      <c r="A157" s="832" t="str">
        <f t="shared" si="4"/>
        <v>X</v>
      </c>
      <c r="B157" s="832" t="s">
        <v>1204</v>
      </c>
      <c r="C157" s="464" t="s">
        <v>1351</v>
      </c>
      <c r="D157" s="468" t="s">
        <v>1584</v>
      </c>
      <c r="E157" s="461">
        <v>-3.0849760000000002</v>
      </c>
      <c r="F157" s="461">
        <v>-2.5984789999999998</v>
      </c>
      <c r="G157" s="461">
        <v>-4.0172319999999999</v>
      </c>
      <c r="H157" s="461">
        <v>-7.8646029999999998</v>
      </c>
      <c r="I157" s="461">
        <v>-7.0253319999999997</v>
      </c>
      <c r="J157" s="461">
        <v>-8.6726890000000001</v>
      </c>
      <c r="K157" s="461">
        <v>-7.0214780000000001</v>
      </c>
      <c r="L157" s="461">
        <v>-6.7582900000000006</v>
      </c>
      <c r="M157" s="461">
        <v>-9.3711020000000005</v>
      </c>
      <c r="N157" s="461">
        <v>-8.602879999999999</v>
      </c>
      <c r="O157" s="461">
        <v>-6.1987580000000007</v>
      </c>
      <c r="P157" s="461">
        <v>-10.435528</v>
      </c>
      <c r="Q157" s="461">
        <v>-11.899349000000001</v>
      </c>
      <c r="R157" s="461">
        <v>-15.519254</v>
      </c>
      <c r="S157" s="461">
        <v>-13.739000000000001</v>
      </c>
      <c r="T157" s="461">
        <v>-14.871</v>
      </c>
      <c r="U157" s="461">
        <v>-14.244</v>
      </c>
      <c r="V157" s="917"/>
      <c r="W157" s="917"/>
      <c r="X157" s="917"/>
      <c r="Y157" s="917"/>
      <c r="Z157" s="917"/>
      <c r="AA157" s="917"/>
      <c r="AB157" s="917"/>
      <c r="AC157" s="917"/>
      <c r="AD157" s="917"/>
      <c r="AE157" s="917"/>
      <c r="AF157" s="917"/>
      <c r="AG157" s="917"/>
      <c r="AH157" s="917"/>
      <c r="AI157" s="917"/>
      <c r="AJ157" s="917"/>
      <c r="AK157" s="917"/>
      <c r="AL157" s="917"/>
      <c r="AM157" s="917"/>
      <c r="AN157" s="917"/>
      <c r="AO157" s="917"/>
      <c r="AP157" s="917"/>
      <c r="AQ157" s="917"/>
      <c r="AR157" s="917"/>
      <c r="AS157" s="917"/>
      <c r="AT157" s="917"/>
      <c r="AU157" s="917"/>
      <c r="AV157" s="917"/>
      <c r="AW157" s="917"/>
      <c r="AX157" s="917"/>
      <c r="AY157" s="917"/>
      <c r="AZ157" s="917"/>
      <c r="BA157" s="917"/>
      <c r="BB157" s="917"/>
      <c r="BC157" s="917"/>
      <c r="BD157" s="917"/>
      <c r="BE157" s="917"/>
      <c r="BF157" s="917"/>
      <c r="BG157" s="917"/>
      <c r="BH157" s="917"/>
      <c r="BI157" s="917"/>
      <c r="BJ157" s="917"/>
      <c r="BK157" s="917"/>
      <c r="BL157" s="923"/>
      <c r="BT157" s="923"/>
      <c r="CB157" s="923"/>
      <c r="CJ157" s="923"/>
      <c r="CL157" s="923"/>
      <c r="CR157" s="923"/>
    </row>
    <row r="158" spans="1:96" s="922" customFormat="1" ht="12.75" customHeight="1" x14ac:dyDescent="0.2">
      <c r="A158" s="832" t="str">
        <f t="shared" si="4"/>
        <v>X</v>
      </c>
      <c r="B158" s="832" t="s">
        <v>1204</v>
      </c>
      <c r="C158" s="464" t="s">
        <v>1352</v>
      </c>
      <c r="D158" s="840" t="s">
        <v>1585</v>
      </c>
      <c r="E158" s="461">
        <v>-3.0849760000000002</v>
      </c>
      <c r="F158" s="461">
        <v>-2.5984789999999998</v>
      </c>
      <c r="G158" s="461">
        <v>-4.0172319999999999</v>
      </c>
      <c r="H158" s="461">
        <v>-7.8646029999999998</v>
      </c>
      <c r="I158" s="461">
        <v>-7.0253319999999997</v>
      </c>
      <c r="J158" s="461">
        <v>-8.6726890000000001</v>
      </c>
      <c r="K158" s="461">
        <v>-7.0214780000000001</v>
      </c>
      <c r="L158" s="461">
        <v>-6.7582900000000006</v>
      </c>
      <c r="M158" s="461">
        <v>-9.3711020000000005</v>
      </c>
      <c r="N158" s="461">
        <v>-8.602879999999999</v>
      </c>
      <c r="O158" s="461">
        <v>-6.1987580000000007</v>
      </c>
      <c r="P158" s="461">
        <v>-10.435528</v>
      </c>
      <c r="Q158" s="461">
        <v>-11.899349000000001</v>
      </c>
      <c r="R158" s="461">
        <v>-15.519254</v>
      </c>
      <c r="S158" s="461">
        <v>-13.739000000000001</v>
      </c>
      <c r="T158" s="461">
        <v>-14.871</v>
      </c>
      <c r="U158" s="461">
        <v>-14.095000000000001</v>
      </c>
      <c r="V158" s="917"/>
      <c r="W158" s="917"/>
      <c r="X158" s="917"/>
      <c r="Y158" s="917"/>
      <c r="Z158" s="917"/>
      <c r="AA158" s="917"/>
      <c r="AB158" s="917"/>
      <c r="AC158" s="917"/>
      <c r="AD158" s="917"/>
      <c r="AE158" s="917"/>
      <c r="AF158" s="917"/>
      <c r="AG158" s="917"/>
      <c r="AH158" s="917"/>
      <c r="AI158" s="917"/>
      <c r="AJ158" s="917"/>
      <c r="AK158" s="917"/>
      <c r="AL158" s="917"/>
      <c r="AM158" s="917"/>
      <c r="AN158" s="917"/>
      <c r="AO158" s="917"/>
      <c r="AP158" s="917"/>
      <c r="AQ158" s="917"/>
      <c r="AR158" s="917"/>
      <c r="AS158" s="917"/>
      <c r="AT158" s="917"/>
      <c r="AU158" s="917"/>
      <c r="AV158" s="917"/>
      <c r="AW158" s="917"/>
      <c r="AX158" s="917"/>
      <c r="AY158" s="917"/>
      <c r="AZ158" s="917"/>
      <c r="BA158" s="917"/>
      <c r="BB158" s="917"/>
      <c r="BC158" s="917"/>
      <c r="BD158" s="917"/>
      <c r="BE158" s="917"/>
      <c r="BF158" s="917"/>
      <c r="BG158" s="917"/>
      <c r="BH158" s="917"/>
      <c r="BI158" s="917"/>
      <c r="BJ158" s="917"/>
      <c r="BK158" s="917"/>
      <c r="BL158" s="923"/>
      <c r="BT158" s="923"/>
      <c r="CB158" s="923"/>
      <c r="CJ158" s="923"/>
      <c r="CL158" s="923"/>
      <c r="CR158" s="923"/>
    </row>
    <row r="159" spans="1:96" s="922" customFormat="1" ht="12.75" customHeight="1" x14ac:dyDescent="0.2">
      <c r="A159" s="832" t="str">
        <f t="shared" si="4"/>
        <v>X</v>
      </c>
      <c r="B159" s="832" t="s">
        <v>1204</v>
      </c>
      <c r="C159" s="464" t="s">
        <v>1353</v>
      </c>
      <c r="D159" s="842" t="s">
        <v>1586</v>
      </c>
      <c r="E159" s="461">
        <v>-3.0849760000000002</v>
      </c>
      <c r="F159" s="461">
        <v>-2.5984789999999998</v>
      </c>
      <c r="G159" s="461">
        <v>-4.0172319999999999</v>
      </c>
      <c r="H159" s="461">
        <v>-7.8646029999999998</v>
      </c>
      <c r="I159" s="461">
        <v>-7.0253319999999997</v>
      </c>
      <c r="J159" s="461">
        <v>-8.6726890000000001</v>
      </c>
      <c r="K159" s="461">
        <v>-7.0214780000000001</v>
      </c>
      <c r="L159" s="461">
        <v>-6.7582900000000006</v>
      </c>
      <c r="M159" s="461">
        <v>-9.3711020000000005</v>
      </c>
      <c r="N159" s="461">
        <v>-8.602879999999999</v>
      </c>
      <c r="O159" s="461">
        <v>-6.1987580000000007</v>
      </c>
      <c r="P159" s="461">
        <v>-10.435528</v>
      </c>
      <c r="Q159" s="461">
        <v>-11.899349000000001</v>
      </c>
      <c r="R159" s="461">
        <v>-15.519254</v>
      </c>
      <c r="S159" s="461">
        <v>-13.739000000000001</v>
      </c>
      <c r="T159" s="461">
        <v>-14.871</v>
      </c>
      <c r="U159" s="461">
        <v>-14.095000000000001</v>
      </c>
      <c r="V159" s="917"/>
      <c r="W159" s="917"/>
      <c r="X159" s="917"/>
      <c r="Y159" s="917"/>
      <c r="Z159" s="917"/>
      <c r="AA159" s="917"/>
      <c r="AB159" s="917"/>
      <c r="AC159" s="917"/>
      <c r="AD159" s="917"/>
      <c r="AE159" s="917"/>
      <c r="AF159" s="917"/>
      <c r="AG159" s="917"/>
      <c r="AH159" s="917"/>
      <c r="AI159" s="917"/>
      <c r="AJ159" s="917"/>
      <c r="AK159" s="917"/>
      <c r="AL159" s="917"/>
      <c r="AM159" s="917"/>
      <c r="AN159" s="917"/>
      <c r="AO159" s="917"/>
      <c r="AP159" s="917"/>
      <c r="AQ159" s="917"/>
      <c r="AR159" s="917"/>
      <c r="AS159" s="917"/>
      <c r="AT159" s="917"/>
      <c r="AU159" s="917"/>
      <c r="AV159" s="917"/>
      <c r="AW159" s="917"/>
      <c r="AX159" s="917"/>
      <c r="AY159" s="917"/>
      <c r="AZ159" s="917"/>
      <c r="BA159" s="917"/>
      <c r="BB159" s="917"/>
      <c r="BC159" s="917"/>
      <c r="BD159" s="917"/>
      <c r="BE159" s="917"/>
      <c r="BF159" s="917"/>
      <c r="BG159" s="917"/>
      <c r="BH159" s="917"/>
      <c r="BI159" s="917"/>
      <c r="BJ159" s="917"/>
      <c r="BK159" s="917"/>
      <c r="BL159" s="923"/>
      <c r="BT159" s="923"/>
      <c r="CB159" s="923"/>
      <c r="CJ159" s="923"/>
      <c r="CL159" s="923"/>
      <c r="CR159" s="923"/>
    </row>
    <row r="160" spans="1:96" s="922" customFormat="1" ht="12.75" customHeight="1" x14ac:dyDescent="0.2">
      <c r="A160" s="832" t="str">
        <f t="shared" si="4"/>
        <v>X</v>
      </c>
      <c r="B160" s="832" t="s">
        <v>1210</v>
      </c>
      <c r="C160" s="464" t="s">
        <v>1354</v>
      </c>
      <c r="D160" s="836" t="s">
        <v>1587</v>
      </c>
      <c r="E160" s="461">
        <v>-0.9</v>
      </c>
      <c r="F160" s="461">
        <v>-0.84460000000000002</v>
      </c>
      <c r="G160" s="461">
        <v>-0.9</v>
      </c>
      <c r="H160" s="461">
        <v>-1.2</v>
      </c>
      <c r="I160" s="461">
        <v>-1.092185</v>
      </c>
      <c r="J160" s="461">
        <v>-0.997</v>
      </c>
      <c r="K160" s="461">
        <v>-1.3400019999999999</v>
      </c>
      <c r="L160" s="461">
        <v>-1.2456</v>
      </c>
      <c r="M160" s="461">
        <v>-1.2</v>
      </c>
      <c r="N160" s="461">
        <v>-1.1903999999999999</v>
      </c>
      <c r="O160" s="461">
        <v>-1.4104000000000001</v>
      </c>
      <c r="P160" s="461">
        <v>-1.7202720000000002</v>
      </c>
      <c r="Q160" s="461">
        <v>-3.3522539999999998</v>
      </c>
      <c r="R160" s="461">
        <v>-3.206</v>
      </c>
      <c r="S160" s="461">
        <v>-4.4740000000000002</v>
      </c>
      <c r="T160" s="461">
        <v>-8.218</v>
      </c>
      <c r="U160" s="461">
        <v>-8.0939999999999994</v>
      </c>
      <c r="V160" s="917"/>
      <c r="W160" s="917"/>
      <c r="X160" s="917"/>
      <c r="Y160" s="917"/>
      <c r="Z160" s="917"/>
      <c r="AA160" s="917"/>
      <c r="AB160" s="917"/>
      <c r="AC160" s="917"/>
      <c r="AD160" s="917"/>
      <c r="AE160" s="917"/>
      <c r="AF160" s="917"/>
      <c r="AG160" s="917"/>
      <c r="AH160" s="917"/>
      <c r="AI160" s="917"/>
      <c r="AJ160" s="917"/>
      <c r="AK160" s="917"/>
      <c r="AL160" s="917"/>
      <c r="AM160" s="917"/>
      <c r="AN160" s="917"/>
      <c r="AO160" s="917"/>
      <c r="AP160" s="917"/>
      <c r="AQ160" s="917"/>
      <c r="AR160" s="917"/>
      <c r="AS160" s="917"/>
      <c r="AT160" s="917"/>
      <c r="AU160" s="917"/>
      <c r="AV160" s="917"/>
      <c r="AW160" s="917"/>
      <c r="AX160" s="917"/>
      <c r="AY160" s="917"/>
      <c r="AZ160" s="917"/>
      <c r="BA160" s="917"/>
      <c r="BB160" s="917"/>
      <c r="BC160" s="917"/>
      <c r="BD160" s="917"/>
      <c r="BE160" s="917"/>
      <c r="BF160" s="917"/>
      <c r="BG160" s="917"/>
      <c r="BH160" s="917"/>
      <c r="BI160" s="917"/>
      <c r="BJ160" s="917"/>
      <c r="BK160" s="917"/>
      <c r="BL160" s="923"/>
      <c r="BT160" s="923"/>
      <c r="CB160" s="923"/>
      <c r="CJ160" s="923"/>
      <c r="CL160" s="923"/>
      <c r="CR160" s="923"/>
    </row>
    <row r="161" spans="1:96" s="922" customFormat="1" ht="12.75" customHeight="1" x14ac:dyDescent="0.2">
      <c r="A161" s="832" t="str">
        <f t="shared" si="4"/>
        <v>X</v>
      </c>
      <c r="B161" s="832" t="s">
        <v>1210</v>
      </c>
      <c r="C161" s="464" t="s">
        <v>1355</v>
      </c>
      <c r="D161" s="836" t="s">
        <v>1588</v>
      </c>
      <c r="E161" s="461">
        <v>-0.15457199999999999</v>
      </c>
      <c r="F161" s="461">
        <v>-0.235265</v>
      </c>
      <c r="G161" s="461">
        <v>-0.22593099999999999</v>
      </c>
      <c r="H161" s="461">
        <v>-0.395125</v>
      </c>
      <c r="I161" s="461">
        <v>-0.48941299999999999</v>
      </c>
      <c r="J161" s="461">
        <v>-0.34599999999999997</v>
      </c>
      <c r="K161" s="461">
        <v>-0.31809900000000002</v>
      </c>
      <c r="L161" s="461">
        <v>-0.124431</v>
      </c>
      <c r="M161" s="461">
        <v>-8.9098999999999998E-2</v>
      </c>
      <c r="N161" s="461">
        <v>0</v>
      </c>
      <c r="O161" s="461">
        <v>0</v>
      </c>
      <c r="P161" s="461">
        <v>0</v>
      </c>
      <c r="Q161" s="461">
        <v>0</v>
      </c>
      <c r="R161" s="461">
        <v>0</v>
      </c>
      <c r="S161" s="461">
        <v>-1.589</v>
      </c>
      <c r="T161" s="461">
        <v>-0.79500000000000004</v>
      </c>
      <c r="U161" s="461">
        <v>0</v>
      </c>
      <c r="V161" s="917"/>
      <c r="W161" s="917"/>
      <c r="X161" s="917"/>
      <c r="Y161" s="917"/>
      <c r="Z161" s="917"/>
      <c r="AA161" s="917"/>
      <c r="AB161" s="917"/>
      <c r="AC161" s="917"/>
      <c r="AD161" s="917"/>
      <c r="AE161" s="917"/>
      <c r="AF161" s="917"/>
      <c r="AG161" s="917"/>
      <c r="AH161" s="917"/>
      <c r="AI161" s="917"/>
      <c r="AJ161" s="917"/>
      <c r="AK161" s="917"/>
      <c r="AL161" s="917"/>
      <c r="AM161" s="917"/>
      <c r="AN161" s="917"/>
      <c r="AO161" s="917"/>
      <c r="AP161" s="917"/>
      <c r="AQ161" s="917"/>
      <c r="AR161" s="917"/>
      <c r="AS161" s="917"/>
      <c r="AT161" s="917"/>
      <c r="AU161" s="917"/>
      <c r="AV161" s="917"/>
      <c r="AW161" s="917"/>
      <c r="AX161" s="917"/>
      <c r="AY161" s="917"/>
      <c r="AZ161" s="917"/>
      <c r="BA161" s="917"/>
      <c r="BB161" s="917"/>
      <c r="BC161" s="917"/>
      <c r="BD161" s="917"/>
      <c r="BE161" s="917"/>
      <c r="BF161" s="917"/>
      <c r="BG161" s="917"/>
      <c r="BH161" s="917"/>
      <c r="BI161" s="917"/>
      <c r="BJ161" s="917"/>
      <c r="BK161" s="917"/>
      <c r="BL161" s="923"/>
      <c r="BT161" s="923"/>
      <c r="CB161" s="923"/>
      <c r="CJ161" s="923"/>
      <c r="CL161" s="923"/>
      <c r="CR161" s="923"/>
    </row>
    <row r="162" spans="1:96" s="922" customFormat="1" ht="12.75" customHeight="1" x14ac:dyDescent="0.2">
      <c r="A162" s="832" t="str">
        <f t="shared" si="4"/>
        <v>X</v>
      </c>
      <c r="B162" s="832" t="s">
        <v>1210</v>
      </c>
      <c r="C162" s="464" t="s">
        <v>1356</v>
      </c>
      <c r="D162" s="836" t="s">
        <v>1589</v>
      </c>
      <c r="E162" s="461">
        <v>0</v>
      </c>
      <c r="F162" s="461">
        <v>0</v>
      </c>
      <c r="G162" s="461">
        <v>-0.42</v>
      </c>
      <c r="H162" s="461">
        <v>-0.87419999999999998</v>
      </c>
      <c r="I162" s="461">
        <v>-0.35561799999999999</v>
      </c>
      <c r="J162" s="461">
        <v>-1.1539269999999999</v>
      </c>
      <c r="K162" s="461">
        <v>-0.92620400000000003</v>
      </c>
      <c r="L162" s="461">
        <v>-0.86224199999999995</v>
      </c>
      <c r="M162" s="461">
        <v>-1.5646409999999999</v>
      </c>
      <c r="N162" s="461">
        <v>-1.0840620000000001</v>
      </c>
      <c r="O162" s="461">
        <v>-0.69440000000000002</v>
      </c>
      <c r="P162" s="461">
        <v>-0.55604799999999999</v>
      </c>
      <c r="Q162" s="461">
        <v>-2.4533999999999998</v>
      </c>
      <c r="R162" s="461">
        <v>-1.1408</v>
      </c>
      <c r="S162" s="461">
        <v>-0.29199999999999998</v>
      </c>
      <c r="T162" s="461">
        <v>-0.51600000000000001</v>
      </c>
      <c r="U162" s="461">
        <v>-0.432</v>
      </c>
      <c r="V162" s="917"/>
      <c r="W162" s="917"/>
      <c r="X162" s="917"/>
      <c r="Y162" s="917"/>
      <c r="Z162" s="917"/>
      <c r="AA162" s="917"/>
      <c r="AB162" s="917"/>
      <c r="AC162" s="917"/>
      <c r="AD162" s="917"/>
      <c r="AE162" s="917"/>
      <c r="AF162" s="917"/>
      <c r="AG162" s="917"/>
      <c r="AH162" s="917"/>
      <c r="AI162" s="917"/>
      <c r="AJ162" s="917"/>
      <c r="AK162" s="917"/>
      <c r="AL162" s="917"/>
      <c r="AM162" s="917"/>
      <c r="AN162" s="917"/>
      <c r="AO162" s="917"/>
      <c r="AP162" s="917"/>
      <c r="AQ162" s="917"/>
      <c r="AR162" s="917"/>
      <c r="AS162" s="917"/>
      <c r="AT162" s="917"/>
      <c r="AU162" s="917"/>
      <c r="AV162" s="917"/>
      <c r="AW162" s="917"/>
      <c r="AX162" s="917"/>
      <c r="AY162" s="917"/>
      <c r="AZ162" s="917"/>
      <c r="BA162" s="917"/>
      <c r="BB162" s="917"/>
      <c r="BC162" s="917"/>
      <c r="BD162" s="917"/>
      <c r="BE162" s="917"/>
      <c r="BF162" s="917"/>
      <c r="BG162" s="917"/>
      <c r="BH162" s="917"/>
      <c r="BI162" s="917"/>
      <c r="BJ162" s="917"/>
      <c r="BK162" s="917"/>
      <c r="BL162" s="923"/>
      <c r="BT162" s="923"/>
      <c r="CB162" s="923"/>
      <c r="CJ162" s="923"/>
      <c r="CL162" s="923"/>
      <c r="CR162" s="923"/>
    </row>
    <row r="163" spans="1:96" s="922" customFormat="1" ht="12.75" customHeight="1" x14ac:dyDescent="0.2">
      <c r="A163" s="832" t="str">
        <f t="shared" si="4"/>
        <v>X</v>
      </c>
      <c r="B163" s="832" t="s">
        <v>1210</v>
      </c>
      <c r="C163" s="464" t="s">
        <v>1357</v>
      </c>
      <c r="D163" s="836" t="s">
        <v>1590</v>
      </c>
      <c r="E163" s="461">
        <v>-0.76929199999999986</v>
      </c>
      <c r="F163" s="461">
        <v>-1.118614</v>
      </c>
      <c r="G163" s="461">
        <v>-2.0743010000000002</v>
      </c>
      <c r="H163" s="461">
        <v>-3.5356450000000001</v>
      </c>
      <c r="I163" s="461">
        <v>-3.0198990000000006</v>
      </c>
      <c r="J163" s="461">
        <v>-3.063612</v>
      </c>
      <c r="K163" s="461">
        <v>-1.5487820000000001</v>
      </c>
      <c r="L163" s="461">
        <v>-1.6</v>
      </c>
      <c r="M163" s="461">
        <v>-2.852455</v>
      </c>
      <c r="N163" s="461">
        <v>-1</v>
      </c>
      <c r="O163" s="461">
        <v>-1.8</v>
      </c>
      <c r="P163" s="461">
        <v>-2.6297640000000002</v>
      </c>
      <c r="Q163" s="461">
        <v>-1.3778600000000001</v>
      </c>
      <c r="R163" s="461">
        <v>-4.5413810000000003</v>
      </c>
      <c r="S163" s="461">
        <v>-1.546</v>
      </c>
      <c r="T163" s="461">
        <v>0</v>
      </c>
      <c r="U163" s="461">
        <v>-1.6559999999999999</v>
      </c>
      <c r="V163" s="917"/>
      <c r="W163" s="917"/>
      <c r="X163" s="917"/>
      <c r="Y163" s="917"/>
      <c r="Z163" s="917"/>
      <c r="AA163" s="917"/>
      <c r="AB163" s="917"/>
      <c r="AC163" s="917"/>
      <c r="AD163" s="917"/>
      <c r="AE163" s="917"/>
      <c r="AF163" s="917"/>
      <c r="AG163" s="917"/>
      <c r="AH163" s="917"/>
      <c r="AI163" s="917"/>
      <c r="AJ163" s="917"/>
      <c r="AK163" s="917"/>
      <c r="AL163" s="917"/>
      <c r="AM163" s="917"/>
      <c r="AN163" s="917"/>
      <c r="AO163" s="917"/>
      <c r="AP163" s="917"/>
      <c r="AQ163" s="917"/>
      <c r="AR163" s="917"/>
      <c r="AS163" s="917"/>
      <c r="AT163" s="917"/>
      <c r="AU163" s="917"/>
      <c r="AV163" s="917"/>
      <c r="AW163" s="917"/>
      <c r="AX163" s="917"/>
      <c r="AY163" s="917"/>
      <c r="AZ163" s="917"/>
      <c r="BA163" s="917"/>
      <c r="BB163" s="917"/>
      <c r="BC163" s="917"/>
      <c r="BD163" s="917"/>
      <c r="BE163" s="917"/>
      <c r="BF163" s="917"/>
      <c r="BG163" s="917"/>
      <c r="BH163" s="917"/>
      <c r="BI163" s="917"/>
      <c r="BJ163" s="917"/>
      <c r="BK163" s="917"/>
      <c r="BL163" s="923"/>
      <c r="BT163" s="923"/>
      <c r="CB163" s="923"/>
      <c r="CJ163" s="923"/>
      <c r="CL163" s="923"/>
      <c r="CR163" s="923"/>
    </row>
    <row r="164" spans="1:96" s="922" customFormat="1" ht="12.75" customHeight="1" x14ac:dyDescent="0.2">
      <c r="A164" s="832" t="str">
        <f t="shared" si="4"/>
        <v>X</v>
      </c>
      <c r="B164" s="832" t="s">
        <v>1210</v>
      </c>
      <c r="C164" s="464" t="s">
        <v>1358</v>
      </c>
      <c r="D164" s="836" t="s">
        <v>1591</v>
      </c>
      <c r="E164" s="461">
        <v>-0.54511200000000015</v>
      </c>
      <c r="F164" s="461">
        <v>0</v>
      </c>
      <c r="G164" s="461">
        <v>0</v>
      </c>
      <c r="H164" s="461">
        <v>-8.4000000000000005E-2</v>
      </c>
      <c r="I164" s="461">
        <v>-0.12510000000000002</v>
      </c>
      <c r="J164" s="461">
        <v>-0.19589999999999996</v>
      </c>
      <c r="K164" s="461">
        <v>-0.38020000000000004</v>
      </c>
      <c r="L164" s="461">
        <v>-1.0643039999999999</v>
      </c>
      <c r="M164" s="461">
        <v>-0.87670000000000003</v>
      </c>
      <c r="N164" s="461">
        <v>-0.94659999999999989</v>
      </c>
      <c r="O164" s="461">
        <v>-9.5000000000000001E-2</v>
      </c>
      <c r="P164" s="461">
        <v>0</v>
      </c>
      <c r="Q164" s="461">
        <v>0</v>
      </c>
      <c r="R164" s="461">
        <v>-7.4399999999999994E-2</v>
      </c>
      <c r="S164" s="461">
        <v>-7.3999999999999996E-2</v>
      </c>
      <c r="T164" s="461">
        <v>-0.19800000000000001</v>
      </c>
      <c r="U164" s="461">
        <v>0</v>
      </c>
      <c r="V164" s="917"/>
      <c r="W164" s="917"/>
      <c r="X164" s="917"/>
      <c r="Y164" s="917"/>
      <c r="Z164" s="917"/>
      <c r="AA164" s="917"/>
      <c r="AB164" s="917"/>
      <c r="AC164" s="917"/>
      <c r="AD164" s="917"/>
      <c r="AE164" s="917"/>
      <c r="AF164" s="917"/>
      <c r="AG164" s="917"/>
      <c r="AH164" s="917"/>
      <c r="AI164" s="917"/>
      <c r="AJ164" s="917"/>
      <c r="AK164" s="917"/>
      <c r="AL164" s="917"/>
      <c r="AM164" s="917"/>
      <c r="AN164" s="917"/>
      <c r="AO164" s="917"/>
      <c r="AP164" s="917"/>
      <c r="AQ164" s="917"/>
      <c r="AR164" s="917"/>
      <c r="AS164" s="917"/>
      <c r="AT164" s="917"/>
      <c r="AU164" s="917"/>
      <c r="AV164" s="917"/>
      <c r="AW164" s="917"/>
      <c r="AX164" s="917"/>
      <c r="AY164" s="917"/>
      <c r="AZ164" s="917"/>
      <c r="BA164" s="917"/>
      <c r="BB164" s="917"/>
      <c r="BC164" s="917"/>
      <c r="BD164" s="917"/>
      <c r="BE164" s="917"/>
      <c r="BF164" s="917"/>
      <c r="BG164" s="917"/>
      <c r="BH164" s="917"/>
      <c r="BI164" s="917"/>
      <c r="BJ164" s="917"/>
      <c r="BK164" s="917"/>
      <c r="BL164" s="923"/>
      <c r="BT164" s="923"/>
      <c r="CB164" s="923"/>
      <c r="CJ164" s="923"/>
      <c r="CL164" s="923"/>
      <c r="CR164" s="923"/>
    </row>
    <row r="165" spans="1:96" s="922" customFormat="1" ht="12.75" customHeight="1" x14ac:dyDescent="0.2">
      <c r="A165" s="832" t="str">
        <f t="shared" si="4"/>
        <v>X</v>
      </c>
      <c r="B165" s="832" t="s">
        <v>1210</v>
      </c>
      <c r="C165" s="464" t="s">
        <v>1359</v>
      </c>
      <c r="D165" s="836" t="s">
        <v>1592</v>
      </c>
      <c r="E165" s="461">
        <v>0</v>
      </c>
      <c r="F165" s="461">
        <v>0</v>
      </c>
      <c r="G165" s="461">
        <v>0</v>
      </c>
      <c r="H165" s="461">
        <v>0</v>
      </c>
      <c r="I165" s="461">
        <v>0</v>
      </c>
      <c r="J165" s="461">
        <v>-1</v>
      </c>
      <c r="K165" s="461">
        <v>-1.0402499999999999</v>
      </c>
      <c r="L165" s="461">
        <v>0</v>
      </c>
      <c r="M165" s="461">
        <v>-0.61899999999999999</v>
      </c>
      <c r="N165" s="461">
        <v>-1.248907</v>
      </c>
      <c r="O165" s="461">
        <v>-1.2E-2</v>
      </c>
      <c r="P165" s="461">
        <v>-1.863</v>
      </c>
      <c r="Q165" s="461">
        <v>-1.6444449999999999</v>
      </c>
      <c r="R165" s="461">
        <v>-2.1823999999999999</v>
      </c>
      <c r="S165" s="461">
        <v>-1.5</v>
      </c>
      <c r="T165" s="461">
        <v>-1.349</v>
      </c>
      <c r="U165" s="461">
        <v>-1.59</v>
      </c>
      <c r="V165" s="917"/>
      <c r="W165" s="917"/>
      <c r="X165" s="917"/>
      <c r="Y165" s="917"/>
      <c r="Z165" s="917"/>
      <c r="AA165" s="917"/>
      <c r="AB165" s="917"/>
      <c r="AC165" s="917"/>
      <c r="AD165" s="917"/>
      <c r="AE165" s="917"/>
      <c r="AF165" s="917"/>
      <c r="AG165" s="917"/>
      <c r="AH165" s="917"/>
      <c r="AI165" s="917"/>
      <c r="AJ165" s="917"/>
      <c r="AK165" s="917"/>
      <c r="AL165" s="917"/>
      <c r="AM165" s="917"/>
      <c r="AN165" s="917"/>
      <c r="AO165" s="917"/>
      <c r="AP165" s="917"/>
      <c r="AQ165" s="917"/>
      <c r="AR165" s="917"/>
      <c r="AS165" s="917"/>
      <c r="AT165" s="917"/>
      <c r="AU165" s="917"/>
      <c r="AV165" s="917"/>
      <c r="AW165" s="917"/>
      <c r="AX165" s="917"/>
      <c r="AY165" s="917"/>
      <c r="AZ165" s="917"/>
      <c r="BA165" s="917"/>
      <c r="BB165" s="917"/>
      <c r="BC165" s="917"/>
      <c r="BD165" s="917"/>
      <c r="BE165" s="917"/>
      <c r="BF165" s="917"/>
      <c r="BG165" s="917"/>
      <c r="BH165" s="917"/>
      <c r="BI165" s="917"/>
      <c r="BJ165" s="917"/>
      <c r="BK165" s="917"/>
      <c r="BL165" s="923"/>
      <c r="BT165" s="923"/>
      <c r="CB165" s="923"/>
      <c r="CJ165" s="923"/>
      <c r="CL165" s="923"/>
      <c r="CR165" s="923"/>
    </row>
    <row r="166" spans="1:96" s="922" customFormat="1" ht="12.75" customHeight="1" x14ac:dyDescent="0.2">
      <c r="A166" s="832" t="str">
        <f t="shared" si="4"/>
        <v>X</v>
      </c>
      <c r="B166" s="832" t="s">
        <v>1210</v>
      </c>
      <c r="C166" s="464" t="s">
        <v>1360</v>
      </c>
      <c r="D166" s="836" t="s">
        <v>1593</v>
      </c>
      <c r="E166" s="461">
        <v>0</v>
      </c>
      <c r="F166" s="461">
        <v>0</v>
      </c>
      <c r="G166" s="461">
        <v>0</v>
      </c>
      <c r="H166" s="461">
        <v>-1.4675</v>
      </c>
      <c r="I166" s="461">
        <v>-1.0082</v>
      </c>
      <c r="J166" s="461">
        <v>-1.09185</v>
      </c>
      <c r="K166" s="461">
        <v>-0.96914999999999996</v>
      </c>
      <c r="L166" s="461">
        <v>-1.1424460000000001</v>
      </c>
      <c r="M166" s="461">
        <v>-1.3963350000000001</v>
      </c>
      <c r="N166" s="461">
        <v>-1.2254</v>
      </c>
      <c r="O166" s="461">
        <v>-1.2990569999999999</v>
      </c>
      <c r="P166" s="461">
        <v>-1.749541</v>
      </c>
      <c r="Q166" s="461">
        <v>-1.7372369999999999</v>
      </c>
      <c r="R166" s="461">
        <v>-1.89472</v>
      </c>
      <c r="S166" s="461">
        <v>-3.1040000000000001</v>
      </c>
      <c r="T166" s="461">
        <v>-2.8530000000000002</v>
      </c>
      <c r="U166" s="461">
        <v>-1.141</v>
      </c>
      <c r="V166" s="917"/>
      <c r="W166" s="917"/>
      <c r="X166" s="917"/>
      <c r="Y166" s="917"/>
      <c r="Z166" s="917"/>
      <c r="AA166" s="917"/>
      <c r="AB166" s="917"/>
      <c r="AC166" s="917"/>
      <c r="AD166" s="917"/>
      <c r="AE166" s="917"/>
      <c r="AF166" s="917"/>
      <c r="AG166" s="917"/>
      <c r="AH166" s="917"/>
      <c r="AI166" s="917"/>
      <c r="AJ166" s="917"/>
      <c r="AK166" s="917"/>
      <c r="AL166" s="917"/>
      <c r="AM166" s="917"/>
      <c r="AN166" s="917"/>
      <c r="AO166" s="917"/>
      <c r="AP166" s="917"/>
      <c r="AQ166" s="917"/>
      <c r="AR166" s="917"/>
      <c r="AS166" s="917"/>
      <c r="AT166" s="917"/>
      <c r="AU166" s="917"/>
      <c r="AV166" s="917"/>
      <c r="AW166" s="917"/>
      <c r="AX166" s="917"/>
      <c r="AY166" s="917"/>
      <c r="AZ166" s="917"/>
      <c r="BA166" s="917"/>
      <c r="BB166" s="917"/>
      <c r="BC166" s="917"/>
      <c r="BD166" s="917"/>
      <c r="BE166" s="917"/>
      <c r="BF166" s="917"/>
      <c r="BG166" s="917"/>
      <c r="BH166" s="917"/>
      <c r="BI166" s="917"/>
      <c r="BJ166" s="917"/>
      <c r="BK166" s="917"/>
      <c r="BL166" s="923"/>
      <c r="BT166" s="923"/>
      <c r="CB166" s="923"/>
      <c r="CJ166" s="923"/>
      <c r="CL166" s="923"/>
      <c r="CR166" s="923"/>
    </row>
    <row r="167" spans="1:96" s="922" customFormat="1" ht="12.75" customHeight="1" x14ac:dyDescent="0.2">
      <c r="A167" s="832" t="str">
        <f t="shared" si="4"/>
        <v>X</v>
      </c>
      <c r="B167" s="832" t="s">
        <v>1210</v>
      </c>
      <c r="C167" s="464" t="s">
        <v>1361</v>
      </c>
      <c r="D167" s="836" t="s">
        <v>1594</v>
      </c>
      <c r="E167" s="461">
        <v>-0.71599999999999997</v>
      </c>
      <c r="F167" s="461">
        <v>-0.4</v>
      </c>
      <c r="G167" s="461">
        <v>-0.39700000000000002</v>
      </c>
      <c r="H167" s="461">
        <v>-0.30813300000000005</v>
      </c>
      <c r="I167" s="461">
        <v>-0.93491699999999989</v>
      </c>
      <c r="J167" s="461">
        <v>-0.82440000000000002</v>
      </c>
      <c r="K167" s="461">
        <v>-0.49879099999999998</v>
      </c>
      <c r="L167" s="461">
        <v>-0.71926699999999999</v>
      </c>
      <c r="M167" s="461">
        <v>-0.772872</v>
      </c>
      <c r="N167" s="461">
        <v>-1.907511</v>
      </c>
      <c r="O167" s="461">
        <v>-0.88790100000000005</v>
      </c>
      <c r="P167" s="461">
        <v>-1.916903</v>
      </c>
      <c r="Q167" s="461">
        <v>-1.3341529999999999</v>
      </c>
      <c r="R167" s="461">
        <v>-2.4795530000000001</v>
      </c>
      <c r="S167" s="461">
        <v>-0.98199999999999998</v>
      </c>
      <c r="T167" s="461">
        <v>-0.94199999999999995</v>
      </c>
      <c r="U167" s="461">
        <v>-0.84399999999999997</v>
      </c>
      <c r="V167" s="917"/>
      <c r="W167" s="917"/>
      <c r="X167" s="917"/>
      <c r="Y167" s="917"/>
      <c r="Z167" s="917"/>
      <c r="AA167" s="917"/>
      <c r="AB167" s="917"/>
      <c r="AC167" s="917"/>
      <c r="AD167" s="917"/>
      <c r="AE167" s="917"/>
      <c r="AF167" s="917"/>
      <c r="AG167" s="917"/>
      <c r="AH167" s="917"/>
      <c r="AI167" s="917"/>
      <c r="AJ167" s="917"/>
      <c r="AK167" s="917"/>
      <c r="AL167" s="917"/>
      <c r="AM167" s="917"/>
      <c r="AN167" s="917"/>
      <c r="AO167" s="917"/>
      <c r="AP167" s="917"/>
      <c r="AQ167" s="917"/>
      <c r="AR167" s="917"/>
      <c r="AS167" s="917"/>
      <c r="AT167" s="917"/>
      <c r="AU167" s="917"/>
      <c r="AV167" s="917"/>
      <c r="AW167" s="917"/>
      <c r="AX167" s="917"/>
      <c r="AY167" s="917"/>
      <c r="AZ167" s="917"/>
      <c r="BA167" s="917"/>
      <c r="BB167" s="917"/>
      <c r="BC167" s="917"/>
      <c r="BD167" s="917"/>
      <c r="BE167" s="917"/>
      <c r="BF167" s="917"/>
      <c r="BG167" s="917"/>
      <c r="BH167" s="917"/>
      <c r="BI167" s="917"/>
      <c r="BJ167" s="917"/>
      <c r="BK167" s="917"/>
      <c r="BL167" s="923"/>
      <c r="BT167" s="923"/>
      <c r="CB167" s="923"/>
      <c r="CJ167" s="923"/>
      <c r="CR167" s="923"/>
    </row>
    <row r="168" spans="1:96" s="922" customFormat="1" ht="12.75" hidden="1" customHeight="1" x14ac:dyDescent="0.2">
      <c r="A168" s="832" t="str">
        <f t="shared" si="4"/>
        <v/>
      </c>
      <c r="B168" s="832" t="s">
        <v>1210</v>
      </c>
      <c r="C168" s="464" t="s">
        <v>1362</v>
      </c>
      <c r="D168" s="836" t="s">
        <v>1595</v>
      </c>
      <c r="E168" s="461">
        <v>0</v>
      </c>
      <c r="F168" s="461">
        <v>0</v>
      </c>
      <c r="G168" s="461">
        <v>0</v>
      </c>
      <c r="H168" s="461">
        <v>0</v>
      </c>
      <c r="I168" s="461">
        <v>0</v>
      </c>
      <c r="J168" s="461">
        <v>0</v>
      </c>
      <c r="K168" s="461">
        <v>0</v>
      </c>
      <c r="L168" s="461">
        <v>0</v>
      </c>
      <c r="M168" s="461">
        <v>0</v>
      </c>
      <c r="N168" s="461">
        <v>0</v>
      </c>
      <c r="O168" s="461">
        <v>0</v>
      </c>
      <c r="P168" s="461">
        <v>0</v>
      </c>
      <c r="Q168" s="461">
        <v>0</v>
      </c>
      <c r="R168" s="461">
        <v>0</v>
      </c>
      <c r="S168" s="461">
        <v>0</v>
      </c>
      <c r="T168" s="461">
        <v>0</v>
      </c>
      <c r="U168" s="461">
        <v>0</v>
      </c>
      <c r="V168" s="917"/>
      <c r="W168" s="917"/>
      <c r="X168" s="917"/>
      <c r="Y168" s="917"/>
      <c r="Z168" s="917"/>
      <c r="AA168" s="917"/>
      <c r="AB168" s="917"/>
      <c r="AC168" s="917"/>
      <c r="AD168" s="917"/>
      <c r="AE168" s="917"/>
      <c r="AF168" s="917"/>
      <c r="AG168" s="917"/>
      <c r="AH168" s="917"/>
      <c r="AI168" s="917"/>
      <c r="AJ168" s="917"/>
      <c r="AK168" s="917"/>
      <c r="AL168" s="917"/>
      <c r="AM168" s="917"/>
      <c r="AN168" s="917"/>
      <c r="AO168" s="917"/>
      <c r="AP168" s="917"/>
      <c r="AQ168" s="917"/>
      <c r="AR168" s="917"/>
      <c r="AS168" s="917"/>
      <c r="AT168" s="917"/>
      <c r="AU168" s="917"/>
      <c r="AV168" s="917"/>
      <c r="AW168" s="917"/>
      <c r="AX168" s="917"/>
      <c r="AY168" s="917"/>
      <c r="AZ168" s="917"/>
      <c r="BA168" s="917"/>
      <c r="BB168" s="917"/>
      <c r="BC168" s="917"/>
      <c r="BD168" s="917"/>
      <c r="BE168" s="917"/>
      <c r="BF168" s="917"/>
      <c r="BG168" s="917"/>
      <c r="BH168" s="917"/>
      <c r="BI168" s="917"/>
      <c r="BJ168" s="917"/>
      <c r="BK168" s="917"/>
      <c r="BL168" s="923"/>
      <c r="BT168" s="923"/>
      <c r="CB168" s="923"/>
      <c r="CJ168" s="923"/>
      <c r="CL168" s="923"/>
      <c r="CR168" s="923"/>
    </row>
    <row r="169" spans="1:96" s="919" customFormat="1" ht="20.100000000000001" customHeight="1" x14ac:dyDescent="0.2">
      <c r="A169" s="832" t="str">
        <f t="shared" si="4"/>
        <v>X</v>
      </c>
      <c r="B169" s="843" t="s">
        <v>1210</v>
      </c>
      <c r="C169" s="844" t="s">
        <v>1363</v>
      </c>
      <c r="D169" s="867" t="s">
        <v>1596</v>
      </c>
      <c r="E169" s="463">
        <v>0</v>
      </c>
      <c r="F169" s="463">
        <v>0</v>
      </c>
      <c r="G169" s="463">
        <v>0</v>
      </c>
      <c r="H169" s="463">
        <v>0</v>
      </c>
      <c r="I169" s="463">
        <v>0</v>
      </c>
      <c r="J169" s="463">
        <v>0</v>
      </c>
      <c r="K169" s="463">
        <v>0</v>
      </c>
      <c r="L169" s="463">
        <v>0</v>
      </c>
      <c r="M169" s="463">
        <v>0</v>
      </c>
      <c r="N169" s="463">
        <v>0</v>
      </c>
      <c r="O169" s="463">
        <v>0</v>
      </c>
      <c r="P169" s="463">
        <v>0</v>
      </c>
      <c r="Q169" s="463">
        <v>0</v>
      </c>
      <c r="R169" s="463">
        <v>0</v>
      </c>
      <c r="S169" s="463">
        <v>-0.17799999999999999</v>
      </c>
      <c r="T169" s="463">
        <v>0</v>
      </c>
      <c r="U169" s="463">
        <v>-0.11899999999999999</v>
      </c>
      <c r="V169" s="917"/>
      <c r="W169" s="917"/>
      <c r="X169" s="917"/>
      <c r="Y169" s="917"/>
      <c r="Z169" s="917"/>
      <c r="AA169" s="917"/>
      <c r="AB169" s="917"/>
      <c r="AC169" s="917"/>
      <c r="AD169" s="917"/>
      <c r="AE169" s="917"/>
      <c r="AF169" s="917"/>
      <c r="AG169" s="917"/>
      <c r="AH169" s="917"/>
      <c r="AI169" s="917"/>
      <c r="AJ169" s="917"/>
      <c r="AK169" s="917"/>
      <c r="AL169" s="917"/>
      <c r="AM169" s="917"/>
      <c r="AN169" s="917"/>
      <c r="AO169" s="917"/>
      <c r="AP169" s="917"/>
      <c r="AQ169" s="917"/>
      <c r="AR169" s="917"/>
      <c r="AS169" s="917"/>
      <c r="AT169" s="917"/>
      <c r="AU169" s="917"/>
      <c r="AV169" s="917"/>
      <c r="AW169" s="917"/>
      <c r="AX169" s="917"/>
      <c r="AY169" s="917"/>
      <c r="AZ169" s="917"/>
      <c r="BA169" s="917"/>
      <c r="BB169" s="917"/>
      <c r="BC169" s="917"/>
      <c r="BD169" s="917"/>
      <c r="BE169" s="917"/>
      <c r="BF169" s="917"/>
      <c r="BG169" s="917"/>
      <c r="BH169" s="917"/>
      <c r="BI169" s="917"/>
      <c r="BJ169" s="917"/>
      <c r="BK169" s="917"/>
      <c r="BL169" s="925"/>
      <c r="BT169" s="925"/>
      <c r="CB169" s="925"/>
      <c r="CJ169" s="925"/>
      <c r="CL169" s="925"/>
      <c r="CR169" s="925"/>
    </row>
    <row r="170" spans="1:96" s="922" customFormat="1" ht="12.75" customHeight="1" x14ac:dyDescent="0.2">
      <c r="A170" s="832" t="str">
        <f t="shared" si="4"/>
        <v>X</v>
      </c>
      <c r="B170" s="832" t="s">
        <v>1210</v>
      </c>
      <c r="C170" s="462" t="s">
        <v>1364</v>
      </c>
      <c r="D170" s="920" t="s">
        <v>1597</v>
      </c>
      <c r="E170" s="461">
        <v>0</v>
      </c>
      <c r="F170" s="461">
        <v>0</v>
      </c>
      <c r="G170" s="461">
        <v>0</v>
      </c>
      <c r="H170" s="461">
        <v>0</v>
      </c>
      <c r="I170" s="461">
        <v>0</v>
      </c>
      <c r="J170" s="461">
        <v>0</v>
      </c>
      <c r="K170" s="461">
        <v>0</v>
      </c>
      <c r="L170" s="461">
        <v>0</v>
      </c>
      <c r="M170" s="461">
        <v>0</v>
      </c>
      <c r="N170" s="461">
        <v>0</v>
      </c>
      <c r="O170" s="461">
        <v>0</v>
      </c>
      <c r="P170" s="461">
        <v>0</v>
      </c>
      <c r="Q170" s="461">
        <v>0</v>
      </c>
      <c r="R170" s="461">
        <v>0</v>
      </c>
      <c r="S170" s="461">
        <v>0</v>
      </c>
      <c r="T170" s="461">
        <v>0</v>
      </c>
      <c r="U170" s="461">
        <v>-0.219</v>
      </c>
      <c r="V170" s="917"/>
      <c r="W170" s="917"/>
      <c r="X170" s="917"/>
      <c r="Y170" s="917"/>
      <c r="Z170" s="917"/>
      <c r="AA170" s="917"/>
      <c r="AB170" s="917"/>
      <c r="AC170" s="917"/>
      <c r="AD170" s="917"/>
      <c r="AE170" s="917"/>
      <c r="AF170" s="917"/>
      <c r="AG170" s="917"/>
      <c r="AH170" s="917"/>
      <c r="AI170" s="917"/>
      <c r="AJ170" s="917"/>
      <c r="AK170" s="917"/>
      <c r="AL170" s="917"/>
      <c r="AM170" s="917"/>
      <c r="AN170" s="917"/>
      <c r="AO170" s="917"/>
      <c r="AP170" s="917"/>
      <c r="AQ170" s="917"/>
      <c r="AR170" s="917"/>
      <c r="AS170" s="917"/>
      <c r="AT170" s="917"/>
      <c r="AU170" s="917"/>
      <c r="AV170" s="917"/>
      <c r="AW170" s="917"/>
      <c r="AX170" s="917"/>
      <c r="AY170" s="917"/>
      <c r="AZ170" s="917"/>
      <c r="BA170" s="917"/>
      <c r="BB170" s="917"/>
      <c r="BC170" s="917"/>
      <c r="BD170" s="917"/>
      <c r="BE170" s="917"/>
      <c r="BF170" s="917"/>
      <c r="BG170" s="917"/>
      <c r="BH170" s="917"/>
      <c r="BI170" s="917"/>
      <c r="BJ170" s="917"/>
      <c r="BK170" s="917"/>
      <c r="BL170" s="923"/>
      <c r="BT170" s="923"/>
      <c r="CB170" s="923"/>
      <c r="CJ170" s="923"/>
      <c r="CL170" s="923"/>
      <c r="CR170" s="923"/>
    </row>
    <row r="171" spans="1:96" s="922" customFormat="1" ht="12.75" hidden="1" customHeight="1" x14ac:dyDescent="0.2">
      <c r="A171" s="832" t="str">
        <f t="shared" si="4"/>
        <v/>
      </c>
      <c r="B171" s="832" t="s">
        <v>1204</v>
      </c>
      <c r="C171" s="464" t="s">
        <v>1365</v>
      </c>
      <c r="D171" s="842" t="s">
        <v>1598</v>
      </c>
      <c r="E171" s="461">
        <v>0</v>
      </c>
      <c r="F171" s="461">
        <v>0</v>
      </c>
      <c r="G171" s="461">
        <v>0</v>
      </c>
      <c r="H171" s="461">
        <v>0</v>
      </c>
      <c r="I171" s="461">
        <v>0</v>
      </c>
      <c r="J171" s="461">
        <v>0</v>
      </c>
      <c r="K171" s="461">
        <v>0</v>
      </c>
      <c r="L171" s="461">
        <v>0</v>
      </c>
      <c r="M171" s="461">
        <v>0</v>
      </c>
      <c r="N171" s="461">
        <v>0</v>
      </c>
      <c r="O171" s="461">
        <v>0</v>
      </c>
      <c r="P171" s="461">
        <v>0</v>
      </c>
      <c r="Q171" s="461">
        <v>0</v>
      </c>
      <c r="R171" s="461">
        <v>0</v>
      </c>
      <c r="S171" s="461">
        <v>0</v>
      </c>
      <c r="T171" s="461">
        <v>0</v>
      </c>
      <c r="U171" s="461">
        <v>0</v>
      </c>
      <c r="V171" s="917"/>
      <c r="W171" s="917"/>
      <c r="X171" s="917"/>
      <c r="Y171" s="917"/>
      <c r="Z171" s="917"/>
      <c r="AA171" s="917"/>
      <c r="AB171" s="917"/>
      <c r="AC171" s="917"/>
      <c r="AD171" s="917"/>
      <c r="AE171" s="917"/>
      <c r="AF171" s="917"/>
      <c r="AG171" s="917"/>
      <c r="AH171" s="917"/>
      <c r="AI171" s="917"/>
      <c r="AJ171" s="917"/>
      <c r="AK171" s="917"/>
      <c r="AL171" s="917"/>
      <c r="AM171" s="917"/>
      <c r="AN171" s="917"/>
      <c r="AO171" s="917"/>
      <c r="AP171" s="917"/>
      <c r="AQ171" s="917"/>
      <c r="AR171" s="917"/>
      <c r="AS171" s="917"/>
      <c r="AT171" s="917"/>
      <c r="AU171" s="917"/>
      <c r="AV171" s="917"/>
      <c r="AW171" s="917"/>
      <c r="AX171" s="917"/>
      <c r="AY171" s="917"/>
      <c r="AZ171" s="917"/>
      <c r="BA171" s="917"/>
      <c r="BB171" s="917"/>
      <c r="BC171" s="917"/>
      <c r="BD171" s="917"/>
      <c r="BE171" s="917"/>
      <c r="BF171" s="917"/>
      <c r="BG171" s="917"/>
      <c r="BH171" s="917"/>
      <c r="BI171" s="917"/>
      <c r="BJ171" s="917"/>
      <c r="BK171" s="917"/>
      <c r="BL171" s="923"/>
      <c r="BT171" s="923"/>
      <c r="CB171" s="923"/>
      <c r="CJ171" s="923"/>
      <c r="CR171" s="923"/>
    </row>
    <row r="172" spans="1:96" s="922" customFormat="1" ht="12.75" hidden="1" customHeight="1" x14ac:dyDescent="0.2">
      <c r="A172" s="832" t="str">
        <f t="shared" si="4"/>
        <v/>
      </c>
      <c r="B172" s="832" t="s">
        <v>1210</v>
      </c>
      <c r="C172" s="464" t="s">
        <v>1366</v>
      </c>
      <c r="D172" s="840" t="s">
        <v>1599</v>
      </c>
      <c r="E172" s="461">
        <v>0</v>
      </c>
      <c r="F172" s="461">
        <v>0</v>
      </c>
      <c r="G172" s="461">
        <v>0</v>
      </c>
      <c r="H172" s="461">
        <v>0</v>
      </c>
      <c r="I172" s="461">
        <v>0</v>
      </c>
      <c r="J172" s="461">
        <v>0</v>
      </c>
      <c r="K172" s="461">
        <v>0</v>
      </c>
      <c r="L172" s="461">
        <v>0</v>
      </c>
      <c r="M172" s="461">
        <v>0</v>
      </c>
      <c r="N172" s="461">
        <v>0</v>
      </c>
      <c r="O172" s="461">
        <v>0</v>
      </c>
      <c r="P172" s="461">
        <v>0</v>
      </c>
      <c r="Q172" s="461">
        <v>0</v>
      </c>
      <c r="R172" s="461">
        <v>0</v>
      </c>
      <c r="S172" s="461">
        <v>0</v>
      </c>
      <c r="T172" s="461">
        <v>0</v>
      </c>
      <c r="U172" s="461">
        <v>0</v>
      </c>
      <c r="V172" s="917"/>
      <c r="W172" s="917"/>
      <c r="X172" s="917"/>
      <c r="Y172" s="917"/>
      <c r="Z172" s="917"/>
      <c r="AA172" s="917"/>
      <c r="AB172" s="917"/>
      <c r="AC172" s="917"/>
      <c r="AD172" s="917"/>
      <c r="AE172" s="917"/>
      <c r="AF172" s="917"/>
      <c r="AG172" s="917"/>
      <c r="AH172" s="917"/>
      <c r="AI172" s="917"/>
      <c r="AJ172" s="917"/>
      <c r="AK172" s="917"/>
      <c r="AL172" s="917"/>
      <c r="AM172" s="917"/>
      <c r="AN172" s="917"/>
      <c r="AO172" s="917"/>
      <c r="AP172" s="917"/>
      <c r="AQ172" s="917"/>
      <c r="AR172" s="917"/>
      <c r="AS172" s="917"/>
      <c r="AT172" s="917"/>
      <c r="AU172" s="917"/>
      <c r="AV172" s="917"/>
      <c r="AW172" s="917"/>
      <c r="AX172" s="917"/>
      <c r="AY172" s="917"/>
      <c r="AZ172" s="917"/>
      <c r="BA172" s="917"/>
      <c r="BB172" s="917"/>
      <c r="BC172" s="917"/>
      <c r="BD172" s="917"/>
      <c r="BE172" s="917"/>
      <c r="BF172" s="917"/>
      <c r="BG172" s="917"/>
      <c r="BH172" s="917"/>
      <c r="BI172" s="917"/>
      <c r="BJ172" s="917"/>
      <c r="BK172" s="917"/>
      <c r="BL172" s="923"/>
      <c r="BT172" s="923"/>
      <c r="CB172" s="923"/>
      <c r="CJ172" s="923"/>
      <c r="CR172" s="923"/>
    </row>
    <row r="173" spans="1:96" s="919" customFormat="1" ht="20.100000000000001" hidden="1" customHeight="1" x14ac:dyDescent="0.2">
      <c r="A173" s="832" t="str">
        <f t="shared" si="4"/>
        <v>X</v>
      </c>
      <c r="B173" s="843" t="s">
        <v>1210</v>
      </c>
      <c r="C173" s="844" t="s">
        <v>1367</v>
      </c>
      <c r="D173" s="846" t="s">
        <v>1600</v>
      </c>
      <c r="E173" s="461">
        <v>0</v>
      </c>
      <c r="F173" s="461">
        <v>0</v>
      </c>
      <c r="G173" s="461">
        <v>0</v>
      </c>
      <c r="H173" s="461">
        <v>0</v>
      </c>
      <c r="I173" s="461">
        <v>0</v>
      </c>
      <c r="J173" s="461">
        <v>0</v>
      </c>
      <c r="K173" s="461">
        <v>0</v>
      </c>
      <c r="L173" s="461">
        <v>0</v>
      </c>
      <c r="M173" s="461">
        <v>0</v>
      </c>
      <c r="N173" s="461">
        <v>0</v>
      </c>
      <c r="O173" s="461">
        <v>0</v>
      </c>
      <c r="P173" s="461">
        <v>0</v>
      </c>
      <c r="Q173" s="461">
        <v>0</v>
      </c>
      <c r="R173" s="461">
        <v>0</v>
      </c>
      <c r="S173" s="461">
        <v>0</v>
      </c>
      <c r="T173" s="461">
        <v>0</v>
      </c>
      <c r="U173" s="461">
        <v>-0.14899999999999999</v>
      </c>
      <c r="V173" s="917"/>
      <c r="W173" s="917"/>
      <c r="X173" s="917"/>
      <c r="Y173" s="917"/>
      <c r="Z173" s="917"/>
      <c r="AA173" s="917"/>
      <c r="AB173" s="917"/>
      <c r="AC173" s="917"/>
      <c r="AD173" s="917"/>
      <c r="AE173" s="917"/>
      <c r="AF173" s="917"/>
      <c r="AG173" s="917"/>
      <c r="AH173" s="917"/>
      <c r="AI173" s="917"/>
      <c r="AJ173" s="917"/>
      <c r="AK173" s="917"/>
      <c r="AL173" s="917"/>
      <c r="AM173" s="917"/>
      <c r="AN173" s="917"/>
      <c r="AO173" s="917"/>
      <c r="AP173" s="917"/>
      <c r="AQ173" s="917"/>
      <c r="AR173" s="917"/>
      <c r="AS173" s="917"/>
      <c r="AT173" s="917"/>
      <c r="AU173" s="917"/>
      <c r="AV173" s="917"/>
      <c r="AW173" s="917"/>
      <c r="AX173" s="917"/>
      <c r="AY173" s="917"/>
      <c r="AZ173" s="917"/>
      <c r="BA173" s="917"/>
      <c r="BB173" s="917"/>
      <c r="BC173" s="917"/>
      <c r="BD173" s="917"/>
      <c r="BE173" s="917"/>
      <c r="BF173" s="917"/>
      <c r="BG173" s="917"/>
      <c r="BH173" s="917"/>
      <c r="BI173" s="917"/>
      <c r="BJ173" s="917"/>
      <c r="BK173" s="917"/>
      <c r="BL173" s="925"/>
      <c r="BT173" s="925"/>
      <c r="CB173" s="925"/>
      <c r="CJ173" s="925"/>
      <c r="CR173" s="925"/>
    </row>
    <row r="174" spans="1:96" ht="20.100000000000001" customHeight="1" x14ac:dyDescent="0.25">
      <c r="A174" s="832" t="s">
        <v>1024</v>
      </c>
      <c r="D174" s="454" t="str">
        <f>CONCATENATE(D1,", continued")</f>
        <v>Table 10b   RMI government finances (GFS 2001 Format, detail) FY2004-FY2020, continued</v>
      </c>
      <c r="R174" s="704"/>
      <c r="S174" s="704"/>
      <c r="T174" s="704"/>
      <c r="U174" s="704"/>
    </row>
    <row r="175" spans="1:96" s="921" customFormat="1" ht="25.15" customHeight="1" x14ac:dyDescent="0.2">
      <c r="A175" s="832" t="s">
        <v>1024</v>
      </c>
      <c r="B175" s="459"/>
      <c r="C175" s="459"/>
      <c r="D175" s="263" t="s">
        <v>344</v>
      </c>
      <c r="E175" s="177" t="str">
        <f>IF(PubGrf="P",Sys!L3,Sys!L4)</f>
        <v>FY2004</v>
      </c>
      <c r="F175" s="177" t="str">
        <f>IF(PubGrf="P",Sys!M3,Sys!M4)</f>
        <v>FY2005</v>
      </c>
      <c r="G175" s="177" t="str">
        <f>IF(PubGrf="P",Sys!N3,Sys!N4)</f>
        <v>FY2006</v>
      </c>
      <c r="H175" s="177" t="str">
        <f>IF(PubGrf="P",Sys!O3,Sys!O4)</f>
        <v>FY2007</v>
      </c>
      <c r="I175" s="177" t="str">
        <f>IF(PubGrf="P",Sys!P3,Sys!P4)</f>
        <v>FY2008</v>
      </c>
      <c r="J175" s="177" t="str">
        <f>IF(PubGrf="P",Sys!Q3,Sys!Q4)</f>
        <v>FY2009</v>
      </c>
      <c r="K175" s="177" t="str">
        <f>IF(PubGrf="P",Sys!R3,Sys!R4)</f>
        <v>FY2010</v>
      </c>
      <c r="L175" s="177" t="str">
        <f>IF(PubGrf="P",Sys!S3,Sys!S4)</f>
        <v>FY2011</v>
      </c>
      <c r="M175" s="177" t="str">
        <f>IF(PubGrf="P",Sys!T3,Sys!T4)</f>
        <v>FY2012</v>
      </c>
      <c r="N175" s="177" t="str">
        <f>IF(PubGrf="P",Sys!U3,Sys!U4)</f>
        <v>FY2013</v>
      </c>
      <c r="O175" s="177" t="str">
        <f>IF(PubGrf="P",Sys!V3,Sys!V4)</f>
        <v>FY2014</v>
      </c>
      <c r="P175" s="706" t="str">
        <f t="shared" ref="P175:S175" si="5">P3</f>
        <v>FY2015</v>
      </c>
      <c r="Q175" s="706" t="str">
        <f t="shared" si="5"/>
        <v>FY2016</v>
      </c>
      <c r="R175" s="706" t="str">
        <f t="shared" si="5"/>
        <v>FY2017</v>
      </c>
      <c r="S175" s="706" t="str">
        <f t="shared" si="5"/>
        <v>FY2018</v>
      </c>
      <c r="T175" s="706" t="str">
        <f t="shared" ref="T175:U175" si="6">T3</f>
        <v>FY2019</v>
      </c>
      <c r="U175" s="706" t="str">
        <f t="shared" si="6"/>
        <v>FY2020</v>
      </c>
      <c r="V175" s="917"/>
      <c r="W175" s="917"/>
      <c r="X175" s="917"/>
      <c r="Y175" s="917"/>
      <c r="Z175" s="917"/>
      <c r="AA175" s="917"/>
      <c r="AB175" s="917"/>
      <c r="AC175" s="917"/>
      <c r="AD175" s="917"/>
      <c r="AE175" s="917"/>
      <c r="AF175" s="917"/>
      <c r="AG175" s="917"/>
      <c r="AH175" s="917"/>
      <c r="AI175" s="917"/>
      <c r="AJ175" s="917"/>
      <c r="AK175" s="917"/>
      <c r="AL175" s="917"/>
      <c r="AM175" s="917"/>
      <c r="AN175" s="917"/>
      <c r="AO175" s="917"/>
      <c r="AP175" s="917"/>
      <c r="AQ175" s="917"/>
      <c r="AR175" s="917"/>
      <c r="AS175" s="917"/>
      <c r="AT175" s="917"/>
      <c r="AU175" s="917"/>
      <c r="AV175" s="917"/>
      <c r="AW175" s="917"/>
      <c r="AX175" s="917"/>
      <c r="AY175" s="917"/>
      <c r="AZ175" s="917"/>
      <c r="BA175" s="917"/>
      <c r="BB175" s="917"/>
      <c r="BC175" s="917"/>
      <c r="BD175" s="917"/>
      <c r="BE175" s="917"/>
      <c r="BF175" s="917"/>
      <c r="BG175" s="917"/>
      <c r="BH175" s="917"/>
      <c r="BI175" s="917"/>
      <c r="BJ175" s="917"/>
      <c r="BK175" s="917"/>
    </row>
    <row r="176" spans="1:96" s="922" customFormat="1" ht="20.100000000000001" customHeight="1" x14ac:dyDescent="0.2">
      <c r="A176" s="832" t="str">
        <f t="shared" si="4"/>
        <v>X</v>
      </c>
      <c r="B176" s="832" t="s">
        <v>1204</v>
      </c>
      <c r="C176" s="464" t="s">
        <v>1368</v>
      </c>
      <c r="D176" s="468" t="s">
        <v>622</v>
      </c>
      <c r="E176" s="461">
        <v>-4.0389999999999997</v>
      </c>
      <c r="F176" s="461">
        <v>-40.545464000000003</v>
      </c>
      <c r="G176" s="461">
        <v>-9.3268109999999993</v>
      </c>
      <c r="H176" s="461">
        <v>-7.576128999999999</v>
      </c>
      <c r="I176" s="461">
        <v>-5.1242859999999997</v>
      </c>
      <c r="J176" s="461">
        <v>-7.4374659999999997</v>
      </c>
      <c r="K176" s="461">
        <v>-6.6742180000000007</v>
      </c>
      <c r="L176" s="461">
        <v>-9.2977929999999986</v>
      </c>
      <c r="M176" s="461">
        <v>-8.4881060000000002</v>
      </c>
      <c r="N176" s="461">
        <v>-6.7037250000000004</v>
      </c>
      <c r="O176" s="461">
        <v>-7.6052869999999988</v>
      </c>
      <c r="P176" s="461">
        <v>-10.023897999999997</v>
      </c>
      <c r="Q176" s="461">
        <v>-15.832178000000003</v>
      </c>
      <c r="R176" s="461">
        <v>-15.642037999999999</v>
      </c>
      <c r="S176" s="461">
        <v>-12.049999999999999</v>
      </c>
      <c r="T176" s="461">
        <v>-11.472</v>
      </c>
      <c r="U176" s="461">
        <v>-16.295000000000002</v>
      </c>
      <c r="V176" s="917"/>
      <c r="W176" s="917"/>
      <c r="X176" s="917"/>
      <c r="Y176" s="917"/>
      <c r="Z176" s="917"/>
      <c r="AA176" s="917"/>
      <c r="AB176" s="917"/>
      <c r="AC176" s="917"/>
      <c r="AD176" s="917"/>
      <c r="AE176" s="917"/>
      <c r="AF176" s="917"/>
      <c r="AG176" s="917"/>
      <c r="AH176" s="917"/>
      <c r="AI176" s="917"/>
      <c r="AJ176" s="917"/>
      <c r="AK176" s="917"/>
      <c r="AL176" s="917"/>
      <c r="AM176" s="917"/>
      <c r="AN176" s="917"/>
      <c r="AO176" s="917"/>
      <c r="AP176" s="917"/>
      <c r="AQ176" s="917"/>
      <c r="AR176" s="917"/>
      <c r="AS176" s="917"/>
      <c r="AT176" s="917"/>
      <c r="AU176" s="917"/>
      <c r="AV176" s="917"/>
      <c r="AW176" s="917"/>
      <c r="AX176" s="917"/>
      <c r="AY176" s="917"/>
      <c r="AZ176" s="917"/>
      <c r="BA176" s="917"/>
      <c r="BB176" s="917"/>
      <c r="BC176" s="917"/>
      <c r="BD176" s="917"/>
      <c r="BE176" s="917"/>
      <c r="BF176" s="917"/>
      <c r="BG176" s="917"/>
      <c r="BH176" s="917"/>
      <c r="BI176" s="917"/>
      <c r="BJ176" s="917"/>
      <c r="BK176" s="917"/>
      <c r="BL176" s="923"/>
      <c r="BT176" s="923"/>
      <c r="CB176" s="923"/>
      <c r="CJ176" s="923"/>
      <c r="CL176" s="923"/>
      <c r="CR176" s="923"/>
    </row>
    <row r="177" spans="1:96" s="922" customFormat="1" ht="12.75" customHeight="1" x14ac:dyDescent="0.2">
      <c r="A177" s="832" t="str">
        <f t="shared" si="4"/>
        <v>X</v>
      </c>
      <c r="B177" s="832" t="s">
        <v>1204</v>
      </c>
      <c r="C177" s="464" t="s">
        <v>1369</v>
      </c>
      <c r="D177" s="840" t="s">
        <v>1601</v>
      </c>
      <c r="E177" s="461">
        <v>0</v>
      </c>
      <c r="F177" s="461">
        <v>0</v>
      </c>
      <c r="G177" s="461">
        <v>0</v>
      </c>
      <c r="H177" s="461">
        <v>0</v>
      </c>
      <c r="I177" s="461">
        <v>0</v>
      </c>
      <c r="J177" s="461">
        <v>0</v>
      </c>
      <c r="K177" s="461">
        <v>0</v>
      </c>
      <c r="L177" s="461">
        <v>0</v>
      </c>
      <c r="M177" s="461">
        <v>0</v>
      </c>
      <c r="N177" s="461">
        <v>0</v>
      </c>
      <c r="O177" s="461">
        <v>0</v>
      </c>
      <c r="P177" s="461">
        <v>0</v>
      </c>
      <c r="Q177" s="461">
        <v>0</v>
      </c>
      <c r="R177" s="461">
        <v>0</v>
      </c>
      <c r="S177" s="461">
        <v>0</v>
      </c>
      <c r="T177" s="461">
        <v>0</v>
      </c>
      <c r="U177" s="461">
        <v>-0.01</v>
      </c>
      <c r="V177" s="917"/>
      <c r="W177" s="917"/>
      <c r="X177" s="917"/>
      <c r="Y177" s="917"/>
      <c r="Z177" s="917"/>
      <c r="AA177" s="917"/>
      <c r="AB177" s="917"/>
      <c r="AC177" s="917"/>
      <c r="AD177" s="917"/>
      <c r="AE177" s="917"/>
      <c r="AF177" s="917"/>
      <c r="AG177" s="917"/>
      <c r="AH177" s="917"/>
      <c r="AI177" s="917"/>
      <c r="AJ177" s="917"/>
      <c r="AK177" s="917"/>
      <c r="AL177" s="917"/>
      <c r="AM177" s="917"/>
      <c r="AN177" s="917"/>
      <c r="AO177" s="917"/>
      <c r="AP177" s="917"/>
      <c r="AQ177" s="917"/>
      <c r="AR177" s="917"/>
      <c r="AS177" s="917"/>
      <c r="AT177" s="917"/>
      <c r="AU177" s="917"/>
      <c r="AV177" s="917"/>
      <c r="AW177" s="917"/>
      <c r="AX177" s="917"/>
      <c r="AY177" s="917"/>
      <c r="AZ177" s="917"/>
      <c r="BA177" s="917"/>
      <c r="BB177" s="917"/>
      <c r="BC177" s="917"/>
      <c r="BD177" s="917"/>
      <c r="BE177" s="917"/>
      <c r="BF177" s="917"/>
      <c r="BG177" s="917"/>
      <c r="BH177" s="917"/>
      <c r="BI177" s="917"/>
      <c r="BJ177" s="917"/>
      <c r="BK177" s="917"/>
      <c r="BL177" s="923"/>
      <c r="BT177" s="923"/>
      <c r="CB177" s="923"/>
      <c r="CJ177" s="923"/>
      <c r="CL177" s="923"/>
      <c r="CR177" s="923"/>
    </row>
    <row r="178" spans="1:96" s="922" customFormat="1" ht="12.75" customHeight="1" x14ac:dyDescent="0.2">
      <c r="A178" s="832" t="str">
        <f t="shared" si="4"/>
        <v>X</v>
      </c>
      <c r="B178" s="832" t="s">
        <v>1210</v>
      </c>
      <c r="C178" s="464" t="s">
        <v>1370</v>
      </c>
      <c r="D178" s="842" t="s">
        <v>1159</v>
      </c>
      <c r="E178" s="461">
        <v>0</v>
      </c>
      <c r="F178" s="461">
        <v>0</v>
      </c>
      <c r="G178" s="461">
        <v>0</v>
      </c>
      <c r="H178" s="461">
        <v>0</v>
      </c>
      <c r="I178" s="461">
        <v>0</v>
      </c>
      <c r="J178" s="461">
        <v>0</v>
      </c>
      <c r="K178" s="461">
        <v>0</v>
      </c>
      <c r="L178" s="461">
        <v>0</v>
      </c>
      <c r="M178" s="461">
        <v>0</v>
      </c>
      <c r="N178" s="461">
        <v>0</v>
      </c>
      <c r="O178" s="461">
        <v>0</v>
      </c>
      <c r="P178" s="461">
        <v>0</v>
      </c>
      <c r="Q178" s="461">
        <v>0</v>
      </c>
      <c r="R178" s="461">
        <v>0</v>
      </c>
      <c r="S178" s="461">
        <v>0</v>
      </c>
      <c r="T178" s="461">
        <v>0</v>
      </c>
      <c r="U178" s="461">
        <v>-0.01</v>
      </c>
      <c r="V178" s="917"/>
      <c r="W178" s="917"/>
      <c r="X178" s="917"/>
      <c r="Y178" s="917"/>
      <c r="Z178" s="917"/>
      <c r="AA178" s="917"/>
      <c r="AB178" s="917"/>
      <c r="AC178" s="917"/>
      <c r="AD178" s="917"/>
      <c r="AE178" s="917"/>
      <c r="AF178" s="917"/>
      <c r="AG178" s="917"/>
      <c r="AH178" s="917"/>
      <c r="AI178" s="917"/>
      <c r="AJ178" s="917"/>
      <c r="AK178" s="917"/>
      <c r="AL178" s="917"/>
      <c r="AM178" s="917"/>
      <c r="AN178" s="917"/>
      <c r="AO178" s="917"/>
      <c r="AP178" s="917"/>
      <c r="AQ178" s="917"/>
      <c r="AR178" s="917"/>
      <c r="AS178" s="917"/>
      <c r="AT178" s="917"/>
      <c r="AU178" s="917"/>
      <c r="AV178" s="917"/>
      <c r="AW178" s="917"/>
      <c r="AX178" s="917"/>
      <c r="AY178" s="917"/>
      <c r="AZ178" s="917"/>
      <c r="BA178" s="917"/>
      <c r="BB178" s="917"/>
      <c r="BC178" s="917"/>
      <c r="BD178" s="917"/>
      <c r="BE178" s="917"/>
      <c r="BF178" s="917"/>
      <c r="BG178" s="917"/>
      <c r="BH178" s="917"/>
      <c r="BI178" s="917"/>
      <c r="BJ178" s="917"/>
      <c r="BK178" s="917"/>
      <c r="BL178" s="923"/>
      <c r="BT178" s="923"/>
      <c r="CB178" s="923"/>
      <c r="CJ178" s="923"/>
      <c r="CR178" s="923"/>
    </row>
    <row r="179" spans="1:96" s="922" customFormat="1" ht="12.75" hidden="1" customHeight="1" x14ac:dyDescent="0.2">
      <c r="A179" s="832" t="str">
        <f t="shared" si="4"/>
        <v/>
      </c>
      <c r="B179" s="832" t="s">
        <v>1210</v>
      </c>
      <c r="C179" s="464" t="s">
        <v>1371</v>
      </c>
      <c r="D179" s="842" t="s">
        <v>896</v>
      </c>
      <c r="E179" s="461">
        <v>0</v>
      </c>
      <c r="F179" s="461">
        <v>0</v>
      </c>
      <c r="G179" s="461">
        <v>0</v>
      </c>
      <c r="H179" s="461">
        <v>0</v>
      </c>
      <c r="I179" s="461">
        <v>0</v>
      </c>
      <c r="J179" s="461">
        <v>0</v>
      </c>
      <c r="K179" s="461">
        <v>0</v>
      </c>
      <c r="L179" s="461">
        <v>0</v>
      </c>
      <c r="M179" s="461">
        <v>0</v>
      </c>
      <c r="N179" s="461">
        <v>0</v>
      </c>
      <c r="O179" s="461">
        <v>0</v>
      </c>
      <c r="P179" s="461">
        <v>0</v>
      </c>
      <c r="Q179" s="461">
        <v>0</v>
      </c>
      <c r="R179" s="461">
        <v>0</v>
      </c>
      <c r="S179" s="461">
        <v>0</v>
      </c>
      <c r="T179" s="461">
        <v>0</v>
      </c>
      <c r="U179" s="461">
        <v>0</v>
      </c>
      <c r="V179" s="917"/>
      <c r="W179" s="917"/>
      <c r="X179" s="917"/>
      <c r="Y179" s="917"/>
      <c r="Z179" s="917"/>
      <c r="AA179" s="917"/>
      <c r="AB179" s="917"/>
      <c r="AC179" s="917"/>
      <c r="AD179" s="917"/>
      <c r="AE179" s="917"/>
      <c r="AF179" s="917"/>
      <c r="AG179" s="917"/>
      <c r="AH179" s="917"/>
      <c r="AI179" s="917"/>
      <c r="AJ179" s="917"/>
      <c r="AK179" s="917"/>
      <c r="AL179" s="917"/>
      <c r="AM179" s="917"/>
      <c r="AN179" s="917"/>
      <c r="AO179" s="917"/>
      <c r="AP179" s="917"/>
      <c r="AQ179" s="917"/>
      <c r="AR179" s="917"/>
      <c r="AS179" s="917"/>
      <c r="AT179" s="917"/>
      <c r="AU179" s="917"/>
      <c r="AV179" s="917"/>
      <c r="AW179" s="917"/>
      <c r="AX179" s="917"/>
      <c r="AY179" s="917"/>
      <c r="AZ179" s="917"/>
      <c r="BA179" s="917"/>
      <c r="BB179" s="917"/>
      <c r="BC179" s="917"/>
      <c r="BD179" s="917"/>
      <c r="BE179" s="917"/>
      <c r="BF179" s="917"/>
      <c r="BG179" s="917"/>
      <c r="BH179" s="917"/>
      <c r="BI179" s="917"/>
      <c r="BJ179" s="917"/>
      <c r="BK179" s="917"/>
      <c r="BL179" s="923"/>
      <c r="BT179" s="923"/>
      <c r="CB179" s="923"/>
      <c r="CJ179" s="923"/>
      <c r="CL179" s="923"/>
      <c r="CR179" s="923"/>
    </row>
    <row r="180" spans="1:96" s="922" customFormat="1" ht="12.75" customHeight="1" x14ac:dyDescent="0.2">
      <c r="A180" s="832" t="str">
        <f t="shared" si="4"/>
        <v>X</v>
      </c>
      <c r="B180" s="832" t="s">
        <v>1204</v>
      </c>
      <c r="C180" s="464" t="s">
        <v>1372</v>
      </c>
      <c r="D180" s="840" t="s">
        <v>1602</v>
      </c>
      <c r="E180" s="461">
        <v>0</v>
      </c>
      <c r="F180" s="461">
        <v>-33.861929000000003</v>
      </c>
      <c r="G180" s="461">
        <v>-0.101073</v>
      </c>
      <c r="H180" s="461">
        <v>0</v>
      </c>
      <c r="I180" s="461">
        <v>0</v>
      </c>
      <c r="J180" s="461">
        <v>0</v>
      </c>
      <c r="K180" s="461">
        <v>0</v>
      </c>
      <c r="L180" s="461">
        <v>-1.2191970000000001</v>
      </c>
      <c r="M180" s="461">
        <v>-1</v>
      </c>
      <c r="N180" s="461">
        <v>0</v>
      </c>
      <c r="O180" s="461">
        <v>0</v>
      </c>
      <c r="P180" s="461">
        <v>-1</v>
      </c>
      <c r="Q180" s="461">
        <v>-2.2000000000000002</v>
      </c>
      <c r="R180" s="461">
        <v>0</v>
      </c>
      <c r="S180" s="461">
        <v>0</v>
      </c>
      <c r="T180" s="461">
        <v>-0.25</v>
      </c>
      <c r="U180" s="461">
        <v>-0.5</v>
      </c>
      <c r="V180" s="917"/>
      <c r="W180" s="917"/>
      <c r="X180" s="917"/>
      <c r="Y180" s="917"/>
      <c r="Z180" s="917"/>
      <c r="AA180" s="917"/>
      <c r="AB180" s="917"/>
      <c r="AC180" s="917"/>
      <c r="AD180" s="917"/>
      <c r="AE180" s="917"/>
      <c r="AF180" s="917"/>
      <c r="AG180" s="917"/>
      <c r="AH180" s="917"/>
      <c r="AI180" s="917"/>
      <c r="AJ180" s="917"/>
      <c r="AK180" s="917"/>
      <c r="AL180" s="917"/>
      <c r="AM180" s="917"/>
      <c r="AN180" s="917"/>
      <c r="AO180" s="917"/>
      <c r="AP180" s="917"/>
      <c r="AQ180" s="917"/>
      <c r="AR180" s="917"/>
      <c r="AS180" s="917"/>
      <c r="AT180" s="917"/>
      <c r="AU180" s="917"/>
      <c r="AV180" s="917"/>
      <c r="AW180" s="917"/>
      <c r="AX180" s="917"/>
      <c r="AY180" s="917"/>
      <c r="AZ180" s="917"/>
      <c r="BA180" s="917"/>
      <c r="BB180" s="917"/>
      <c r="BC180" s="917"/>
      <c r="BD180" s="917"/>
      <c r="BE180" s="917"/>
      <c r="BF180" s="917"/>
      <c r="BG180" s="917"/>
      <c r="BH180" s="917"/>
      <c r="BI180" s="917"/>
      <c r="BJ180" s="917"/>
      <c r="BK180" s="917"/>
      <c r="BL180" s="923"/>
      <c r="BT180" s="923"/>
      <c r="CB180" s="923"/>
      <c r="CJ180" s="923"/>
      <c r="CL180" s="923"/>
      <c r="CR180" s="923"/>
    </row>
    <row r="181" spans="1:96" s="922" customFormat="1" ht="12.75" customHeight="1" collapsed="1" x14ac:dyDescent="0.2">
      <c r="A181" s="832" t="str">
        <f t="shared" si="4"/>
        <v/>
      </c>
      <c r="B181" s="832" t="s">
        <v>1210</v>
      </c>
      <c r="C181" s="464" t="s">
        <v>1373</v>
      </c>
      <c r="D181" s="842" t="s">
        <v>1159</v>
      </c>
      <c r="E181" s="461">
        <v>0</v>
      </c>
      <c r="F181" s="461">
        <v>0</v>
      </c>
      <c r="G181" s="461">
        <v>0</v>
      </c>
      <c r="H181" s="461">
        <v>0</v>
      </c>
      <c r="I181" s="461">
        <v>0</v>
      </c>
      <c r="J181" s="461">
        <v>0</v>
      </c>
      <c r="K181" s="461">
        <v>0</v>
      </c>
      <c r="L181" s="461">
        <v>0</v>
      </c>
      <c r="M181" s="461">
        <v>0</v>
      </c>
      <c r="N181" s="461">
        <v>0</v>
      </c>
      <c r="O181" s="461">
        <v>0</v>
      </c>
      <c r="P181" s="461">
        <v>0</v>
      </c>
      <c r="Q181" s="461">
        <v>0</v>
      </c>
      <c r="R181" s="461">
        <v>0</v>
      </c>
      <c r="S181" s="461">
        <v>0</v>
      </c>
      <c r="T181" s="461">
        <v>0</v>
      </c>
      <c r="U181" s="461">
        <v>0</v>
      </c>
      <c r="V181" s="917"/>
      <c r="W181" s="917"/>
      <c r="X181" s="917"/>
      <c r="Y181" s="917"/>
      <c r="Z181" s="917"/>
      <c r="AA181" s="917"/>
      <c r="AB181" s="917"/>
      <c r="AC181" s="917"/>
      <c r="AD181" s="917"/>
      <c r="AE181" s="917"/>
      <c r="AF181" s="917"/>
      <c r="AG181" s="917"/>
      <c r="AH181" s="917"/>
      <c r="AI181" s="917"/>
      <c r="AJ181" s="917"/>
      <c r="AK181" s="917"/>
      <c r="AL181" s="917"/>
      <c r="AM181" s="917"/>
      <c r="AN181" s="917"/>
      <c r="AO181" s="917"/>
      <c r="AP181" s="917"/>
      <c r="AQ181" s="917"/>
      <c r="AR181" s="917"/>
      <c r="AS181" s="917"/>
      <c r="AT181" s="917"/>
      <c r="AU181" s="917"/>
      <c r="AV181" s="917"/>
      <c r="AW181" s="917"/>
      <c r="AX181" s="917"/>
      <c r="AY181" s="917"/>
      <c r="AZ181" s="917"/>
      <c r="BA181" s="917"/>
      <c r="BB181" s="917"/>
      <c r="BC181" s="917"/>
      <c r="BD181" s="917"/>
      <c r="BE181" s="917"/>
      <c r="BF181" s="917"/>
      <c r="BG181" s="917"/>
      <c r="BH181" s="917"/>
      <c r="BI181" s="917"/>
      <c r="BJ181" s="917"/>
      <c r="BK181" s="917"/>
      <c r="BL181" s="923"/>
      <c r="BT181" s="923"/>
      <c r="CB181" s="923"/>
      <c r="CJ181" s="923"/>
      <c r="CR181" s="923"/>
    </row>
    <row r="182" spans="1:96" s="922" customFormat="1" ht="12.75" customHeight="1" x14ac:dyDescent="0.2">
      <c r="A182" s="832" t="str">
        <f t="shared" si="4"/>
        <v>X</v>
      </c>
      <c r="B182" s="832" t="s">
        <v>1210</v>
      </c>
      <c r="C182" s="464" t="s">
        <v>1374</v>
      </c>
      <c r="D182" s="842" t="s">
        <v>896</v>
      </c>
      <c r="E182" s="461">
        <v>0</v>
      </c>
      <c r="F182" s="461">
        <v>-33.861929000000003</v>
      </c>
      <c r="G182" s="461">
        <v>-0.101073</v>
      </c>
      <c r="H182" s="461">
        <v>0</v>
      </c>
      <c r="I182" s="461">
        <v>0</v>
      </c>
      <c r="J182" s="461">
        <v>0</v>
      </c>
      <c r="K182" s="461">
        <v>0</v>
      </c>
      <c r="L182" s="461">
        <v>-1.2191970000000001</v>
      </c>
      <c r="M182" s="461">
        <v>-1</v>
      </c>
      <c r="N182" s="461">
        <v>0</v>
      </c>
      <c r="O182" s="461">
        <v>0</v>
      </c>
      <c r="P182" s="461">
        <v>-1</v>
      </c>
      <c r="Q182" s="461">
        <v>-2.2000000000000002</v>
      </c>
      <c r="R182" s="461">
        <v>0</v>
      </c>
      <c r="S182" s="461">
        <v>0</v>
      </c>
      <c r="T182" s="461">
        <v>-0.25</v>
      </c>
      <c r="U182" s="461">
        <v>-0.5</v>
      </c>
      <c r="V182" s="917"/>
      <c r="W182" s="917"/>
      <c r="X182" s="917"/>
      <c r="Y182" s="917"/>
      <c r="Z182" s="917"/>
      <c r="AA182" s="917"/>
      <c r="AB182" s="917"/>
      <c r="AC182" s="917"/>
      <c r="AD182" s="917"/>
      <c r="AE182" s="917"/>
      <c r="AF182" s="917"/>
      <c r="AG182" s="917"/>
      <c r="AH182" s="917"/>
      <c r="AI182" s="917"/>
      <c r="AJ182" s="917"/>
      <c r="AK182" s="917"/>
      <c r="AL182" s="917"/>
      <c r="AM182" s="917"/>
      <c r="AN182" s="917"/>
      <c r="AO182" s="917"/>
      <c r="AP182" s="917"/>
      <c r="AQ182" s="917"/>
      <c r="AR182" s="917"/>
      <c r="AS182" s="917"/>
      <c r="AT182" s="917"/>
      <c r="AU182" s="917"/>
      <c r="AV182" s="917"/>
      <c r="AW182" s="917"/>
      <c r="AX182" s="917"/>
      <c r="AY182" s="917"/>
      <c r="AZ182" s="917"/>
      <c r="BA182" s="917"/>
      <c r="BB182" s="917"/>
      <c r="BC182" s="917"/>
      <c r="BD182" s="917"/>
      <c r="BE182" s="917"/>
      <c r="BF182" s="917"/>
      <c r="BG182" s="917"/>
      <c r="BH182" s="917"/>
      <c r="BI182" s="917"/>
      <c r="BJ182" s="917"/>
      <c r="BK182" s="917"/>
      <c r="BL182" s="923"/>
      <c r="BT182" s="923"/>
      <c r="CB182" s="923"/>
      <c r="CJ182" s="923"/>
      <c r="CR182" s="923"/>
    </row>
    <row r="183" spans="1:96" s="922" customFormat="1" ht="12.75" customHeight="1" x14ac:dyDescent="0.2">
      <c r="A183" s="832" t="str">
        <f t="shared" si="4"/>
        <v>X</v>
      </c>
      <c r="B183" s="832" t="s">
        <v>1204</v>
      </c>
      <c r="C183" s="464" t="s">
        <v>1375</v>
      </c>
      <c r="D183" s="840" t="s">
        <v>1603</v>
      </c>
      <c r="E183" s="461">
        <v>-4.0389999999999997</v>
      </c>
      <c r="F183" s="461">
        <v>-6.6835349999999991</v>
      </c>
      <c r="G183" s="461">
        <v>-9.2257379999999998</v>
      </c>
      <c r="H183" s="461">
        <v>-7.576128999999999</v>
      </c>
      <c r="I183" s="461">
        <v>-5.1242859999999997</v>
      </c>
      <c r="J183" s="461">
        <v>-7.4374659999999997</v>
      </c>
      <c r="K183" s="461">
        <v>-6.6742180000000007</v>
      </c>
      <c r="L183" s="461">
        <v>-8.0785959999999992</v>
      </c>
      <c r="M183" s="461">
        <v>-7.4881060000000002</v>
      </c>
      <c r="N183" s="461">
        <v>-6.7037250000000004</v>
      </c>
      <c r="O183" s="461">
        <v>-7.6052869999999988</v>
      </c>
      <c r="P183" s="461">
        <v>-9.0238979999999973</v>
      </c>
      <c r="Q183" s="461">
        <v>-13.632178000000001</v>
      </c>
      <c r="R183" s="461">
        <v>-15.642037999999999</v>
      </c>
      <c r="S183" s="461">
        <v>-12.049999999999999</v>
      </c>
      <c r="T183" s="461">
        <v>-11.222</v>
      </c>
      <c r="U183" s="461">
        <v>-15.785</v>
      </c>
      <c r="V183" s="917"/>
      <c r="W183" s="917"/>
      <c r="X183" s="917"/>
      <c r="Y183" s="917"/>
      <c r="Z183" s="917"/>
      <c r="AA183" s="917"/>
      <c r="AB183" s="917"/>
      <c r="AC183" s="917"/>
      <c r="AD183" s="917"/>
      <c r="AE183" s="917"/>
      <c r="AF183" s="917"/>
      <c r="AG183" s="917"/>
      <c r="AH183" s="917"/>
      <c r="AI183" s="917"/>
      <c r="AJ183" s="917"/>
      <c r="AK183" s="917"/>
      <c r="AL183" s="917"/>
      <c r="AM183" s="917"/>
      <c r="AN183" s="917"/>
      <c r="AO183" s="917"/>
      <c r="AP183" s="917"/>
      <c r="AQ183" s="917"/>
      <c r="AR183" s="917"/>
      <c r="AS183" s="917"/>
      <c r="AT183" s="917"/>
      <c r="AU183" s="917"/>
      <c r="AV183" s="917"/>
      <c r="AW183" s="917"/>
      <c r="AX183" s="917"/>
      <c r="AY183" s="917"/>
      <c r="AZ183" s="917"/>
      <c r="BA183" s="917"/>
      <c r="BB183" s="917"/>
      <c r="BC183" s="917"/>
      <c r="BD183" s="917"/>
      <c r="BE183" s="917"/>
      <c r="BF183" s="917"/>
      <c r="BG183" s="917"/>
      <c r="BH183" s="917"/>
      <c r="BI183" s="917"/>
      <c r="BJ183" s="917"/>
      <c r="BK183" s="917"/>
      <c r="BL183" s="923"/>
      <c r="BT183" s="923"/>
      <c r="CB183" s="923"/>
      <c r="CJ183" s="923"/>
      <c r="CL183" s="923"/>
      <c r="CR183" s="923"/>
    </row>
    <row r="184" spans="1:96" s="922" customFormat="1" ht="12.75" customHeight="1" x14ac:dyDescent="0.2">
      <c r="A184" s="832" t="str">
        <f t="shared" si="4"/>
        <v>X</v>
      </c>
      <c r="B184" s="832" t="s">
        <v>1204</v>
      </c>
      <c r="C184" s="464" t="s">
        <v>1376</v>
      </c>
      <c r="D184" s="842" t="s">
        <v>1159</v>
      </c>
      <c r="E184" s="461">
        <v>-4.0389999999999997</v>
      </c>
      <c r="F184" s="461">
        <v>-6.6835349999999991</v>
      </c>
      <c r="G184" s="461">
        <v>-4.9730000000000008</v>
      </c>
      <c r="H184" s="461">
        <v>-5.6359999999999992</v>
      </c>
      <c r="I184" s="461">
        <v>-3.8170000000000002</v>
      </c>
      <c r="J184" s="461">
        <v>-5.7169999999999996</v>
      </c>
      <c r="K184" s="461">
        <v>-4.0470000000000006</v>
      </c>
      <c r="L184" s="461">
        <v>-5.4186499999999995</v>
      </c>
      <c r="M184" s="461">
        <v>-4.259398</v>
      </c>
      <c r="N184" s="461">
        <v>-5.617972</v>
      </c>
      <c r="O184" s="461">
        <v>-6.2613999999999992</v>
      </c>
      <c r="P184" s="461">
        <v>-7.8565999999999976</v>
      </c>
      <c r="Q184" s="461">
        <v>-11.165040000000001</v>
      </c>
      <c r="R184" s="461">
        <v>-12.809149999999999</v>
      </c>
      <c r="S184" s="461">
        <v>-11.815</v>
      </c>
      <c r="T184" s="461">
        <v>-11.222</v>
      </c>
      <c r="U184" s="461">
        <v>-9.7850000000000001</v>
      </c>
      <c r="V184" s="917"/>
      <c r="W184" s="917"/>
      <c r="X184" s="917"/>
      <c r="Y184" s="917"/>
      <c r="Z184" s="917"/>
      <c r="AA184" s="917"/>
      <c r="AB184" s="917"/>
      <c r="AC184" s="917"/>
      <c r="AD184" s="917"/>
      <c r="AE184" s="917"/>
      <c r="AF184" s="917"/>
      <c r="AG184" s="917"/>
      <c r="AH184" s="917"/>
      <c r="AI184" s="917"/>
      <c r="AJ184" s="917"/>
      <c r="AK184" s="917"/>
      <c r="AL184" s="917"/>
      <c r="AM184" s="917"/>
      <c r="AN184" s="917"/>
      <c r="AO184" s="917"/>
      <c r="AP184" s="917"/>
      <c r="AQ184" s="917"/>
      <c r="AR184" s="917"/>
      <c r="AS184" s="917"/>
      <c r="AT184" s="917"/>
      <c r="AU184" s="917"/>
      <c r="AV184" s="917"/>
      <c r="AW184" s="917"/>
      <c r="AX184" s="917"/>
      <c r="AY184" s="917"/>
      <c r="AZ184" s="917"/>
      <c r="BA184" s="917"/>
      <c r="BB184" s="917"/>
      <c r="BC184" s="917"/>
      <c r="BD184" s="917"/>
      <c r="BE184" s="917"/>
      <c r="BF184" s="917"/>
      <c r="BG184" s="917"/>
      <c r="BH184" s="917"/>
      <c r="BI184" s="917"/>
      <c r="BJ184" s="917"/>
      <c r="BK184" s="917"/>
      <c r="BL184" s="923"/>
      <c r="BT184" s="923"/>
      <c r="CB184" s="923"/>
      <c r="CJ184" s="923"/>
      <c r="CL184" s="923"/>
      <c r="CR184" s="923"/>
    </row>
    <row r="185" spans="1:96" s="922" customFormat="1" ht="12.75" customHeight="1" x14ac:dyDescent="0.2">
      <c r="A185" s="832" t="str">
        <f t="shared" si="4"/>
        <v>X</v>
      </c>
      <c r="B185" s="832" t="s">
        <v>1204</v>
      </c>
      <c r="C185" s="464" t="s">
        <v>1377</v>
      </c>
      <c r="D185" s="847" t="s">
        <v>1604</v>
      </c>
      <c r="E185" s="461">
        <v>-2.5630000000000002</v>
      </c>
      <c r="F185" s="461">
        <v>-5.9445349999999992</v>
      </c>
      <c r="G185" s="461">
        <v>-3.8730000000000002</v>
      </c>
      <c r="H185" s="461">
        <v>-5.2169999999999996</v>
      </c>
      <c r="I185" s="461">
        <v>-3.7520000000000002</v>
      </c>
      <c r="J185" s="461">
        <v>-4.6339999999999995</v>
      </c>
      <c r="K185" s="461">
        <v>-3.8280000000000003</v>
      </c>
      <c r="L185" s="461">
        <v>-5.1966499999999991</v>
      </c>
      <c r="M185" s="461">
        <v>-4.1143980000000004</v>
      </c>
      <c r="N185" s="461">
        <v>-4.7179719999999996</v>
      </c>
      <c r="O185" s="461">
        <v>-4.7793999999999999</v>
      </c>
      <c r="P185" s="461">
        <v>-6.4115999999999982</v>
      </c>
      <c r="Q185" s="461">
        <v>-9.1250400000000003</v>
      </c>
      <c r="R185" s="461">
        <v>-6.0221499999999999</v>
      </c>
      <c r="S185" s="461">
        <v>-5.6719999999999997</v>
      </c>
      <c r="T185" s="461">
        <v>-6.2849999999999993</v>
      </c>
      <c r="U185" s="461">
        <v>-5.9859999999999998</v>
      </c>
      <c r="V185" s="917"/>
      <c r="W185" s="917"/>
      <c r="X185" s="917"/>
      <c r="Y185" s="917"/>
      <c r="Z185" s="917"/>
      <c r="AA185" s="917"/>
      <c r="AB185" s="917"/>
      <c r="AC185" s="917"/>
      <c r="AD185" s="917"/>
      <c r="AE185" s="917"/>
      <c r="AF185" s="917"/>
      <c r="AG185" s="917"/>
      <c r="AH185" s="917"/>
      <c r="AI185" s="917"/>
      <c r="AJ185" s="917"/>
      <c r="AK185" s="917"/>
      <c r="AL185" s="917"/>
      <c r="AM185" s="917"/>
      <c r="AN185" s="917"/>
      <c r="AO185" s="917"/>
      <c r="AP185" s="917"/>
      <c r="AQ185" s="917"/>
      <c r="AR185" s="917"/>
      <c r="AS185" s="917"/>
      <c r="AT185" s="917"/>
      <c r="AU185" s="917"/>
      <c r="AV185" s="917"/>
      <c r="AW185" s="917"/>
      <c r="AX185" s="917"/>
      <c r="AY185" s="917"/>
      <c r="AZ185" s="917"/>
      <c r="BA185" s="917"/>
      <c r="BB185" s="917"/>
      <c r="BC185" s="917"/>
      <c r="BD185" s="917"/>
      <c r="BE185" s="917"/>
      <c r="BF185" s="917"/>
      <c r="BG185" s="917"/>
      <c r="BH185" s="917"/>
      <c r="BI185" s="917"/>
      <c r="BJ185" s="917"/>
      <c r="BK185" s="917"/>
      <c r="BL185" s="923"/>
      <c r="BT185" s="923"/>
      <c r="CB185" s="923"/>
      <c r="CJ185" s="923"/>
      <c r="CL185" s="923"/>
      <c r="CR185" s="923"/>
    </row>
    <row r="186" spans="1:96" s="922" customFormat="1" ht="12.75" customHeight="1" x14ac:dyDescent="0.2">
      <c r="A186" s="832" t="str">
        <f t="shared" si="4"/>
        <v>X</v>
      </c>
      <c r="B186" s="832" t="s">
        <v>1210</v>
      </c>
      <c r="C186" s="464" t="s">
        <v>1378</v>
      </c>
      <c r="D186" s="837" t="s">
        <v>1251</v>
      </c>
      <c r="E186" s="461">
        <v>-2.0840000000000001</v>
      </c>
      <c r="F186" s="461">
        <v>-4.556</v>
      </c>
      <c r="G186" s="461">
        <v>-3.5030000000000001</v>
      </c>
      <c r="H186" s="461">
        <v>-4.8049999999999997</v>
      </c>
      <c r="I186" s="461">
        <v>-3.0190000000000001</v>
      </c>
      <c r="J186" s="461">
        <v>-3.4929999999999999</v>
      </c>
      <c r="K186" s="461">
        <v>-3.2309999999999999</v>
      </c>
      <c r="L186" s="461">
        <v>-4.0019999999999998</v>
      </c>
      <c r="M186" s="461">
        <v>-3.0379999999999998</v>
      </c>
      <c r="N186" s="461">
        <v>-3.036</v>
      </c>
      <c r="O186" s="461">
        <v>-3.5249999999999999</v>
      </c>
      <c r="P186" s="461">
        <v>-3.8319999999999999</v>
      </c>
      <c r="Q186" s="461">
        <v>-3.5619999999999998</v>
      </c>
      <c r="R186" s="461">
        <v>-4.2119999999999997</v>
      </c>
      <c r="S186" s="461">
        <v>-3.7719999999999998</v>
      </c>
      <c r="T186" s="461">
        <v>-4.6749999999999998</v>
      </c>
      <c r="U186" s="461">
        <v>-4.5609999999999999</v>
      </c>
      <c r="V186" s="917"/>
      <c r="W186" s="917"/>
      <c r="X186" s="917"/>
      <c r="Y186" s="917"/>
      <c r="Z186" s="917"/>
      <c r="AA186" s="917"/>
      <c r="AB186" s="917"/>
      <c r="AC186" s="917"/>
      <c r="AD186" s="917"/>
      <c r="AE186" s="917"/>
      <c r="AF186" s="917"/>
      <c r="AG186" s="917"/>
      <c r="AH186" s="917"/>
      <c r="AI186" s="917"/>
      <c r="AJ186" s="917"/>
      <c r="AK186" s="917"/>
      <c r="AL186" s="917"/>
      <c r="AM186" s="917"/>
      <c r="AN186" s="917"/>
      <c r="AO186" s="917"/>
      <c r="AP186" s="917"/>
      <c r="AQ186" s="917"/>
      <c r="AR186" s="917"/>
      <c r="AS186" s="917"/>
      <c r="AT186" s="917"/>
      <c r="AU186" s="917"/>
      <c r="AV186" s="917"/>
      <c r="AW186" s="917"/>
      <c r="AX186" s="917"/>
      <c r="AY186" s="917"/>
      <c r="AZ186" s="917"/>
      <c r="BA186" s="917"/>
      <c r="BB186" s="917"/>
      <c r="BC186" s="917"/>
      <c r="BD186" s="917"/>
      <c r="BE186" s="917"/>
      <c r="BF186" s="917"/>
      <c r="BG186" s="917"/>
      <c r="BH186" s="917"/>
      <c r="BI186" s="917"/>
      <c r="BJ186" s="917"/>
      <c r="BK186" s="917"/>
      <c r="BL186" s="923"/>
      <c r="BT186" s="923"/>
      <c r="CB186" s="923"/>
      <c r="CJ186" s="923"/>
      <c r="CL186" s="923"/>
      <c r="CR186" s="923"/>
    </row>
    <row r="187" spans="1:96" s="922" customFormat="1" ht="12.75" customHeight="1" x14ac:dyDescent="0.2">
      <c r="A187" s="832" t="str">
        <f t="shared" si="4"/>
        <v>X</v>
      </c>
      <c r="B187" s="832" t="s">
        <v>1210</v>
      </c>
      <c r="C187" s="464" t="s">
        <v>1379</v>
      </c>
      <c r="D187" s="837" t="s">
        <v>1605</v>
      </c>
      <c r="E187" s="461">
        <v>0</v>
      </c>
      <c r="F187" s="461">
        <v>-0.85799999999999998</v>
      </c>
      <c r="G187" s="461">
        <v>0</v>
      </c>
      <c r="H187" s="461">
        <v>0</v>
      </c>
      <c r="I187" s="461">
        <v>0</v>
      </c>
      <c r="J187" s="461">
        <v>0</v>
      </c>
      <c r="K187" s="461">
        <v>0</v>
      </c>
      <c r="L187" s="461">
        <v>0</v>
      </c>
      <c r="M187" s="461">
        <v>0</v>
      </c>
      <c r="N187" s="461">
        <v>0</v>
      </c>
      <c r="O187" s="461">
        <v>0</v>
      </c>
      <c r="P187" s="461">
        <v>0</v>
      </c>
      <c r="Q187" s="461">
        <v>0</v>
      </c>
      <c r="R187" s="461">
        <v>0</v>
      </c>
      <c r="S187" s="461">
        <v>0</v>
      </c>
      <c r="T187" s="461">
        <v>0</v>
      </c>
      <c r="U187" s="461">
        <v>0</v>
      </c>
      <c r="V187" s="917"/>
      <c r="W187" s="917"/>
      <c r="X187" s="917"/>
      <c r="Y187" s="917"/>
      <c r="Z187" s="917"/>
      <c r="AA187" s="917"/>
      <c r="AB187" s="917"/>
      <c r="AC187" s="917"/>
      <c r="AD187" s="917"/>
      <c r="AE187" s="917"/>
      <c r="AF187" s="917"/>
      <c r="AG187" s="917"/>
      <c r="AH187" s="917"/>
      <c r="AI187" s="917"/>
      <c r="AJ187" s="917"/>
      <c r="AK187" s="917"/>
      <c r="AL187" s="917"/>
      <c r="AM187" s="917"/>
      <c r="AN187" s="917"/>
      <c r="AO187" s="917"/>
      <c r="AP187" s="917"/>
      <c r="AQ187" s="917"/>
      <c r="AR187" s="917"/>
      <c r="AS187" s="917"/>
      <c r="AT187" s="917"/>
      <c r="AU187" s="917"/>
      <c r="AV187" s="917"/>
      <c r="AW187" s="917"/>
      <c r="AX187" s="917"/>
      <c r="AY187" s="917"/>
      <c r="AZ187" s="917"/>
      <c r="BA187" s="917"/>
      <c r="BB187" s="917"/>
      <c r="BC187" s="917"/>
      <c r="BD187" s="917"/>
      <c r="BE187" s="917"/>
      <c r="BF187" s="917"/>
      <c r="BG187" s="917"/>
      <c r="BH187" s="917"/>
      <c r="BI187" s="917"/>
      <c r="BJ187" s="917"/>
      <c r="BK187" s="917"/>
      <c r="BL187" s="923"/>
      <c r="BT187" s="923"/>
      <c r="CB187" s="923"/>
      <c r="CJ187" s="923"/>
      <c r="CL187" s="923"/>
      <c r="CR187" s="923"/>
    </row>
    <row r="188" spans="1:96" s="922" customFormat="1" ht="12.75" customHeight="1" x14ac:dyDescent="0.2">
      <c r="A188" s="832" t="str">
        <f t="shared" si="4"/>
        <v>X</v>
      </c>
      <c r="B188" s="832" t="s">
        <v>1210</v>
      </c>
      <c r="C188" s="464" t="s">
        <v>1380</v>
      </c>
      <c r="D188" s="837" t="s">
        <v>1606</v>
      </c>
      <c r="E188" s="461">
        <v>0</v>
      </c>
      <c r="F188" s="461">
        <v>0</v>
      </c>
      <c r="G188" s="461">
        <v>0</v>
      </c>
      <c r="H188" s="461">
        <v>0</v>
      </c>
      <c r="I188" s="461">
        <v>-0.32100000000000001</v>
      </c>
      <c r="J188" s="461">
        <v>-0.44500000000000001</v>
      </c>
      <c r="K188" s="461">
        <v>-0.32500000000000001</v>
      </c>
      <c r="L188" s="461">
        <v>-0.73299999999999998</v>
      </c>
      <c r="M188" s="461">
        <v>-0.48399999999999999</v>
      </c>
      <c r="N188" s="461">
        <v>-0.86699999999999999</v>
      </c>
      <c r="O188" s="461">
        <v>-0.43</v>
      </c>
      <c r="P188" s="461">
        <v>-0.95799999999999996</v>
      </c>
      <c r="Q188" s="461">
        <v>-0.42799999999999999</v>
      </c>
      <c r="R188" s="461">
        <v>-0.59</v>
      </c>
      <c r="S188" s="461">
        <v>-0.33200000000000002</v>
      </c>
      <c r="T188" s="461">
        <v>-0.40100000000000002</v>
      </c>
      <c r="U188" s="461">
        <v>-0.2</v>
      </c>
      <c r="V188" s="917"/>
      <c r="W188" s="917"/>
      <c r="X188" s="917"/>
      <c r="Y188" s="917"/>
      <c r="Z188" s="917"/>
      <c r="AA188" s="917"/>
      <c r="AB188" s="917"/>
      <c r="AC188" s="917"/>
      <c r="AD188" s="917"/>
      <c r="AE188" s="917"/>
      <c r="AF188" s="917"/>
      <c r="AG188" s="917"/>
      <c r="AH188" s="917"/>
      <c r="AI188" s="917"/>
      <c r="AJ188" s="917"/>
      <c r="AK188" s="917"/>
      <c r="AL188" s="917"/>
      <c r="AM188" s="917"/>
      <c r="AN188" s="917"/>
      <c r="AO188" s="917"/>
      <c r="AP188" s="917"/>
      <c r="AQ188" s="917"/>
      <c r="AR188" s="917"/>
      <c r="AS188" s="917"/>
      <c r="AT188" s="917"/>
      <c r="AU188" s="917"/>
      <c r="AV188" s="917"/>
      <c r="AW188" s="917"/>
      <c r="AX188" s="917"/>
      <c r="AY188" s="917"/>
      <c r="AZ188" s="917"/>
      <c r="BA188" s="917"/>
      <c r="BB188" s="917"/>
      <c r="BC188" s="917"/>
      <c r="BD188" s="917"/>
      <c r="BE188" s="917"/>
      <c r="BF188" s="917"/>
      <c r="BG188" s="917"/>
      <c r="BH188" s="917"/>
      <c r="BI188" s="917"/>
      <c r="BJ188" s="917"/>
      <c r="BK188" s="917"/>
      <c r="BL188" s="923"/>
      <c r="BT188" s="923"/>
      <c r="CB188" s="923"/>
      <c r="CJ188" s="923"/>
      <c r="CL188" s="923"/>
      <c r="CR188" s="923"/>
    </row>
    <row r="189" spans="1:96" s="922" customFormat="1" ht="12.75" customHeight="1" x14ac:dyDescent="0.2">
      <c r="A189" s="832" t="str">
        <f t="shared" si="4"/>
        <v>X</v>
      </c>
      <c r="B189" s="832" t="s">
        <v>1210</v>
      </c>
      <c r="C189" s="464" t="s">
        <v>1381</v>
      </c>
      <c r="D189" s="837" t="s">
        <v>1607</v>
      </c>
      <c r="E189" s="461">
        <v>0</v>
      </c>
      <c r="F189" s="461">
        <v>0</v>
      </c>
      <c r="G189" s="461">
        <v>0</v>
      </c>
      <c r="H189" s="461">
        <v>0</v>
      </c>
      <c r="I189" s="461">
        <v>-0.01</v>
      </c>
      <c r="J189" s="461">
        <v>-0.01</v>
      </c>
      <c r="K189" s="461">
        <v>-1.2E-2</v>
      </c>
      <c r="L189" s="461">
        <v>-8.9999999999999993E-3</v>
      </c>
      <c r="M189" s="461">
        <v>-8.9999999999999993E-3</v>
      </c>
      <c r="N189" s="461">
        <v>-1.0999999999999999E-2</v>
      </c>
      <c r="O189" s="461">
        <v>-3.0000000000000001E-3</v>
      </c>
      <c r="P189" s="461">
        <v>-1.4999999999999999E-2</v>
      </c>
      <c r="Q189" s="461">
        <v>-1.4999999999999999E-2</v>
      </c>
      <c r="R189" s="461">
        <v>0</v>
      </c>
      <c r="S189" s="461">
        <v>0</v>
      </c>
      <c r="T189" s="461">
        <v>0</v>
      </c>
      <c r="U189" s="461">
        <v>0</v>
      </c>
      <c r="V189" s="917"/>
      <c r="W189" s="917"/>
      <c r="X189" s="917"/>
      <c r="Y189" s="917"/>
      <c r="Z189" s="917"/>
      <c r="AA189" s="917"/>
      <c r="AB189" s="917"/>
      <c r="AC189" s="917"/>
      <c r="AD189" s="917"/>
      <c r="AE189" s="917"/>
      <c r="AF189" s="917"/>
      <c r="AG189" s="917"/>
      <c r="AH189" s="917"/>
      <c r="AI189" s="917"/>
      <c r="AJ189" s="917"/>
      <c r="AK189" s="917"/>
      <c r="AL189" s="917"/>
      <c r="AM189" s="917"/>
      <c r="AN189" s="917"/>
      <c r="AO189" s="917"/>
      <c r="AP189" s="917"/>
      <c r="AQ189" s="917"/>
      <c r="AR189" s="917"/>
      <c r="AS189" s="917"/>
      <c r="AT189" s="917"/>
      <c r="AU189" s="917"/>
      <c r="AV189" s="917"/>
      <c r="AW189" s="917"/>
      <c r="AX189" s="917"/>
      <c r="AY189" s="917"/>
      <c r="AZ189" s="917"/>
      <c r="BA189" s="917"/>
      <c r="BB189" s="917"/>
      <c r="BC189" s="917"/>
      <c r="BD189" s="917"/>
      <c r="BE189" s="917"/>
      <c r="BF189" s="917"/>
      <c r="BG189" s="917"/>
      <c r="BH189" s="917"/>
      <c r="BI189" s="917"/>
      <c r="BJ189" s="917"/>
      <c r="BK189" s="917"/>
      <c r="BL189" s="923"/>
      <c r="BT189" s="923"/>
      <c r="CB189" s="923"/>
      <c r="CJ189" s="923"/>
      <c r="CL189" s="923"/>
      <c r="CR189" s="923"/>
    </row>
    <row r="190" spans="1:96" s="922" customFormat="1" ht="12.75" customHeight="1" x14ac:dyDescent="0.2">
      <c r="A190" s="832" t="str">
        <f t="shared" si="4"/>
        <v>X</v>
      </c>
      <c r="B190" s="832" t="s">
        <v>1210</v>
      </c>
      <c r="C190" s="464" t="s">
        <v>1382</v>
      </c>
      <c r="D190" s="837" t="s">
        <v>1608</v>
      </c>
      <c r="E190" s="461">
        <v>-0.29899999999999999</v>
      </c>
      <c r="F190" s="461">
        <v>-0.223</v>
      </c>
      <c r="G190" s="461">
        <v>-0.249</v>
      </c>
      <c r="H190" s="461">
        <v>-0.26500000000000001</v>
      </c>
      <c r="I190" s="461">
        <v>-0.249</v>
      </c>
      <c r="J190" s="461">
        <v>-0.249</v>
      </c>
      <c r="K190" s="461">
        <v>-0.09</v>
      </c>
      <c r="L190" s="461">
        <v>-0.19400000000000001</v>
      </c>
      <c r="M190" s="461">
        <v>-0.29799999999999999</v>
      </c>
      <c r="N190" s="461">
        <v>-0.35199999999999998</v>
      </c>
      <c r="O190" s="461">
        <v>-0.32200000000000001</v>
      </c>
      <c r="P190" s="461">
        <v>-0.48899999999999999</v>
      </c>
      <c r="Q190" s="461">
        <v>-0.28999999999999998</v>
      </c>
      <c r="R190" s="461">
        <v>-0.40300000000000002</v>
      </c>
      <c r="S190" s="461">
        <v>-0.23599999999999999</v>
      </c>
      <c r="T190" s="461">
        <v>0</v>
      </c>
      <c r="U190" s="461">
        <v>0</v>
      </c>
      <c r="V190" s="917"/>
      <c r="W190" s="917"/>
      <c r="X190" s="917"/>
      <c r="Y190" s="917"/>
      <c r="Z190" s="917"/>
      <c r="AA190" s="917"/>
      <c r="AB190" s="917"/>
      <c r="AC190" s="917"/>
      <c r="AD190" s="917"/>
      <c r="AE190" s="917"/>
      <c r="AF190" s="917"/>
      <c r="AG190" s="917"/>
      <c r="AH190" s="917"/>
      <c r="AI190" s="917"/>
      <c r="AJ190" s="917"/>
      <c r="AK190" s="917"/>
      <c r="AL190" s="917"/>
      <c r="AM190" s="917"/>
      <c r="AN190" s="917"/>
      <c r="AO190" s="917"/>
      <c r="AP190" s="917"/>
      <c r="AQ190" s="917"/>
      <c r="AR190" s="917"/>
      <c r="AS190" s="917"/>
      <c r="AT190" s="917"/>
      <c r="AU190" s="917"/>
      <c r="AV190" s="917"/>
      <c r="AW190" s="917"/>
      <c r="AX190" s="917"/>
      <c r="AY190" s="917"/>
      <c r="AZ190" s="917"/>
      <c r="BA190" s="917"/>
      <c r="BB190" s="917"/>
      <c r="BC190" s="917"/>
      <c r="BD190" s="917"/>
      <c r="BE190" s="917"/>
      <c r="BF190" s="917"/>
      <c r="BG190" s="917"/>
      <c r="BH190" s="917"/>
      <c r="BI190" s="917"/>
      <c r="BJ190" s="917"/>
      <c r="BK190" s="917"/>
      <c r="BL190" s="923"/>
      <c r="BT190" s="923"/>
      <c r="CB190" s="923"/>
      <c r="CJ190" s="923"/>
      <c r="CL190" s="923"/>
      <c r="CR190" s="923"/>
    </row>
    <row r="191" spans="1:96" s="922" customFormat="1" ht="12.75" customHeight="1" x14ac:dyDescent="0.2">
      <c r="A191" s="832" t="str">
        <f t="shared" si="4"/>
        <v>X</v>
      </c>
      <c r="B191" s="832" t="s">
        <v>1210</v>
      </c>
      <c r="C191" s="464" t="s">
        <v>1383</v>
      </c>
      <c r="D191" s="837" t="s">
        <v>1609</v>
      </c>
      <c r="E191" s="461">
        <v>-0.1</v>
      </c>
      <c r="F191" s="461">
        <v>-9.9000000000000005E-2</v>
      </c>
      <c r="G191" s="461">
        <v>-7.2999999999999995E-2</v>
      </c>
      <c r="H191" s="461">
        <v>-9.9000000000000005E-2</v>
      </c>
      <c r="I191" s="461">
        <v>-9.9000000000000005E-2</v>
      </c>
      <c r="J191" s="461">
        <v>-9.9000000000000005E-2</v>
      </c>
      <c r="K191" s="461">
        <v>-7.4999999999999997E-2</v>
      </c>
      <c r="L191" s="461">
        <v>-4.4999999999999998E-2</v>
      </c>
      <c r="M191" s="461">
        <v>-7.9000000000000001E-2</v>
      </c>
      <c r="N191" s="461">
        <v>0</v>
      </c>
      <c r="O191" s="461">
        <v>-0.16400000000000001</v>
      </c>
      <c r="P191" s="461">
        <v>-7.3999999999999996E-2</v>
      </c>
      <c r="Q191" s="461">
        <v>-7.3999999999999996E-2</v>
      </c>
      <c r="R191" s="461">
        <v>0</v>
      </c>
      <c r="S191" s="461">
        <v>-9.1999999999999998E-2</v>
      </c>
      <c r="T191" s="461">
        <v>0</v>
      </c>
      <c r="U191" s="461">
        <v>-9.9000000000000005E-2</v>
      </c>
      <c r="V191" s="917"/>
      <c r="W191" s="917"/>
      <c r="X191" s="917"/>
      <c r="Y191" s="917"/>
      <c r="Z191" s="917"/>
      <c r="AA191" s="917"/>
      <c r="AB191" s="917"/>
      <c r="AC191" s="917"/>
      <c r="AD191" s="917"/>
      <c r="AE191" s="917"/>
      <c r="AF191" s="917"/>
      <c r="AG191" s="917"/>
      <c r="AH191" s="917"/>
      <c r="AI191" s="917"/>
      <c r="AJ191" s="917"/>
      <c r="AK191" s="917"/>
      <c r="AL191" s="917"/>
      <c r="AM191" s="917"/>
      <c r="AN191" s="917"/>
      <c r="AO191" s="917"/>
      <c r="AP191" s="917"/>
      <c r="AQ191" s="917"/>
      <c r="AR191" s="917"/>
      <c r="AS191" s="917"/>
      <c r="AT191" s="917"/>
      <c r="AU191" s="917"/>
      <c r="AV191" s="917"/>
      <c r="AW191" s="917"/>
      <c r="AX191" s="917"/>
      <c r="AY191" s="917"/>
      <c r="AZ191" s="917"/>
      <c r="BA191" s="917"/>
      <c r="BB191" s="917"/>
      <c r="BC191" s="917"/>
      <c r="BD191" s="917"/>
      <c r="BE191" s="917"/>
      <c r="BF191" s="917"/>
      <c r="BG191" s="917"/>
      <c r="BH191" s="917"/>
      <c r="BI191" s="917"/>
      <c r="BJ191" s="917"/>
      <c r="BK191" s="917"/>
      <c r="BL191" s="923"/>
      <c r="BT191" s="923"/>
      <c r="CB191" s="923"/>
      <c r="CJ191" s="923"/>
      <c r="CL191" s="923"/>
      <c r="CR191" s="923"/>
    </row>
    <row r="192" spans="1:96" s="922" customFormat="1" ht="12.75" customHeight="1" x14ac:dyDescent="0.2">
      <c r="A192" s="832" t="str">
        <f t="shared" si="4"/>
        <v>X</v>
      </c>
      <c r="B192" s="832" t="s">
        <v>1210</v>
      </c>
      <c r="C192" s="464" t="s">
        <v>1384</v>
      </c>
      <c r="D192" s="837" t="s">
        <v>1610</v>
      </c>
      <c r="E192" s="461">
        <v>0</v>
      </c>
      <c r="F192" s="461">
        <v>0</v>
      </c>
      <c r="G192" s="461">
        <v>0</v>
      </c>
      <c r="H192" s="461">
        <v>0</v>
      </c>
      <c r="I192" s="461">
        <v>0</v>
      </c>
      <c r="J192" s="461">
        <v>-0.05</v>
      </c>
      <c r="K192" s="461">
        <v>0</v>
      </c>
      <c r="L192" s="461">
        <v>-0.05</v>
      </c>
      <c r="M192" s="461">
        <v>-5.6000000000000001E-2</v>
      </c>
      <c r="N192" s="461">
        <v>-7.3999999999999996E-2</v>
      </c>
      <c r="O192" s="461">
        <v>-9.2999999999999999E-2</v>
      </c>
      <c r="P192" s="461">
        <v>-0.05</v>
      </c>
      <c r="Q192" s="461">
        <v>-0.05</v>
      </c>
      <c r="R192" s="461">
        <v>-9.2999999999999999E-2</v>
      </c>
      <c r="S192" s="461">
        <v>-5.3999999999999999E-2</v>
      </c>
      <c r="T192" s="461">
        <v>0</v>
      </c>
      <c r="U192" s="461">
        <v>0</v>
      </c>
      <c r="V192" s="917"/>
      <c r="W192" s="917"/>
      <c r="X192" s="917"/>
      <c r="Y192" s="917"/>
      <c r="Z192" s="917"/>
      <c r="AA192" s="917"/>
      <c r="AB192" s="917"/>
      <c r="AC192" s="917"/>
      <c r="AD192" s="917"/>
      <c r="AE192" s="917"/>
      <c r="AF192" s="917"/>
      <c r="AG192" s="917"/>
      <c r="AH192" s="917"/>
      <c r="AI192" s="917"/>
      <c r="AJ192" s="917"/>
      <c r="AK192" s="917"/>
      <c r="AL192" s="917"/>
      <c r="AM192" s="917"/>
      <c r="AN192" s="917"/>
      <c r="AO192" s="917"/>
      <c r="AP192" s="917"/>
      <c r="AQ192" s="917"/>
      <c r="AR192" s="917"/>
      <c r="AS192" s="917"/>
      <c r="AT192" s="917"/>
      <c r="AU192" s="917"/>
      <c r="AV192" s="917"/>
      <c r="AW192" s="917"/>
      <c r="AX192" s="917"/>
      <c r="AY192" s="917"/>
      <c r="AZ192" s="917"/>
      <c r="BA192" s="917"/>
      <c r="BB192" s="917"/>
      <c r="BC192" s="917"/>
      <c r="BD192" s="917"/>
      <c r="BE192" s="917"/>
      <c r="BF192" s="917"/>
      <c r="BG192" s="917"/>
      <c r="BH192" s="917"/>
      <c r="BI192" s="917"/>
      <c r="BJ192" s="917"/>
      <c r="BK192" s="917"/>
      <c r="BL192" s="923"/>
      <c r="BT192" s="923"/>
      <c r="CB192" s="923"/>
      <c r="CJ192" s="923"/>
      <c r="CL192" s="923"/>
      <c r="CR192" s="923"/>
    </row>
    <row r="193" spans="1:96" s="922" customFormat="1" ht="12.75" customHeight="1" x14ac:dyDescent="0.2">
      <c r="A193" s="832" t="str">
        <f t="shared" si="4"/>
        <v>X</v>
      </c>
      <c r="B193" s="832" t="s">
        <v>1210</v>
      </c>
      <c r="C193" s="464" t="s">
        <v>1385</v>
      </c>
      <c r="D193" s="837" t="s">
        <v>1611</v>
      </c>
      <c r="E193" s="461">
        <v>0</v>
      </c>
      <c r="F193" s="461">
        <v>-0.04</v>
      </c>
      <c r="G193" s="461">
        <v>-4.8000000000000001E-2</v>
      </c>
      <c r="H193" s="461">
        <v>-4.8000000000000001E-2</v>
      </c>
      <c r="I193" s="461">
        <v>-3.3000000000000002E-2</v>
      </c>
      <c r="J193" s="461">
        <v>-3.1E-2</v>
      </c>
      <c r="K193" s="461">
        <v>-3.1E-2</v>
      </c>
      <c r="L193" s="461">
        <v>-3.1E-2</v>
      </c>
      <c r="M193" s="461">
        <v>-7.9000000000000001E-2</v>
      </c>
      <c r="N193" s="461">
        <v>-0.16500000000000001</v>
      </c>
      <c r="O193" s="461">
        <v>0</v>
      </c>
      <c r="P193" s="461">
        <v>-3.4000000000000002E-2</v>
      </c>
      <c r="Q193" s="461">
        <v>-9.0999999999999998E-2</v>
      </c>
      <c r="R193" s="461">
        <v>-0.114</v>
      </c>
      <c r="S193" s="461">
        <v>-0.114</v>
      </c>
      <c r="T193" s="461">
        <v>0</v>
      </c>
      <c r="U193" s="461">
        <v>-0.114</v>
      </c>
      <c r="V193" s="917"/>
      <c r="W193" s="917"/>
      <c r="X193" s="917"/>
      <c r="Y193" s="917"/>
      <c r="Z193" s="917"/>
      <c r="AA193" s="917"/>
      <c r="AB193" s="917"/>
      <c r="AC193" s="917"/>
      <c r="AD193" s="917"/>
      <c r="AE193" s="917"/>
      <c r="AF193" s="917"/>
      <c r="AG193" s="917"/>
      <c r="AH193" s="917"/>
      <c r="AI193" s="917"/>
      <c r="AJ193" s="917"/>
      <c r="AK193" s="917"/>
      <c r="AL193" s="917"/>
      <c r="AM193" s="917"/>
      <c r="AN193" s="917"/>
      <c r="AO193" s="917"/>
      <c r="AP193" s="917"/>
      <c r="AQ193" s="917"/>
      <c r="AR193" s="917"/>
      <c r="AS193" s="917"/>
      <c r="AT193" s="917"/>
      <c r="AU193" s="917"/>
      <c r="AV193" s="917"/>
      <c r="AW193" s="917"/>
      <c r="AX193" s="917"/>
      <c r="AY193" s="917"/>
      <c r="AZ193" s="917"/>
      <c r="BA193" s="917"/>
      <c r="BB193" s="917"/>
      <c r="BC193" s="917"/>
      <c r="BD193" s="917"/>
      <c r="BE193" s="917"/>
      <c r="BF193" s="917"/>
      <c r="BG193" s="917"/>
      <c r="BH193" s="917"/>
      <c r="BI193" s="917"/>
      <c r="BJ193" s="917"/>
      <c r="BK193" s="917"/>
      <c r="BL193" s="923"/>
      <c r="BT193" s="923"/>
      <c r="CB193" s="923"/>
      <c r="CJ193" s="923"/>
      <c r="CL193" s="923"/>
      <c r="CR193" s="923"/>
    </row>
    <row r="194" spans="1:96" s="922" customFormat="1" ht="12.75" customHeight="1" x14ac:dyDescent="0.2">
      <c r="A194" s="832" t="str">
        <f t="shared" si="4"/>
        <v>X</v>
      </c>
      <c r="B194" s="832" t="s">
        <v>1210</v>
      </c>
      <c r="C194" s="464" t="s">
        <v>1386</v>
      </c>
      <c r="D194" s="837" t="s">
        <v>1612</v>
      </c>
      <c r="E194" s="461">
        <v>-0.08</v>
      </c>
      <c r="F194" s="461">
        <v>-0.13200000000000001</v>
      </c>
      <c r="G194" s="461">
        <v>0</v>
      </c>
      <c r="H194" s="461">
        <v>0</v>
      </c>
      <c r="I194" s="461">
        <v>-2.1000000000000001E-2</v>
      </c>
      <c r="J194" s="461">
        <v>-6.7000000000000004E-2</v>
      </c>
      <c r="K194" s="461">
        <v>-6.4000000000000001E-2</v>
      </c>
      <c r="L194" s="461">
        <v>-8.3000000000000004E-2</v>
      </c>
      <c r="M194" s="461">
        <v>-6.4000000000000001E-2</v>
      </c>
      <c r="N194" s="461">
        <v>-0.14399999999999999</v>
      </c>
      <c r="O194" s="461">
        <v>-0.16800000000000001</v>
      </c>
      <c r="P194" s="461">
        <v>-0.14000000000000001</v>
      </c>
      <c r="Q194" s="461">
        <v>-8.5000000000000006E-2</v>
      </c>
      <c r="R194" s="461">
        <v>-0.222</v>
      </c>
      <c r="S194" s="461">
        <v>-0.187</v>
      </c>
      <c r="T194" s="461">
        <v>-0.17699999999999999</v>
      </c>
      <c r="U194" s="461">
        <v>-0.19600000000000001</v>
      </c>
      <c r="V194" s="917"/>
      <c r="W194" s="917"/>
      <c r="X194" s="917"/>
      <c r="Y194" s="917"/>
      <c r="Z194" s="917"/>
      <c r="AA194" s="917"/>
      <c r="AB194" s="917"/>
      <c r="AC194" s="917"/>
      <c r="AD194" s="917"/>
      <c r="AE194" s="917"/>
      <c r="AF194" s="917"/>
      <c r="AG194" s="917"/>
      <c r="AH194" s="917"/>
      <c r="AI194" s="917"/>
      <c r="AJ194" s="917"/>
      <c r="AK194" s="917"/>
      <c r="AL194" s="917"/>
      <c r="AM194" s="917"/>
      <c r="AN194" s="917"/>
      <c r="AO194" s="917"/>
      <c r="AP194" s="917"/>
      <c r="AQ194" s="917"/>
      <c r="AR194" s="917"/>
      <c r="AS194" s="917"/>
      <c r="AT194" s="917"/>
      <c r="AU194" s="917"/>
      <c r="AV194" s="917"/>
      <c r="AW194" s="917"/>
      <c r="AX194" s="917"/>
      <c r="AY194" s="917"/>
      <c r="AZ194" s="917"/>
      <c r="BA194" s="917"/>
      <c r="BB194" s="917"/>
      <c r="BC194" s="917"/>
      <c r="BD194" s="917"/>
      <c r="BE194" s="917"/>
      <c r="BF194" s="917"/>
      <c r="BG194" s="917"/>
      <c r="BH194" s="917"/>
      <c r="BI194" s="917"/>
      <c r="BJ194" s="917"/>
      <c r="BK194" s="917"/>
      <c r="BL194" s="923"/>
      <c r="BT194" s="923"/>
      <c r="CB194" s="923"/>
      <c r="CJ194" s="923"/>
      <c r="CL194" s="923"/>
      <c r="CR194" s="923"/>
    </row>
    <row r="195" spans="1:96" s="922" customFormat="1" ht="12.75" customHeight="1" x14ac:dyDescent="0.2">
      <c r="A195" s="832" t="str">
        <f t="shared" si="4"/>
        <v>X</v>
      </c>
      <c r="B195" s="832" t="s">
        <v>1210</v>
      </c>
      <c r="C195" s="464" t="s">
        <v>1387</v>
      </c>
      <c r="D195" s="837" t="s">
        <v>1597</v>
      </c>
      <c r="E195" s="461">
        <v>0</v>
      </c>
      <c r="F195" s="461">
        <v>0</v>
      </c>
      <c r="G195" s="461">
        <v>0</v>
      </c>
      <c r="H195" s="461">
        <v>0</v>
      </c>
      <c r="I195" s="461">
        <v>0</v>
      </c>
      <c r="J195" s="461">
        <v>0</v>
      </c>
      <c r="K195" s="461">
        <v>0</v>
      </c>
      <c r="L195" s="461">
        <v>0</v>
      </c>
      <c r="M195" s="461">
        <v>0</v>
      </c>
      <c r="N195" s="461">
        <v>0</v>
      </c>
      <c r="O195" s="461">
        <v>0</v>
      </c>
      <c r="P195" s="461">
        <v>-0.77</v>
      </c>
      <c r="Q195" s="461">
        <v>-2.6749999999999998</v>
      </c>
      <c r="R195" s="461">
        <v>-0.5</v>
      </c>
      <c r="S195" s="461">
        <v>-0.88500000000000001</v>
      </c>
      <c r="T195" s="461">
        <v>-1.032</v>
      </c>
      <c r="U195" s="461">
        <v>-0.81499999999999995</v>
      </c>
      <c r="V195" s="917"/>
      <c r="W195" s="917"/>
      <c r="X195" s="917"/>
      <c r="Y195" s="917"/>
      <c r="Z195" s="917"/>
      <c r="AA195" s="917"/>
      <c r="AB195" s="917"/>
      <c r="AC195" s="917"/>
      <c r="AD195" s="917"/>
      <c r="AE195" s="917"/>
      <c r="AF195" s="917"/>
      <c r="AG195" s="917"/>
      <c r="AH195" s="917"/>
      <c r="AI195" s="917"/>
      <c r="AJ195" s="917"/>
      <c r="AK195" s="917"/>
      <c r="AL195" s="917"/>
      <c r="AM195" s="917"/>
      <c r="AN195" s="917"/>
      <c r="AO195" s="917"/>
      <c r="AP195" s="917"/>
      <c r="AQ195" s="917"/>
      <c r="AR195" s="917"/>
      <c r="AS195" s="917"/>
      <c r="AT195" s="917"/>
      <c r="AU195" s="917"/>
      <c r="AV195" s="917"/>
      <c r="AW195" s="917"/>
      <c r="AX195" s="917"/>
      <c r="AY195" s="917"/>
      <c r="AZ195" s="917"/>
      <c r="BA195" s="917"/>
      <c r="BB195" s="917"/>
      <c r="BC195" s="917"/>
      <c r="BD195" s="917"/>
      <c r="BE195" s="917"/>
      <c r="BF195" s="917"/>
      <c r="BG195" s="917"/>
      <c r="BH195" s="917"/>
      <c r="BI195" s="917"/>
      <c r="BJ195" s="917"/>
      <c r="BK195" s="917"/>
      <c r="BL195" s="923"/>
      <c r="BT195" s="923"/>
      <c r="CB195" s="923"/>
      <c r="CJ195" s="923"/>
      <c r="CL195" s="923"/>
      <c r="CR195" s="923"/>
    </row>
    <row r="196" spans="1:96" s="922" customFormat="1" ht="12.75" customHeight="1" x14ac:dyDescent="0.2">
      <c r="A196" s="832" t="str">
        <f t="shared" ref="A196:A259" si="7">IF(SUM(E196:AI196)=0,"","X")</f>
        <v>X</v>
      </c>
      <c r="B196" s="832" t="s">
        <v>1204</v>
      </c>
      <c r="C196" s="464" t="s">
        <v>1388</v>
      </c>
      <c r="D196" s="847" t="s">
        <v>1613</v>
      </c>
      <c r="E196" s="461">
        <v>-1.476</v>
      </c>
      <c r="F196" s="461">
        <v>-0.73899999999999999</v>
      </c>
      <c r="G196" s="461">
        <v>-0.60699999999999998</v>
      </c>
      <c r="H196" s="461">
        <v>-0.41899999999999998</v>
      </c>
      <c r="I196" s="461">
        <v>-6.5000000000000002E-2</v>
      </c>
      <c r="J196" s="461">
        <v>-1.083</v>
      </c>
      <c r="K196" s="461">
        <v>-0.219</v>
      </c>
      <c r="L196" s="461">
        <v>-0.222</v>
      </c>
      <c r="M196" s="461">
        <v>-0.14499999999999999</v>
      </c>
      <c r="N196" s="461">
        <v>-0.59399999999999997</v>
      </c>
      <c r="O196" s="461">
        <v>-1.1819999999999999</v>
      </c>
      <c r="P196" s="461">
        <v>-1.145</v>
      </c>
      <c r="Q196" s="461">
        <v>-2.04</v>
      </c>
      <c r="R196" s="461">
        <v>-3.1379999999999999</v>
      </c>
      <c r="S196" s="461">
        <v>-3.105</v>
      </c>
      <c r="T196" s="461">
        <v>-2.6219999999999999</v>
      </c>
      <c r="U196" s="461">
        <v>-2.113</v>
      </c>
      <c r="V196" s="917"/>
      <c r="W196" s="917"/>
      <c r="X196" s="917"/>
      <c r="Y196" s="917"/>
      <c r="Z196" s="917"/>
      <c r="AA196" s="917"/>
      <c r="AB196" s="917"/>
      <c r="AC196" s="917"/>
      <c r="AD196" s="917"/>
      <c r="AE196" s="917"/>
      <c r="AF196" s="917"/>
      <c r="AG196" s="917"/>
      <c r="AH196" s="917"/>
      <c r="AI196" s="917"/>
      <c r="AJ196" s="917"/>
      <c r="AK196" s="917"/>
      <c r="AL196" s="917"/>
      <c r="AM196" s="917"/>
      <c r="AN196" s="917"/>
      <c r="AO196" s="917"/>
      <c r="AP196" s="917"/>
      <c r="AQ196" s="917"/>
      <c r="AR196" s="917"/>
      <c r="AS196" s="917"/>
      <c r="AT196" s="917"/>
      <c r="AU196" s="917"/>
      <c r="AV196" s="917"/>
      <c r="AW196" s="917"/>
      <c r="AX196" s="917"/>
      <c r="AY196" s="917"/>
      <c r="AZ196" s="917"/>
      <c r="BA196" s="917"/>
      <c r="BB196" s="917"/>
      <c r="BC196" s="917"/>
      <c r="BD196" s="917"/>
      <c r="BE196" s="917"/>
      <c r="BF196" s="917"/>
      <c r="BG196" s="917"/>
      <c r="BH196" s="917"/>
      <c r="BI196" s="917"/>
      <c r="BJ196" s="917"/>
      <c r="BK196" s="917"/>
      <c r="BL196" s="923"/>
      <c r="BT196" s="923"/>
      <c r="CB196" s="923"/>
      <c r="CJ196" s="923"/>
      <c r="CL196" s="923"/>
      <c r="CR196" s="923"/>
    </row>
    <row r="197" spans="1:96" s="922" customFormat="1" ht="12.75" customHeight="1" x14ac:dyDescent="0.2">
      <c r="A197" s="832" t="str">
        <f t="shared" si="7"/>
        <v>X</v>
      </c>
      <c r="B197" s="832" t="s">
        <v>1210</v>
      </c>
      <c r="C197" s="464" t="s">
        <v>1389</v>
      </c>
      <c r="D197" s="837" t="s">
        <v>1614</v>
      </c>
      <c r="E197" s="461">
        <v>-1.476</v>
      </c>
      <c r="F197" s="461">
        <v>-0.73899999999999999</v>
      </c>
      <c r="G197" s="461">
        <v>-0.60699999999999998</v>
      </c>
      <c r="H197" s="461">
        <v>-0.41899999999999998</v>
      </c>
      <c r="I197" s="461">
        <v>-6.5000000000000002E-2</v>
      </c>
      <c r="J197" s="461">
        <v>-1.083</v>
      </c>
      <c r="K197" s="461">
        <v>-0.219</v>
      </c>
      <c r="L197" s="461">
        <v>-0.222</v>
      </c>
      <c r="M197" s="461">
        <v>-0.14499999999999999</v>
      </c>
      <c r="N197" s="461">
        <v>-0.59399999999999997</v>
      </c>
      <c r="O197" s="461">
        <v>-1.1819999999999999</v>
      </c>
      <c r="P197" s="461">
        <v>-1.145</v>
      </c>
      <c r="Q197" s="461">
        <v>-2.04</v>
      </c>
      <c r="R197" s="461">
        <v>0</v>
      </c>
      <c r="S197" s="461">
        <v>-0.999</v>
      </c>
      <c r="T197" s="461">
        <v>0</v>
      </c>
      <c r="U197" s="461">
        <v>0</v>
      </c>
      <c r="V197" s="917"/>
      <c r="W197" s="917"/>
      <c r="X197" s="917"/>
      <c r="Y197" s="917"/>
      <c r="Z197" s="917"/>
      <c r="AA197" s="917"/>
      <c r="AB197" s="917"/>
      <c r="AC197" s="917"/>
      <c r="AD197" s="917"/>
      <c r="AE197" s="917"/>
      <c r="AF197" s="917"/>
      <c r="AG197" s="917"/>
      <c r="AH197" s="917"/>
      <c r="AI197" s="917"/>
      <c r="AJ197" s="917"/>
      <c r="AK197" s="917"/>
      <c r="AL197" s="917"/>
      <c r="AM197" s="917"/>
      <c r="AN197" s="917"/>
      <c r="AO197" s="917"/>
      <c r="AP197" s="917"/>
      <c r="AQ197" s="917"/>
      <c r="AR197" s="917"/>
      <c r="AS197" s="917"/>
      <c r="AT197" s="917"/>
      <c r="AU197" s="917"/>
      <c r="AV197" s="917"/>
      <c r="AW197" s="917"/>
      <c r="AX197" s="917"/>
      <c r="AY197" s="917"/>
      <c r="AZ197" s="917"/>
      <c r="BA197" s="917"/>
      <c r="BB197" s="917"/>
      <c r="BC197" s="917"/>
      <c r="BD197" s="917"/>
      <c r="BE197" s="917"/>
      <c r="BF197" s="917"/>
      <c r="BG197" s="917"/>
      <c r="BH197" s="917"/>
      <c r="BI197" s="917"/>
      <c r="BJ197" s="917"/>
      <c r="BK197" s="917"/>
      <c r="BL197" s="923"/>
      <c r="BT197" s="923"/>
      <c r="CB197" s="923"/>
      <c r="CJ197" s="923"/>
      <c r="CL197" s="923"/>
      <c r="CR197" s="923"/>
    </row>
    <row r="198" spans="1:96" s="922" customFormat="1" ht="12.75" customHeight="1" x14ac:dyDescent="0.2">
      <c r="A198" s="832" t="str">
        <f t="shared" si="7"/>
        <v>X</v>
      </c>
      <c r="B198" s="832" t="s">
        <v>1210</v>
      </c>
      <c r="C198" s="464" t="s">
        <v>1390</v>
      </c>
      <c r="D198" s="837" t="s">
        <v>1615</v>
      </c>
      <c r="E198" s="461">
        <v>0</v>
      </c>
      <c r="F198" s="461">
        <v>0</v>
      </c>
      <c r="G198" s="461">
        <v>0</v>
      </c>
      <c r="H198" s="461">
        <v>0</v>
      </c>
      <c r="I198" s="461">
        <v>0</v>
      </c>
      <c r="J198" s="461">
        <v>0</v>
      </c>
      <c r="K198" s="461">
        <v>0</v>
      </c>
      <c r="L198" s="461">
        <v>0</v>
      </c>
      <c r="M198" s="461">
        <v>0</v>
      </c>
      <c r="N198" s="461">
        <v>0</v>
      </c>
      <c r="O198" s="461">
        <v>0</v>
      </c>
      <c r="P198" s="461">
        <v>0</v>
      </c>
      <c r="Q198" s="461">
        <v>0</v>
      </c>
      <c r="R198" s="461">
        <v>-0.19800000000000001</v>
      </c>
      <c r="S198" s="461">
        <v>-0.747</v>
      </c>
      <c r="T198" s="461">
        <v>-1.04</v>
      </c>
      <c r="U198" s="461">
        <v>-0.13500000000000001</v>
      </c>
      <c r="V198" s="917"/>
      <c r="W198" s="917"/>
      <c r="X198" s="917"/>
      <c r="Y198" s="917"/>
      <c r="Z198" s="917"/>
      <c r="AA198" s="917"/>
      <c r="AB198" s="917"/>
      <c r="AC198" s="917"/>
      <c r="AD198" s="917"/>
      <c r="AE198" s="917"/>
      <c r="AF198" s="917"/>
      <c r="AG198" s="917"/>
      <c r="AH198" s="917"/>
      <c r="AI198" s="917"/>
      <c r="AJ198" s="917"/>
      <c r="AK198" s="917"/>
      <c r="AL198" s="917"/>
      <c r="AM198" s="917"/>
      <c r="AN198" s="917"/>
      <c r="AO198" s="917"/>
      <c r="AP198" s="917"/>
      <c r="AQ198" s="917"/>
      <c r="AR198" s="917"/>
      <c r="AS198" s="917"/>
      <c r="AT198" s="917"/>
      <c r="AU198" s="917"/>
      <c r="AV198" s="917"/>
      <c r="AW198" s="917"/>
      <c r="AX198" s="917"/>
      <c r="AY198" s="917"/>
      <c r="AZ198" s="917"/>
      <c r="BA198" s="917"/>
      <c r="BB198" s="917"/>
      <c r="BC198" s="917"/>
      <c r="BD198" s="917"/>
      <c r="BE198" s="917"/>
      <c r="BF198" s="917"/>
      <c r="BG198" s="917"/>
      <c r="BH198" s="917"/>
      <c r="BI198" s="917"/>
      <c r="BJ198" s="917"/>
      <c r="BK198" s="917"/>
      <c r="BL198" s="923"/>
      <c r="BT198" s="923"/>
      <c r="CB198" s="923"/>
      <c r="CJ198" s="923"/>
      <c r="CR198" s="923"/>
    </row>
    <row r="199" spans="1:96" s="922" customFormat="1" ht="12.75" customHeight="1" x14ac:dyDescent="0.2">
      <c r="A199" s="832" t="str">
        <f t="shared" si="7"/>
        <v>X</v>
      </c>
      <c r="B199" s="832" t="s">
        <v>1210</v>
      </c>
      <c r="C199" s="464" t="s">
        <v>1391</v>
      </c>
      <c r="D199" s="837" t="s">
        <v>1616</v>
      </c>
      <c r="E199" s="461">
        <v>0</v>
      </c>
      <c r="F199" s="461">
        <v>0</v>
      </c>
      <c r="G199" s="461">
        <v>0</v>
      </c>
      <c r="H199" s="461">
        <v>0</v>
      </c>
      <c r="I199" s="461">
        <v>0</v>
      </c>
      <c r="J199" s="461">
        <v>0</v>
      </c>
      <c r="K199" s="461">
        <v>0</v>
      </c>
      <c r="L199" s="461">
        <v>0</v>
      </c>
      <c r="M199" s="461">
        <v>0</v>
      </c>
      <c r="N199" s="461">
        <v>0</v>
      </c>
      <c r="O199" s="461">
        <v>0</v>
      </c>
      <c r="P199" s="461">
        <v>0</v>
      </c>
      <c r="Q199" s="461">
        <v>0</v>
      </c>
      <c r="R199" s="461">
        <v>-2.94</v>
      </c>
      <c r="S199" s="461">
        <v>-1.359</v>
      </c>
      <c r="T199" s="461">
        <v>-1.581</v>
      </c>
      <c r="U199" s="461">
        <v>-1.978</v>
      </c>
      <c r="V199" s="917"/>
      <c r="W199" s="917"/>
      <c r="X199" s="917"/>
      <c r="Y199" s="917"/>
      <c r="Z199" s="917"/>
      <c r="AA199" s="917"/>
      <c r="AB199" s="917"/>
      <c r="AC199" s="917"/>
      <c r="AD199" s="917"/>
      <c r="AE199" s="917"/>
      <c r="AF199" s="917"/>
      <c r="AG199" s="917"/>
      <c r="AH199" s="917"/>
      <c r="AI199" s="917"/>
      <c r="AJ199" s="917"/>
      <c r="AK199" s="917"/>
      <c r="AL199" s="917"/>
      <c r="AM199" s="917"/>
      <c r="AN199" s="917"/>
      <c r="AO199" s="917"/>
      <c r="AP199" s="917"/>
      <c r="AQ199" s="917"/>
      <c r="AR199" s="917"/>
      <c r="AS199" s="917"/>
      <c r="AT199" s="917"/>
      <c r="AU199" s="917"/>
      <c r="AV199" s="917"/>
      <c r="AW199" s="917"/>
      <c r="AX199" s="917"/>
      <c r="AY199" s="917"/>
      <c r="AZ199" s="917"/>
      <c r="BA199" s="917"/>
      <c r="BB199" s="917"/>
      <c r="BC199" s="917"/>
      <c r="BD199" s="917"/>
      <c r="BE199" s="917"/>
      <c r="BF199" s="917"/>
      <c r="BG199" s="917"/>
      <c r="BH199" s="917"/>
      <c r="BI199" s="917"/>
      <c r="BJ199" s="917"/>
      <c r="BK199" s="917"/>
      <c r="BL199" s="923"/>
      <c r="BT199" s="923"/>
      <c r="CB199" s="923"/>
      <c r="CJ199" s="923"/>
      <c r="CR199" s="923"/>
    </row>
    <row r="200" spans="1:96" s="922" customFormat="1" ht="12.75" customHeight="1" x14ac:dyDescent="0.2">
      <c r="A200" s="832" t="str">
        <f t="shared" si="7"/>
        <v>X</v>
      </c>
      <c r="B200" s="832" t="s">
        <v>1204</v>
      </c>
      <c r="C200" s="464" t="s">
        <v>1392</v>
      </c>
      <c r="D200" s="847" t="s">
        <v>1617</v>
      </c>
      <c r="E200" s="461">
        <v>0</v>
      </c>
      <c r="F200" s="461">
        <v>0</v>
      </c>
      <c r="G200" s="461">
        <v>-0.49299999999999999</v>
      </c>
      <c r="H200" s="461">
        <v>0</v>
      </c>
      <c r="I200" s="461">
        <v>0</v>
      </c>
      <c r="J200" s="461">
        <v>0</v>
      </c>
      <c r="K200" s="461">
        <v>0</v>
      </c>
      <c r="L200" s="461">
        <v>0</v>
      </c>
      <c r="M200" s="461">
        <v>0</v>
      </c>
      <c r="N200" s="461">
        <v>-0.30599999999999999</v>
      </c>
      <c r="O200" s="461">
        <v>-0.3</v>
      </c>
      <c r="P200" s="461">
        <v>-0.3</v>
      </c>
      <c r="Q200" s="461">
        <v>0</v>
      </c>
      <c r="R200" s="461">
        <v>-3.649</v>
      </c>
      <c r="S200" s="461">
        <v>-3.0379999999999998</v>
      </c>
      <c r="T200" s="461">
        <v>-2.3149999999999999</v>
      </c>
      <c r="U200" s="461">
        <v>-1.6859999999999999</v>
      </c>
      <c r="V200" s="917"/>
      <c r="W200" s="917"/>
      <c r="X200" s="917"/>
      <c r="Y200" s="917"/>
      <c r="Z200" s="917"/>
      <c r="AA200" s="917"/>
      <c r="AB200" s="917"/>
      <c r="AC200" s="917"/>
      <c r="AD200" s="917"/>
      <c r="AE200" s="917"/>
      <c r="AF200" s="917"/>
      <c r="AG200" s="917"/>
      <c r="AH200" s="917"/>
      <c r="AI200" s="917"/>
      <c r="AJ200" s="917"/>
      <c r="AK200" s="917"/>
      <c r="AL200" s="917"/>
      <c r="AM200" s="917"/>
      <c r="AN200" s="917"/>
      <c r="AO200" s="917"/>
      <c r="AP200" s="917"/>
      <c r="AQ200" s="917"/>
      <c r="AR200" s="917"/>
      <c r="AS200" s="917"/>
      <c r="AT200" s="917"/>
      <c r="AU200" s="917"/>
      <c r="AV200" s="917"/>
      <c r="AW200" s="917"/>
      <c r="AX200" s="917"/>
      <c r="AY200" s="917"/>
      <c r="AZ200" s="917"/>
      <c r="BA200" s="917"/>
      <c r="BB200" s="917"/>
      <c r="BC200" s="917"/>
      <c r="BD200" s="917"/>
      <c r="BE200" s="917"/>
      <c r="BF200" s="917"/>
      <c r="BG200" s="917"/>
      <c r="BH200" s="917"/>
      <c r="BI200" s="917"/>
      <c r="BJ200" s="917"/>
      <c r="BK200" s="917"/>
      <c r="BL200" s="923"/>
      <c r="BT200" s="923"/>
      <c r="CB200" s="923"/>
      <c r="CJ200" s="923"/>
      <c r="CL200" s="923"/>
      <c r="CR200" s="923"/>
    </row>
    <row r="201" spans="1:96" s="922" customFormat="1" ht="12.75" customHeight="1" x14ac:dyDescent="0.2">
      <c r="A201" s="832" t="str">
        <f t="shared" si="7"/>
        <v>X</v>
      </c>
      <c r="B201" s="832" t="s">
        <v>1210</v>
      </c>
      <c r="C201" s="464" t="s">
        <v>1393</v>
      </c>
      <c r="D201" s="837" t="s">
        <v>846</v>
      </c>
      <c r="E201" s="461">
        <v>0</v>
      </c>
      <c r="F201" s="461">
        <v>0</v>
      </c>
      <c r="G201" s="461">
        <v>0</v>
      </c>
      <c r="H201" s="461">
        <v>0</v>
      </c>
      <c r="I201" s="461">
        <v>0</v>
      </c>
      <c r="J201" s="461">
        <v>0</v>
      </c>
      <c r="K201" s="461">
        <v>0</v>
      </c>
      <c r="L201" s="461">
        <v>0</v>
      </c>
      <c r="M201" s="461">
        <v>0</v>
      </c>
      <c r="N201" s="461">
        <v>-0.30599999999999999</v>
      </c>
      <c r="O201" s="461">
        <v>-0.3</v>
      </c>
      <c r="P201" s="461">
        <v>-0.3</v>
      </c>
      <c r="Q201" s="461">
        <v>0</v>
      </c>
      <c r="R201" s="461">
        <v>-3.649</v>
      </c>
      <c r="S201" s="461">
        <v>-3.0379999999999998</v>
      </c>
      <c r="T201" s="461">
        <v>-2.3149999999999999</v>
      </c>
      <c r="U201" s="461">
        <v>-1.6859999999999999</v>
      </c>
      <c r="V201" s="917"/>
      <c r="W201" s="917"/>
      <c r="X201" s="917"/>
      <c r="Y201" s="917"/>
      <c r="Z201" s="917"/>
      <c r="AA201" s="917"/>
      <c r="AB201" s="917"/>
      <c r="AC201" s="917"/>
      <c r="AD201" s="917"/>
      <c r="AE201" s="917"/>
      <c r="AF201" s="917"/>
      <c r="AG201" s="917"/>
      <c r="AH201" s="917"/>
      <c r="AI201" s="917"/>
      <c r="AJ201" s="917"/>
      <c r="AK201" s="917"/>
      <c r="AL201" s="917"/>
      <c r="AM201" s="917"/>
      <c r="AN201" s="917"/>
      <c r="AO201" s="917"/>
      <c r="AP201" s="917"/>
      <c r="AQ201" s="917"/>
      <c r="AR201" s="917"/>
      <c r="AS201" s="917"/>
      <c r="AT201" s="917"/>
      <c r="AU201" s="917"/>
      <c r="AV201" s="917"/>
      <c r="AW201" s="917"/>
      <c r="AX201" s="917"/>
      <c r="AY201" s="917"/>
      <c r="AZ201" s="917"/>
      <c r="BA201" s="917"/>
      <c r="BB201" s="917"/>
      <c r="BC201" s="917"/>
      <c r="BD201" s="917"/>
      <c r="BE201" s="917"/>
      <c r="BF201" s="917"/>
      <c r="BG201" s="917"/>
      <c r="BH201" s="917"/>
      <c r="BI201" s="917"/>
      <c r="BJ201" s="917"/>
      <c r="BK201" s="917"/>
      <c r="BL201" s="923"/>
      <c r="BT201" s="923"/>
      <c r="CB201" s="923"/>
      <c r="CJ201" s="923"/>
      <c r="CL201" s="923"/>
      <c r="CR201" s="923"/>
    </row>
    <row r="202" spans="1:96" s="922" customFormat="1" ht="12.75" customHeight="1" x14ac:dyDescent="0.2">
      <c r="A202" s="832" t="str">
        <f t="shared" si="7"/>
        <v>X</v>
      </c>
      <c r="B202" s="832" t="s">
        <v>1210</v>
      </c>
      <c r="C202" s="464" t="s">
        <v>1394</v>
      </c>
      <c r="D202" s="837" t="s">
        <v>1618</v>
      </c>
      <c r="E202" s="461">
        <v>0</v>
      </c>
      <c r="F202" s="461">
        <v>0</v>
      </c>
      <c r="G202" s="461">
        <v>-0.49299999999999999</v>
      </c>
      <c r="H202" s="461">
        <v>0</v>
      </c>
      <c r="I202" s="461">
        <v>0</v>
      </c>
      <c r="J202" s="461">
        <v>0</v>
      </c>
      <c r="K202" s="461">
        <v>0</v>
      </c>
      <c r="L202" s="461">
        <v>0</v>
      </c>
      <c r="M202" s="461">
        <v>0</v>
      </c>
      <c r="N202" s="461">
        <v>0</v>
      </c>
      <c r="O202" s="461">
        <v>0</v>
      </c>
      <c r="P202" s="461">
        <v>0</v>
      </c>
      <c r="Q202" s="461">
        <v>0</v>
      </c>
      <c r="R202" s="461">
        <v>0</v>
      </c>
      <c r="S202" s="461">
        <v>0</v>
      </c>
      <c r="T202" s="461">
        <v>0</v>
      </c>
      <c r="U202" s="461">
        <v>0</v>
      </c>
      <c r="V202" s="917"/>
      <c r="W202" s="917"/>
      <c r="X202" s="917"/>
      <c r="Y202" s="917"/>
      <c r="Z202" s="917"/>
      <c r="AA202" s="917"/>
      <c r="AB202" s="917"/>
      <c r="AC202" s="917"/>
      <c r="AD202" s="917"/>
      <c r="AE202" s="917"/>
      <c r="AF202" s="917"/>
      <c r="AG202" s="917"/>
      <c r="AH202" s="917"/>
      <c r="AI202" s="917"/>
      <c r="AJ202" s="917"/>
      <c r="AK202" s="917"/>
      <c r="AL202" s="917"/>
      <c r="AM202" s="917"/>
      <c r="AN202" s="917"/>
      <c r="AO202" s="917"/>
      <c r="AP202" s="917"/>
      <c r="AQ202" s="917"/>
      <c r="AR202" s="917"/>
      <c r="AS202" s="917"/>
      <c r="AT202" s="917"/>
      <c r="AU202" s="917"/>
      <c r="AV202" s="917"/>
      <c r="AW202" s="917"/>
      <c r="AX202" s="917"/>
      <c r="AY202" s="917"/>
      <c r="AZ202" s="917"/>
      <c r="BA202" s="917"/>
      <c r="BB202" s="917"/>
      <c r="BC202" s="917"/>
      <c r="BD202" s="917"/>
      <c r="BE202" s="917"/>
      <c r="BF202" s="917"/>
      <c r="BG202" s="917"/>
      <c r="BH202" s="917"/>
      <c r="BI202" s="917"/>
      <c r="BJ202" s="917"/>
      <c r="BK202" s="917"/>
      <c r="BL202" s="923"/>
      <c r="BT202" s="923"/>
      <c r="CB202" s="923"/>
      <c r="CJ202" s="923"/>
      <c r="CR202" s="923"/>
    </row>
    <row r="203" spans="1:96" s="922" customFormat="1" ht="12.75" customHeight="1" x14ac:dyDescent="0.2">
      <c r="A203" s="832" t="str">
        <f t="shared" si="7"/>
        <v>X</v>
      </c>
      <c r="B203" s="832" t="s">
        <v>1204</v>
      </c>
      <c r="C203" s="464" t="s">
        <v>1395</v>
      </c>
      <c r="D203" s="842" t="s">
        <v>896</v>
      </c>
      <c r="E203" s="461">
        <v>0</v>
      </c>
      <c r="F203" s="461">
        <v>0</v>
      </c>
      <c r="G203" s="461">
        <v>-4.252737999999999</v>
      </c>
      <c r="H203" s="461">
        <v>-1.940129</v>
      </c>
      <c r="I203" s="461">
        <v>-1.3072859999999999</v>
      </c>
      <c r="J203" s="461">
        <v>-1.7204660000000001</v>
      </c>
      <c r="K203" s="461">
        <v>-2.6272180000000001</v>
      </c>
      <c r="L203" s="461">
        <v>-2.6599460000000001</v>
      </c>
      <c r="M203" s="461">
        <v>-3.2287080000000001</v>
      </c>
      <c r="N203" s="461">
        <v>-1.085753</v>
      </c>
      <c r="O203" s="461">
        <v>-1.3438870000000001</v>
      </c>
      <c r="P203" s="461">
        <v>-1.1672979999999999</v>
      </c>
      <c r="Q203" s="461">
        <v>-2.4671379999999998</v>
      </c>
      <c r="R203" s="461">
        <v>-2.8328880000000005</v>
      </c>
      <c r="S203" s="461">
        <v>-0.23499999999999999</v>
      </c>
      <c r="T203" s="461">
        <v>0</v>
      </c>
      <c r="U203" s="461">
        <v>-6.0010000000000003</v>
      </c>
      <c r="V203" s="917"/>
      <c r="W203" s="917"/>
      <c r="X203" s="917"/>
      <c r="Y203" s="917"/>
      <c r="Z203" s="917"/>
      <c r="AA203" s="917"/>
      <c r="AB203" s="917"/>
      <c r="AC203" s="917"/>
      <c r="AD203" s="917"/>
      <c r="AE203" s="917"/>
      <c r="AF203" s="917"/>
      <c r="AG203" s="917"/>
      <c r="AH203" s="917"/>
      <c r="AI203" s="917"/>
      <c r="AJ203" s="917"/>
      <c r="AK203" s="917"/>
      <c r="AL203" s="917"/>
      <c r="AM203" s="917"/>
      <c r="AN203" s="917"/>
      <c r="AO203" s="917"/>
      <c r="AP203" s="917"/>
      <c r="AQ203" s="917"/>
      <c r="AR203" s="917"/>
      <c r="AS203" s="917"/>
      <c r="AT203" s="917"/>
      <c r="AU203" s="917"/>
      <c r="AV203" s="917"/>
      <c r="AW203" s="917"/>
      <c r="AX203" s="917"/>
      <c r="AY203" s="917"/>
      <c r="AZ203" s="917"/>
      <c r="BA203" s="917"/>
      <c r="BB203" s="917"/>
      <c r="BC203" s="917"/>
      <c r="BD203" s="917"/>
      <c r="BE203" s="917"/>
      <c r="BF203" s="917"/>
      <c r="BG203" s="917"/>
      <c r="BH203" s="917"/>
      <c r="BI203" s="917"/>
      <c r="BJ203" s="917"/>
      <c r="BK203" s="917"/>
      <c r="BL203" s="923"/>
      <c r="BT203" s="923"/>
      <c r="CB203" s="923"/>
      <c r="CJ203" s="923"/>
      <c r="CL203" s="923"/>
      <c r="CR203" s="923"/>
    </row>
    <row r="204" spans="1:96" s="922" customFormat="1" ht="12.75" customHeight="1" x14ac:dyDescent="0.2">
      <c r="A204" s="832" t="str">
        <f t="shared" si="7"/>
        <v>X</v>
      </c>
      <c r="B204" s="832" t="s">
        <v>1210</v>
      </c>
      <c r="C204" s="464" t="s">
        <v>1396</v>
      </c>
      <c r="D204" s="836" t="s">
        <v>1619</v>
      </c>
      <c r="E204" s="461">
        <v>0</v>
      </c>
      <c r="F204" s="461">
        <v>0</v>
      </c>
      <c r="G204" s="461">
        <v>-4.252737999999999</v>
      </c>
      <c r="H204" s="461">
        <v>-1.940129</v>
      </c>
      <c r="I204" s="461">
        <v>-1.3072859999999999</v>
      </c>
      <c r="J204" s="461">
        <v>-1.7204660000000001</v>
      </c>
      <c r="K204" s="461">
        <v>-2.6272180000000001</v>
      </c>
      <c r="L204" s="461">
        <v>-2.6599460000000001</v>
      </c>
      <c r="M204" s="461">
        <v>-3.2287080000000001</v>
      </c>
      <c r="N204" s="461">
        <v>-1.085753</v>
      </c>
      <c r="O204" s="461">
        <v>-1.3438870000000001</v>
      </c>
      <c r="P204" s="461">
        <v>-1.1672979999999999</v>
      </c>
      <c r="Q204" s="461">
        <v>-2.4671379999999998</v>
      </c>
      <c r="R204" s="461">
        <v>-2.8328880000000005</v>
      </c>
      <c r="S204" s="461">
        <v>-0.23499999999999999</v>
      </c>
      <c r="T204" s="461">
        <v>0</v>
      </c>
      <c r="U204" s="461">
        <v>-1.147</v>
      </c>
      <c r="V204" s="917"/>
      <c r="W204" s="917"/>
      <c r="X204" s="917"/>
      <c r="Y204" s="917"/>
      <c r="Z204" s="917"/>
      <c r="AA204" s="917"/>
      <c r="AB204" s="917"/>
      <c r="AC204" s="917"/>
      <c r="AD204" s="917"/>
      <c r="AE204" s="917"/>
      <c r="AF204" s="917"/>
      <c r="AG204" s="917"/>
      <c r="AH204" s="917"/>
      <c r="AI204" s="917"/>
      <c r="AJ204" s="917"/>
      <c r="AK204" s="917"/>
      <c r="AL204" s="917"/>
      <c r="AM204" s="917"/>
      <c r="AN204" s="917"/>
      <c r="AO204" s="917"/>
      <c r="AP204" s="917"/>
      <c r="AQ204" s="917"/>
      <c r="AR204" s="917"/>
      <c r="AS204" s="917"/>
      <c r="AT204" s="917"/>
      <c r="AU204" s="917"/>
      <c r="AV204" s="917"/>
      <c r="AW204" s="917"/>
      <c r="AX204" s="917"/>
      <c r="AY204" s="917"/>
      <c r="AZ204" s="917"/>
      <c r="BA204" s="917"/>
      <c r="BB204" s="917"/>
      <c r="BC204" s="917"/>
      <c r="BD204" s="917"/>
      <c r="BE204" s="917"/>
      <c r="BF204" s="917"/>
      <c r="BG204" s="917"/>
      <c r="BH204" s="917"/>
      <c r="BI204" s="917"/>
      <c r="BJ204" s="917"/>
      <c r="BK204" s="917"/>
      <c r="BL204" s="923"/>
      <c r="BT204" s="923"/>
      <c r="CB204" s="923"/>
      <c r="CJ204" s="923"/>
      <c r="CL204" s="923"/>
      <c r="CR204" s="923"/>
    </row>
    <row r="205" spans="1:96" s="922" customFormat="1" ht="12.75" hidden="1" customHeight="1" x14ac:dyDescent="0.2">
      <c r="A205" s="832" t="str">
        <f t="shared" si="7"/>
        <v/>
      </c>
      <c r="B205" s="832" t="s">
        <v>1210</v>
      </c>
      <c r="C205" s="464" t="s">
        <v>1397</v>
      </c>
      <c r="D205" s="836" t="s">
        <v>1620</v>
      </c>
      <c r="E205" s="461">
        <v>0</v>
      </c>
      <c r="F205" s="461">
        <v>0</v>
      </c>
      <c r="G205" s="461">
        <v>0</v>
      </c>
      <c r="H205" s="461">
        <v>0</v>
      </c>
      <c r="I205" s="461">
        <v>0</v>
      </c>
      <c r="J205" s="461">
        <v>0</v>
      </c>
      <c r="K205" s="461">
        <v>0</v>
      </c>
      <c r="L205" s="461">
        <v>0</v>
      </c>
      <c r="M205" s="461">
        <v>0</v>
      </c>
      <c r="N205" s="461">
        <v>0</v>
      </c>
      <c r="O205" s="461">
        <v>0</v>
      </c>
      <c r="P205" s="461">
        <v>0</v>
      </c>
      <c r="Q205" s="461">
        <v>0</v>
      </c>
      <c r="R205" s="461">
        <v>0</v>
      </c>
      <c r="S205" s="461">
        <v>0</v>
      </c>
      <c r="T205" s="461">
        <v>0</v>
      </c>
      <c r="U205" s="461">
        <v>0</v>
      </c>
      <c r="V205" s="917"/>
      <c r="W205" s="917"/>
      <c r="X205" s="917"/>
      <c r="Y205" s="917"/>
      <c r="Z205" s="917"/>
      <c r="AA205" s="917"/>
      <c r="AB205" s="917"/>
      <c r="AC205" s="917"/>
      <c r="AD205" s="917"/>
      <c r="AE205" s="917"/>
      <c r="AF205" s="917"/>
      <c r="AG205" s="917"/>
      <c r="AH205" s="917"/>
      <c r="AI205" s="917"/>
      <c r="AJ205" s="917"/>
      <c r="AK205" s="917"/>
      <c r="AL205" s="917"/>
      <c r="AM205" s="917"/>
      <c r="AN205" s="917"/>
      <c r="AO205" s="917"/>
      <c r="AP205" s="917"/>
      <c r="AQ205" s="917"/>
      <c r="AR205" s="917"/>
      <c r="AS205" s="917"/>
      <c r="AT205" s="917"/>
      <c r="AU205" s="917"/>
      <c r="AV205" s="917"/>
      <c r="AW205" s="917"/>
      <c r="AX205" s="917"/>
      <c r="AY205" s="917"/>
      <c r="AZ205" s="917"/>
      <c r="BA205" s="917"/>
      <c r="BB205" s="917"/>
      <c r="BC205" s="917"/>
      <c r="BD205" s="917"/>
      <c r="BE205" s="917"/>
      <c r="BF205" s="917"/>
      <c r="BG205" s="917"/>
      <c r="BH205" s="917"/>
      <c r="BI205" s="917"/>
      <c r="BJ205" s="917"/>
      <c r="BK205" s="917"/>
      <c r="BL205" s="923"/>
      <c r="BT205" s="923"/>
      <c r="CB205" s="923"/>
      <c r="CJ205" s="923"/>
      <c r="CR205" s="923"/>
    </row>
    <row r="206" spans="1:96" s="922" customFormat="1" ht="12.75" customHeight="1" x14ac:dyDescent="0.2">
      <c r="A206" s="832" t="str">
        <f t="shared" si="7"/>
        <v>X</v>
      </c>
      <c r="B206" s="832" t="s">
        <v>1210</v>
      </c>
      <c r="C206" s="464" t="s">
        <v>1398</v>
      </c>
      <c r="D206" s="836" t="s">
        <v>1621</v>
      </c>
      <c r="E206" s="461">
        <v>0</v>
      </c>
      <c r="F206" s="461">
        <v>0</v>
      </c>
      <c r="G206" s="461">
        <v>0</v>
      </c>
      <c r="H206" s="461">
        <v>0</v>
      </c>
      <c r="I206" s="461">
        <v>0</v>
      </c>
      <c r="J206" s="461">
        <v>0</v>
      </c>
      <c r="K206" s="461">
        <v>0</v>
      </c>
      <c r="L206" s="461">
        <v>0</v>
      </c>
      <c r="M206" s="461">
        <v>0</v>
      </c>
      <c r="N206" s="461">
        <v>0</v>
      </c>
      <c r="O206" s="461">
        <v>0</v>
      </c>
      <c r="P206" s="461">
        <v>0</v>
      </c>
      <c r="Q206" s="461">
        <v>0</v>
      </c>
      <c r="R206" s="461">
        <v>0</v>
      </c>
      <c r="S206" s="461">
        <v>0</v>
      </c>
      <c r="T206" s="461">
        <v>0</v>
      </c>
      <c r="U206" s="461">
        <v>-4.8529999999999998</v>
      </c>
      <c r="V206" s="917"/>
      <c r="W206" s="917"/>
      <c r="X206" s="917"/>
      <c r="Y206" s="917"/>
      <c r="Z206" s="917"/>
      <c r="AA206" s="917"/>
      <c r="AB206" s="917"/>
      <c r="AC206" s="917"/>
      <c r="AD206" s="917"/>
      <c r="AE206" s="917"/>
      <c r="AF206" s="917"/>
      <c r="AG206" s="917"/>
      <c r="AH206" s="917"/>
      <c r="AI206" s="917"/>
      <c r="AJ206" s="917"/>
      <c r="AK206" s="917"/>
      <c r="AL206" s="917"/>
      <c r="AM206" s="917"/>
      <c r="AN206" s="917"/>
      <c r="AO206" s="917"/>
      <c r="AP206" s="917"/>
      <c r="AQ206" s="917"/>
      <c r="AR206" s="917"/>
      <c r="AS206" s="917"/>
      <c r="AT206" s="917"/>
      <c r="AU206" s="917"/>
      <c r="AV206" s="917"/>
      <c r="AW206" s="917"/>
      <c r="AX206" s="917"/>
      <c r="AY206" s="917"/>
      <c r="AZ206" s="917"/>
      <c r="BA206" s="917"/>
      <c r="BB206" s="917"/>
      <c r="BC206" s="917"/>
      <c r="BD206" s="917"/>
      <c r="BE206" s="917"/>
      <c r="BF206" s="917"/>
      <c r="BG206" s="917"/>
      <c r="BH206" s="917"/>
      <c r="BI206" s="917"/>
      <c r="BJ206" s="917"/>
      <c r="BK206" s="917"/>
      <c r="BL206" s="923"/>
      <c r="BT206" s="923"/>
      <c r="CB206" s="923"/>
      <c r="CJ206" s="923"/>
      <c r="CL206" s="923"/>
      <c r="CR206" s="923"/>
    </row>
    <row r="207" spans="1:96" s="922" customFormat="1" ht="12.75" hidden="1" customHeight="1" x14ac:dyDescent="0.2">
      <c r="A207" s="832" t="str">
        <f t="shared" si="7"/>
        <v/>
      </c>
      <c r="B207" s="832" t="s">
        <v>1210</v>
      </c>
      <c r="C207" s="464" t="s">
        <v>1399</v>
      </c>
      <c r="D207" s="836" t="s">
        <v>1622</v>
      </c>
      <c r="E207" s="461">
        <v>0</v>
      </c>
      <c r="F207" s="461">
        <v>0</v>
      </c>
      <c r="G207" s="461">
        <v>0</v>
      </c>
      <c r="H207" s="461">
        <v>0</v>
      </c>
      <c r="I207" s="461">
        <v>0</v>
      </c>
      <c r="J207" s="461">
        <v>0</v>
      </c>
      <c r="K207" s="461">
        <v>0</v>
      </c>
      <c r="L207" s="461">
        <v>0</v>
      </c>
      <c r="M207" s="461">
        <v>0</v>
      </c>
      <c r="N207" s="461">
        <v>0</v>
      </c>
      <c r="O207" s="461">
        <v>0</v>
      </c>
      <c r="P207" s="461">
        <v>0</v>
      </c>
      <c r="Q207" s="461">
        <v>0</v>
      </c>
      <c r="R207" s="461">
        <v>0</v>
      </c>
      <c r="S207" s="461">
        <v>0</v>
      </c>
      <c r="T207" s="461">
        <v>0</v>
      </c>
      <c r="U207" s="461">
        <v>0</v>
      </c>
      <c r="V207" s="917"/>
      <c r="W207" s="917"/>
      <c r="X207" s="917"/>
      <c r="Y207" s="917"/>
      <c r="Z207" s="917"/>
      <c r="AA207" s="917"/>
      <c r="AB207" s="917"/>
      <c r="AC207" s="917"/>
      <c r="AD207" s="917"/>
      <c r="AE207" s="917"/>
      <c r="AF207" s="917"/>
      <c r="AG207" s="917"/>
      <c r="AH207" s="917"/>
      <c r="AI207" s="917"/>
      <c r="AJ207" s="917"/>
      <c r="AK207" s="917"/>
      <c r="AL207" s="917"/>
      <c r="AM207" s="917"/>
      <c r="AN207" s="917"/>
      <c r="AO207" s="917"/>
      <c r="AP207" s="917"/>
      <c r="AQ207" s="917"/>
      <c r="AR207" s="917"/>
      <c r="AS207" s="917"/>
      <c r="AT207" s="917"/>
      <c r="AU207" s="917"/>
      <c r="AV207" s="917"/>
      <c r="AW207" s="917"/>
      <c r="AX207" s="917"/>
      <c r="AY207" s="917"/>
      <c r="AZ207" s="917"/>
      <c r="BA207" s="917"/>
      <c r="BB207" s="917"/>
      <c r="BC207" s="917"/>
      <c r="BD207" s="917"/>
      <c r="BE207" s="917"/>
      <c r="BF207" s="917"/>
      <c r="BG207" s="917"/>
      <c r="BH207" s="917"/>
      <c r="BI207" s="917"/>
      <c r="BJ207" s="917"/>
      <c r="BK207" s="917"/>
      <c r="BL207" s="923"/>
      <c r="BT207" s="923"/>
      <c r="CB207" s="923"/>
      <c r="CJ207" s="923"/>
      <c r="CL207" s="923"/>
      <c r="CR207" s="923"/>
    </row>
    <row r="208" spans="1:96" s="922" customFormat="1" ht="12.75" hidden="1" customHeight="1" x14ac:dyDescent="0.2">
      <c r="A208" s="832" t="str">
        <f t="shared" si="7"/>
        <v/>
      </c>
      <c r="B208" s="832" t="s">
        <v>1204</v>
      </c>
      <c r="C208" s="464" t="s">
        <v>1400</v>
      </c>
      <c r="D208" s="468" t="s">
        <v>1623</v>
      </c>
      <c r="E208" s="461">
        <v>0</v>
      </c>
      <c r="F208" s="461">
        <v>0</v>
      </c>
      <c r="G208" s="461">
        <v>0</v>
      </c>
      <c r="H208" s="461">
        <v>0</v>
      </c>
      <c r="I208" s="461">
        <v>0</v>
      </c>
      <c r="J208" s="461">
        <v>0</v>
      </c>
      <c r="K208" s="461">
        <v>0</v>
      </c>
      <c r="L208" s="461">
        <v>0</v>
      </c>
      <c r="M208" s="461">
        <v>0</v>
      </c>
      <c r="N208" s="461">
        <v>0</v>
      </c>
      <c r="O208" s="461">
        <v>0</v>
      </c>
      <c r="P208" s="461">
        <v>0</v>
      </c>
      <c r="Q208" s="461">
        <v>0</v>
      </c>
      <c r="R208" s="461">
        <v>0</v>
      </c>
      <c r="S208" s="461">
        <v>0</v>
      </c>
      <c r="T208" s="461">
        <v>0</v>
      </c>
      <c r="U208" s="461">
        <v>0</v>
      </c>
      <c r="V208" s="917"/>
      <c r="W208" s="917"/>
      <c r="X208" s="917"/>
      <c r="Y208" s="917"/>
      <c r="Z208" s="917"/>
      <c r="AA208" s="917"/>
      <c r="AB208" s="917"/>
      <c r="AC208" s="917"/>
      <c r="AD208" s="917"/>
      <c r="AE208" s="917"/>
      <c r="AF208" s="917"/>
      <c r="AG208" s="917"/>
      <c r="AH208" s="917"/>
      <c r="AI208" s="917"/>
      <c r="AJ208" s="917"/>
      <c r="AK208" s="917"/>
      <c r="AL208" s="917"/>
      <c r="AM208" s="917"/>
      <c r="AN208" s="917"/>
      <c r="AO208" s="917"/>
      <c r="AP208" s="917"/>
      <c r="AQ208" s="917"/>
      <c r="AR208" s="917"/>
      <c r="AS208" s="917"/>
      <c r="AT208" s="917"/>
      <c r="AU208" s="917"/>
      <c r="AV208" s="917"/>
      <c r="AW208" s="917"/>
      <c r="AX208" s="917"/>
      <c r="AY208" s="917"/>
      <c r="AZ208" s="917"/>
      <c r="BA208" s="917"/>
      <c r="BB208" s="917"/>
      <c r="BC208" s="917"/>
      <c r="BD208" s="917"/>
      <c r="BE208" s="917"/>
      <c r="BF208" s="917"/>
      <c r="BG208" s="917"/>
      <c r="BH208" s="917"/>
      <c r="BI208" s="917"/>
      <c r="BJ208" s="917"/>
      <c r="BK208" s="917"/>
      <c r="BL208" s="923"/>
      <c r="BT208" s="923"/>
      <c r="CB208" s="923"/>
      <c r="CJ208" s="923"/>
      <c r="CR208" s="923"/>
    </row>
    <row r="209" spans="1:96" s="922" customFormat="1" ht="12.75" hidden="1" customHeight="1" x14ac:dyDescent="0.2">
      <c r="A209" s="832" t="str">
        <f t="shared" si="7"/>
        <v/>
      </c>
      <c r="B209" s="832" t="s">
        <v>1204</v>
      </c>
      <c r="C209" s="464" t="s">
        <v>1401</v>
      </c>
      <c r="D209" s="840" t="s">
        <v>1624</v>
      </c>
      <c r="E209" s="461">
        <v>0</v>
      </c>
      <c r="F209" s="461">
        <v>0</v>
      </c>
      <c r="G209" s="461">
        <v>0</v>
      </c>
      <c r="H209" s="461">
        <v>0</v>
      </c>
      <c r="I209" s="461">
        <v>0</v>
      </c>
      <c r="J209" s="461">
        <v>0</v>
      </c>
      <c r="K209" s="461">
        <v>0</v>
      </c>
      <c r="L209" s="461">
        <v>0</v>
      </c>
      <c r="M209" s="461">
        <v>0</v>
      </c>
      <c r="N209" s="461">
        <v>0</v>
      </c>
      <c r="O209" s="461">
        <v>0</v>
      </c>
      <c r="P209" s="461">
        <v>0</v>
      </c>
      <c r="Q209" s="461">
        <v>0</v>
      </c>
      <c r="R209" s="461">
        <v>0</v>
      </c>
      <c r="S209" s="461">
        <v>0</v>
      </c>
      <c r="T209" s="461">
        <v>0</v>
      </c>
      <c r="U209" s="461">
        <v>0</v>
      </c>
      <c r="V209" s="917"/>
      <c r="W209" s="917"/>
      <c r="X209" s="917"/>
      <c r="Y209" s="917"/>
      <c r="Z209" s="917"/>
      <c r="AA209" s="917"/>
      <c r="AB209" s="917"/>
      <c r="AC209" s="917"/>
      <c r="AD209" s="917"/>
      <c r="AE209" s="917"/>
      <c r="AF209" s="917"/>
      <c r="AG209" s="917"/>
      <c r="AH209" s="917"/>
      <c r="AI209" s="917"/>
      <c r="AJ209" s="917"/>
      <c r="AK209" s="917"/>
      <c r="AL209" s="917"/>
      <c r="AM209" s="917"/>
      <c r="AN209" s="917"/>
      <c r="AO209" s="917"/>
      <c r="AP209" s="917"/>
      <c r="AQ209" s="917"/>
      <c r="AR209" s="917"/>
      <c r="AS209" s="917"/>
      <c r="AT209" s="917"/>
      <c r="AU209" s="917"/>
      <c r="AV209" s="917"/>
      <c r="AW209" s="917"/>
      <c r="AX209" s="917"/>
      <c r="AY209" s="917"/>
      <c r="AZ209" s="917"/>
      <c r="BA209" s="917"/>
      <c r="BB209" s="917"/>
      <c r="BC209" s="917"/>
      <c r="BD209" s="917"/>
      <c r="BE209" s="917"/>
      <c r="BF209" s="917"/>
      <c r="BG209" s="917"/>
      <c r="BH209" s="917"/>
      <c r="BI209" s="917"/>
      <c r="BJ209" s="917"/>
      <c r="BK209" s="917"/>
      <c r="BL209" s="923"/>
      <c r="BT209" s="923"/>
      <c r="CB209" s="923"/>
      <c r="CJ209" s="923"/>
      <c r="CR209" s="923"/>
    </row>
    <row r="210" spans="1:96" s="922" customFormat="1" ht="12.75" hidden="1" customHeight="1" x14ac:dyDescent="0.2">
      <c r="A210" s="832" t="str">
        <f t="shared" si="7"/>
        <v/>
      </c>
      <c r="B210" s="832" t="s">
        <v>1210</v>
      </c>
      <c r="C210" s="464" t="s">
        <v>1402</v>
      </c>
      <c r="D210" s="835" t="s">
        <v>1546</v>
      </c>
      <c r="E210" s="461">
        <v>0</v>
      </c>
      <c r="F210" s="461">
        <v>0</v>
      </c>
      <c r="G210" s="461">
        <v>0</v>
      </c>
      <c r="H210" s="461">
        <v>0</v>
      </c>
      <c r="I210" s="461">
        <v>0</v>
      </c>
      <c r="J210" s="461">
        <v>0</v>
      </c>
      <c r="K210" s="461">
        <v>0</v>
      </c>
      <c r="L210" s="461">
        <v>0</v>
      </c>
      <c r="M210" s="461">
        <v>0</v>
      </c>
      <c r="N210" s="461">
        <v>0</v>
      </c>
      <c r="O210" s="461">
        <v>0</v>
      </c>
      <c r="P210" s="461">
        <v>0</v>
      </c>
      <c r="Q210" s="461">
        <v>0</v>
      </c>
      <c r="R210" s="461">
        <v>0</v>
      </c>
      <c r="S210" s="461">
        <v>0</v>
      </c>
      <c r="T210" s="461">
        <v>0</v>
      </c>
      <c r="U210" s="461">
        <v>0</v>
      </c>
      <c r="V210" s="917"/>
      <c r="W210" s="917"/>
      <c r="X210" s="917"/>
      <c r="Y210" s="917"/>
      <c r="Z210" s="917"/>
      <c r="AA210" s="917"/>
      <c r="AB210" s="917"/>
      <c r="AC210" s="917"/>
      <c r="AD210" s="917"/>
      <c r="AE210" s="917"/>
      <c r="AF210" s="917"/>
      <c r="AG210" s="917"/>
      <c r="AH210" s="917"/>
      <c r="AI210" s="917"/>
      <c r="AJ210" s="917"/>
      <c r="AK210" s="917"/>
      <c r="AL210" s="917"/>
      <c r="AM210" s="917"/>
      <c r="AN210" s="917"/>
      <c r="AO210" s="917"/>
      <c r="AP210" s="917"/>
      <c r="AQ210" s="917"/>
      <c r="AR210" s="917"/>
      <c r="AS210" s="917"/>
      <c r="AT210" s="917"/>
      <c r="AU210" s="917"/>
      <c r="AV210" s="917"/>
      <c r="AW210" s="917"/>
      <c r="AX210" s="917"/>
      <c r="AY210" s="917"/>
      <c r="AZ210" s="917"/>
      <c r="BA210" s="917"/>
      <c r="BB210" s="917"/>
      <c r="BC210" s="917"/>
      <c r="BD210" s="917"/>
      <c r="BE210" s="917"/>
      <c r="BF210" s="917"/>
      <c r="BG210" s="917"/>
      <c r="BH210" s="917"/>
      <c r="BI210" s="917"/>
      <c r="BJ210" s="917"/>
      <c r="BK210" s="917"/>
      <c r="BL210" s="923"/>
      <c r="BT210" s="923"/>
      <c r="CB210" s="923"/>
      <c r="CJ210" s="923"/>
      <c r="CL210" s="923"/>
      <c r="CR210" s="923"/>
    </row>
    <row r="211" spans="1:96" s="922" customFormat="1" ht="12.75" hidden="1" customHeight="1" x14ac:dyDescent="0.2">
      <c r="A211" s="832" t="str">
        <f t="shared" si="7"/>
        <v/>
      </c>
      <c r="B211" s="832" t="s">
        <v>1210</v>
      </c>
      <c r="C211" s="464" t="s">
        <v>1403</v>
      </c>
      <c r="D211" s="835" t="s">
        <v>1549</v>
      </c>
      <c r="E211" s="461">
        <v>0</v>
      </c>
      <c r="F211" s="461">
        <v>0</v>
      </c>
      <c r="G211" s="461">
        <v>0</v>
      </c>
      <c r="H211" s="461">
        <v>0</v>
      </c>
      <c r="I211" s="461">
        <v>0</v>
      </c>
      <c r="J211" s="461">
        <v>0</v>
      </c>
      <c r="K211" s="461">
        <v>0</v>
      </c>
      <c r="L211" s="461">
        <v>0</v>
      </c>
      <c r="M211" s="461">
        <v>0</v>
      </c>
      <c r="N211" s="461">
        <v>0</v>
      </c>
      <c r="O211" s="461">
        <v>0</v>
      </c>
      <c r="P211" s="461">
        <v>0</v>
      </c>
      <c r="Q211" s="461">
        <v>0</v>
      </c>
      <c r="R211" s="461">
        <v>0</v>
      </c>
      <c r="S211" s="461">
        <v>0</v>
      </c>
      <c r="T211" s="461">
        <v>0</v>
      </c>
      <c r="U211" s="461">
        <v>0</v>
      </c>
      <c r="V211" s="917"/>
      <c r="W211" s="917"/>
      <c r="X211" s="917"/>
      <c r="Y211" s="917"/>
      <c r="Z211" s="917"/>
      <c r="AA211" s="917"/>
      <c r="AB211" s="917"/>
      <c r="AC211" s="917"/>
      <c r="AD211" s="917"/>
      <c r="AE211" s="917"/>
      <c r="AF211" s="917"/>
      <c r="AG211" s="917"/>
      <c r="AH211" s="917"/>
      <c r="AI211" s="917"/>
      <c r="AJ211" s="917"/>
      <c r="AK211" s="917"/>
      <c r="AL211" s="917"/>
      <c r="AM211" s="917"/>
      <c r="AN211" s="917"/>
      <c r="AO211" s="917"/>
      <c r="AP211" s="917"/>
      <c r="AQ211" s="917"/>
      <c r="AR211" s="917"/>
      <c r="AS211" s="917"/>
      <c r="AT211" s="917"/>
      <c r="AU211" s="917"/>
      <c r="AV211" s="917"/>
      <c r="AW211" s="917"/>
      <c r="AX211" s="917"/>
      <c r="AY211" s="917"/>
      <c r="AZ211" s="917"/>
      <c r="BA211" s="917"/>
      <c r="BB211" s="917"/>
      <c r="BC211" s="917"/>
      <c r="BD211" s="917"/>
      <c r="BE211" s="917"/>
      <c r="BF211" s="917"/>
      <c r="BG211" s="917"/>
      <c r="BH211" s="917"/>
      <c r="BI211" s="917"/>
      <c r="BJ211" s="917"/>
      <c r="BK211" s="917"/>
      <c r="BL211" s="923"/>
      <c r="BT211" s="923"/>
      <c r="CB211" s="923"/>
      <c r="CJ211" s="923"/>
      <c r="CL211" s="923"/>
      <c r="CR211" s="923"/>
    </row>
    <row r="212" spans="1:96" s="922" customFormat="1" ht="12.75" hidden="1" customHeight="1" x14ac:dyDescent="0.2">
      <c r="A212" s="832" t="str">
        <f t="shared" si="7"/>
        <v/>
      </c>
      <c r="B212" s="832" t="s">
        <v>1204</v>
      </c>
      <c r="C212" s="464" t="s">
        <v>1404</v>
      </c>
      <c r="D212" s="465" t="s">
        <v>1625</v>
      </c>
      <c r="E212" s="461">
        <v>0</v>
      </c>
      <c r="F212" s="461">
        <v>0</v>
      </c>
      <c r="G212" s="461">
        <v>0</v>
      </c>
      <c r="H212" s="461">
        <v>0</v>
      </c>
      <c r="I212" s="461">
        <v>0</v>
      </c>
      <c r="J212" s="461">
        <v>0</v>
      </c>
      <c r="K212" s="461">
        <v>0</v>
      </c>
      <c r="L212" s="461">
        <v>0</v>
      </c>
      <c r="M212" s="461">
        <v>0</v>
      </c>
      <c r="N212" s="461">
        <v>0</v>
      </c>
      <c r="O212" s="461">
        <v>0</v>
      </c>
      <c r="P212" s="461">
        <v>0</v>
      </c>
      <c r="Q212" s="461">
        <v>0</v>
      </c>
      <c r="R212" s="461">
        <v>0</v>
      </c>
      <c r="S212" s="461">
        <v>0</v>
      </c>
      <c r="T212" s="461">
        <v>0</v>
      </c>
      <c r="U212" s="461">
        <v>0</v>
      </c>
      <c r="V212" s="917"/>
      <c r="W212" s="917"/>
      <c r="X212" s="917"/>
      <c r="Y212" s="917"/>
      <c r="Z212" s="917"/>
      <c r="AA212" s="917"/>
      <c r="AB212" s="917"/>
      <c r="AC212" s="917"/>
      <c r="AD212" s="917"/>
      <c r="AE212" s="917"/>
      <c r="AF212" s="917"/>
      <c r="AG212" s="917"/>
      <c r="AH212" s="917"/>
      <c r="AI212" s="917"/>
      <c r="AJ212" s="917"/>
      <c r="AK212" s="917"/>
      <c r="AL212" s="917"/>
      <c r="AM212" s="917"/>
      <c r="AN212" s="917"/>
      <c r="AO212" s="917"/>
      <c r="AP212" s="917"/>
      <c r="AQ212" s="917"/>
      <c r="AR212" s="917"/>
      <c r="AS212" s="917"/>
      <c r="AT212" s="917"/>
      <c r="AU212" s="917"/>
      <c r="AV212" s="917"/>
      <c r="AW212" s="917"/>
      <c r="AX212" s="917"/>
      <c r="AY212" s="917"/>
      <c r="AZ212" s="917"/>
      <c r="BA212" s="917"/>
      <c r="BB212" s="917"/>
      <c r="BC212" s="917"/>
      <c r="BD212" s="917"/>
      <c r="BE212" s="917"/>
      <c r="BF212" s="917"/>
      <c r="BG212" s="917"/>
      <c r="BH212" s="917"/>
      <c r="BI212" s="917"/>
      <c r="BJ212" s="917"/>
      <c r="BK212" s="917"/>
      <c r="BL212" s="923"/>
      <c r="BT212" s="923"/>
      <c r="CB212" s="923"/>
      <c r="CJ212" s="923"/>
      <c r="CL212" s="923"/>
      <c r="CR212" s="923"/>
    </row>
    <row r="213" spans="1:96" s="922" customFormat="1" ht="12.75" hidden="1" customHeight="1" x14ac:dyDescent="0.2">
      <c r="A213" s="832" t="str">
        <f t="shared" si="7"/>
        <v/>
      </c>
      <c r="B213" s="832" t="s">
        <v>1210</v>
      </c>
      <c r="C213" s="464" t="s">
        <v>1405</v>
      </c>
      <c r="D213" s="835" t="s">
        <v>1546</v>
      </c>
      <c r="E213" s="461">
        <v>0</v>
      </c>
      <c r="F213" s="461">
        <v>0</v>
      </c>
      <c r="G213" s="461">
        <v>0</v>
      </c>
      <c r="H213" s="461">
        <v>0</v>
      </c>
      <c r="I213" s="461">
        <v>0</v>
      </c>
      <c r="J213" s="461">
        <v>0</v>
      </c>
      <c r="K213" s="461">
        <v>0</v>
      </c>
      <c r="L213" s="461">
        <v>0</v>
      </c>
      <c r="M213" s="461">
        <v>0</v>
      </c>
      <c r="N213" s="461">
        <v>0</v>
      </c>
      <c r="O213" s="461">
        <v>0</v>
      </c>
      <c r="P213" s="461">
        <v>0</v>
      </c>
      <c r="Q213" s="461">
        <v>0</v>
      </c>
      <c r="R213" s="461">
        <v>0</v>
      </c>
      <c r="S213" s="461">
        <v>0</v>
      </c>
      <c r="T213" s="461">
        <v>0</v>
      </c>
      <c r="U213" s="461">
        <v>0</v>
      </c>
      <c r="V213" s="917"/>
      <c r="W213" s="917"/>
      <c r="X213" s="917"/>
      <c r="Y213" s="917"/>
      <c r="Z213" s="917"/>
      <c r="AA213" s="917"/>
      <c r="AB213" s="917"/>
      <c r="AC213" s="917"/>
      <c r="AD213" s="917"/>
      <c r="AE213" s="917"/>
      <c r="AF213" s="917"/>
      <c r="AG213" s="917"/>
      <c r="AH213" s="917"/>
      <c r="AI213" s="917"/>
      <c r="AJ213" s="917"/>
      <c r="AK213" s="917"/>
      <c r="AL213" s="917"/>
      <c r="AM213" s="917"/>
      <c r="AN213" s="917"/>
      <c r="AO213" s="917"/>
      <c r="AP213" s="917"/>
      <c r="AQ213" s="917"/>
      <c r="AR213" s="917"/>
      <c r="AS213" s="917"/>
      <c r="AT213" s="917"/>
      <c r="AU213" s="917"/>
      <c r="AV213" s="917"/>
      <c r="AW213" s="917"/>
      <c r="AX213" s="917"/>
      <c r="AY213" s="917"/>
      <c r="AZ213" s="917"/>
      <c r="BA213" s="917"/>
      <c r="BB213" s="917"/>
      <c r="BC213" s="917"/>
      <c r="BD213" s="917"/>
      <c r="BE213" s="917"/>
      <c r="BF213" s="917"/>
      <c r="BG213" s="917"/>
      <c r="BH213" s="917"/>
      <c r="BI213" s="917"/>
      <c r="BJ213" s="917"/>
      <c r="BK213" s="917"/>
      <c r="BL213" s="923"/>
      <c r="BT213" s="923"/>
      <c r="CB213" s="923"/>
      <c r="CJ213" s="923"/>
      <c r="CL213" s="923"/>
      <c r="CR213" s="923"/>
    </row>
    <row r="214" spans="1:96" s="922" customFormat="1" ht="12.75" hidden="1" customHeight="1" x14ac:dyDescent="0.2">
      <c r="A214" s="832" t="str">
        <f t="shared" si="7"/>
        <v/>
      </c>
      <c r="B214" s="832" t="s">
        <v>1210</v>
      </c>
      <c r="C214" s="464" t="s">
        <v>1406</v>
      </c>
      <c r="D214" s="835" t="s">
        <v>1549</v>
      </c>
      <c r="E214" s="461">
        <v>0</v>
      </c>
      <c r="F214" s="461">
        <v>0</v>
      </c>
      <c r="G214" s="461">
        <v>0</v>
      </c>
      <c r="H214" s="461">
        <v>0</v>
      </c>
      <c r="I214" s="461">
        <v>0</v>
      </c>
      <c r="J214" s="461">
        <v>0</v>
      </c>
      <c r="K214" s="461">
        <v>0</v>
      </c>
      <c r="L214" s="461">
        <v>0</v>
      </c>
      <c r="M214" s="461">
        <v>0</v>
      </c>
      <c r="N214" s="461">
        <v>0</v>
      </c>
      <c r="O214" s="461">
        <v>0</v>
      </c>
      <c r="P214" s="461">
        <v>0</v>
      </c>
      <c r="Q214" s="461">
        <v>0</v>
      </c>
      <c r="R214" s="461">
        <v>0</v>
      </c>
      <c r="S214" s="461">
        <v>0</v>
      </c>
      <c r="T214" s="461">
        <v>0</v>
      </c>
      <c r="U214" s="461">
        <v>0</v>
      </c>
      <c r="V214" s="917"/>
      <c r="W214" s="917"/>
      <c r="X214" s="917"/>
      <c r="Y214" s="917"/>
      <c r="Z214" s="917"/>
      <c r="AA214" s="917"/>
      <c r="AB214" s="917"/>
      <c r="AC214" s="917"/>
      <c r="AD214" s="917"/>
      <c r="AE214" s="917"/>
      <c r="AF214" s="917"/>
      <c r="AG214" s="917"/>
      <c r="AH214" s="917"/>
      <c r="AI214" s="917"/>
      <c r="AJ214" s="917"/>
      <c r="AK214" s="917"/>
      <c r="AL214" s="917"/>
      <c r="AM214" s="917"/>
      <c r="AN214" s="917"/>
      <c r="AO214" s="917"/>
      <c r="AP214" s="917"/>
      <c r="AQ214" s="917"/>
      <c r="AR214" s="917"/>
      <c r="AS214" s="917"/>
      <c r="AT214" s="917"/>
      <c r="AU214" s="917"/>
      <c r="AV214" s="917"/>
      <c r="AW214" s="917"/>
      <c r="AX214" s="917"/>
      <c r="AY214" s="917"/>
      <c r="AZ214" s="917"/>
      <c r="BA214" s="917"/>
      <c r="BB214" s="917"/>
      <c r="BC214" s="917"/>
      <c r="BD214" s="917"/>
      <c r="BE214" s="917"/>
      <c r="BF214" s="917"/>
      <c r="BG214" s="917"/>
      <c r="BH214" s="917"/>
      <c r="BI214" s="917"/>
      <c r="BJ214" s="917"/>
      <c r="BK214" s="917"/>
      <c r="BL214" s="923"/>
      <c r="BT214" s="923"/>
      <c r="CB214" s="923"/>
      <c r="CJ214" s="923"/>
      <c r="CR214" s="923"/>
    </row>
    <row r="215" spans="1:96" s="922" customFormat="1" ht="12.75" hidden="1" customHeight="1" x14ac:dyDescent="0.2">
      <c r="A215" s="832" t="str">
        <f t="shared" si="7"/>
        <v/>
      </c>
      <c r="B215" s="832" t="s">
        <v>1204</v>
      </c>
      <c r="C215" s="464" t="s">
        <v>1407</v>
      </c>
      <c r="D215" s="465" t="s">
        <v>1626</v>
      </c>
      <c r="E215" s="461">
        <v>0</v>
      </c>
      <c r="F215" s="461">
        <v>0</v>
      </c>
      <c r="G215" s="461">
        <v>0</v>
      </c>
      <c r="H215" s="461">
        <v>0</v>
      </c>
      <c r="I215" s="461">
        <v>0</v>
      </c>
      <c r="J215" s="461">
        <v>0</v>
      </c>
      <c r="K215" s="461">
        <v>0</v>
      </c>
      <c r="L215" s="461">
        <v>0</v>
      </c>
      <c r="M215" s="461">
        <v>0</v>
      </c>
      <c r="N215" s="461">
        <v>0</v>
      </c>
      <c r="O215" s="461">
        <v>0</v>
      </c>
      <c r="P215" s="461">
        <v>0</v>
      </c>
      <c r="Q215" s="461">
        <v>0</v>
      </c>
      <c r="R215" s="461">
        <v>0</v>
      </c>
      <c r="S215" s="461">
        <v>0</v>
      </c>
      <c r="T215" s="461">
        <v>0</v>
      </c>
      <c r="U215" s="461">
        <v>0</v>
      </c>
      <c r="V215" s="917"/>
      <c r="W215" s="917"/>
      <c r="X215" s="917"/>
      <c r="Y215" s="917"/>
      <c r="Z215" s="917"/>
      <c r="AA215" s="917"/>
      <c r="AB215" s="917"/>
      <c r="AC215" s="917"/>
      <c r="AD215" s="917"/>
      <c r="AE215" s="917"/>
      <c r="AF215" s="917"/>
      <c r="AG215" s="917"/>
      <c r="AH215" s="917"/>
      <c r="AI215" s="917"/>
      <c r="AJ215" s="917"/>
      <c r="AK215" s="917"/>
      <c r="AL215" s="917"/>
      <c r="AM215" s="917"/>
      <c r="AN215" s="917"/>
      <c r="AO215" s="917"/>
      <c r="AP215" s="917"/>
      <c r="AQ215" s="917"/>
      <c r="AR215" s="917"/>
      <c r="AS215" s="917"/>
      <c r="AT215" s="917"/>
      <c r="AU215" s="917"/>
      <c r="AV215" s="917"/>
      <c r="AW215" s="917"/>
      <c r="AX215" s="917"/>
      <c r="AY215" s="917"/>
      <c r="AZ215" s="917"/>
      <c r="BA215" s="917"/>
      <c r="BB215" s="917"/>
      <c r="BC215" s="917"/>
      <c r="BD215" s="917"/>
      <c r="BE215" s="917"/>
      <c r="BF215" s="917"/>
      <c r="BG215" s="917"/>
      <c r="BH215" s="917"/>
      <c r="BI215" s="917"/>
      <c r="BJ215" s="917"/>
      <c r="BK215" s="917"/>
      <c r="BL215" s="923"/>
      <c r="BT215" s="923"/>
      <c r="CB215" s="923"/>
      <c r="CJ215" s="923"/>
      <c r="CR215" s="923"/>
    </row>
    <row r="216" spans="1:96" s="922" customFormat="1" ht="12.75" hidden="1" customHeight="1" x14ac:dyDescent="0.2">
      <c r="A216" s="832" t="str">
        <f t="shared" si="7"/>
        <v/>
      </c>
      <c r="B216" s="832" t="s">
        <v>1210</v>
      </c>
      <c r="C216" s="464" t="s">
        <v>1408</v>
      </c>
      <c r="D216" s="835" t="s">
        <v>1546</v>
      </c>
      <c r="E216" s="461">
        <v>0</v>
      </c>
      <c r="F216" s="461">
        <v>0</v>
      </c>
      <c r="G216" s="461">
        <v>0</v>
      </c>
      <c r="H216" s="461">
        <v>0</v>
      </c>
      <c r="I216" s="461">
        <v>0</v>
      </c>
      <c r="J216" s="461">
        <v>0</v>
      </c>
      <c r="K216" s="461">
        <v>0</v>
      </c>
      <c r="L216" s="461">
        <v>0</v>
      </c>
      <c r="M216" s="461">
        <v>0</v>
      </c>
      <c r="N216" s="461">
        <v>0</v>
      </c>
      <c r="O216" s="461">
        <v>0</v>
      </c>
      <c r="P216" s="461">
        <v>0</v>
      </c>
      <c r="Q216" s="461">
        <v>0</v>
      </c>
      <c r="R216" s="461">
        <v>0</v>
      </c>
      <c r="S216" s="461">
        <v>0</v>
      </c>
      <c r="T216" s="461">
        <v>0</v>
      </c>
      <c r="U216" s="461">
        <v>0</v>
      </c>
      <c r="V216" s="917"/>
      <c r="W216" s="917"/>
      <c r="X216" s="917"/>
      <c r="Y216" s="917"/>
      <c r="Z216" s="917"/>
      <c r="AA216" s="917"/>
      <c r="AB216" s="917"/>
      <c r="AC216" s="917"/>
      <c r="AD216" s="917"/>
      <c r="AE216" s="917"/>
      <c r="AF216" s="917"/>
      <c r="AG216" s="917"/>
      <c r="AH216" s="917"/>
      <c r="AI216" s="917"/>
      <c r="AJ216" s="917"/>
      <c r="AK216" s="917"/>
      <c r="AL216" s="917"/>
      <c r="AM216" s="917"/>
      <c r="AN216" s="917"/>
      <c r="AO216" s="917"/>
      <c r="AP216" s="917"/>
      <c r="AQ216" s="917"/>
      <c r="AR216" s="917"/>
      <c r="AS216" s="917"/>
      <c r="AT216" s="917"/>
      <c r="AU216" s="917"/>
      <c r="AV216" s="917"/>
      <c r="AW216" s="917"/>
      <c r="AX216" s="917"/>
      <c r="AY216" s="917"/>
      <c r="AZ216" s="917"/>
      <c r="BA216" s="917"/>
      <c r="BB216" s="917"/>
      <c r="BC216" s="917"/>
      <c r="BD216" s="917"/>
      <c r="BE216" s="917"/>
      <c r="BF216" s="917"/>
      <c r="BG216" s="917"/>
      <c r="BH216" s="917"/>
      <c r="BI216" s="917"/>
      <c r="BJ216" s="917"/>
      <c r="BK216" s="917"/>
      <c r="BL216" s="923"/>
      <c r="BT216" s="923"/>
      <c r="CB216" s="923"/>
      <c r="CJ216" s="923"/>
      <c r="CR216" s="923"/>
    </row>
    <row r="217" spans="1:96" s="922" customFormat="1" ht="12.75" hidden="1" customHeight="1" x14ac:dyDescent="0.2">
      <c r="A217" s="832" t="str">
        <f t="shared" si="7"/>
        <v/>
      </c>
      <c r="B217" s="832" t="s">
        <v>1210</v>
      </c>
      <c r="C217" s="464" t="s">
        <v>1409</v>
      </c>
      <c r="D217" s="835" t="s">
        <v>1549</v>
      </c>
      <c r="E217" s="461">
        <v>0</v>
      </c>
      <c r="F217" s="461">
        <v>0</v>
      </c>
      <c r="G217" s="461">
        <v>0</v>
      </c>
      <c r="H217" s="461">
        <v>0</v>
      </c>
      <c r="I217" s="461">
        <v>0</v>
      </c>
      <c r="J217" s="461">
        <v>0</v>
      </c>
      <c r="K217" s="461">
        <v>0</v>
      </c>
      <c r="L217" s="461">
        <v>0</v>
      </c>
      <c r="M217" s="461">
        <v>0</v>
      </c>
      <c r="N217" s="461">
        <v>0</v>
      </c>
      <c r="O217" s="461">
        <v>0</v>
      </c>
      <c r="P217" s="461">
        <v>0</v>
      </c>
      <c r="Q217" s="461">
        <v>0</v>
      </c>
      <c r="R217" s="461">
        <v>0</v>
      </c>
      <c r="S217" s="461">
        <v>0</v>
      </c>
      <c r="T217" s="461">
        <v>0</v>
      </c>
      <c r="U217" s="461">
        <v>0</v>
      </c>
      <c r="V217" s="917"/>
      <c r="W217" s="917"/>
      <c r="X217" s="917"/>
      <c r="Y217" s="917"/>
      <c r="Z217" s="917"/>
      <c r="AA217" s="917"/>
      <c r="AB217" s="917"/>
      <c r="AC217" s="917"/>
      <c r="AD217" s="917"/>
      <c r="AE217" s="917"/>
      <c r="AF217" s="917"/>
      <c r="AG217" s="917"/>
      <c r="AH217" s="917"/>
      <c r="AI217" s="917"/>
      <c r="AJ217" s="917"/>
      <c r="AK217" s="917"/>
      <c r="AL217" s="917"/>
      <c r="AM217" s="917"/>
      <c r="AN217" s="917"/>
      <c r="AO217" s="917"/>
      <c r="AP217" s="917"/>
      <c r="AQ217" s="917"/>
      <c r="AR217" s="917"/>
      <c r="AS217" s="917"/>
      <c r="AT217" s="917"/>
      <c r="AU217" s="917"/>
      <c r="AV217" s="917"/>
      <c r="AW217" s="917"/>
      <c r="AX217" s="917"/>
      <c r="AY217" s="917"/>
      <c r="AZ217" s="917"/>
      <c r="BA217" s="917"/>
      <c r="BB217" s="917"/>
      <c r="BC217" s="917"/>
      <c r="BD217" s="917"/>
      <c r="BE217" s="917"/>
      <c r="BF217" s="917"/>
      <c r="BG217" s="917"/>
      <c r="BH217" s="917"/>
      <c r="BI217" s="917"/>
      <c r="BJ217" s="917"/>
      <c r="BK217" s="917"/>
      <c r="BL217" s="923"/>
      <c r="BT217" s="923"/>
      <c r="CB217" s="923"/>
      <c r="CJ217" s="923"/>
      <c r="CR217" s="923"/>
    </row>
    <row r="218" spans="1:96" s="922" customFormat="1" ht="12.75" customHeight="1" x14ac:dyDescent="0.2">
      <c r="A218" s="832" t="str">
        <f t="shared" si="7"/>
        <v>X</v>
      </c>
      <c r="B218" s="832" t="s">
        <v>1204</v>
      </c>
      <c r="C218" s="464" t="s">
        <v>1410</v>
      </c>
      <c r="D218" s="468" t="s">
        <v>889</v>
      </c>
      <c r="E218" s="461">
        <v>-6.1250809999999989</v>
      </c>
      <c r="F218" s="461">
        <v>-8.5416300000000014</v>
      </c>
      <c r="G218" s="461">
        <v>-1.1146100000000003</v>
      </c>
      <c r="H218" s="461">
        <v>-4.6665730000000014</v>
      </c>
      <c r="I218" s="461">
        <v>-5.2693429999999992</v>
      </c>
      <c r="J218" s="461">
        <v>-0.79942900000000083</v>
      </c>
      <c r="K218" s="461">
        <v>-2.4054529999999987</v>
      </c>
      <c r="L218" s="461">
        <v>-1.2355170000000006</v>
      </c>
      <c r="M218" s="461">
        <v>-2.888998</v>
      </c>
      <c r="N218" s="461">
        <v>-9.9076769999999996</v>
      </c>
      <c r="O218" s="461">
        <v>-5.9643240000000013</v>
      </c>
      <c r="P218" s="461">
        <v>-7.5978200000000014</v>
      </c>
      <c r="Q218" s="461">
        <v>-5.5319210000000014</v>
      </c>
      <c r="R218" s="461">
        <v>-13.382118</v>
      </c>
      <c r="S218" s="461">
        <v>-11.526785</v>
      </c>
      <c r="T218" s="461">
        <v>-18.723050000000001</v>
      </c>
      <c r="U218" s="461">
        <v>-18.584</v>
      </c>
      <c r="V218" s="917"/>
      <c r="W218" s="917"/>
      <c r="X218" s="917"/>
      <c r="Y218" s="917"/>
      <c r="Z218" s="917"/>
      <c r="AA218" s="917"/>
      <c r="AB218" s="917"/>
      <c r="AC218" s="917"/>
      <c r="AD218" s="917"/>
      <c r="AE218" s="917"/>
      <c r="AF218" s="917"/>
      <c r="AG218" s="917"/>
      <c r="AH218" s="917"/>
      <c r="AI218" s="917"/>
      <c r="AJ218" s="917"/>
      <c r="AK218" s="917"/>
      <c r="AL218" s="917"/>
      <c r="AM218" s="917"/>
      <c r="AN218" s="917"/>
      <c r="AO218" s="917"/>
      <c r="AP218" s="917"/>
      <c r="AQ218" s="917"/>
      <c r="AR218" s="917"/>
      <c r="AS218" s="917"/>
      <c r="AT218" s="917"/>
      <c r="AU218" s="917"/>
      <c r="AV218" s="917"/>
      <c r="AW218" s="917"/>
      <c r="AX218" s="917"/>
      <c r="AY218" s="917"/>
      <c r="AZ218" s="917"/>
      <c r="BA218" s="917"/>
      <c r="BB218" s="917"/>
      <c r="BC218" s="917"/>
      <c r="BD218" s="917"/>
      <c r="BE218" s="917"/>
      <c r="BF218" s="917"/>
      <c r="BG218" s="917"/>
      <c r="BH218" s="917"/>
      <c r="BI218" s="917"/>
      <c r="BJ218" s="917"/>
      <c r="BK218" s="917"/>
      <c r="BL218" s="923"/>
      <c r="BT218" s="923"/>
      <c r="CB218" s="923"/>
      <c r="CJ218" s="923"/>
      <c r="CR218" s="923"/>
    </row>
    <row r="219" spans="1:96" s="922" customFormat="1" ht="12.75" customHeight="1" x14ac:dyDescent="0.2">
      <c r="A219" s="832" t="str">
        <f t="shared" si="7"/>
        <v>X</v>
      </c>
      <c r="B219" s="832" t="s">
        <v>1204</v>
      </c>
      <c r="C219" s="464" t="s">
        <v>1411</v>
      </c>
      <c r="D219" s="840" t="s">
        <v>1174</v>
      </c>
      <c r="E219" s="461">
        <v>-1.83847</v>
      </c>
      <c r="F219" s="461">
        <v>-2.0059290000000001</v>
      </c>
      <c r="G219" s="461">
        <v>-0.85808099999999998</v>
      </c>
      <c r="H219" s="461">
        <v>-1.4796400000000001</v>
      </c>
      <c r="I219" s="461">
        <v>-1.791995</v>
      </c>
      <c r="J219" s="461">
        <v>-0.86518399999999995</v>
      </c>
      <c r="K219" s="461">
        <v>-2.015997</v>
      </c>
      <c r="L219" s="461">
        <v>-2.7411209999999997</v>
      </c>
      <c r="M219" s="461">
        <v>-3.2097850000000001</v>
      </c>
      <c r="N219" s="461">
        <v>-3.1938029999999999</v>
      </c>
      <c r="O219" s="461">
        <v>-3.8909530000000001</v>
      </c>
      <c r="P219" s="461">
        <v>-4.0050939999999997</v>
      </c>
      <c r="Q219" s="461">
        <v>-4.4792860000000001</v>
      </c>
      <c r="R219" s="461">
        <v>-4.5409009999999999</v>
      </c>
      <c r="S219" s="461">
        <v>-5.2842399999999996</v>
      </c>
      <c r="T219" s="461">
        <v>-5.0923239999999996</v>
      </c>
      <c r="U219" s="461">
        <v>-5.45</v>
      </c>
      <c r="V219" s="917"/>
      <c r="W219" s="917"/>
      <c r="X219" s="917"/>
      <c r="Y219" s="917"/>
      <c r="Z219" s="917"/>
      <c r="AA219" s="917"/>
      <c r="AB219" s="917"/>
      <c r="AC219" s="917"/>
      <c r="AD219" s="917"/>
      <c r="AE219" s="917"/>
      <c r="AF219" s="917"/>
      <c r="AG219" s="917"/>
      <c r="AH219" s="917"/>
      <c r="AI219" s="917"/>
      <c r="AJ219" s="917"/>
      <c r="AK219" s="917"/>
      <c r="AL219" s="917"/>
      <c r="AM219" s="917"/>
      <c r="AN219" s="917"/>
      <c r="AO219" s="917"/>
      <c r="AP219" s="917"/>
      <c r="AQ219" s="917"/>
      <c r="AR219" s="917"/>
      <c r="AS219" s="917"/>
      <c r="AT219" s="917"/>
      <c r="AU219" s="917"/>
      <c r="AV219" s="917"/>
      <c r="AW219" s="917"/>
      <c r="AX219" s="917"/>
      <c r="AY219" s="917"/>
      <c r="AZ219" s="917"/>
      <c r="BA219" s="917"/>
      <c r="BB219" s="917"/>
      <c r="BC219" s="917"/>
      <c r="BD219" s="917"/>
      <c r="BE219" s="917"/>
      <c r="BF219" s="917"/>
      <c r="BG219" s="917"/>
      <c r="BH219" s="917"/>
      <c r="BI219" s="917"/>
      <c r="BJ219" s="917"/>
      <c r="BK219" s="917"/>
      <c r="BL219" s="923"/>
      <c r="BT219" s="923"/>
      <c r="CB219" s="923"/>
      <c r="CJ219" s="923"/>
      <c r="CL219" s="923"/>
      <c r="CR219" s="923"/>
    </row>
    <row r="220" spans="1:96" s="922" customFormat="1" ht="12.75" hidden="1" customHeight="1" x14ac:dyDescent="0.2">
      <c r="A220" s="832" t="str">
        <f t="shared" si="7"/>
        <v/>
      </c>
      <c r="B220" s="832" t="s">
        <v>1210</v>
      </c>
      <c r="C220" s="464" t="s">
        <v>1412</v>
      </c>
      <c r="D220" s="835" t="s">
        <v>1627</v>
      </c>
      <c r="E220" s="461">
        <v>0</v>
      </c>
      <c r="F220" s="461">
        <v>0</v>
      </c>
      <c r="G220" s="461">
        <v>0</v>
      </c>
      <c r="H220" s="461">
        <v>0</v>
      </c>
      <c r="I220" s="461">
        <v>0</v>
      </c>
      <c r="J220" s="461">
        <v>0</v>
      </c>
      <c r="K220" s="461">
        <v>0</v>
      </c>
      <c r="L220" s="461">
        <v>0</v>
      </c>
      <c r="M220" s="461">
        <v>0</v>
      </c>
      <c r="N220" s="461">
        <v>0</v>
      </c>
      <c r="O220" s="461">
        <v>0</v>
      </c>
      <c r="P220" s="461">
        <v>0</v>
      </c>
      <c r="Q220" s="461">
        <v>0</v>
      </c>
      <c r="R220" s="461">
        <v>0</v>
      </c>
      <c r="S220" s="461">
        <v>0</v>
      </c>
      <c r="T220" s="461">
        <v>0</v>
      </c>
      <c r="U220" s="461">
        <v>0</v>
      </c>
      <c r="V220" s="917"/>
      <c r="W220" s="917"/>
      <c r="X220" s="917"/>
      <c r="Y220" s="917"/>
      <c r="Z220" s="917"/>
      <c r="AA220" s="917"/>
      <c r="AB220" s="917"/>
      <c r="AC220" s="917"/>
      <c r="AD220" s="917"/>
      <c r="AE220" s="917"/>
      <c r="AF220" s="917"/>
      <c r="AG220" s="917"/>
      <c r="AH220" s="917"/>
      <c r="AI220" s="917"/>
      <c r="AJ220" s="917"/>
      <c r="AK220" s="917"/>
      <c r="AL220" s="917"/>
      <c r="AM220" s="917"/>
      <c r="AN220" s="917"/>
      <c r="AO220" s="917"/>
      <c r="AP220" s="917"/>
      <c r="AQ220" s="917"/>
      <c r="AR220" s="917"/>
      <c r="AS220" s="917"/>
      <c r="AT220" s="917"/>
      <c r="AU220" s="917"/>
      <c r="AV220" s="917"/>
      <c r="AW220" s="917"/>
      <c r="AX220" s="917"/>
      <c r="AY220" s="917"/>
      <c r="AZ220" s="917"/>
      <c r="BA220" s="917"/>
      <c r="BB220" s="917"/>
      <c r="BC220" s="917"/>
      <c r="BD220" s="917"/>
      <c r="BE220" s="917"/>
      <c r="BF220" s="917"/>
      <c r="BG220" s="917"/>
      <c r="BH220" s="917"/>
      <c r="BI220" s="917"/>
      <c r="BJ220" s="917"/>
      <c r="BK220" s="917"/>
      <c r="BL220" s="923"/>
      <c r="BT220" s="923"/>
      <c r="CB220" s="923"/>
      <c r="CJ220" s="923"/>
      <c r="CL220" s="923"/>
      <c r="CR220" s="923"/>
    </row>
    <row r="221" spans="1:96" s="922" customFormat="1" ht="12.75" hidden="1" customHeight="1" x14ac:dyDescent="0.2">
      <c r="A221" s="832" t="str">
        <f t="shared" si="7"/>
        <v/>
      </c>
      <c r="B221" s="832" t="s">
        <v>1210</v>
      </c>
      <c r="C221" s="464" t="s">
        <v>1413</v>
      </c>
      <c r="D221" s="835" t="s">
        <v>1628</v>
      </c>
      <c r="E221" s="461">
        <v>0</v>
      </c>
      <c r="F221" s="461">
        <v>0</v>
      </c>
      <c r="G221" s="461">
        <v>0</v>
      </c>
      <c r="H221" s="461">
        <v>0</v>
      </c>
      <c r="I221" s="461">
        <v>0</v>
      </c>
      <c r="J221" s="461">
        <v>0</v>
      </c>
      <c r="K221" s="461">
        <v>0</v>
      </c>
      <c r="L221" s="461">
        <v>0</v>
      </c>
      <c r="M221" s="461">
        <v>0</v>
      </c>
      <c r="N221" s="461">
        <v>0</v>
      </c>
      <c r="O221" s="461">
        <v>0</v>
      </c>
      <c r="P221" s="461">
        <v>0</v>
      </c>
      <c r="Q221" s="461">
        <v>0</v>
      </c>
      <c r="R221" s="461">
        <v>0</v>
      </c>
      <c r="S221" s="461">
        <v>0</v>
      </c>
      <c r="T221" s="461">
        <v>0</v>
      </c>
      <c r="U221" s="461">
        <v>0</v>
      </c>
      <c r="V221" s="917"/>
      <c r="W221" s="917"/>
      <c r="X221" s="917"/>
      <c r="Y221" s="917"/>
      <c r="Z221" s="917"/>
      <c r="AA221" s="917"/>
      <c r="AB221" s="917"/>
      <c r="AC221" s="917"/>
      <c r="AD221" s="917"/>
      <c r="AE221" s="917"/>
      <c r="AF221" s="917"/>
      <c r="AG221" s="917"/>
      <c r="AH221" s="917"/>
      <c r="AI221" s="917"/>
      <c r="AJ221" s="917"/>
      <c r="AK221" s="917"/>
      <c r="AL221" s="917"/>
      <c r="AM221" s="917"/>
      <c r="AN221" s="917"/>
      <c r="AO221" s="917"/>
      <c r="AP221" s="917"/>
      <c r="AQ221" s="917"/>
      <c r="AR221" s="917"/>
      <c r="AS221" s="917"/>
      <c r="AT221" s="917"/>
      <c r="AU221" s="917"/>
      <c r="AV221" s="917"/>
      <c r="AW221" s="917"/>
      <c r="AX221" s="917"/>
      <c r="AY221" s="917"/>
      <c r="AZ221" s="917"/>
      <c r="BA221" s="917"/>
      <c r="BB221" s="917"/>
      <c r="BC221" s="917"/>
      <c r="BD221" s="917"/>
      <c r="BE221" s="917"/>
      <c r="BF221" s="917"/>
      <c r="BG221" s="917"/>
      <c r="BH221" s="917"/>
      <c r="BI221" s="917"/>
      <c r="BJ221" s="917"/>
      <c r="BK221" s="917"/>
      <c r="BL221" s="923"/>
      <c r="BT221" s="923"/>
      <c r="CB221" s="923"/>
      <c r="CJ221" s="923"/>
      <c r="CL221" s="923"/>
      <c r="CR221" s="923"/>
    </row>
    <row r="222" spans="1:96" s="922" customFormat="1" ht="12.75" hidden="1" customHeight="1" x14ac:dyDescent="0.2">
      <c r="A222" s="832" t="str">
        <f t="shared" si="7"/>
        <v/>
      </c>
      <c r="B222" s="832" t="s">
        <v>1210</v>
      </c>
      <c r="C222" s="464" t="s">
        <v>1414</v>
      </c>
      <c r="D222" s="835" t="s">
        <v>1629</v>
      </c>
      <c r="E222" s="461">
        <v>0</v>
      </c>
      <c r="F222" s="461">
        <v>0</v>
      </c>
      <c r="G222" s="461">
        <v>0</v>
      </c>
      <c r="H222" s="461">
        <v>0</v>
      </c>
      <c r="I222" s="461">
        <v>0</v>
      </c>
      <c r="J222" s="461">
        <v>0</v>
      </c>
      <c r="K222" s="461">
        <v>0</v>
      </c>
      <c r="L222" s="461">
        <v>0</v>
      </c>
      <c r="M222" s="461">
        <v>0</v>
      </c>
      <c r="N222" s="461">
        <v>0</v>
      </c>
      <c r="O222" s="461">
        <v>0</v>
      </c>
      <c r="P222" s="461">
        <v>0</v>
      </c>
      <c r="Q222" s="461">
        <v>0</v>
      </c>
      <c r="R222" s="461">
        <v>0</v>
      </c>
      <c r="S222" s="461">
        <v>0</v>
      </c>
      <c r="T222" s="461">
        <v>0</v>
      </c>
      <c r="U222" s="461">
        <v>0</v>
      </c>
      <c r="V222" s="917"/>
      <c r="W222" s="917"/>
      <c r="X222" s="917"/>
      <c r="Y222" s="917"/>
      <c r="Z222" s="917"/>
      <c r="AA222" s="917"/>
      <c r="AB222" s="917"/>
      <c r="AC222" s="917"/>
      <c r="AD222" s="917"/>
      <c r="AE222" s="917"/>
      <c r="AF222" s="917"/>
      <c r="AG222" s="917"/>
      <c r="AH222" s="917"/>
      <c r="AI222" s="917"/>
      <c r="AJ222" s="917"/>
      <c r="AK222" s="917"/>
      <c r="AL222" s="917"/>
      <c r="AM222" s="917"/>
      <c r="AN222" s="917"/>
      <c r="AO222" s="917"/>
      <c r="AP222" s="917"/>
      <c r="AQ222" s="917"/>
      <c r="AR222" s="917"/>
      <c r="AS222" s="917"/>
      <c r="AT222" s="917"/>
      <c r="AU222" s="917"/>
      <c r="AV222" s="917"/>
      <c r="AW222" s="917"/>
      <c r="AX222" s="917"/>
      <c r="AY222" s="917"/>
      <c r="AZ222" s="917"/>
      <c r="BA222" s="917"/>
      <c r="BB222" s="917"/>
      <c r="BC222" s="917"/>
      <c r="BD222" s="917"/>
      <c r="BE222" s="917"/>
      <c r="BF222" s="917"/>
      <c r="BG222" s="917"/>
      <c r="BH222" s="917"/>
      <c r="BI222" s="917"/>
      <c r="BJ222" s="917"/>
      <c r="BK222" s="917"/>
      <c r="BL222" s="923"/>
      <c r="BT222" s="923"/>
      <c r="CB222" s="923"/>
      <c r="CJ222" s="923"/>
      <c r="CL222" s="923"/>
      <c r="CR222" s="923"/>
    </row>
    <row r="223" spans="1:96" s="922" customFormat="1" ht="12.75" customHeight="1" x14ac:dyDescent="0.2">
      <c r="A223" s="832" t="str">
        <f t="shared" si="7"/>
        <v>X</v>
      </c>
      <c r="B223" s="832" t="s">
        <v>1210</v>
      </c>
      <c r="C223" s="464" t="s">
        <v>1415</v>
      </c>
      <c r="D223" s="835" t="s">
        <v>1289</v>
      </c>
      <c r="E223" s="461">
        <v>-1.83847</v>
      </c>
      <c r="F223" s="461">
        <v>-2.0059290000000001</v>
      </c>
      <c r="G223" s="461">
        <v>-0.85808099999999998</v>
      </c>
      <c r="H223" s="461">
        <v>-1.4796400000000001</v>
      </c>
      <c r="I223" s="461">
        <v>-1.791995</v>
      </c>
      <c r="J223" s="461">
        <v>-0.86518399999999995</v>
      </c>
      <c r="K223" s="461">
        <v>-2.015997</v>
      </c>
      <c r="L223" s="461">
        <v>-2.7411209999999997</v>
      </c>
      <c r="M223" s="461">
        <v>-3.2097850000000001</v>
      </c>
      <c r="N223" s="461">
        <v>-3.1938029999999999</v>
      </c>
      <c r="O223" s="461">
        <v>-3.8909530000000001</v>
      </c>
      <c r="P223" s="461">
        <v>-4.0050939999999997</v>
      </c>
      <c r="Q223" s="461">
        <v>-4.4792860000000001</v>
      </c>
      <c r="R223" s="461">
        <v>-4.5409009999999999</v>
      </c>
      <c r="S223" s="461">
        <v>-5.2842399999999996</v>
      </c>
      <c r="T223" s="461">
        <v>-5.0923239999999996</v>
      </c>
      <c r="U223" s="461">
        <v>-5.45</v>
      </c>
      <c r="V223" s="917"/>
      <c r="W223" s="917"/>
      <c r="X223" s="917"/>
      <c r="Y223" s="917"/>
      <c r="Z223" s="917"/>
      <c r="AA223" s="917"/>
      <c r="AB223" s="917"/>
      <c r="AC223" s="917"/>
      <c r="AD223" s="917"/>
      <c r="AE223" s="917"/>
      <c r="AF223" s="917"/>
      <c r="AG223" s="917"/>
      <c r="AH223" s="917"/>
      <c r="AI223" s="917"/>
      <c r="AJ223" s="917"/>
      <c r="AK223" s="917"/>
      <c r="AL223" s="917"/>
      <c r="AM223" s="917"/>
      <c r="AN223" s="917"/>
      <c r="AO223" s="917"/>
      <c r="AP223" s="917"/>
      <c r="AQ223" s="917"/>
      <c r="AR223" s="917"/>
      <c r="AS223" s="917"/>
      <c r="AT223" s="917"/>
      <c r="AU223" s="917"/>
      <c r="AV223" s="917"/>
      <c r="AW223" s="917"/>
      <c r="AX223" s="917"/>
      <c r="AY223" s="917"/>
      <c r="AZ223" s="917"/>
      <c r="BA223" s="917"/>
      <c r="BB223" s="917"/>
      <c r="BC223" s="917"/>
      <c r="BD223" s="917"/>
      <c r="BE223" s="917"/>
      <c r="BF223" s="917"/>
      <c r="BG223" s="917"/>
      <c r="BH223" s="917"/>
      <c r="BI223" s="917"/>
      <c r="BJ223" s="917"/>
      <c r="BK223" s="917"/>
      <c r="BL223" s="923"/>
      <c r="BT223" s="923"/>
      <c r="CB223" s="923"/>
      <c r="CJ223" s="923"/>
      <c r="CL223" s="923"/>
      <c r="CR223" s="923"/>
    </row>
    <row r="224" spans="1:96" s="922" customFormat="1" ht="12.75" customHeight="1" x14ac:dyDescent="0.2">
      <c r="A224" s="832" t="str">
        <f t="shared" si="7"/>
        <v>X</v>
      </c>
      <c r="B224" s="832" t="s">
        <v>1210</v>
      </c>
      <c r="C224" s="464" t="s">
        <v>1416</v>
      </c>
      <c r="D224" s="836" t="s">
        <v>1180</v>
      </c>
      <c r="E224" s="461">
        <v>-0.95472000000000001</v>
      </c>
      <c r="F224" s="461">
        <v>-0.87481900000000001</v>
      </c>
      <c r="G224" s="461">
        <v>-0.85808099999999998</v>
      </c>
      <c r="H224" s="461">
        <v>-0.72329500000000002</v>
      </c>
      <c r="I224" s="461">
        <v>-0.86272400000000005</v>
      </c>
      <c r="J224" s="461">
        <v>-0.86518399999999995</v>
      </c>
      <c r="K224" s="461">
        <v>-0.86577800000000005</v>
      </c>
      <c r="L224" s="461">
        <v>-1.2040029999999999</v>
      </c>
      <c r="M224" s="461">
        <v>-0.95725499999999997</v>
      </c>
      <c r="N224" s="461">
        <v>-1.0419970000000001</v>
      </c>
      <c r="O224" s="461">
        <v>-0.97567300000000001</v>
      </c>
      <c r="P224" s="461">
        <v>-0.93647899999999995</v>
      </c>
      <c r="Q224" s="461">
        <v>-1.20218</v>
      </c>
      <c r="R224" s="461">
        <v>-0.97785599999999995</v>
      </c>
      <c r="S224" s="461">
        <v>-1.517787</v>
      </c>
      <c r="T224" s="461">
        <v>-1.2921240000000001</v>
      </c>
      <c r="U224" s="461">
        <v>-1.629</v>
      </c>
      <c r="V224" s="917"/>
      <c r="W224" s="917"/>
      <c r="X224" s="917"/>
      <c r="Y224" s="917"/>
      <c r="Z224" s="917"/>
      <c r="AA224" s="917"/>
      <c r="AB224" s="917"/>
      <c r="AC224" s="917"/>
      <c r="AD224" s="917"/>
      <c r="AE224" s="917"/>
      <c r="AF224" s="917"/>
      <c r="AG224" s="917"/>
      <c r="AH224" s="917"/>
      <c r="AI224" s="917"/>
      <c r="AJ224" s="917"/>
      <c r="AK224" s="917"/>
      <c r="AL224" s="917"/>
      <c r="AM224" s="917"/>
      <c r="AN224" s="917"/>
      <c r="AO224" s="917"/>
      <c r="AP224" s="917"/>
      <c r="AQ224" s="917"/>
      <c r="AR224" s="917"/>
      <c r="AS224" s="917"/>
      <c r="AT224" s="917"/>
      <c r="AU224" s="917"/>
      <c r="AV224" s="917"/>
      <c r="AW224" s="917"/>
      <c r="AX224" s="917"/>
      <c r="AY224" s="917"/>
      <c r="AZ224" s="917"/>
      <c r="BA224" s="917"/>
      <c r="BB224" s="917"/>
      <c r="BC224" s="917"/>
      <c r="BD224" s="917"/>
      <c r="BE224" s="917"/>
      <c r="BF224" s="917"/>
      <c r="BG224" s="917"/>
      <c r="BH224" s="917"/>
      <c r="BI224" s="917"/>
      <c r="BJ224" s="917"/>
      <c r="BK224" s="917"/>
      <c r="BL224" s="923"/>
      <c r="BT224" s="923"/>
      <c r="CB224" s="923"/>
      <c r="CJ224" s="923"/>
      <c r="CL224" s="923"/>
      <c r="CR224" s="923"/>
    </row>
    <row r="225" spans="1:96" s="922" customFormat="1" ht="12.75" customHeight="1" x14ac:dyDescent="0.2">
      <c r="A225" s="832" t="str">
        <f t="shared" si="7"/>
        <v>X</v>
      </c>
      <c r="B225" s="832" t="s">
        <v>1210</v>
      </c>
      <c r="C225" s="464" t="s">
        <v>1417</v>
      </c>
      <c r="D225" s="836" t="s">
        <v>1630</v>
      </c>
      <c r="E225" s="461">
        <v>-0.88375000000000004</v>
      </c>
      <c r="F225" s="461">
        <v>-1.1311100000000001</v>
      </c>
      <c r="G225" s="461">
        <v>0</v>
      </c>
      <c r="H225" s="461">
        <v>-0.75634500000000005</v>
      </c>
      <c r="I225" s="461">
        <v>-0.92927099999999996</v>
      </c>
      <c r="J225" s="461">
        <v>0</v>
      </c>
      <c r="K225" s="461">
        <v>-1.1502190000000001</v>
      </c>
      <c r="L225" s="461">
        <v>-1.537118</v>
      </c>
      <c r="M225" s="461">
        <v>-2.2525300000000001</v>
      </c>
      <c r="N225" s="461">
        <v>-2.1518060000000001</v>
      </c>
      <c r="O225" s="461">
        <v>-2.9152800000000001</v>
      </c>
      <c r="P225" s="461">
        <v>-3.0686149999999999</v>
      </c>
      <c r="Q225" s="461">
        <v>-3.2771059999999999</v>
      </c>
      <c r="R225" s="461">
        <v>-3.5630449999999998</v>
      </c>
      <c r="S225" s="461">
        <v>-3.7664529999999998</v>
      </c>
      <c r="T225" s="461">
        <v>-3.8001999999999998</v>
      </c>
      <c r="U225" s="461">
        <v>-3.8210000000000002</v>
      </c>
      <c r="V225" s="917"/>
      <c r="W225" s="917"/>
      <c r="X225" s="917"/>
      <c r="Y225" s="917"/>
      <c r="Z225" s="917"/>
      <c r="AA225" s="917"/>
      <c r="AB225" s="917"/>
      <c r="AC225" s="917"/>
      <c r="AD225" s="917"/>
      <c r="AE225" s="917"/>
      <c r="AF225" s="917"/>
      <c r="AG225" s="917"/>
      <c r="AH225" s="917"/>
      <c r="AI225" s="917"/>
      <c r="AJ225" s="917"/>
      <c r="AK225" s="917"/>
      <c r="AL225" s="917"/>
      <c r="AM225" s="917"/>
      <c r="AN225" s="917"/>
      <c r="AO225" s="917"/>
      <c r="AP225" s="917"/>
      <c r="AQ225" s="917"/>
      <c r="AR225" s="917"/>
      <c r="AS225" s="917"/>
      <c r="AT225" s="917"/>
      <c r="AU225" s="917"/>
      <c r="AV225" s="917"/>
      <c r="AW225" s="917"/>
      <c r="AX225" s="917"/>
      <c r="AY225" s="917"/>
      <c r="AZ225" s="917"/>
      <c r="BA225" s="917"/>
      <c r="BB225" s="917"/>
      <c r="BC225" s="917"/>
      <c r="BD225" s="917"/>
      <c r="BE225" s="917"/>
      <c r="BF225" s="917"/>
      <c r="BG225" s="917"/>
      <c r="BH225" s="917"/>
      <c r="BI225" s="917"/>
      <c r="BJ225" s="917"/>
      <c r="BK225" s="917"/>
      <c r="BL225" s="923"/>
      <c r="BT225" s="923"/>
      <c r="CB225" s="923"/>
      <c r="CJ225" s="923"/>
      <c r="CL225" s="923"/>
      <c r="CR225" s="923"/>
    </row>
    <row r="226" spans="1:96" s="922" customFormat="1" ht="12.75" hidden="1" customHeight="1" x14ac:dyDescent="0.2">
      <c r="A226" s="832" t="str">
        <f t="shared" si="7"/>
        <v/>
      </c>
      <c r="B226" s="832" t="s">
        <v>1210</v>
      </c>
      <c r="C226" s="464" t="s">
        <v>1418</v>
      </c>
      <c r="D226" s="835" t="s">
        <v>1631</v>
      </c>
      <c r="E226" s="461">
        <v>0</v>
      </c>
      <c r="F226" s="461">
        <v>0</v>
      </c>
      <c r="G226" s="461">
        <v>0</v>
      </c>
      <c r="H226" s="461">
        <v>0</v>
      </c>
      <c r="I226" s="461">
        <v>0</v>
      </c>
      <c r="J226" s="461">
        <v>0</v>
      </c>
      <c r="K226" s="461">
        <v>0</v>
      </c>
      <c r="L226" s="461">
        <v>0</v>
      </c>
      <c r="M226" s="461">
        <v>0</v>
      </c>
      <c r="N226" s="461">
        <v>0</v>
      </c>
      <c r="O226" s="461">
        <v>0</v>
      </c>
      <c r="P226" s="461">
        <v>0</v>
      </c>
      <c r="Q226" s="461">
        <v>0</v>
      </c>
      <c r="R226" s="461">
        <v>0</v>
      </c>
      <c r="S226" s="461">
        <v>0</v>
      </c>
      <c r="T226" s="461">
        <v>0</v>
      </c>
      <c r="U226" s="461">
        <v>0</v>
      </c>
      <c r="V226" s="917"/>
      <c r="W226" s="917"/>
      <c r="X226" s="917"/>
      <c r="Y226" s="917"/>
      <c r="Z226" s="917"/>
      <c r="AA226" s="917"/>
      <c r="AB226" s="917"/>
      <c r="AC226" s="917"/>
      <c r="AD226" s="917"/>
      <c r="AE226" s="917"/>
      <c r="AF226" s="917"/>
      <c r="AG226" s="917"/>
      <c r="AH226" s="917"/>
      <c r="AI226" s="917"/>
      <c r="AJ226" s="917"/>
      <c r="AK226" s="917"/>
      <c r="AL226" s="917"/>
      <c r="AM226" s="917"/>
      <c r="AN226" s="917"/>
      <c r="AO226" s="917"/>
      <c r="AP226" s="917"/>
      <c r="AQ226" s="917"/>
      <c r="AR226" s="917"/>
      <c r="AS226" s="917"/>
      <c r="AT226" s="917"/>
      <c r="AU226" s="917"/>
      <c r="AV226" s="917"/>
      <c r="AW226" s="917"/>
      <c r="AX226" s="917"/>
      <c r="AY226" s="917"/>
      <c r="AZ226" s="917"/>
      <c r="BA226" s="917"/>
      <c r="BB226" s="917"/>
      <c r="BC226" s="917"/>
      <c r="BD226" s="917"/>
      <c r="BE226" s="917"/>
      <c r="BF226" s="917"/>
      <c r="BG226" s="917"/>
      <c r="BH226" s="917"/>
      <c r="BI226" s="917"/>
      <c r="BJ226" s="917"/>
      <c r="BK226" s="917"/>
      <c r="BL226" s="923"/>
      <c r="BT226" s="923"/>
      <c r="CB226" s="923"/>
      <c r="CJ226" s="923"/>
      <c r="CL226" s="923"/>
      <c r="CR226" s="923"/>
    </row>
    <row r="227" spans="1:96" s="922" customFormat="1" ht="12.75" customHeight="1" x14ac:dyDescent="0.2">
      <c r="A227" s="832" t="str">
        <f t="shared" si="7"/>
        <v>X</v>
      </c>
      <c r="B227" s="832" t="s">
        <v>1204</v>
      </c>
      <c r="C227" s="464" t="s">
        <v>1419</v>
      </c>
      <c r="D227" s="840" t="s">
        <v>1192</v>
      </c>
      <c r="E227" s="461">
        <v>-3.0230000000000006</v>
      </c>
      <c r="F227" s="461">
        <v>-2.4060000000000001</v>
      </c>
      <c r="G227" s="461">
        <v>-1.8360000000000001</v>
      </c>
      <c r="H227" s="461">
        <v>-1.603</v>
      </c>
      <c r="I227" s="461">
        <v>-2.173</v>
      </c>
      <c r="J227" s="461">
        <v>-3.8869999999999996</v>
      </c>
      <c r="K227" s="461">
        <v>-2.5990000000000002</v>
      </c>
      <c r="L227" s="461">
        <v>-2.1720000000000002</v>
      </c>
      <c r="M227" s="461">
        <v>-2.1100000000000003</v>
      </c>
      <c r="N227" s="461">
        <v>-2.9880000000000004</v>
      </c>
      <c r="O227" s="461">
        <v>-2.649</v>
      </c>
      <c r="P227" s="461">
        <v>-2.5910000000000002</v>
      </c>
      <c r="Q227" s="461">
        <v>-2.3159999999999998</v>
      </c>
      <c r="R227" s="461">
        <v>-4.7469999999999999</v>
      </c>
      <c r="S227" s="461">
        <v>-5.9809999999999999</v>
      </c>
      <c r="T227" s="461">
        <v>-8.9149999999999991</v>
      </c>
      <c r="U227" s="461">
        <v>-9.5950000000000006</v>
      </c>
      <c r="V227" s="917"/>
      <c r="W227" s="917"/>
      <c r="X227" s="917"/>
      <c r="Y227" s="917"/>
      <c r="Z227" s="917"/>
      <c r="AA227" s="917"/>
      <c r="AB227" s="917"/>
      <c r="AC227" s="917"/>
      <c r="AD227" s="917"/>
      <c r="AE227" s="917"/>
      <c r="AF227" s="917"/>
      <c r="AG227" s="917"/>
      <c r="AH227" s="917"/>
      <c r="AI227" s="917"/>
      <c r="AJ227" s="917"/>
      <c r="AK227" s="917"/>
      <c r="AL227" s="917"/>
      <c r="AM227" s="917"/>
      <c r="AN227" s="917"/>
      <c r="AO227" s="917"/>
      <c r="AP227" s="917"/>
      <c r="AQ227" s="917"/>
      <c r="AR227" s="917"/>
      <c r="AS227" s="917"/>
      <c r="AT227" s="917"/>
      <c r="AU227" s="917"/>
      <c r="AV227" s="917"/>
      <c r="AW227" s="917"/>
      <c r="AX227" s="917"/>
      <c r="AY227" s="917"/>
      <c r="AZ227" s="917"/>
      <c r="BA227" s="917"/>
      <c r="BB227" s="917"/>
      <c r="BC227" s="917"/>
      <c r="BD227" s="917"/>
      <c r="BE227" s="917"/>
      <c r="BF227" s="917"/>
      <c r="BG227" s="917"/>
      <c r="BH227" s="917"/>
      <c r="BI227" s="917"/>
      <c r="BJ227" s="917"/>
      <c r="BK227" s="917"/>
      <c r="BL227" s="923"/>
      <c r="BT227" s="923"/>
      <c r="CB227" s="923"/>
      <c r="CJ227" s="923"/>
      <c r="CR227" s="923"/>
    </row>
    <row r="228" spans="1:96" s="922" customFormat="1" ht="12.75" customHeight="1" x14ac:dyDescent="0.2">
      <c r="A228" s="832" t="str">
        <f t="shared" si="7"/>
        <v>X</v>
      </c>
      <c r="B228" s="832" t="s">
        <v>1204</v>
      </c>
      <c r="C228" s="464" t="s">
        <v>1420</v>
      </c>
      <c r="D228" s="842" t="s">
        <v>1159</v>
      </c>
      <c r="E228" s="461">
        <v>-3.0230000000000006</v>
      </c>
      <c r="F228" s="461">
        <v>-2.4060000000000001</v>
      </c>
      <c r="G228" s="461">
        <v>-1.8360000000000001</v>
      </c>
      <c r="H228" s="461">
        <v>-1.603</v>
      </c>
      <c r="I228" s="461">
        <v>-2.173</v>
      </c>
      <c r="J228" s="461">
        <v>-3.8869999999999996</v>
      </c>
      <c r="K228" s="461">
        <v>-2.5990000000000002</v>
      </c>
      <c r="L228" s="461">
        <v>-2.1720000000000002</v>
      </c>
      <c r="M228" s="461">
        <v>-2.1100000000000003</v>
      </c>
      <c r="N228" s="461">
        <v>-2.9880000000000004</v>
      </c>
      <c r="O228" s="461">
        <v>-2.649</v>
      </c>
      <c r="P228" s="461">
        <v>-2.5910000000000002</v>
      </c>
      <c r="Q228" s="461">
        <v>-2.3159999999999998</v>
      </c>
      <c r="R228" s="461">
        <v>-4.7469999999999999</v>
      </c>
      <c r="S228" s="461">
        <v>-5.9809999999999999</v>
      </c>
      <c r="T228" s="461">
        <v>-8.9149999999999991</v>
      </c>
      <c r="U228" s="461">
        <v>-7.8780000000000001</v>
      </c>
      <c r="V228" s="917"/>
      <c r="W228" s="917"/>
      <c r="X228" s="917"/>
      <c r="Y228" s="917"/>
      <c r="Z228" s="917"/>
      <c r="AA228" s="917"/>
      <c r="AB228" s="917"/>
      <c r="AC228" s="917"/>
      <c r="AD228" s="917"/>
      <c r="AE228" s="917"/>
      <c r="AF228" s="917"/>
      <c r="AG228" s="917"/>
      <c r="AH228" s="917"/>
      <c r="AI228" s="917"/>
      <c r="AJ228" s="917"/>
      <c r="AK228" s="917"/>
      <c r="AL228" s="917"/>
      <c r="AM228" s="917"/>
      <c r="AN228" s="917"/>
      <c r="AO228" s="917"/>
      <c r="AP228" s="917"/>
      <c r="AQ228" s="917"/>
      <c r="AR228" s="917"/>
      <c r="AS228" s="917"/>
      <c r="AT228" s="917"/>
      <c r="AU228" s="917"/>
      <c r="AV228" s="917"/>
      <c r="AW228" s="917"/>
      <c r="AX228" s="917"/>
      <c r="AY228" s="917"/>
      <c r="AZ228" s="917"/>
      <c r="BA228" s="917"/>
      <c r="BB228" s="917"/>
      <c r="BC228" s="917"/>
      <c r="BD228" s="917"/>
      <c r="BE228" s="917"/>
      <c r="BF228" s="917"/>
      <c r="BG228" s="917"/>
      <c r="BH228" s="917"/>
      <c r="BI228" s="917"/>
      <c r="BJ228" s="917"/>
      <c r="BK228" s="917"/>
      <c r="BL228" s="923"/>
      <c r="BT228" s="923"/>
      <c r="CB228" s="923"/>
      <c r="CJ228" s="923"/>
      <c r="CR228" s="923"/>
    </row>
    <row r="229" spans="1:96" s="922" customFormat="1" ht="12.75" customHeight="1" x14ac:dyDescent="0.2">
      <c r="A229" s="832" t="str">
        <f t="shared" si="7"/>
        <v>X</v>
      </c>
      <c r="B229" s="832" t="s">
        <v>1204</v>
      </c>
      <c r="C229" s="464" t="s">
        <v>1421</v>
      </c>
      <c r="D229" s="847" t="s">
        <v>1632</v>
      </c>
      <c r="E229" s="461">
        <v>-2.1180000000000003</v>
      </c>
      <c r="F229" s="461">
        <v>-1.415</v>
      </c>
      <c r="G229" s="461">
        <v>-0.754</v>
      </c>
      <c r="H229" s="461">
        <v>-0.56899999999999995</v>
      </c>
      <c r="I229" s="461">
        <v>-0.76400000000000001</v>
      </c>
      <c r="J229" s="461">
        <v>-0.80800000000000005</v>
      </c>
      <c r="K229" s="461">
        <v>-0.88100000000000001</v>
      </c>
      <c r="L229" s="461">
        <v>-0.82399999999999995</v>
      </c>
      <c r="M229" s="461">
        <v>-0.75</v>
      </c>
      <c r="N229" s="461">
        <v>-0.63100000000000001</v>
      </c>
      <c r="O229" s="461">
        <v>-1.1000000000000001</v>
      </c>
      <c r="P229" s="461">
        <v>-0.94799999999999995</v>
      </c>
      <c r="Q229" s="461">
        <v>-0.85699999999999998</v>
      </c>
      <c r="R229" s="461">
        <v>-3.2270000000000003</v>
      </c>
      <c r="S229" s="461">
        <v>-4.3810000000000002</v>
      </c>
      <c r="T229" s="461">
        <v>-7.2029999999999994</v>
      </c>
      <c r="U229" s="461">
        <v>-4.9610000000000003</v>
      </c>
      <c r="V229" s="917"/>
      <c r="W229" s="917"/>
      <c r="X229" s="917"/>
      <c r="Y229" s="917"/>
      <c r="Z229" s="917"/>
      <c r="AA229" s="917"/>
      <c r="AB229" s="917"/>
      <c r="AC229" s="917"/>
      <c r="AD229" s="917"/>
      <c r="AE229" s="917"/>
      <c r="AF229" s="917"/>
      <c r="AG229" s="917"/>
      <c r="AH229" s="917"/>
      <c r="AI229" s="917"/>
      <c r="AJ229" s="917"/>
      <c r="AK229" s="917"/>
      <c r="AL229" s="917"/>
      <c r="AM229" s="917"/>
      <c r="AN229" s="917"/>
      <c r="AO229" s="917"/>
      <c r="AP229" s="917"/>
      <c r="AQ229" s="917"/>
      <c r="AR229" s="917"/>
      <c r="AS229" s="917"/>
      <c r="AT229" s="917"/>
      <c r="AU229" s="917"/>
      <c r="AV229" s="917"/>
      <c r="AW229" s="917"/>
      <c r="AX229" s="917"/>
      <c r="AY229" s="917"/>
      <c r="AZ229" s="917"/>
      <c r="BA229" s="917"/>
      <c r="BB229" s="917"/>
      <c r="BC229" s="917"/>
      <c r="BD229" s="917"/>
      <c r="BE229" s="917"/>
      <c r="BF229" s="917"/>
      <c r="BG229" s="917"/>
      <c r="BH229" s="917"/>
      <c r="BI229" s="917"/>
      <c r="BJ229" s="917"/>
      <c r="BK229" s="917"/>
      <c r="BL229" s="923"/>
      <c r="BT229" s="923"/>
      <c r="CB229" s="923"/>
      <c r="CJ229" s="923"/>
      <c r="CR229" s="923"/>
    </row>
    <row r="230" spans="1:96" s="922" customFormat="1" ht="12.75" customHeight="1" x14ac:dyDescent="0.2">
      <c r="A230" s="832" t="str">
        <f t="shared" si="7"/>
        <v>X</v>
      </c>
      <c r="B230" s="832" t="s">
        <v>1210</v>
      </c>
      <c r="C230" s="464" t="s">
        <v>1422</v>
      </c>
      <c r="D230" s="837" t="s">
        <v>1633</v>
      </c>
      <c r="E230" s="461">
        <v>-0.35399999999999998</v>
      </c>
      <c r="F230" s="461">
        <v>-0.41599999999999998</v>
      </c>
      <c r="G230" s="461">
        <v>-0.40200000000000002</v>
      </c>
      <c r="H230" s="461">
        <v>-0.34599999999999997</v>
      </c>
      <c r="I230" s="461">
        <v>-0.36199999999999999</v>
      </c>
      <c r="J230" s="461">
        <v>-0.34100000000000003</v>
      </c>
      <c r="K230" s="461">
        <v>-0.434</v>
      </c>
      <c r="L230" s="461">
        <v>-0.38600000000000001</v>
      </c>
      <c r="M230" s="461">
        <v>-0.39900000000000002</v>
      </c>
      <c r="N230" s="461">
        <v>-0.53700000000000003</v>
      </c>
      <c r="O230" s="461">
        <v>-0.4</v>
      </c>
      <c r="P230" s="461">
        <v>-0.375</v>
      </c>
      <c r="Q230" s="461">
        <v>-0.34899999999999998</v>
      </c>
      <c r="R230" s="461">
        <v>-2.62</v>
      </c>
      <c r="S230" s="461">
        <v>-3.81</v>
      </c>
      <c r="T230" s="461">
        <v>-5.4269999999999996</v>
      </c>
      <c r="U230" s="461">
        <v>-4.5140000000000002</v>
      </c>
      <c r="V230" s="917"/>
      <c r="W230" s="917"/>
      <c r="X230" s="917"/>
      <c r="Y230" s="917"/>
      <c r="Z230" s="917"/>
      <c r="AA230" s="917"/>
      <c r="AB230" s="917"/>
      <c r="AC230" s="917"/>
      <c r="AD230" s="917"/>
      <c r="AE230" s="917"/>
      <c r="AF230" s="917"/>
      <c r="AG230" s="917"/>
      <c r="AH230" s="917"/>
      <c r="AI230" s="917"/>
      <c r="AJ230" s="917"/>
      <c r="AK230" s="917"/>
      <c r="AL230" s="917"/>
      <c r="AM230" s="917"/>
      <c r="AN230" s="917"/>
      <c r="AO230" s="917"/>
      <c r="AP230" s="917"/>
      <c r="AQ230" s="917"/>
      <c r="AR230" s="917"/>
      <c r="AS230" s="917"/>
      <c r="AT230" s="917"/>
      <c r="AU230" s="917"/>
      <c r="AV230" s="917"/>
      <c r="AW230" s="917"/>
      <c r="AX230" s="917"/>
      <c r="AY230" s="917"/>
      <c r="AZ230" s="917"/>
      <c r="BA230" s="917"/>
      <c r="BB230" s="917"/>
      <c r="BC230" s="917"/>
      <c r="BD230" s="917"/>
      <c r="BE230" s="917"/>
      <c r="BF230" s="917"/>
      <c r="BG230" s="917"/>
      <c r="BH230" s="917"/>
      <c r="BI230" s="917"/>
      <c r="BJ230" s="917"/>
      <c r="BK230" s="917"/>
      <c r="BL230" s="923"/>
      <c r="BT230" s="923"/>
      <c r="CB230" s="923"/>
      <c r="CJ230" s="923"/>
      <c r="CR230" s="923"/>
    </row>
    <row r="231" spans="1:96" s="922" customFormat="1" ht="12.75" customHeight="1" x14ac:dyDescent="0.2">
      <c r="A231" s="832" t="str">
        <f t="shared" si="7"/>
        <v>X</v>
      </c>
      <c r="B231" s="832" t="s">
        <v>1210</v>
      </c>
      <c r="C231" s="464" t="s">
        <v>1423</v>
      </c>
      <c r="D231" s="837" t="s">
        <v>1634</v>
      </c>
      <c r="E231" s="461">
        <v>-0.90300000000000002</v>
      </c>
      <c r="F231" s="461">
        <v>-0.72499999999999998</v>
      </c>
      <c r="G231" s="461">
        <v>-0.27300000000000002</v>
      </c>
      <c r="H231" s="461">
        <v>-0.223</v>
      </c>
      <c r="I231" s="461">
        <v>-0.25</v>
      </c>
      <c r="J231" s="461">
        <v>-0.45800000000000002</v>
      </c>
      <c r="K231" s="461">
        <v>-0.33400000000000002</v>
      </c>
      <c r="L231" s="461">
        <v>-0.34399999999999997</v>
      </c>
      <c r="M231" s="461">
        <v>-0.25700000000000001</v>
      </c>
      <c r="N231" s="461">
        <v>0</v>
      </c>
      <c r="O231" s="461">
        <v>-0.38500000000000001</v>
      </c>
      <c r="P231" s="461">
        <v>-0.373</v>
      </c>
      <c r="Q231" s="461">
        <v>0</v>
      </c>
      <c r="R231" s="461">
        <v>0</v>
      </c>
      <c r="S231" s="461">
        <v>0</v>
      </c>
      <c r="T231" s="461">
        <v>0</v>
      </c>
      <c r="U231" s="461">
        <v>-0.44600000000000001</v>
      </c>
      <c r="V231" s="917"/>
      <c r="W231" s="917"/>
      <c r="X231" s="917"/>
      <c r="Y231" s="917"/>
      <c r="Z231" s="917"/>
      <c r="AA231" s="917"/>
      <c r="AB231" s="917"/>
      <c r="AC231" s="917"/>
      <c r="AD231" s="917"/>
      <c r="AE231" s="917"/>
      <c r="AF231" s="917"/>
      <c r="AG231" s="917"/>
      <c r="AH231" s="917"/>
      <c r="AI231" s="917"/>
      <c r="AJ231" s="917"/>
      <c r="AK231" s="917"/>
      <c r="AL231" s="917"/>
      <c r="AM231" s="917"/>
      <c r="AN231" s="917"/>
      <c r="AO231" s="917"/>
      <c r="AP231" s="917"/>
      <c r="AQ231" s="917"/>
      <c r="AR231" s="917"/>
      <c r="AS231" s="917"/>
      <c r="AT231" s="917"/>
      <c r="AU231" s="917"/>
      <c r="AV231" s="917"/>
      <c r="AW231" s="917"/>
      <c r="AX231" s="917"/>
      <c r="AY231" s="917"/>
      <c r="AZ231" s="917"/>
      <c r="BA231" s="917"/>
      <c r="BB231" s="917"/>
      <c r="BC231" s="917"/>
      <c r="BD231" s="917"/>
      <c r="BE231" s="917"/>
      <c r="BF231" s="917"/>
      <c r="BG231" s="917"/>
      <c r="BH231" s="917"/>
      <c r="BI231" s="917"/>
      <c r="BJ231" s="917"/>
      <c r="BK231" s="917"/>
      <c r="BL231" s="923"/>
      <c r="BT231" s="923"/>
      <c r="CB231" s="923"/>
      <c r="CJ231" s="923"/>
      <c r="CR231" s="923"/>
    </row>
    <row r="232" spans="1:96" s="922" customFormat="1" ht="12.75" customHeight="1" x14ac:dyDescent="0.2">
      <c r="A232" s="832" t="str">
        <f t="shared" si="7"/>
        <v>X</v>
      </c>
      <c r="B232" s="832" t="s">
        <v>1210</v>
      </c>
      <c r="C232" s="464" t="s">
        <v>1424</v>
      </c>
      <c r="D232" s="837" t="s">
        <v>4</v>
      </c>
      <c r="E232" s="461">
        <v>-0.86099999999999999</v>
      </c>
      <c r="F232" s="461">
        <v>-0.27400000000000002</v>
      </c>
      <c r="G232" s="461">
        <v>-7.9000000000000001E-2</v>
      </c>
      <c r="H232" s="461">
        <v>0</v>
      </c>
      <c r="I232" s="461">
        <v>-0.152</v>
      </c>
      <c r="J232" s="461">
        <v>-8.9999999999999993E-3</v>
      </c>
      <c r="K232" s="461">
        <v>-0.113</v>
      </c>
      <c r="L232" s="461">
        <v>-9.4E-2</v>
      </c>
      <c r="M232" s="461">
        <v>-9.4E-2</v>
      </c>
      <c r="N232" s="461">
        <v>-9.4E-2</v>
      </c>
      <c r="O232" s="461">
        <v>-0.315</v>
      </c>
      <c r="P232" s="461">
        <v>-0.2</v>
      </c>
      <c r="Q232" s="461">
        <v>-0.50800000000000001</v>
      </c>
      <c r="R232" s="461">
        <v>-0.60699999999999998</v>
      </c>
      <c r="S232" s="461">
        <v>-0.57099999999999995</v>
      </c>
      <c r="T232" s="461">
        <v>-1.776</v>
      </c>
      <c r="U232" s="461">
        <v>0</v>
      </c>
      <c r="V232" s="917"/>
      <c r="W232" s="917"/>
      <c r="X232" s="917"/>
      <c r="Y232" s="917"/>
      <c r="Z232" s="917"/>
      <c r="AA232" s="917"/>
      <c r="AB232" s="917"/>
      <c r="AC232" s="917"/>
      <c r="AD232" s="917"/>
      <c r="AE232" s="917"/>
      <c r="AF232" s="917"/>
      <c r="AG232" s="917"/>
      <c r="AH232" s="917"/>
      <c r="AI232" s="917"/>
      <c r="AJ232" s="917"/>
      <c r="AK232" s="917"/>
      <c r="AL232" s="917"/>
      <c r="AM232" s="917"/>
      <c r="AN232" s="917"/>
      <c r="AO232" s="917"/>
      <c r="AP232" s="917"/>
      <c r="AQ232" s="917"/>
      <c r="AR232" s="917"/>
      <c r="AS232" s="917"/>
      <c r="AT232" s="917"/>
      <c r="AU232" s="917"/>
      <c r="AV232" s="917"/>
      <c r="AW232" s="917"/>
      <c r="AX232" s="917"/>
      <c r="AY232" s="917"/>
      <c r="AZ232" s="917"/>
      <c r="BA232" s="917"/>
      <c r="BB232" s="917"/>
      <c r="BC232" s="917"/>
      <c r="BD232" s="917"/>
      <c r="BE232" s="917"/>
      <c r="BF232" s="917"/>
      <c r="BG232" s="917"/>
      <c r="BH232" s="917"/>
      <c r="BI232" s="917"/>
      <c r="BJ232" s="917"/>
      <c r="BK232" s="917"/>
      <c r="BL232" s="923"/>
      <c r="BT232" s="923"/>
      <c r="CB232" s="923"/>
      <c r="CJ232" s="923"/>
      <c r="CR232" s="923"/>
    </row>
    <row r="233" spans="1:96" s="922" customFormat="1" ht="12.75" customHeight="1" x14ac:dyDescent="0.2">
      <c r="A233" s="832" t="str">
        <f t="shared" si="7"/>
        <v>X</v>
      </c>
      <c r="B233" s="832" t="s">
        <v>1204</v>
      </c>
      <c r="C233" s="464" t="s">
        <v>1425</v>
      </c>
      <c r="D233" s="847" t="s">
        <v>1635</v>
      </c>
      <c r="E233" s="461">
        <v>-0.90500000000000003</v>
      </c>
      <c r="F233" s="461">
        <v>-0.99099999999999999</v>
      </c>
      <c r="G233" s="461">
        <v>-1.0820000000000001</v>
      </c>
      <c r="H233" s="461">
        <v>-1.034</v>
      </c>
      <c r="I233" s="461">
        <v>-1.409</v>
      </c>
      <c r="J233" s="461">
        <v>-3.0789999999999997</v>
      </c>
      <c r="K233" s="461">
        <v>-1.718</v>
      </c>
      <c r="L233" s="461">
        <v>-1.3480000000000001</v>
      </c>
      <c r="M233" s="461">
        <v>-1.36</v>
      </c>
      <c r="N233" s="461">
        <v>-2.3570000000000002</v>
      </c>
      <c r="O233" s="461">
        <v>-1.5489999999999999</v>
      </c>
      <c r="P233" s="461">
        <v>-1.643</v>
      </c>
      <c r="Q233" s="461">
        <v>-1.4590000000000001</v>
      </c>
      <c r="R233" s="461">
        <v>-1.52</v>
      </c>
      <c r="S233" s="461">
        <v>-1.6</v>
      </c>
      <c r="T233" s="461">
        <v>-1.712</v>
      </c>
      <c r="U233" s="461">
        <v>-2.9180000000000001</v>
      </c>
      <c r="V233" s="917"/>
      <c r="W233" s="917"/>
      <c r="X233" s="917"/>
      <c r="Y233" s="917"/>
      <c r="Z233" s="917"/>
      <c r="AA233" s="917"/>
      <c r="AB233" s="917"/>
      <c r="AC233" s="917"/>
      <c r="AD233" s="917"/>
      <c r="AE233" s="917"/>
      <c r="AF233" s="917"/>
      <c r="AG233" s="917"/>
      <c r="AH233" s="917"/>
      <c r="AI233" s="917"/>
      <c r="AJ233" s="917"/>
      <c r="AK233" s="917"/>
      <c r="AL233" s="917"/>
      <c r="AM233" s="917"/>
      <c r="AN233" s="917"/>
      <c r="AO233" s="917"/>
      <c r="AP233" s="917"/>
      <c r="AQ233" s="917"/>
      <c r="AR233" s="917"/>
      <c r="AS233" s="917"/>
      <c r="AT233" s="917"/>
      <c r="AU233" s="917"/>
      <c r="AV233" s="917"/>
      <c r="AW233" s="917"/>
      <c r="AX233" s="917"/>
      <c r="AY233" s="917"/>
      <c r="AZ233" s="917"/>
      <c r="BA233" s="917"/>
      <c r="BB233" s="917"/>
      <c r="BC233" s="917"/>
      <c r="BD233" s="917"/>
      <c r="BE233" s="917"/>
      <c r="BF233" s="917"/>
      <c r="BG233" s="917"/>
      <c r="BH233" s="917"/>
      <c r="BI233" s="917"/>
      <c r="BJ233" s="917"/>
      <c r="BK233" s="917"/>
      <c r="BL233" s="923"/>
      <c r="BT233" s="923"/>
      <c r="CB233" s="923"/>
      <c r="CJ233" s="923"/>
      <c r="CR233" s="923"/>
    </row>
    <row r="234" spans="1:96" s="922" customFormat="1" ht="12.75" customHeight="1" x14ac:dyDescent="0.2">
      <c r="A234" s="832" t="str">
        <f t="shared" si="7"/>
        <v>X</v>
      </c>
      <c r="B234" s="832" t="s">
        <v>1210</v>
      </c>
      <c r="C234" s="464" t="s">
        <v>1426</v>
      </c>
      <c r="D234" s="837" t="s">
        <v>1636</v>
      </c>
      <c r="E234" s="461">
        <v>-0.90500000000000003</v>
      </c>
      <c r="F234" s="461">
        <v>-0.98899999999999999</v>
      </c>
      <c r="G234" s="461">
        <v>-1.0820000000000001</v>
      </c>
      <c r="H234" s="461">
        <v>-1.034</v>
      </c>
      <c r="I234" s="461">
        <v>-1.409</v>
      </c>
      <c r="J234" s="461">
        <v>-1.6830000000000001</v>
      </c>
      <c r="K234" s="461">
        <v>-1.718</v>
      </c>
      <c r="L234" s="461">
        <v>-1.3480000000000001</v>
      </c>
      <c r="M234" s="461">
        <v>-1.36</v>
      </c>
      <c r="N234" s="461">
        <v>-1.6830000000000001</v>
      </c>
      <c r="O234" s="461">
        <v>-1.5489999999999999</v>
      </c>
      <c r="P234" s="461">
        <v>-1.643</v>
      </c>
      <c r="Q234" s="461">
        <v>-1.4590000000000001</v>
      </c>
      <c r="R234" s="461">
        <v>-1.46</v>
      </c>
      <c r="S234" s="461">
        <v>-1.536</v>
      </c>
      <c r="T234" s="461">
        <v>-1.6970000000000001</v>
      </c>
      <c r="U234" s="461">
        <v>-1.401</v>
      </c>
      <c r="V234" s="917"/>
      <c r="W234" s="917"/>
      <c r="X234" s="917"/>
      <c r="Y234" s="917"/>
      <c r="Z234" s="917"/>
      <c r="AA234" s="917"/>
      <c r="AB234" s="917"/>
      <c r="AC234" s="917"/>
      <c r="AD234" s="917"/>
      <c r="AE234" s="917"/>
      <c r="AF234" s="917"/>
      <c r="AG234" s="917"/>
      <c r="AH234" s="917"/>
      <c r="AI234" s="917"/>
      <c r="AJ234" s="917"/>
      <c r="AK234" s="917"/>
      <c r="AL234" s="917"/>
      <c r="AM234" s="917"/>
      <c r="AN234" s="917"/>
      <c r="AO234" s="917"/>
      <c r="AP234" s="917"/>
      <c r="AQ234" s="917"/>
      <c r="AR234" s="917"/>
      <c r="AS234" s="917"/>
      <c r="AT234" s="917"/>
      <c r="AU234" s="917"/>
      <c r="AV234" s="917"/>
      <c r="AW234" s="917"/>
      <c r="AX234" s="917"/>
      <c r="AY234" s="917"/>
      <c r="AZ234" s="917"/>
      <c r="BA234" s="917"/>
      <c r="BB234" s="917"/>
      <c r="BC234" s="917"/>
      <c r="BD234" s="917"/>
      <c r="BE234" s="917"/>
      <c r="BF234" s="917"/>
      <c r="BG234" s="917"/>
      <c r="BH234" s="917"/>
      <c r="BI234" s="917"/>
      <c r="BJ234" s="917"/>
      <c r="BK234" s="917"/>
      <c r="BL234" s="923"/>
      <c r="BT234" s="923"/>
      <c r="CB234" s="923"/>
      <c r="CJ234" s="923"/>
      <c r="CR234" s="923"/>
    </row>
    <row r="235" spans="1:96" s="922" customFormat="1" ht="12.75" customHeight="1" x14ac:dyDescent="0.2">
      <c r="A235" s="832" t="str">
        <f t="shared" si="7"/>
        <v>X</v>
      </c>
      <c r="B235" s="832" t="s">
        <v>1210</v>
      </c>
      <c r="C235" s="464" t="s">
        <v>1427</v>
      </c>
      <c r="D235" s="837" t="s">
        <v>4</v>
      </c>
      <c r="E235" s="461">
        <v>0</v>
      </c>
      <c r="F235" s="461">
        <v>-2E-3</v>
      </c>
      <c r="G235" s="461">
        <v>0</v>
      </c>
      <c r="H235" s="461">
        <v>0</v>
      </c>
      <c r="I235" s="461">
        <v>0</v>
      </c>
      <c r="J235" s="461">
        <v>-1.3959999999999999</v>
      </c>
      <c r="K235" s="461">
        <v>0</v>
      </c>
      <c r="L235" s="461">
        <v>0</v>
      </c>
      <c r="M235" s="461">
        <v>0</v>
      </c>
      <c r="N235" s="461">
        <v>-0.67400000000000004</v>
      </c>
      <c r="O235" s="461">
        <v>0</v>
      </c>
      <c r="P235" s="461">
        <v>0</v>
      </c>
      <c r="Q235" s="461">
        <v>0</v>
      </c>
      <c r="R235" s="461">
        <v>-0.06</v>
      </c>
      <c r="S235" s="461">
        <v>-6.4000000000000001E-2</v>
      </c>
      <c r="T235" s="461">
        <v>-1.4999999999999999E-2</v>
      </c>
      <c r="U235" s="461">
        <v>-1.5169999999999999</v>
      </c>
      <c r="V235" s="917"/>
      <c r="W235" s="917"/>
      <c r="X235" s="917"/>
      <c r="Y235" s="917"/>
      <c r="Z235" s="917"/>
      <c r="AA235" s="917"/>
      <c r="AB235" s="917"/>
      <c r="AC235" s="917"/>
      <c r="AD235" s="917"/>
      <c r="AE235" s="917"/>
      <c r="AF235" s="917"/>
      <c r="AG235" s="917"/>
      <c r="AH235" s="917"/>
      <c r="AI235" s="917"/>
      <c r="AJ235" s="917"/>
      <c r="AK235" s="917"/>
      <c r="AL235" s="917"/>
      <c r="AM235" s="917"/>
      <c r="AN235" s="917"/>
      <c r="AO235" s="917"/>
      <c r="AP235" s="917"/>
      <c r="AQ235" s="917"/>
      <c r="AR235" s="917"/>
      <c r="AS235" s="917"/>
      <c r="AT235" s="917"/>
      <c r="AU235" s="917"/>
      <c r="AV235" s="917"/>
      <c r="AW235" s="917"/>
      <c r="AX235" s="917"/>
      <c r="AY235" s="917"/>
      <c r="AZ235" s="917"/>
      <c r="BA235" s="917"/>
      <c r="BB235" s="917"/>
      <c r="BC235" s="917"/>
      <c r="BD235" s="917"/>
      <c r="BE235" s="917"/>
      <c r="BF235" s="917"/>
      <c r="BG235" s="917"/>
      <c r="BH235" s="917"/>
      <c r="BI235" s="917"/>
      <c r="BJ235" s="917"/>
      <c r="BK235" s="917"/>
      <c r="BL235" s="923"/>
      <c r="BT235" s="923"/>
      <c r="CB235" s="923"/>
      <c r="CJ235" s="923"/>
      <c r="CR235" s="923"/>
    </row>
    <row r="236" spans="1:96" s="922" customFormat="1" ht="12.75" customHeight="1" x14ac:dyDescent="0.2">
      <c r="A236" s="832" t="str">
        <f t="shared" si="7"/>
        <v>X</v>
      </c>
      <c r="B236" s="832" t="s">
        <v>1204</v>
      </c>
      <c r="C236" s="464" t="s">
        <v>1428</v>
      </c>
      <c r="D236" s="842" t="s">
        <v>896</v>
      </c>
      <c r="E236" s="461">
        <v>0</v>
      </c>
      <c r="F236" s="461">
        <v>0</v>
      </c>
      <c r="G236" s="461">
        <v>0</v>
      </c>
      <c r="H236" s="461">
        <v>0</v>
      </c>
      <c r="I236" s="461">
        <v>0</v>
      </c>
      <c r="J236" s="461">
        <v>0</v>
      </c>
      <c r="K236" s="461">
        <v>0</v>
      </c>
      <c r="L236" s="461">
        <v>0</v>
      </c>
      <c r="M236" s="461">
        <v>0</v>
      </c>
      <c r="N236" s="461">
        <v>0</v>
      </c>
      <c r="O236" s="461">
        <v>0</v>
      </c>
      <c r="P236" s="461">
        <v>0</v>
      </c>
      <c r="Q236" s="461">
        <v>0</v>
      </c>
      <c r="R236" s="461">
        <v>0</v>
      </c>
      <c r="S236" s="461">
        <v>0</v>
      </c>
      <c r="T236" s="461">
        <v>0</v>
      </c>
      <c r="U236" s="461">
        <v>-1.7170000000000001</v>
      </c>
      <c r="V236" s="917"/>
      <c r="W236" s="917"/>
      <c r="X236" s="917"/>
      <c r="Y236" s="917"/>
      <c r="Z236" s="917"/>
      <c r="AA236" s="917"/>
      <c r="AB236" s="917"/>
      <c r="AC236" s="917"/>
      <c r="AD236" s="917"/>
      <c r="AE236" s="917"/>
      <c r="AF236" s="917"/>
      <c r="AG236" s="917"/>
      <c r="AH236" s="917"/>
      <c r="AI236" s="917"/>
      <c r="AJ236" s="917"/>
      <c r="AK236" s="917"/>
      <c r="AL236" s="917"/>
      <c r="AM236" s="917"/>
      <c r="AN236" s="917"/>
      <c r="AO236" s="917"/>
      <c r="AP236" s="917"/>
      <c r="AQ236" s="917"/>
      <c r="AR236" s="917"/>
      <c r="AS236" s="917"/>
      <c r="AT236" s="917"/>
      <c r="AU236" s="917"/>
      <c r="AV236" s="917"/>
      <c r="AW236" s="917"/>
      <c r="AX236" s="917"/>
      <c r="AY236" s="917"/>
      <c r="AZ236" s="917"/>
      <c r="BA236" s="917"/>
      <c r="BB236" s="917"/>
      <c r="BC236" s="917"/>
      <c r="BD236" s="917"/>
      <c r="BE236" s="917"/>
      <c r="BF236" s="917"/>
      <c r="BG236" s="917"/>
      <c r="BH236" s="917"/>
      <c r="BI236" s="917"/>
      <c r="BJ236" s="917"/>
      <c r="BK236" s="917"/>
      <c r="BL236" s="923"/>
      <c r="BT236" s="923"/>
      <c r="CB236" s="923"/>
      <c r="CJ236" s="923"/>
      <c r="CR236" s="923"/>
    </row>
    <row r="237" spans="1:96" s="922" customFormat="1" ht="12.75" hidden="1" customHeight="1" x14ac:dyDescent="0.2">
      <c r="A237" s="832" t="str">
        <f t="shared" si="7"/>
        <v/>
      </c>
      <c r="B237" s="832" t="s">
        <v>1210</v>
      </c>
      <c r="C237" s="464" t="s">
        <v>1429</v>
      </c>
      <c r="D237" s="836" t="s">
        <v>1637</v>
      </c>
      <c r="E237" s="461">
        <v>0</v>
      </c>
      <c r="F237" s="461">
        <v>0</v>
      </c>
      <c r="G237" s="461">
        <v>0</v>
      </c>
      <c r="H237" s="461">
        <v>0</v>
      </c>
      <c r="I237" s="461">
        <v>0</v>
      </c>
      <c r="J237" s="461">
        <v>0</v>
      </c>
      <c r="K237" s="461">
        <v>0</v>
      </c>
      <c r="L237" s="461">
        <v>0</v>
      </c>
      <c r="M237" s="461">
        <v>0</v>
      </c>
      <c r="N237" s="461">
        <v>0</v>
      </c>
      <c r="O237" s="461">
        <v>0</v>
      </c>
      <c r="P237" s="461">
        <v>0</v>
      </c>
      <c r="Q237" s="461">
        <v>0</v>
      </c>
      <c r="R237" s="461">
        <v>0</v>
      </c>
      <c r="S237" s="461">
        <v>0</v>
      </c>
      <c r="T237" s="461">
        <v>0</v>
      </c>
      <c r="U237" s="461">
        <v>0</v>
      </c>
      <c r="V237" s="917"/>
      <c r="W237" s="917"/>
      <c r="X237" s="917"/>
      <c r="Y237" s="917"/>
      <c r="Z237" s="917"/>
      <c r="AA237" s="917"/>
      <c r="AB237" s="917"/>
      <c r="AC237" s="917"/>
      <c r="AD237" s="917"/>
      <c r="AE237" s="917"/>
      <c r="AF237" s="917"/>
      <c r="AG237" s="917"/>
      <c r="AH237" s="917"/>
      <c r="AI237" s="917"/>
      <c r="AJ237" s="917"/>
      <c r="AK237" s="917"/>
      <c r="AL237" s="917"/>
      <c r="AM237" s="917"/>
      <c r="AN237" s="917"/>
      <c r="AO237" s="917"/>
      <c r="AP237" s="917"/>
      <c r="AQ237" s="917"/>
      <c r="AR237" s="917"/>
      <c r="AS237" s="917"/>
      <c r="AT237" s="917"/>
      <c r="AU237" s="917"/>
      <c r="AV237" s="917"/>
      <c r="AW237" s="917"/>
      <c r="AX237" s="917"/>
      <c r="AY237" s="917"/>
      <c r="AZ237" s="917"/>
      <c r="BA237" s="917"/>
      <c r="BB237" s="917"/>
      <c r="BC237" s="917"/>
      <c r="BD237" s="917"/>
      <c r="BE237" s="917"/>
      <c r="BF237" s="917"/>
      <c r="BG237" s="917"/>
      <c r="BH237" s="917"/>
      <c r="BI237" s="917"/>
      <c r="BJ237" s="917"/>
      <c r="BK237" s="917"/>
      <c r="BL237" s="923"/>
      <c r="BT237" s="923"/>
      <c r="CB237" s="923"/>
      <c r="CJ237" s="923"/>
      <c r="CR237" s="923"/>
    </row>
    <row r="238" spans="1:96" s="922" customFormat="1" ht="12.75" hidden="1" customHeight="1" x14ac:dyDescent="0.2">
      <c r="A238" s="832" t="str">
        <f t="shared" si="7"/>
        <v/>
      </c>
      <c r="B238" s="832" t="s">
        <v>1210</v>
      </c>
      <c r="C238" s="464" t="s">
        <v>1430</v>
      </c>
      <c r="D238" s="836" t="s">
        <v>1638</v>
      </c>
      <c r="E238" s="461">
        <v>0</v>
      </c>
      <c r="F238" s="461">
        <v>0</v>
      </c>
      <c r="G238" s="461">
        <v>0</v>
      </c>
      <c r="H238" s="461">
        <v>0</v>
      </c>
      <c r="I238" s="461">
        <v>0</v>
      </c>
      <c r="J238" s="461">
        <v>0</v>
      </c>
      <c r="K238" s="461">
        <v>0</v>
      </c>
      <c r="L238" s="461">
        <v>0</v>
      </c>
      <c r="M238" s="461">
        <v>0</v>
      </c>
      <c r="N238" s="461">
        <v>0</v>
      </c>
      <c r="O238" s="461">
        <v>0</v>
      </c>
      <c r="P238" s="461">
        <v>0</v>
      </c>
      <c r="Q238" s="461">
        <v>0</v>
      </c>
      <c r="R238" s="461">
        <v>0</v>
      </c>
      <c r="S238" s="461">
        <v>0</v>
      </c>
      <c r="T238" s="461">
        <v>0</v>
      </c>
      <c r="U238" s="461">
        <v>0</v>
      </c>
      <c r="V238" s="917"/>
      <c r="W238" s="917"/>
      <c r="X238" s="917"/>
      <c r="Y238" s="917"/>
      <c r="Z238" s="917"/>
      <c r="AA238" s="917"/>
      <c r="AB238" s="917"/>
      <c r="AC238" s="917"/>
      <c r="AD238" s="917"/>
      <c r="AE238" s="917"/>
      <c r="AF238" s="917"/>
      <c r="AG238" s="917"/>
      <c r="AH238" s="917"/>
      <c r="AI238" s="917"/>
      <c r="AJ238" s="917"/>
      <c r="AK238" s="917"/>
      <c r="AL238" s="917"/>
      <c r="AM238" s="917"/>
      <c r="AN238" s="917"/>
      <c r="AO238" s="917"/>
      <c r="AP238" s="917"/>
      <c r="AQ238" s="917"/>
      <c r="AR238" s="917"/>
      <c r="AS238" s="917"/>
      <c r="AT238" s="917"/>
      <c r="AU238" s="917"/>
      <c r="AV238" s="917"/>
      <c r="AW238" s="917"/>
      <c r="AX238" s="917"/>
      <c r="AY238" s="917"/>
      <c r="AZ238" s="917"/>
      <c r="BA238" s="917"/>
      <c r="BB238" s="917"/>
      <c r="BC238" s="917"/>
      <c r="BD238" s="917"/>
      <c r="BE238" s="917"/>
      <c r="BF238" s="917"/>
      <c r="BG238" s="917"/>
      <c r="BH238" s="917"/>
      <c r="BI238" s="917"/>
      <c r="BJ238" s="917"/>
      <c r="BK238" s="917"/>
      <c r="BL238" s="923"/>
      <c r="BT238" s="923"/>
      <c r="CB238" s="923"/>
      <c r="CJ238" s="923"/>
      <c r="CR238" s="923"/>
    </row>
    <row r="239" spans="1:96" s="922" customFormat="1" ht="12.75" customHeight="1" x14ac:dyDescent="0.2">
      <c r="A239" s="832" t="str">
        <f t="shared" si="7"/>
        <v>X</v>
      </c>
      <c r="B239" s="832" t="s">
        <v>1210</v>
      </c>
      <c r="C239" s="464" t="s">
        <v>1431</v>
      </c>
      <c r="D239" s="836" t="s">
        <v>1639</v>
      </c>
      <c r="E239" s="461">
        <v>0</v>
      </c>
      <c r="F239" s="461">
        <v>0</v>
      </c>
      <c r="G239" s="461">
        <v>0</v>
      </c>
      <c r="H239" s="461">
        <v>0</v>
      </c>
      <c r="I239" s="461">
        <v>0</v>
      </c>
      <c r="J239" s="461">
        <v>0</v>
      </c>
      <c r="K239" s="461">
        <v>0</v>
      </c>
      <c r="L239" s="461">
        <v>0</v>
      </c>
      <c r="M239" s="461">
        <v>0</v>
      </c>
      <c r="N239" s="461">
        <v>0</v>
      </c>
      <c r="O239" s="461">
        <v>0</v>
      </c>
      <c r="P239" s="461">
        <v>0</v>
      </c>
      <c r="Q239" s="461">
        <v>0</v>
      </c>
      <c r="R239" s="461">
        <v>0</v>
      </c>
      <c r="S239" s="461">
        <v>0</v>
      </c>
      <c r="T239" s="461">
        <v>0</v>
      </c>
      <c r="U239" s="461">
        <v>-1.7170000000000001</v>
      </c>
      <c r="V239" s="917"/>
      <c r="W239" s="917"/>
      <c r="X239" s="917"/>
      <c r="Y239" s="917"/>
      <c r="Z239" s="917"/>
      <c r="AA239" s="917"/>
      <c r="AB239" s="917"/>
      <c r="AC239" s="917"/>
      <c r="AD239" s="917"/>
      <c r="AE239" s="917"/>
      <c r="AF239" s="917"/>
      <c r="AG239" s="917"/>
      <c r="AH239" s="917"/>
      <c r="AI239" s="917"/>
      <c r="AJ239" s="917"/>
      <c r="AK239" s="917"/>
      <c r="AL239" s="917"/>
      <c r="AM239" s="917"/>
      <c r="AN239" s="917"/>
      <c r="AO239" s="917"/>
      <c r="AP239" s="917"/>
      <c r="AQ239" s="917"/>
      <c r="AR239" s="917"/>
      <c r="AS239" s="917"/>
      <c r="AT239" s="917"/>
      <c r="AU239" s="917"/>
      <c r="AV239" s="917"/>
      <c r="AW239" s="917"/>
      <c r="AX239" s="917"/>
      <c r="AY239" s="917"/>
      <c r="AZ239" s="917"/>
      <c r="BA239" s="917"/>
      <c r="BB239" s="917"/>
      <c r="BC239" s="917"/>
      <c r="BD239" s="917"/>
      <c r="BE239" s="917"/>
      <c r="BF239" s="917"/>
      <c r="BG239" s="917"/>
      <c r="BH239" s="917"/>
      <c r="BI239" s="917"/>
      <c r="BJ239" s="917"/>
      <c r="BK239" s="917"/>
      <c r="BL239" s="923"/>
      <c r="BT239" s="923"/>
      <c r="CB239" s="923"/>
      <c r="CJ239" s="923"/>
      <c r="CR239" s="923"/>
    </row>
    <row r="240" spans="1:96" s="922" customFormat="1" ht="12.75" hidden="1" customHeight="1" x14ac:dyDescent="0.2">
      <c r="A240" s="832" t="str">
        <f t="shared" si="7"/>
        <v/>
      </c>
      <c r="B240" s="832" t="s">
        <v>1210</v>
      </c>
      <c r="C240" s="464" t="s">
        <v>1432</v>
      </c>
      <c r="D240" s="836" t="s">
        <v>1640</v>
      </c>
      <c r="E240" s="461">
        <v>0</v>
      </c>
      <c r="F240" s="461">
        <v>0</v>
      </c>
      <c r="G240" s="461">
        <v>0</v>
      </c>
      <c r="H240" s="461">
        <v>0</v>
      </c>
      <c r="I240" s="461">
        <v>0</v>
      </c>
      <c r="J240" s="461">
        <v>0</v>
      </c>
      <c r="K240" s="461">
        <v>0</v>
      </c>
      <c r="L240" s="461">
        <v>0</v>
      </c>
      <c r="M240" s="461">
        <v>0</v>
      </c>
      <c r="N240" s="461">
        <v>0</v>
      </c>
      <c r="O240" s="461">
        <v>0</v>
      </c>
      <c r="P240" s="461">
        <v>0</v>
      </c>
      <c r="Q240" s="461">
        <v>0</v>
      </c>
      <c r="R240" s="461">
        <v>0</v>
      </c>
      <c r="S240" s="461">
        <v>0</v>
      </c>
      <c r="T240" s="461">
        <v>0</v>
      </c>
      <c r="U240" s="461">
        <v>0</v>
      </c>
      <c r="V240" s="917"/>
      <c r="W240" s="917"/>
      <c r="X240" s="917"/>
      <c r="Y240" s="917"/>
      <c r="Z240" s="917"/>
      <c r="AA240" s="917"/>
      <c r="AB240" s="917"/>
      <c r="AC240" s="917"/>
      <c r="AD240" s="917"/>
      <c r="AE240" s="917"/>
      <c r="AF240" s="917"/>
      <c r="AG240" s="917"/>
      <c r="AH240" s="917"/>
      <c r="AI240" s="917"/>
      <c r="AJ240" s="917"/>
      <c r="AK240" s="917"/>
      <c r="AL240" s="917"/>
      <c r="AM240" s="917"/>
      <c r="AN240" s="917"/>
      <c r="AO240" s="917"/>
      <c r="AP240" s="917"/>
      <c r="AQ240" s="917"/>
      <c r="AR240" s="917"/>
      <c r="AS240" s="917"/>
      <c r="AT240" s="917"/>
      <c r="AU240" s="917"/>
      <c r="AV240" s="917"/>
      <c r="AW240" s="917"/>
      <c r="AX240" s="917"/>
      <c r="AY240" s="917"/>
      <c r="AZ240" s="917"/>
      <c r="BA240" s="917"/>
      <c r="BB240" s="917"/>
      <c r="BC240" s="917"/>
      <c r="BD240" s="917"/>
      <c r="BE240" s="917"/>
      <c r="BF240" s="917"/>
      <c r="BG240" s="917"/>
      <c r="BH240" s="917"/>
      <c r="BI240" s="917"/>
      <c r="BJ240" s="917"/>
      <c r="BK240" s="917"/>
      <c r="BL240" s="923"/>
      <c r="BT240" s="923"/>
      <c r="CB240" s="923"/>
      <c r="CJ240" s="923"/>
      <c r="CR240" s="923"/>
    </row>
    <row r="241" spans="1:96" s="922" customFormat="1" ht="12.75" hidden="1" customHeight="1" x14ac:dyDescent="0.2">
      <c r="A241" s="832" t="str">
        <f t="shared" si="7"/>
        <v/>
      </c>
      <c r="B241" s="832" t="s">
        <v>1210</v>
      </c>
      <c r="C241" s="464" t="s">
        <v>1433</v>
      </c>
      <c r="D241" s="836" t="s">
        <v>1641</v>
      </c>
      <c r="E241" s="461">
        <v>0</v>
      </c>
      <c r="F241" s="461">
        <v>0</v>
      </c>
      <c r="G241" s="461">
        <v>0</v>
      </c>
      <c r="H241" s="461">
        <v>0</v>
      </c>
      <c r="I241" s="461">
        <v>0</v>
      </c>
      <c r="J241" s="461">
        <v>0</v>
      </c>
      <c r="K241" s="461">
        <v>0</v>
      </c>
      <c r="L241" s="461">
        <v>0</v>
      </c>
      <c r="M241" s="461">
        <v>0</v>
      </c>
      <c r="N241" s="461">
        <v>0</v>
      </c>
      <c r="O241" s="461">
        <v>0</v>
      </c>
      <c r="P241" s="461">
        <v>0</v>
      </c>
      <c r="Q241" s="461">
        <v>0</v>
      </c>
      <c r="R241" s="461">
        <v>0</v>
      </c>
      <c r="S241" s="461">
        <v>0</v>
      </c>
      <c r="T241" s="461">
        <v>0</v>
      </c>
      <c r="U241" s="461">
        <v>0</v>
      </c>
      <c r="V241" s="917"/>
      <c r="W241" s="917"/>
      <c r="X241" s="917"/>
      <c r="Y241" s="917"/>
      <c r="Z241" s="917"/>
      <c r="AA241" s="917"/>
      <c r="AB241" s="917"/>
      <c r="AC241" s="917"/>
      <c r="AD241" s="917"/>
      <c r="AE241" s="917"/>
      <c r="AF241" s="917"/>
      <c r="AG241" s="917"/>
      <c r="AH241" s="917"/>
      <c r="AI241" s="917"/>
      <c r="AJ241" s="917"/>
      <c r="AK241" s="917"/>
      <c r="AL241" s="917"/>
      <c r="AM241" s="917"/>
      <c r="AN241" s="917"/>
      <c r="AO241" s="917"/>
      <c r="AP241" s="917"/>
      <c r="AQ241" s="917"/>
      <c r="AR241" s="917"/>
      <c r="AS241" s="917"/>
      <c r="AT241" s="917"/>
      <c r="AU241" s="917"/>
      <c r="AV241" s="917"/>
      <c r="AW241" s="917"/>
      <c r="AX241" s="917"/>
      <c r="AY241" s="917"/>
      <c r="AZ241" s="917"/>
      <c r="BA241" s="917"/>
      <c r="BB241" s="917"/>
      <c r="BC241" s="917"/>
      <c r="BD241" s="917"/>
      <c r="BE241" s="917"/>
      <c r="BF241" s="917"/>
      <c r="BG241" s="917"/>
      <c r="BH241" s="917"/>
      <c r="BI241" s="917"/>
      <c r="BJ241" s="917"/>
      <c r="BK241" s="917"/>
      <c r="BL241" s="923"/>
      <c r="BT241" s="923"/>
      <c r="CB241" s="923"/>
      <c r="CJ241" s="923"/>
      <c r="CR241" s="923"/>
    </row>
    <row r="242" spans="1:96" s="922" customFormat="1" ht="12.75" hidden="1" customHeight="1" x14ac:dyDescent="0.2">
      <c r="A242" s="832" t="str">
        <f t="shared" si="7"/>
        <v/>
      </c>
      <c r="B242" s="832" t="s">
        <v>1210</v>
      </c>
      <c r="C242" s="464" t="s">
        <v>1434</v>
      </c>
      <c r="D242" s="836" t="s">
        <v>37</v>
      </c>
      <c r="E242" s="461">
        <v>0</v>
      </c>
      <c r="F242" s="461">
        <v>0</v>
      </c>
      <c r="G242" s="461">
        <v>0</v>
      </c>
      <c r="H242" s="461">
        <v>0</v>
      </c>
      <c r="I242" s="461">
        <v>0</v>
      </c>
      <c r="J242" s="461">
        <v>0</v>
      </c>
      <c r="K242" s="461">
        <v>0</v>
      </c>
      <c r="L242" s="461">
        <v>0</v>
      </c>
      <c r="M242" s="461">
        <v>0</v>
      </c>
      <c r="N242" s="461">
        <v>0</v>
      </c>
      <c r="O242" s="461">
        <v>0</v>
      </c>
      <c r="P242" s="461">
        <v>0</v>
      </c>
      <c r="Q242" s="461">
        <v>0</v>
      </c>
      <c r="R242" s="461">
        <v>0</v>
      </c>
      <c r="S242" s="461">
        <v>0</v>
      </c>
      <c r="T242" s="461">
        <v>0</v>
      </c>
      <c r="U242" s="461">
        <v>0</v>
      </c>
      <c r="V242" s="917"/>
      <c r="W242" s="917"/>
      <c r="X242" s="917"/>
      <c r="Y242" s="917"/>
      <c r="Z242" s="917"/>
      <c r="AA242" s="917"/>
      <c r="AB242" s="917"/>
      <c r="AC242" s="917"/>
      <c r="AD242" s="917"/>
      <c r="AE242" s="917"/>
      <c r="AF242" s="917"/>
      <c r="AG242" s="917"/>
      <c r="AH242" s="917"/>
      <c r="AI242" s="917"/>
      <c r="AJ242" s="917"/>
      <c r="AK242" s="917"/>
      <c r="AL242" s="917"/>
      <c r="AM242" s="917"/>
      <c r="AN242" s="917"/>
      <c r="AO242" s="917"/>
      <c r="AP242" s="917"/>
      <c r="AQ242" s="917"/>
      <c r="AR242" s="917"/>
      <c r="AS242" s="917"/>
      <c r="AT242" s="917"/>
      <c r="AU242" s="917"/>
      <c r="AV242" s="917"/>
      <c r="AW242" s="917"/>
      <c r="AX242" s="917"/>
      <c r="AY242" s="917"/>
      <c r="AZ242" s="917"/>
      <c r="BA242" s="917"/>
      <c r="BB242" s="917"/>
      <c r="BC242" s="917"/>
      <c r="BD242" s="917"/>
      <c r="BE242" s="917"/>
      <c r="BF242" s="917"/>
      <c r="BG242" s="917"/>
      <c r="BH242" s="917"/>
      <c r="BI242" s="917"/>
      <c r="BJ242" s="917"/>
      <c r="BK242" s="917"/>
      <c r="BL242" s="923"/>
      <c r="BT242" s="923"/>
      <c r="CB242" s="923"/>
      <c r="CJ242" s="923"/>
      <c r="CR242" s="923"/>
    </row>
    <row r="243" spans="1:96" s="922" customFormat="1" ht="12.75" hidden="1" customHeight="1" x14ac:dyDescent="0.2">
      <c r="A243" s="832" t="str">
        <f t="shared" si="7"/>
        <v/>
      </c>
      <c r="B243" s="832" t="s">
        <v>1204</v>
      </c>
      <c r="C243" s="464" t="s">
        <v>1435</v>
      </c>
      <c r="D243" s="840" t="s">
        <v>1642</v>
      </c>
      <c r="E243" s="461">
        <v>0</v>
      </c>
      <c r="F243" s="461">
        <v>0</v>
      </c>
      <c r="G243" s="461">
        <v>0</v>
      </c>
      <c r="H243" s="461">
        <v>0</v>
      </c>
      <c r="I243" s="461">
        <v>0</v>
      </c>
      <c r="J243" s="461">
        <v>0</v>
      </c>
      <c r="K243" s="461">
        <v>0</v>
      </c>
      <c r="L243" s="461">
        <v>0</v>
      </c>
      <c r="M243" s="461">
        <v>0</v>
      </c>
      <c r="N243" s="461">
        <v>0</v>
      </c>
      <c r="O243" s="461">
        <v>0</v>
      </c>
      <c r="P243" s="461">
        <v>0</v>
      </c>
      <c r="Q243" s="461">
        <v>0</v>
      </c>
      <c r="R243" s="461">
        <v>0</v>
      </c>
      <c r="S243" s="461">
        <v>0</v>
      </c>
      <c r="T243" s="461">
        <v>0</v>
      </c>
      <c r="U243" s="461">
        <v>0</v>
      </c>
      <c r="V243" s="917"/>
      <c r="W243" s="917"/>
      <c r="X243" s="917"/>
      <c r="Y243" s="917"/>
      <c r="Z243" s="917"/>
      <c r="AA243" s="917"/>
      <c r="AB243" s="917"/>
      <c r="AC243" s="917"/>
      <c r="AD243" s="917"/>
      <c r="AE243" s="917"/>
      <c r="AF243" s="917"/>
      <c r="AG243" s="917"/>
      <c r="AH243" s="917"/>
      <c r="AI243" s="917"/>
      <c r="AJ243" s="917"/>
      <c r="AK243" s="917"/>
      <c r="AL243" s="917"/>
      <c r="AM243" s="917"/>
      <c r="AN243" s="917"/>
      <c r="AO243" s="917"/>
      <c r="AP243" s="917"/>
      <c r="AQ243" s="917"/>
      <c r="AR243" s="917"/>
      <c r="AS243" s="917"/>
      <c r="AT243" s="917"/>
      <c r="AU243" s="917"/>
      <c r="AV243" s="917"/>
      <c r="AW243" s="917"/>
      <c r="AX243" s="917"/>
      <c r="AY243" s="917"/>
      <c r="AZ243" s="917"/>
      <c r="BA243" s="917"/>
      <c r="BB243" s="917"/>
      <c r="BC243" s="917"/>
      <c r="BD243" s="917"/>
      <c r="BE243" s="917"/>
      <c r="BF243" s="917"/>
      <c r="BG243" s="917"/>
      <c r="BH243" s="917"/>
      <c r="BI243" s="917"/>
      <c r="BJ243" s="917"/>
      <c r="BK243" s="917"/>
      <c r="BL243" s="923"/>
      <c r="BT243" s="923"/>
      <c r="CB243" s="923"/>
      <c r="CJ243" s="923"/>
      <c r="CR243" s="923"/>
    </row>
    <row r="244" spans="1:96" s="922" customFormat="1" ht="12.75" hidden="1" customHeight="1" x14ac:dyDescent="0.2">
      <c r="A244" s="832" t="str">
        <f t="shared" si="7"/>
        <v/>
      </c>
      <c r="B244" s="832" t="s">
        <v>1210</v>
      </c>
      <c r="C244" s="464" t="s">
        <v>1436</v>
      </c>
      <c r="D244" s="835" t="s">
        <v>1643</v>
      </c>
      <c r="E244" s="461">
        <v>0</v>
      </c>
      <c r="F244" s="461">
        <v>0</v>
      </c>
      <c r="G244" s="461">
        <v>0</v>
      </c>
      <c r="H244" s="461">
        <v>0</v>
      </c>
      <c r="I244" s="461">
        <v>0</v>
      </c>
      <c r="J244" s="461">
        <v>0</v>
      </c>
      <c r="K244" s="461">
        <v>0</v>
      </c>
      <c r="L244" s="461">
        <v>0</v>
      </c>
      <c r="M244" s="461">
        <v>0</v>
      </c>
      <c r="N244" s="461">
        <v>0</v>
      </c>
      <c r="O244" s="461">
        <v>0</v>
      </c>
      <c r="P244" s="461">
        <v>0</v>
      </c>
      <c r="Q244" s="461">
        <v>0</v>
      </c>
      <c r="R244" s="461">
        <v>0</v>
      </c>
      <c r="S244" s="461">
        <v>0</v>
      </c>
      <c r="T244" s="461">
        <v>0</v>
      </c>
      <c r="U244" s="461">
        <v>0</v>
      </c>
      <c r="V244" s="917"/>
      <c r="W244" s="917"/>
      <c r="X244" s="917"/>
      <c r="Y244" s="917"/>
      <c r="Z244" s="917"/>
      <c r="AA244" s="917"/>
      <c r="AB244" s="917"/>
      <c r="AC244" s="917"/>
      <c r="AD244" s="917"/>
      <c r="AE244" s="917"/>
      <c r="AF244" s="917"/>
      <c r="AG244" s="917"/>
      <c r="AH244" s="917"/>
      <c r="AI244" s="917"/>
      <c r="AJ244" s="917"/>
      <c r="AK244" s="917"/>
      <c r="AL244" s="917"/>
      <c r="AM244" s="917"/>
      <c r="AN244" s="917"/>
      <c r="AO244" s="917"/>
      <c r="AP244" s="917"/>
      <c r="AQ244" s="917"/>
      <c r="AR244" s="917"/>
      <c r="AS244" s="917"/>
      <c r="AT244" s="917"/>
      <c r="AU244" s="917"/>
      <c r="AV244" s="917"/>
      <c r="AW244" s="917"/>
      <c r="AX244" s="917"/>
      <c r="AY244" s="917"/>
      <c r="AZ244" s="917"/>
      <c r="BA244" s="917"/>
      <c r="BB244" s="917"/>
      <c r="BC244" s="917"/>
      <c r="BD244" s="917"/>
      <c r="BE244" s="917"/>
      <c r="BF244" s="917"/>
      <c r="BG244" s="917"/>
      <c r="BH244" s="917"/>
      <c r="BI244" s="917"/>
      <c r="BJ244" s="917"/>
      <c r="BK244" s="917"/>
      <c r="BL244" s="923"/>
      <c r="BT244" s="923"/>
      <c r="CB244" s="923"/>
      <c r="CJ244" s="923"/>
      <c r="CR244" s="923"/>
    </row>
    <row r="245" spans="1:96" s="922" customFormat="1" ht="12.75" hidden="1" customHeight="1" x14ac:dyDescent="0.2">
      <c r="A245" s="832" t="str">
        <f t="shared" si="7"/>
        <v/>
      </c>
      <c r="B245" s="832" t="s">
        <v>1210</v>
      </c>
      <c r="C245" s="464" t="s">
        <v>1437</v>
      </c>
      <c r="D245" s="835" t="s">
        <v>1644</v>
      </c>
      <c r="E245" s="461">
        <v>0</v>
      </c>
      <c r="F245" s="461">
        <v>0</v>
      </c>
      <c r="G245" s="461">
        <v>0</v>
      </c>
      <c r="H245" s="461">
        <v>0</v>
      </c>
      <c r="I245" s="461">
        <v>0</v>
      </c>
      <c r="J245" s="461">
        <v>0</v>
      </c>
      <c r="K245" s="461">
        <v>0</v>
      </c>
      <c r="L245" s="461">
        <v>0</v>
      </c>
      <c r="M245" s="461">
        <v>0</v>
      </c>
      <c r="N245" s="461">
        <v>0</v>
      </c>
      <c r="O245" s="461">
        <v>0</v>
      </c>
      <c r="P245" s="461">
        <v>0</v>
      </c>
      <c r="Q245" s="461">
        <v>0</v>
      </c>
      <c r="R245" s="461">
        <v>0</v>
      </c>
      <c r="S245" s="461">
        <v>0</v>
      </c>
      <c r="T245" s="461">
        <v>0</v>
      </c>
      <c r="U245" s="461">
        <v>0</v>
      </c>
      <c r="V245" s="917"/>
      <c r="W245" s="917"/>
      <c r="X245" s="917"/>
      <c r="Y245" s="917"/>
      <c r="Z245" s="917"/>
      <c r="AA245" s="917"/>
      <c r="AB245" s="917"/>
      <c r="AC245" s="917"/>
      <c r="AD245" s="917"/>
      <c r="AE245" s="917"/>
      <c r="AF245" s="917"/>
      <c r="AG245" s="917"/>
      <c r="AH245" s="917"/>
      <c r="AI245" s="917"/>
      <c r="AJ245" s="917"/>
      <c r="AK245" s="917"/>
      <c r="AL245" s="917"/>
      <c r="AM245" s="917"/>
      <c r="AN245" s="917"/>
      <c r="AO245" s="917"/>
      <c r="AP245" s="917"/>
      <c r="AQ245" s="917"/>
      <c r="AR245" s="917"/>
      <c r="AS245" s="917"/>
      <c r="AT245" s="917"/>
      <c r="AU245" s="917"/>
      <c r="AV245" s="917"/>
      <c r="AW245" s="917"/>
      <c r="AX245" s="917"/>
      <c r="AY245" s="917"/>
      <c r="AZ245" s="917"/>
      <c r="BA245" s="917"/>
      <c r="BB245" s="917"/>
      <c r="BC245" s="917"/>
      <c r="BD245" s="917"/>
      <c r="BE245" s="917"/>
      <c r="BF245" s="917"/>
      <c r="BG245" s="917"/>
      <c r="BH245" s="917"/>
      <c r="BI245" s="917"/>
      <c r="BJ245" s="917"/>
      <c r="BK245" s="917"/>
      <c r="BL245" s="923"/>
      <c r="BT245" s="923"/>
      <c r="CB245" s="923"/>
      <c r="CJ245" s="923"/>
      <c r="CR245" s="923"/>
    </row>
    <row r="246" spans="1:96" s="919" customFormat="1" ht="20.100000000000001" customHeight="1" x14ac:dyDescent="0.2">
      <c r="A246" s="832" t="str">
        <f t="shared" si="7"/>
        <v>X</v>
      </c>
      <c r="B246" s="839" t="s">
        <v>1204</v>
      </c>
      <c r="C246" s="848" t="s">
        <v>1438</v>
      </c>
      <c r="D246" s="849" t="s">
        <v>1597</v>
      </c>
      <c r="E246" s="463">
        <v>-1.2636109999999983</v>
      </c>
      <c r="F246" s="463">
        <v>-4.1297010000000007</v>
      </c>
      <c r="G246" s="463">
        <v>1.5794709999999998</v>
      </c>
      <c r="H246" s="463">
        <v>-1.5839330000000018</v>
      </c>
      <c r="I246" s="463">
        <v>-1.3043479999999992</v>
      </c>
      <c r="J246" s="463">
        <v>3.9527549999999989</v>
      </c>
      <c r="K246" s="463">
        <v>2.209544000000002</v>
      </c>
      <c r="L246" s="463">
        <v>3.6776039999999997</v>
      </c>
      <c r="M246" s="463">
        <v>2.4307870000000005</v>
      </c>
      <c r="N246" s="463">
        <v>-3.7258739999999992</v>
      </c>
      <c r="O246" s="463">
        <v>0.57562899999999928</v>
      </c>
      <c r="P246" s="463">
        <v>-1.0017260000000014</v>
      </c>
      <c r="Q246" s="463">
        <v>1.2633649999999985</v>
      </c>
      <c r="R246" s="463">
        <v>-4.0942170000000004</v>
      </c>
      <c r="S246" s="463">
        <v>-0.26154500000000169</v>
      </c>
      <c r="T246" s="463">
        <v>-4.7157260000000001</v>
      </c>
      <c r="U246" s="463">
        <v>-3.54</v>
      </c>
      <c r="V246" s="917"/>
      <c r="W246" s="917"/>
      <c r="X246" s="917"/>
      <c r="Y246" s="917"/>
      <c r="Z246" s="917"/>
      <c r="AA246" s="917"/>
      <c r="AB246" s="917"/>
      <c r="AC246" s="917"/>
      <c r="AD246" s="917"/>
      <c r="AE246" s="917"/>
      <c r="AF246" s="917"/>
      <c r="AG246" s="917"/>
      <c r="AH246" s="917"/>
      <c r="AI246" s="917"/>
      <c r="AJ246" s="917"/>
      <c r="AK246" s="917"/>
      <c r="AL246" s="917"/>
      <c r="AM246" s="917"/>
      <c r="AN246" s="917"/>
      <c r="AO246" s="917"/>
      <c r="AP246" s="917"/>
      <c r="AQ246" s="917"/>
      <c r="AR246" s="917"/>
      <c r="AS246" s="917"/>
      <c r="AT246" s="917"/>
      <c r="AU246" s="917"/>
      <c r="AV246" s="917"/>
      <c r="AW246" s="917"/>
      <c r="AX246" s="917"/>
      <c r="AY246" s="917"/>
      <c r="AZ246" s="917"/>
      <c r="BA246" s="917"/>
      <c r="BB246" s="917"/>
      <c r="BC246" s="917"/>
      <c r="BD246" s="917"/>
      <c r="BE246" s="917"/>
      <c r="BF246" s="917"/>
      <c r="BG246" s="917"/>
      <c r="BH246" s="917"/>
      <c r="BI246" s="917"/>
      <c r="BJ246" s="917"/>
      <c r="BK246" s="917"/>
      <c r="BL246" s="925"/>
      <c r="BT246" s="925"/>
      <c r="CB246" s="925"/>
      <c r="CJ246" s="925"/>
      <c r="CL246" s="925"/>
      <c r="CR246" s="925"/>
    </row>
    <row r="247" spans="1:96" s="922" customFormat="1" x14ac:dyDescent="0.2">
      <c r="A247" s="832" t="s">
        <v>1024</v>
      </c>
      <c r="B247" s="462"/>
      <c r="C247" s="462"/>
      <c r="D247" s="426" t="s">
        <v>661</v>
      </c>
      <c r="E247" s="705"/>
      <c r="F247" s="705"/>
      <c r="G247" s="705"/>
      <c r="H247" s="705"/>
      <c r="I247" s="705"/>
      <c r="J247" s="705"/>
      <c r="K247" s="705"/>
      <c r="L247" s="705"/>
      <c r="M247" s="705"/>
      <c r="N247" s="705"/>
      <c r="O247" s="705"/>
      <c r="P247" s="705"/>
      <c r="Q247" s="705"/>
      <c r="R247" s="705"/>
      <c r="S247" s="705"/>
      <c r="T247" s="705"/>
      <c r="U247" s="705"/>
      <c r="V247" s="917"/>
      <c r="W247" s="917"/>
      <c r="X247" s="917"/>
      <c r="Y247" s="917"/>
      <c r="Z247" s="917"/>
      <c r="AA247" s="917"/>
      <c r="AB247" s="917"/>
      <c r="AC247" s="917"/>
      <c r="AD247" s="917"/>
      <c r="AE247" s="917"/>
      <c r="AF247" s="917"/>
      <c r="AG247" s="917"/>
      <c r="AH247" s="917"/>
      <c r="AI247" s="917"/>
      <c r="AJ247" s="917"/>
      <c r="AK247" s="917"/>
      <c r="AL247" s="917"/>
      <c r="AM247" s="917"/>
      <c r="AN247" s="917"/>
      <c r="AO247" s="917"/>
      <c r="AP247" s="917"/>
      <c r="AQ247" s="917"/>
      <c r="AR247" s="917"/>
      <c r="AS247" s="917"/>
      <c r="AT247" s="917"/>
      <c r="AU247" s="917"/>
      <c r="AV247" s="917"/>
      <c r="AW247" s="917"/>
      <c r="AX247" s="917"/>
      <c r="AY247" s="917"/>
      <c r="AZ247" s="917"/>
      <c r="BA247" s="917"/>
      <c r="BB247" s="917"/>
      <c r="BC247" s="917"/>
      <c r="BD247" s="917"/>
      <c r="BE247" s="917"/>
      <c r="BF247" s="917"/>
      <c r="BG247" s="917"/>
      <c r="BH247" s="917"/>
      <c r="BI247" s="917"/>
      <c r="BJ247" s="917"/>
      <c r="BK247" s="917"/>
    </row>
    <row r="248" spans="1:96" s="922" customFormat="1" x14ac:dyDescent="0.2">
      <c r="A248" s="832" t="s">
        <v>1024</v>
      </c>
      <c r="B248" s="462"/>
      <c r="C248" s="462"/>
      <c r="D248" s="426"/>
      <c r="E248" s="705"/>
      <c r="F248" s="705"/>
      <c r="G248" s="705"/>
      <c r="H248" s="705"/>
      <c r="I248" s="705"/>
      <c r="J248" s="705"/>
      <c r="K248" s="705"/>
      <c r="L248" s="705"/>
      <c r="M248" s="705"/>
      <c r="N248" s="705"/>
      <c r="O248" s="705"/>
      <c r="P248" s="705"/>
      <c r="Q248" s="705"/>
      <c r="R248" s="705"/>
      <c r="S248" s="705"/>
      <c r="T248" s="705"/>
      <c r="U248" s="705"/>
      <c r="V248" s="917"/>
      <c r="W248" s="917"/>
      <c r="X248" s="917"/>
      <c r="Y248" s="917"/>
      <c r="Z248" s="917"/>
      <c r="AA248" s="917"/>
      <c r="AB248" s="917"/>
      <c r="AC248" s="917"/>
      <c r="AD248" s="917"/>
      <c r="AE248" s="917"/>
      <c r="AF248" s="917"/>
      <c r="AG248" s="917"/>
      <c r="AH248" s="917"/>
      <c r="AI248" s="917"/>
      <c r="AJ248" s="917"/>
      <c r="AK248" s="917"/>
      <c r="AL248" s="917"/>
      <c r="AM248" s="917"/>
      <c r="AN248" s="917"/>
      <c r="AO248" s="917"/>
      <c r="AP248" s="917"/>
      <c r="AQ248" s="917"/>
      <c r="AR248" s="917"/>
      <c r="AS248" s="917"/>
      <c r="AT248" s="917"/>
      <c r="AU248" s="917"/>
      <c r="AV248" s="917"/>
      <c r="AW248" s="917"/>
      <c r="AX248" s="917"/>
      <c r="AY248" s="917"/>
      <c r="AZ248" s="917"/>
      <c r="BA248" s="917"/>
      <c r="BB248" s="917"/>
      <c r="BC248" s="917"/>
      <c r="BD248" s="917"/>
      <c r="BE248" s="917"/>
      <c r="BF248" s="917"/>
      <c r="BG248" s="917"/>
      <c r="BH248" s="917"/>
      <c r="BI248" s="917"/>
      <c r="BJ248" s="917"/>
      <c r="BK248" s="917"/>
    </row>
    <row r="249" spans="1:96" ht="20.100000000000001" customHeight="1" x14ac:dyDescent="0.25">
      <c r="A249" s="832" t="s">
        <v>1024</v>
      </c>
      <c r="D249" s="454" t="str">
        <f>CONCATENATE(D1,", continued")</f>
        <v>Table 10b   RMI government finances (GFS 2001 Format, detail) FY2004-FY2020, continued</v>
      </c>
      <c r="R249" s="704"/>
      <c r="S249" s="704"/>
      <c r="T249" s="704"/>
      <c r="U249" s="704"/>
    </row>
    <row r="250" spans="1:96" s="921" customFormat="1" ht="25.15" customHeight="1" x14ac:dyDescent="0.2">
      <c r="A250" s="832" t="s">
        <v>1024</v>
      </c>
      <c r="B250" s="459"/>
      <c r="C250" s="459"/>
      <c r="D250" s="263" t="s">
        <v>344</v>
      </c>
      <c r="E250" s="460" t="str">
        <f>E3</f>
        <v>FY2004</v>
      </c>
      <c r="F250" s="460" t="str">
        <f t="shared" ref="F250:N250" si="8">F3</f>
        <v>FY2005</v>
      </c>
      <c r="G250" s="460" t="str">
        <f t="shared" si="8"/>
        <v>FY2006</v>
      </c>
      <c r="H250" s="460" t="str">
        <f t="shared" si="8"/>
        <v>FY2007</v>
      </c>
      <c r="I250" s="460" t="str">
        <f t="shared" si="8"/>
        <v>FY2008</v>
      </c>
      <c r="J250" s="460" t="str">
        <f t="shared" si="8"/>
        <v>FY2009</v>
      </c>
      <c r="K250" s="460" t="str">
        <f t="shared" si="8"/>
        <v>FY2010</v>
      </c>
      <c r="L250" s="460" t="str">
        <f t="shared" si="8"/>
        <v>FY2011</v>
      </c>
      <c r="M250" s="460" t="str">
        <f t="shared" si="8"/>
        <v>FY2012</v>
      </c>
      <c r="N250" s="460" t="str">
        <f t="shared" si="8"/>
        <v>FY2013</v>
      </c>
      <c r="O250" s="460" t="str">
        <f t="shared" ref="O250:P250" si="9">O3</f>
        <v>FY2014</v>
      </c>
      <c r="P250" s="707" t="str">
        <f t="shared" si="9"/>
        <v>FY2015</v>
      </c>
      <c r="Q250" s="707" t="str">
        <f t="shared" ref="Q250:R250" si="10">Q3</f>
        <v>FY2016</v>
      </c>
      <c r="R250" s="707" t="str">
        <f t="shared" si="10"/>
        <v>FY2017</v>
      </c>
      <c r="S250" s="707" t="str">
        <f t="shared" ref="S250" si="11">S3</f>
        <v>FY2018</v>
      </c>
      <c r="T250" s="707" t="str">
        <f t="shared" ref="T250:U250" si="12">T3</f>
        <v>FY2019</v>
      </c>
      <c r="U250" s="707" t="str">
        <f t="shared" si="12"/>
        <v>FY2020</v>
      </c>
      <c r="V250" s="917"/>
      <c r="W250" s="917"/>
      <c r="X250" s="917"/>
      <c r="Y250" s="917"/>
      <c r="Z250" s="917"/>
      <c r="AA250" s="917"/>
      <c r="AB250" s="917"/>
      <c r="AC250" s="917"/>
      <c r="AD250" s="917"/>
      <c r="AE250" s="917"/>
      <c r="AF250" s="917"/>
      <c r="AG250" s="917"/>
      <c r="AH250" s="917"/>
      <c r="AI250" s="917"/>
      <c r="AJ250" s="917"/>
      <c r="AK250" s="917"/>
      <c r="AL250" s="917"/>
      <c r="AM250" s="917"/>
      <c r="AN250" s="917"/>
      <c r="AO250" s="917"/>
      <c r="AP250" s="917"/>
      <c r="AQ250" s="917"/>
      <c r="AR250" s="917"/>
      <c r="AS250" s="917"/>
      <c r="AT250" s="917"/>
      <c r="AU250" s="917"/>
      <c r="AV250" s="917"/>
      <c r="AW250" s="917"/>
      <c r="AX250" s="917"/>
      <c r="AY250" s="917"/>
      <c r="AZ250" s="917"/>
      <c r="BA250" s="917"/>
      <c r="BB250" s="917"/>
      <c r="BC250" s="917"/>
      <c r="BD250" s="917"/>
      <c r="BE250" s="917"/>
      <c r="BF250" s="917"/>
      <c r="BG250" s="917"/>
      <c r="BH250" s="917"/>
      <c r="BI250" s="917"/>
      <c r="BJ250" s="917"/>
      <c r="BK250" s="917"/>
    </row>
    <row r="251" spans="1:96" s="922" customFormat="1" ht="20.100000000000001" customHeight="1" x14ac:dyDescent="0.2">
      <c r="A251" s="832" t="str">
        <f t="shared" si="7"/>
        <v>X</v>
      </c>
      <c r="B251" s="850" t="s">
        <v>1204</v>
      </c>
      <c r="C251" s="851">
        <v>3</v>
      </c>
      <c r="D251" s="852" t="s">
        <v>608</v>
      </c>
      <c r="E251" s="853">
        <v>-5.1337869999999999</v>
      </c>
      <c r="F251" s="853">
        <v>19.752181</v>
      </c>
      <c r="G251" s="853">
        <v>-14.935573999999999</v>
      </c>
      <c r="H251" s="853">
        <v>-19.701328999999998</v>
      </c>
      <c r="I251" s="853">
        <v>-19.257818999999998</v>
      </c>
      <c r="J251" s="853">
        <v>-17.589786999999998</v>
      </c>
      <c r="K251" s="853">
        <v>-22.143562999999997</v>
      </c>
      <c r="L251" s="853">
        <v>-16.780771000000001</v>
      </c>
      <c r="M251" s="853">
        <v>-5.9219799999999996</v>
      </c>
      <c r="N251" s="853">
        <v>-6.7398400000000001</v>
      </c>
      <c r="O251" s="853">
        <v>-11.372686</v>
      </c>
      <c r="P251" s="853">
        <v>-12.130239000000001</v>
      </c>
      <c r="Q251" s="853">
        <v>-14.006247</v>
      </c>
      <c r="R251" s="853">
        <v>-22.279477999999997</v>
      </c>
      <c r="S251" s="853">
        <v>-15.691565000000001</v>
      </c>
      <c r="T251" s="853">
        <v>-1.880744</v>
      </c>
      <c r="U251" s="853">
        <v>-33.470999999999997</v>
      </c>
      <c r="V251" s="917"/>
      <c r="W251" s="917"/>
      <c r="X251" s="917"/>
      <c r="Y251" s="917"/>
      <c r="Z251" s="917"/>
      <c r="AA251" s="917"/>
      <c r="AB251" s="917"/>
      <c r="AC251" s="917"/>
      <c r="AD251" s="917"/>
      <c r="AE251" s="917"/>
      <c r="AF251" s="917"/>
      <c r="AG251" s="917"/>
      <c r="AH251" s="917"/>
      <c r="AI251" s="917"/>
      <c r="AJ251" s="917"/>
      <c r="AK251" s="917"/>
      <c r="AL251" s="917"/>
      <c r="AM251" s="917"/>
      <c r="AN251" s="917"/>
      <c r="AO251" s="917"/>
      <c r="AP251" s="917"/>
      <c r="AQ251" s="917"/>
      <c r="AR251" s="917"/>
      <c r="AS251" s="917"/>
      <c r="AT251" s="917"/>
      <c r="AU251" s="917"/>
      <c r="AV251" s="917"/>
      <c r="AW251" s="917"/>
      <c r="AX251" s="917"/>
      <c r="AY251" s="917"/>
      <c r="AZ251" s="917"/>
      <c r="BA251" s="917"/>
      <c r="BB251" s="917"/>
      <c r="BC251" s="917"/>
      <c r="BD251" s="917"/>
      <c r="BE251" s="917"/>
      <c r="BF251" s="917"/>
      <c r="BG251" s="917"/>
      <c r="BH251" s="917"/>
      <c r="BI251" s="917"/>
      <c r="BJ251" s="917"/>
      <c r="BK251" s="917"/>
    </row>
    <row r="252" spans="1:96" s="922" customFormat="1" x14ac:dyDescent="0.2">
      <c r="A252" s="832" t="str">
        <f t="shared" si="7"/>
        <v>X</v>
      </c>
      <c r="B252" s="832" t="s">
        <v>1204</v>
      </c>
      <c r="C252" s="462" t="s">
        <v>1439</v>
      </c>
      <c r="D252" s="854" t="s">
        <v>890</v>
      </c>
      <c r="E252" s="838">
        <v>-6.3119779999999999</v>
      </c>
      <c r="F252" s="838">
        <v>-11.529748</v>
      </c>
      <c r="G252" s="838">
        <v>-14.876083</v>
      </c>
      <c r="H252" s="838">
        <v>-19.301632999999999</v>
      </c>
      <c r="I252" s="838">
        <v>-13.855919</v>
      </c>
      <c r="J252" s="838">
        <v>-16.229142</v>
      </c>
      <c r="K252" s="838">
        <v>-16.485790999999999</v>
      </c>
      <c r="L252" s="838">
        <v>-13.105093</v>
      </c>
      <c r="M252" s="838">
        <v>-7.2995669999999997</v>
      </c>
      <c r="N252" s="838">
        <v>-7.1698779999999998</v>
      </c>
      <c r="O252" s="838">
        <v>-5.4283799999999998</v>
      </c>
      <c r="P252" s="838">
        <v>-6.9648089999999998</v>
      </c>
      <c r="Q252" s="838">
        <v>-6.1782820000000003</v>
      </c>
      <c r="R252" s="838">
        <v>-12.92794</v>
      </c>
      <c r="S252" s="838">
        <v>-10.075291</v>
      </c>
      <c r="T252" s="838">
        <v>-6.082503</v>
      </c>
      <c r="U252" s="838">
        <v>-21.353999999999999</v>
      </c>
      <c r="V252" s="917"/>
      <c r="W252" s="917"/>
      <c r="X252" s="917"/>
      <c r="Y252" s="917"/>
      <c r="Z252" s="917"/>
      <c r="AA252" s="917"/>
      <c r="AB252" s="917"/>
      <c r="AC252" s="917"/>
      <c r="AD252" s="917"/>
      <c r="AE252" s="917"/>
      <c r="AF252" s="917"/>
      <c r="AG252" s="917"/>
      <c r="AH252" s="917"/>
      <c r="AI252" s="917"/>
      <c r="AJ252" s="917"/>
      <c r="AK252" s="917"/>
      <c r="AL252" s="917"/>
      <c r="AM252" s="917"/>
      <c r="AN252" s="917"/>
      <c r="AO252" s="917"/>
      <c r="AP252" s="917"/>
      <c r="AQ252" s="917"/>
      <c r="AR252" s="917"/>
      <c r="AS252" s="917"/>
      <c r="AT252" s="917"/>
      <c r="AU252" s="917"/>
      <c r="AV252" s="917"/>
      <c r="AW252" s="917"/>
      <c r="AX252" s="917"/>
      <c r="AY252" s="917"/>
      <c r="AZ252" s="917"/>
      <c r="BA252" s="917"/>
      <c r="BB252" s="917"/>
      <c r="BC252" s="917"/>
      <c r="BD252" s="917"/>
      <c r="BE252" s="917"/>
      <c r="BF252" s="917"/>
      <c r="BG252" s="917"/>
      <c r="BH252" s="917"/>
      <c r="BI252" s="917"/>
      <c r="BJ252" s="917"/>
      <c r="BK252" s="917"/>
    </row>
    <row r="253" spans="1:96" s="922" customFormat="1" x14ac:dyDescent="0.2">
      <c r="A253" s="832" t="str">
        <f t="shared" si="7"/>
        <v>X</v>
      </c>
      <c r="B253" s="832" t="s">
        <v>1204</v>
      </c>
      <c r="C253" s="462" t="s">
        <v>1440</v>
      </c>
      <c r="D253" s="465" t="s">
        <v>1645</v>
      </c>
      <c r="E253" s="838">
        <v>-6.3119779999999999</v>
      </c>
      <c r="F253" s="838">
        <v>-11.529748</v>
      </c>
      <c r="G253" s="838">
        <v>-14.876083</v>
      </c>
      <c r="H253" s="838">
        <v>-19.301632999999999</v>
      </c>
      <c r="I253" s="838">
        <v>-13.855919</v>
      </c>
      <c r="J253" s="838">
        <v>-16.229142</v>
      </c>
      <c r="K253" s="838">
        <v>-16.485790999999999</v>
      </c>
      <c r="L253" s="838">
        <v>-13.105093</v>
      </c>
      <c r="M253" s="838">
        <v>-7.2995669999999997</v>
      </c>
      <c r="N253" s="838">
        <v>-7.1698779999999998</v>
      </c>
      <c r="O253" s="838">
        <v>-5.4283799999999998</v>
      </c>
      <c r="P253" s="838">
        <v>-6.9648089999999998</v>
      </c>
      <c r="Q253" s="838">
        <v>-6.1782820000000003</v>
      </c>
      <c r="R253" s="838">
        <v>-12.92794</v>
      </c>
      <c r="S253" s="838">
        <v>-10.075291</v>
      </c>
      <c r="T253" s="838">
        <v>-6.082503</v>
      </c>
      <c r="U253" s="838">
        <v>-21.353999999999999</v>
      </c>
      <c r="V253" s="917"/>
      <c r="W253" s="917"/>
      <c r="X253" s="917"/>
      <c r="Y253" s="917"/>
      <c r="Z253" s="917"/>
      <c r="AA253" s="917"/>
      <c r="AB253" s="917"/>
      <c r="AC253" s="917"/>
      <c r="AD253" s="917"/>
      <c r="AE253" s="917"/>
      <c r="AF253" s="917"/>
      <c r="AG253" s="917"/>
      <c r="AH253" s="917"/>
      <c r="AI253" s="917"/>
      <c r="AJ253" s="917"/>
      <c r="AK253" s="917"/>
      <c r="AL253" s="917"/>
      <c r="AM253" s="917"/>
      <c r="AN253" s="917"/>
      <c r="AO253" s="917"/>
      <c r="AP253" s="917"/>
      <c r="AQ253" s="917"/>
      <c r="AR253" s="917"/>
      <c r="AS253" s="917"/>
      <c r="AT253" s="917"/>
      <c r="AU253" s="917"/>
      <c r="AV253" s="917"/>
      <c r="AW253" s="917"/>
      <c r="AX253" s="917"/>
      <c r="AY253" s="917"/>
      <c r="AZ253" s="917"/>
      <c r="BA253" s="917"/>
      <c r="BB253" s="917"/>
      <c r="BC253" s="917"/>
      <c r="BD253" s="917"/>
      <c r="BE253" s="917"/>
      <c r="BF253" s="917"/>
      <c r="BG253" s="917"/>
      <c r="BH253" s="917"/>
      <c r="BI253" s="917"/>
      <c r="BJ253" s="917"/>
      <c r="BK253" s="917"/>
    </row>
    <row r="254" spans="1:96" s="922" customFormat="1" x14ac:dyDescent="0.2">
      <c r="A254" s="832" t="str">
        <f t="shared" si="7"/>
        <v>X</v>
      </c>
      <c r="B254" s="832" t="s">
        <v>1204</v>
      </c>
      <c r="C254" s="462" t="s">
        <v>1441</v>
      </c>
      <c r="D254" s="465" t="s">
        <v>1646</v>
      </c>
      <c r="E254" s="838">
        <v>-0.62892209505080299</v>
      </c>
      <c r="F254" s="838">
        <v>-4.8213396246462796</v>
      </c>
      <c r="G254" s="838">
        <v>-6.3466108673629238</v>
      </c>
      <c r="H254" s="838">
        <v>-15.968340765576771</v>
      </c>
      <c r="I254" s="838">
        <v>-7.1420704771542844</v>
      </c>
      <c r="J254" s="838">
        <v>-12.433904377196837</v>
      </c>
      <c r="K254" s="838">
        <v>-12.03238853677558</v>
      </c>
      <c r="L254" s="838">
        <v>-9.9474819668556052</v>
      </c>
      <c r="M254" s="838">
        <v>-5.4759511006758324</v>
      </c>
      <c r="N254" s="838">
        <v>-3.6324095444359563</v>
      </c>
      <c r="O254" s="838">
        <v>-1.4214613631840796</v>
      </c>
      <c r="P254" s="838">
        <v>-0.94506351277568568</v>
      </c>
      <c r="Q254" s="838">
        <v>-1.3124156091829846</v>
      </c>
      <c r="R254" s="838">
        <v>-5.9529962510292913</v>
      </c>
      <c r="S254" s="838">
        <v>-5.7622011613197373</v>
      </c>
      <c r="T254" s="838">
        <v>-1.6915683604799594</v>
      </c>
      <c r="U254" s="838">
        <v>-10.113</v>
      </c>
      <c r="V254" s="917"/>
      <c r="W254" s="917"/>
      <c r="X254" s="917"/>
      <c r="Y254" s="917"/>
      <c r="Z254" s="917"/>
      <c r="AA254" s="917"/>
      <c r="AB254" s="917"/>
      <c r="AC254" s="917"/>
      <c r="AD254" s="917"/>
      <c r="AE254" s="917"/>
      <c r="AF254" s="917"/>
      <c r="AG254" s="917"/>
      <c r="AH254" s="917"/>
      <c r="AI254" s="917"/>
      <c r="AJ254" s="917"/>
      <c r="AK254" s="917"/>
      <c r="AL254" s="917"/>
      <c r="AM254" s="917"/>
      <c r="AN254" s="917"/>
      <c r="AO254" s="917"/>
      <c r="AP254" s="917"/>
      <c r="AQ254" s="917"/>
      <c r="AR254" s="917"/>
      <c r="AS254" s="917"/>
      <c r="AT254" s="917"/>
      <c r="AU254" s="917"/>
      <c r="AV254" s="917"/>
      <c r="AW254" s="917"/>
      <c r="AX254" s="917"/>
      <c r="AY254" s="917"/>
      <c r="AZ254" s="917"/>
      <c r="BA254" s="917"/>
      <c r="BB254" s="917"/>
      <c r="BC254" s="917"/>
      <c r="BD254" s="917"/>
      <c r="BE254" s="917"/>
      <c r="BF254" s="917"/>
      <c r="BG254" s="917"/>
      <c r="BH254" s="917"/>
      <c r="BI254" s="917"/>
      <c r="BJ254" s="917"/>
      <c r="BK254" s="917"/>
    </row>
    <row r="255" spans="1:96" s="922" customFormat="1" hidden="1" x14ac:dyDescent="0.2">
      <c r="A255" s="832" t="str">
        <f t="shared" si="7"/>
        <v/>
      </c>
      <c r="B255" s="832" t="s">
        <v>1210</v>
      </c>
      <c r="C255" s="462" t="s">
        <v>1442</v>
      </c>
      <c r="D255" s="465" t="s">
        <v>727</v>
      </c>
      <c r="E255" s="838">
        <v>0</v>
      </c>
      <c r="F255" s="838">
        <v>0</v>
      </c>
      <c r="G255" s="838">
        <v>0</v>
      </c>
      <c r="H255" s="838">
        <v>0</v>
      </c>
      <c r="I255" s="838">
        <v>0</v>
      </c>
      <c r="J255" s="838">
        <v>0</v>
      </c>
      <c r="K255" s="838">
        <v>0</v>
      </c>
      <c r="L255" s="838">
        <v>0</v>
      </c>
      <c r="M255" s="838">
        <v>0</v>
      </c>
      <c r="N255" s="838">
        <v>0</v>
      </c>
      <c r="O255" s="838">
        <v>0</v>
      </c>
      <c r="P255" s="838">
        <v>0</v>
      </c>
      <c r="Q255" s="838">
        <v>0</v>
      </c>
      <c r="R255" s="838">
        <v>0</v>
      </c>
      <c r="S255" s="838">
        <v>0</v>
      </c>
      <c r="T255" s="838">
        <v>0</v>
      </c>
      <c r="U255" s="838">
        <v>0</v>
      </c>
      <c r="V255" s="917"/>
      <c r="W255" s="917"/>
      <c r="X255" s="917"/>
      <c r="Y255" s="917"/>
      <c r="Z255" s="917"/>
      <c r="AA255" s="917"/>
      <c r="AB255" s="917"/>
      <c r="AC255" s="917"/>
      <c r="AD255" s="917"/>
      <c r="AE255" s="917"/>
      <c r="AF255" s="917"/>
      <c r="AG255" s="917"/>
      <c r="AH255" s="917"/>
      <c r="AI255" s="917"/>
      <c r="AJ255" s="917"/>
      <c r="AK255" s="917"/>
      <c r="AL255" s="917"/>
      <c r="AM255" s="917"/>
      <c r="AN255" s="917"/>
      <c r="AO255" s="917"/>
      <c r="AP255" s="917"/>
      <c r="AQ255" s="917"/>
      <c r="AR255" s="917"/>
      <c r="AS255" s="917"/>
      <c r="AT255" s="917"/>
      <c r="AU255" s="917"/>
      <c r="AV255" s="917"/>
      <c r="AW255" s="917"/>
      <c r="AX255" s="917"/>
      <c r="AY255" s="917"/>
      <c r="AZ255" s="917"/>
      <c r="BA255" s="917"/>
      <c r="BB255" s="917"/>
      <c r="BC255" s="917"/>
      <c r="BD255" s="917"/>
      <c r="BE255" s="917"/>
      <c r="BF255" s="917"/>
      <c r="BG255" s="917"/>
      <c r="BH255" s="917"/>
      <c r="BI255" s="917"/>
      <c r="BJ255" s="917"/>
      <c r="BK255" s="917"/>
    </row>
    <row r="256" spans="1:96" s="922" customFormat="1" x14ac:dyDescent="0.2">
      <c r="A256" s="832" t="str">
        <f t="shared" si="7"/>
        <v>X</v>
      </c>
      <c r="B256" s="832" t="s">
        <v>1210</v>
      </c>
      <c r="C256" s="462" t="s">
        <v>1443</v>
      </c>
      <c r="D256" s="465" t="s">
        <v>1647</v>
      </c>
      <c r="E256" s="838">
        <v>-3.1032340216322518E-3</v>
      </c>
      <c r="F256" s="838">
        <v>-0.48939596713829303</v>
      </c>
      <c r="G256" s="838">
        <v>-0.54183122154047003</v>
      </c>
      <c r="H256" s="838">
        <v>-0.3127579421296296</v>
      </c>
      <c r="I256" s="838">
        <v>-4.8699751666464675E-2</v>
      </c>
      <c r="J256" s="838">
        <v>0</v>
      </c>
      <c r="K256" s="838">
        <v>0</v>
      </c>
      <c r="L256" s="838">
        <v>0</v>
      </c>
      <c r="M256" s="838">
        <v>0</v>
      </c>
      <c r="N256" s="838">
        <v>0</v>
      </c>
      <c r="O256" s="838">
        <v>0</v>
      </c>
      <c r="P256" s="838">
        <v>0</v>
      </c>
      <c r="Q256" s="838">
        <v>-5.8403746117488189E-3</v>
      </c>
      <c r="R256" s="838">
        <v>-0.11177550758734266</v>
      </c>
      <c r="S256" s="838">
        <v>9.1874493078007123E-3</v>
      </c>
      <c r="T256" s="838">
        <v>-1.5528473321419453E-2</v>
      </c>
      <c r="U256" s="838">
        <v>-0.433</v>
      </c>
      <c r="V256" s="917"/>
      <c r="W256" s="917"/>
      <c r="X256" s="917"/>
      <c r="Y256" s="917"/>
      <c r="Z256" s="917"/>
      <c r="AA256" s="917"/>
      <c r="AB256" s="917"/>
      <c r="AC256" s="917"/>
      <c r="AD256" s="917"/>
      <c r="AE256" s="917"/>
      <c r="AF256" s="917"/>
      <c r="AG256" s="917"/>
      <c r="AH256" s="917"/>
      <c r="AI256" s="917"/>
      <c r="AJ256" s="917"/>
      <c r="AK256" s="917"/>
      <c r="AL256" s="917"/>
      <c r="AM256" s="917"/>
      <c r="AN256" s="917"/>
      <c r="AO256" s="917"/>
      <c r="AP256" s="917"/>
      <c r="AQ256" s="917"/>
      <c r="AR256" s="917"/>
      <c r="AS256" s="917"/>
      <c r="AT256" s="917"/>
      <c r="AU256" s="917"/>
      <c r="AV256" s="917"/>
      <c r="AW256" s="917"/>
      <c r="AX256" s="917"/>
      <c r="AY256" s="917"/>
      <c r="AZ256" s="917"/>
      <c r="BA256" s="917"/>
      <c r="BB256" s="917"/>
      <c r="BC256" s="917"/>
      <c r="BD256" s="917"/>
      <c r="BE256" s="917"/>
      <c r="BF256" s="917"/>
      <c r="BG256" s="917"/>
      <c r="BH256" s="917"/>
      <c r="BI256" s="917"/>
      <c r="BJ256" s="917"/>
      <c r="BK256" s="917"/>
    </row>
    <row r="257" spans="1:63" s="922" customFormat="1" x14ac:dyDescent="0.2">
      <c r="A257" s="832" t="str">
        <f t="shared" si="7"/>
        <v>X</v>
      </c>
      <c r="B257" s="832" t="s">
        <v>1210</v>
      </c>
      <c r="C257" s="462" t="s">
        <v>1444</v>
      </c>
      <c r="D257" s="835" t="s">
        <v>1648</v>
      </c>
      <c r="E257" s="838">
        <v>-0.62581886102917073</v>
      </c>
      <c r="F257" s="838">
        <v>-4.3319436575079866</v>
      </c>
      <c r="G257" s="838">
        <v>-5.8047796458224541</v>
      </c>
      <c r="H257" s="838">
        <v>-15.655582823447142</v>
      </c>
      <c r="I257" s="838">
        <v>-7.0933707254878202</v>
      </c>
      <c r="J257" s="838">
        <v>-12.433904377196837</v>
      </c>
      <c r="K257" s="838">
        <v>-12.03238853677558</v>
      </c>
      <c r="L257" s="838">
        <v>-9.9474819668556052</v>
      </c>
      <c r="M257" s="838">
        <v>-5.4759511006758324</v>
      </c>
      <c r="N257" s="838">
        <v>-3.6324095444359563</v>
      </c>
      <c r="O257" s="838">
        <v>-1.4214613631840796</v>
      </c>
      <c r="P257" s="838">
        <v>-0.94506351277568568</v>
      </c>
      <c r="Q257" s="838">
        <v>-1.3065752345712358</v>
      </c>
      <c r="R257" s="838">
        <v>-5.8412207434419487</v>
      </c>
      <c r="S257" s="838">
        <v>-5.7713886106275378</v>
      </c>
      <c r="T257" s="838">
        <v>-1.67603988715854</v>
      </c>
      <c r="U257" s="838">
        <v>-9.6790000000000003</v>
      </c>
      <c r="V257" s="917"/>
      <c r="W257" s="917"/>
      <c r="X257" s="917"/>
      <c r="Y257" s="917"/>
      <c r="Z257" s="917"/>
      <c r="AA257" s="917"/>
      <c r="AB257" s="917"/>
      <c r="AC257" s="917"/>
      <c r="AD257" s="917"/>
      <c r="AE257" s="917"/>
      <c r="AF257" s="917"/>
      <c r="AG257" s="917"/>
      <c r="AH257" s="917"/>
      <c r="AI257" s="917"/>
      <c r="AJ257" s="917"/>
      <c r="AK257" s="917"/>
      <c r="AL257" s="917"/>
      <c r="AM257" s="917"/>
      <c r="AN257" s="917"/>
      <c r="AO257" s="917"/>
      <c r="AP257" s="917"/>
      <c r="AQ257" s="917"/>
      <c r="AR257" s="917"/>
      <c r="AS257" s="917"/>
      <c r="AT257" s="917"/>
      <c r="AU257" s="917"/>
      <c r="AV257" s="917"/>
      <c r="AW257" s="917"/>
      <c r="AX257" s="917"/>
      <c r="AY257" s="917"/>
      <c r="AZ257" s="917"/>
      <c r="BA257" s="917"/>
      <c r="BB257" s="917"/>
      <c r="BC257" s="917"/>
      <c r="BD257" s="917"/>
      <c r="BE257" s="917"/>
      <c r="BF257" s="917"/>
      <c r="BG257" s="917"/>
      <c r="BH257" s="917"/>
      <c r="BI257" s="917"/>
      <c r="BJ257" s="917"/>
      <c r="BK257" s="917"/>
    </row>
    <row r="258" spans="1:63" s="922" customFormat="1" hidden="1" x14ac:dyDescent="0.2">
      <c r="A258" s="832" t="str">
        <f t="shared" si="7"/>
        <v/>
      </c>
      <c r="B258" s="832" t="s">
        <v>1210</v>
      </c>
      <c r="C258" s="462" t="s">
        <v>1445</v>
      </c>
      <c r="D258" s="835" t="s">
        <v>1649</v>
      </c>
      <c r="E258" s="838">
        <v>0</v>
      </c>
      <c r="F258" s="838">
        <v>0</v>
      </c>
      <c r="G258" s="838">
        <v>0</v>
      </c>
      <c r="H258" s="838">
        <v>0</v>
      </c>
      <c r="I258" s="838">
        <v>0</v>
      </c>
      <c r="J258" s="838">
        <v>0</v>
      </c>
      <c r="K258" s="838">
        <v>0</v>
      </c>
      <c r="L258" s="838">
        <v>0</v>
      </c>
      <c r="M258" s="838">
        <v>0</v>
      </c>
      <c r="N258" s="838">
        <v>0</v>
      </c>
      <c r="O258" s="838">
        <v>0</v>
      </c>
      <c r="P258" s="838">
        <v>0</v>
      </c>
      <c r="Q258" s="838">
        <v>0</v>
      </c>
      <c r="R258" s="838">
        <v>0</v>
      </c>
      <c r="S258" s="838">
        <v>0</v>
      </c>
      <c r="T258" s="838">
        <v>0</v>
      </c>
      <c r="U258" s="838">
        <v>0</v>
      </c>
      <c r="V258" s="917"/>
      <c r="W258" s="917"/>
      <c r="X258" s="917"/>
      <c r="Y258" s="917"/>
      <c r="Z258" s="917"/>
      <c r="AA258" s="917"/>
      <c r="AB258" s="917"/>
      <c r="AC258" s="917"/>
      <c r="AD258" s="917"/>
      <c r="AE258" s="917"/>
      <c r="AF258" s="917"/>
      <c r="AG258" s="917"/>
      <c r="AH258" s="917"/>
      <c r="AI258" s="917"/>
      <c r="AJ258" s="917"/>
      <c r="AK258" s="917"/>
      <c r="AL258" s="917"/>
      <c r="AM258" s="917"/>
      <c r="AN258" s="917"/>
      <c r="AO258" s="917"/>
      <c r="AP258" s="917"/>
      <c r="AQ258" s="917"/>
      <c r="AR258" s="917"/>
      <c r="AS258" s="917"/>
      <c r="AT258" s="917"/>
      <c r="AU258" s="917"/>
      <c r="AV258" s="917"/>
      <c r="AW258" s="917"/>
      <c r="AX258" s="917"/>
      <c r="AY258" s="917"/>
      <c r="AZ258" s="917"/>
      <c r="BA258" s="917"/>
      <c r="BB258" s="917"/>
      <c r="BC258" s="917"/>
      <c r="BD258" s="917"/>
      <c r="BE258" s="917"/>
      <c r="BF258" s="917"/>
      <c r="BG258" s="917"/>
      <c r="BH258" s="917"/>
      <c r="BI258" s="917"/>
      <c r="BJ258" s="917"/>
      <c r="BK258" s="917"/>
    </row>
    <row r="259" spans="1:63" s="922" customFormat="1" x14ac:dyDescent="0.2">
      <c r="A259" s="832" t="str">
        <f t="shared" si="7"/>
        <v>X</v>
      </c>
      <c r="B259" s="832" t="s">
        <v>1204</v>
      </c>
      <c r="C259" s="462" t="s">
        <v>1446</v>
      </c>
      <c r="D259" s="465" t="s">
        <v>1650</v>
      </c>
      <c r="E259" s="838">
        <v>-4.2203982694198618</v>
      </c>
      <c r="F259" s="838">
        <v>-5.3191553073482432</v>
      </c>
      <c r="G259" s="838">
        <v>-2.8752011594647522</v>
      </c>
      <c r="H259" s="838">
        <v>-1.729476953800154</v>
      </c>
      <c r="I259" s="838">
        <v>-5.7516086019876376</v>
      </c>
      <c r="J259" s="838">
        <v>-3.6098432062829522</v>
      </c>
      <c r="K259" s="838">
        <v>-3.1987355671641784</v>
      </c>
      <c r="L259" s="838">
        <v>-2.0723396174464406</v>
      </c>
      <c r="M259" s="838">
        <v>-1.3728153271964574</v>
      </c>
      <c r="N259" s="838">
        <v>-1.3428686704863761</v>
      </c>
      <c r="O259" s="838">
        <v>-3.0310705572139298</v>
      </c>
      <c r="P259" s="838">
        <v>-4.4124818718396988</v>
      </c>
      <c r="Q259" s="838">
        <v>-3.1062449542201218</v>
      </c>
      <c r="R259" s="838">
        <v>-3.112985905187625</v>
      </c>
      <c r="S259" s="838">
        <v>-2.2008117205504436</v>
      </c>
      <c r="T259" s="838">
        <v>-1.3934216727087056</v>
      </c>
      <c r="U259" s="838">
        <v>-7.5739999999999998</v>
      </c>
      <c r="V259" s="917"/>
      <c r="W259" s="917"/>
      <c r="X259" s="917"/>
      <c r="Y259" s="917"/>
      <c r="Z259" s="917"/>
      <c r="AA259" s="917"/>
      <c r="AB259" s="917"/>
      <c r="AC259" s="917"/>
      <c r="AD259" s="917"/>
      <c r="AE259" s="917"/>
      <c r="AF259" s="917"/>
      <c r="AG259" s="917"/>
      <c r="AH259" s="917"/>
      <c r="AI259" s="917"/>
      <c r="AJ259" s="917"/>
      <c r="AK259" s="917"/>
      <c r="AL259" s="917"/>
      <c r="AM259" s="917"/>
      <c r="AN259" s="917"/>
      <c r="AO259" s="917"/>
      <c r="AP259" s="917"/>
      <c r="AQ259" s="917"/>
      <c r="AR259" s="917"/>
      <c r="AS259" s="917"/>
      <c r="AT259" s="917"/>
      <c r="AU259" s="917"/>
      <c r="AV259" s="917"/>
      <c r="AW259" s="917"/>
      <c r="AX259" s="917"/>
      <c r="AY259" s="917"/>
      <c r="AZ259" s="917"/>
      <c r="BA259" s="917"/>
      <c r="BB259" s="917"/>
      <c r="BC259" s="917"/>
      <c r="BD259" s="917"/>
      <c r="BE259" s="917"/>
      <c r="BF259" s="917"/>
      <c r="BG259" s="917"/>
      <c r="BH259" s="917"/>
      <c r="BI259" s="917"/>
      <c r="BJ259" s="917"/>
      <c r="BK259" s="917"/>
    </row>
    <row r="260" spans="1:63" s="922" customFormat="1" x14ac:dyDescent="0.2">
      <c r="A260" s="832" t="str">
        <f t="shared" ref="A260:A323" si="13">IF(SUM(E260:AI260)=0,"","X")</f>
        <v>X</v>
      </c>
      <c r="B260" s="832" t="s">
        <v>1210</v>
      </c>
      <c r="C260" s="462" t="s">
        <v>1447</v>
      </c>
      <c r="D260" s="835" t="s">
        <v>1651</v>
      </c>
      <c r="E260" s="838">
        <v>-2.3801804945919369</v>
      </c>
      <c r="F260" s="838">
        <v>-3.126871867457782</v>
      </c>
      <c r="G260" s="838">
        <v>-0.50007720267624023</v>
      </c>
      <c r="H260" s="838">
        <v>-0.31089628771219135</v>
      </c>
      <c r="I260" s="838">
        <v>-1.2611556379832749</v>
      </c>
      <c r="J260" s="838">
        <v>-1.0054081818980667</v>
      </c>
      <c r="K260" s="838">
        <v>-0.74371156118058357</v>
      </c>
      <c r="L260" s="838">
        <v>-0.46079969622442113</v>
      </c>
      <c r="M260" s="838">
        <v>-0.62261512980657174</v>
      </c>
      <c r="N260" s="838">
        <v>-0.4089769982174688</v>
      </c>
      <c r="O260" s="838">
        <v>-0.43931168159203976</v>
      </c>
      <c r="P260" s="838">
        <v>-1.0199942174556214</v>
      </c>
      <c r="Q260" s="838">
        <v>-1.0304089493585418</v>
      </c>
      <c r="R260" s="838">
        <v>-0.51097374897070935</v>
      </c>
      <c r="S260" s="838">
        <v>-0.67569513545552518</v>
      </c>
      <c r="T260" s="838">
        <v>-0.4860412149604289</v>
      </c>
      <c r="U260" s="838">
        <v>-2.3809999999999998</v>
      </c>
      <c r="V260" s="917"/>
      <c r="W260" s="917"/>
      <c r="X260" s="917"/>
      <c r="Y260" s="917"/>
      <c r="Z260" s="917"/>
      <c r="AA260" s="917"/>
      <c r="AB260" s="917"/>
      <c r="AC260" s="917"/>
      <c r="AD260" s="917"/>
      <c r="AE260" s="917"/>
      <c r="AF260" s="917"/>
      <c r="AG260" s="917"/>
      <c r="AH260" s="917"/>
      <c r="AI260" s="917"/>
      <c r="AJ260" s="917"/>
      <c r="AK260" s="917"/>
      <c r="AL260" s="917"/>
      <c r="AM260" s="917"/>
      <c r="AN260" s="917"/>
      <c r="AO260" s="917"/>
      <c r="AP260" s="917"/>
      <c r="AQ260" s="917"/>
      <c r="AR260" s="917"/>
      <c r="AS260" s="917"/>
      <c r="AT260" s="917"/>
      <c r="AU260" s="917"/>
      <c r="AV260" s="917"/>
      <c r="AW260" s="917"/>
      <c r="AX260" s="917"/>
      <c r="AY260" s="917"/>
      <c r="AZ260" s="917"/>
      <c r="BA260" s="917"/>
      <c r="BB260" s="917"/>
      <c r="BC260" s="917"/>
      <c r="BD260" s="917"/>
      <c r="BE260" s="917"/>
      <c r="BF260" s="917"/>
      <c r="BG260" s="917"/>
      <c r="BH260" s="917"/>
      <c r="BI260" s="917"/>
      <c r="BJ260" s="917"/>
      <c r="BK260" s="917"/>
    </row>
    <row r="261" spans="1:63" s="922" customFormat="1" x14ac:dyDescent="0.2">
      <c r="A261" s="832" t="str">
        <f t="shared" si="13"/>
        <v>X</v>
      </c>
      <c r="B261" s="832" t="s">
        <v>1210</v>
      </c>
      <c r="C261" s="462" t="s">
        <v>1448</v>
      </c>
      <c r="D261" s="835" t="s">
        <v>1652</v>
      </c>
      <c r="E261" s="838">
        <v>-1.8402177748279249</v>
      </c>
      <c r="F261" s="838">
        <v>-2.1922834398904611</v>
      </c>
      <c r="G261" s="838">
        <v>-2.3751239567885118</v>
      </c>
      <c r="H261" s="838">
        <v>-1.4185806660879627</v>
      </c>
      <c r="I261" s="838">
        <v>-4.4904529640043629</v>
      </c>
      <c r="J261" s="838">
        <v>-2.6044350243848857</v>
      </c>
      <c r="K261" s="838">
        <v>-2.4550240059835948</v>
      </c>
      <c r="L261" s="838">
        <v>-1.6115399212220194</v>
      </c>
      <c r="M261" s="838">
        <v>-0.75020019738988564</v>
      </c>
      <c r="N261" s="838">
        <v>-0.93389167226890735</v>
      </c>
      <c r="O261" s="838">
        <v>-2.5917588756218901</v>
      </c>
      <c r="P261" s="838">
        <v>-3.3924876543840772</v>
      </c>
      <c r="Q261" s="838">
        <v>-2.0758360048615803</v>
      </c>
      <c r="R261" s="838">
        <v>-2.6020121562169156</v>
      </c>
      <c r="S261" s="838">
        <v>-1.5251165850949184</v>
      </c>
      <c r="T261" s="838">
        <v>-0.9073804577482768</v>
      </c>
      <c r="U261" s="838">
        <v>-5.1929999999999996</v>
      </c>
      <c r="V261" s="917"/>
      <c r="W261" s="917"/>
      <c r="X261" s="917"/>
      <c r="Y261" s="917"/>
      <c r="Z261" s="917"/>
      <c r="AA261" s="917"/>
      <c r="AB261" s="917"/>
      <c r="AC261" s="917"/>
      <c r="AD261" s="917"/>
      <c r="AE261" s="917"/>
      <c r="AF261" s="917"/>
      <c r="AG261" s="917"/>
      <c r="AH261" s="917"/>
      <c r="AI261" s="917"/>
      <c r="AJ261" s="917"/>
      <c r="AK261" s="917"/>
      <c r="AL261" s="917"/>
      <c r="AM261" s="917"/>
      <c r="AN261" s="917"/>
      <c r="AO261" s="917"/>
      <c r="AP261" s="917"/>
      <c r="AQ261" s="917"/>
      <c r="AR261" s="917"/>
      <c r="AS261" s="917"/>
      <c r="AT261" s="917"/>
      <c r="AU261" s="917"/>
      <c r="AV261" s="917"/>
      <c r="AW261" s="917"/>
      <c r="AX261" s="917"/>
      <c r="AY261" s="917"/>
      <c r="AZ261" s="917"/>
      <c r="BA261" s="917"/>
      <c r="BB261" s="917"/>
      <c r="BC261" s="917"/>
      <c r="BD261" s="917"/>
      <c r="BE261" s="917"/>
      <c r="BF261" s="917"/>
      <c r="BG261" s="917"/>
      <c r="BH261" s="917"/>
      <c r="BI261" s="917"/>
      <c r="BJ261" s="917"/>
      <c r="BK261" s="917"/>
    </row>
    <row r="262" spans="1:63" s="922" customFormat="1" hidden="1" x14ac:dyDescent="0.2">
      <c r="A262" s="832" t="str">
        <f t="shared" si="13"/>
        <v/>
      </c>
      <c r="B262" s="832" t="s">
        <v>1204</v>
      </c>
      <c r="C262" s="462" t="s">
        <v>1449</v>
      </c>
      <c r="D262" s="835" t="s">
        <v>1653</v>
      </c>
      <c r="E262" s="838">
        <v>0</v>
      </c>
      <c r="F262" s="838">
        <v>0</v>
      </c>
      <c r="G262" s="838">
        <v>0</v>
      </c>
      <c r="H262" s="838">
        <v>0</v>
      </c>
      <c r="I262" s="838">
        <v>0</v>
      </c>
      <c r="J262" s="838">
        <v>0</v>
      </c>
      <c r="K262" s="838">
        <v>0</v>
      </c>
      <c r="L262" s="838">
        <v>0</v>
      </c>
      <c r="M262" s="838">
        <v>0</v>
      </c>
      <c r="N262" s="838">
        <v>0</v>
      </c>
      <c r="O262" s="838">
        <v>0</v>
      </c>
      <c r="P262" s="838">
        <v>0</v>
      </c>
      <c r="Q262" s="838">
        <v>0</v>
      </c>
      <c r="R262" s="838">
        <v>0</v>
      </c>
      <c r="S262" s="838">
        <v>0</v>
      </c>
      <c r="T262" s="838">
        <v>0</v>
      </c>
      <c r="U262" s="838">
        <v>0</v>
      </c>
      <c r="V262" s="917"/>
      <c r="W262" s="917"/>
      <c r="X262" s="917"/>
      <c r="Y262" s="917"/>
      <c r="Z262" s="917"/>
      <c r="AA262" s="917"/>
      <c r="AB262" s="917"/>
      <c r="AC262" s="917"/>
      <c r="AD262" s="917"/>
      <c r="AE262" s="917"/>
      <c r="AF262" s="917"/>
      <c r="AG262" s="917"/>
      <c r="AH262" s="917"/>
      <c r="AI262" s="917"/>
      <c r="AJ262" s="917"/>
      <c r="AK262" s="917"/>
      <c r="AL262" s="917"/>
      <c r="AM262" s="917"/>
      <c r="AN262" s="917"/>
      <c r="AO262" s="917"/>
      <c r="AP262" s="917"/>
      <c r="AQ262" s="917"/>
      <c r="AR262" s="917"/>
      <c r="AS262" s="917"/>
      <c r="AT262" s="917"/>
      <c r="AU262" s="917"/>
      <c r="AV262" s="917"/>
      <c r="AW262" s="917"/>
      <c r="AX262" s="917"/>
      <c r="AY262" s="917"/>
      <c r="AZ262" s="917"/>
      <c r="BA262" s="917"/>
      <c r="BB262" s="917"/>
      <c r="BC262" s="917"/>
      <c r="BD262" s="917"/>
      <c r="BE262" s="917"/>
      <c r="BF262" s="917"/>
      <c r="BG262" s="917"/>
      <c r="BH262" s="917"/>
      <c r="BI262" s="917"/>
      <c r="BJ262" s="917"/>
      <c r="BK262" s="917"/>
    </row>
    <row r="263" spans="1:63" s="922" customFormat="1" hidden="1" x14ac:dyDescent="0.2">
      <c r="A263" s="832" t="str">
        <f t="shared" si="13"/>
        <v/>
      </c>
      <c r="B263" s="832" t="s">
        <v>1210</v>
      </c>
      <c r="C263" s="462" t="s">
        <v>1450</v>
      </c>
      <c r="D263" s="835" t="s">
        <v>1654</v>
      </c>
      <c r="E263" s="838">
        <v>0</v>
      </c>
      <c r="F263" s="838">
        <v>0</v>
      </c>
      <c r="G263" s="838">
        <v>0</v>
      </c>
      <c r="H263" s="838">
        <v>0</v>
      </c>
      <c r="I263" s="838">
        <v>0</v>
      </c>
      <c r="J263" s="838">
        <v>0</v>
      </c>
      <c r="K263" s="838">
        <v>0</v>
      </c>
      <c r="L263" s="838">
        <v>0</v>
      </c>
      <c r="M263" s="838">
        <v>0</v>
      </c>
      <c r="N263" s="838">
        <v>0</v>
      </c>
      <c r="O263" s="838">
        <v>0</v>
      </c>
      <c r="P263" s="838">
        <v>0</v>
      </c>
      <c r="Q263" s="838">
        <v>0</v>
      </c>
      <c r="R263" s="838">
        <v>0</v>
      </c>
      <c r="S263" s="838">
        <v>0</v>
      </c>
      <c r="T263" s="838">
        <v>0</v>
      </c>
      <c r="U263" s="838">
        <v>0</v>
      </c>
      <c r="V263" s="917"/>
      <c r="W263" s="917"/>
      <c r="X263" s="917"/>
      <c r="Y263" s="917"/>
      <c r="Z263" s="917"/>
      <c r="AA263" s="917"/>
      <c r="AB263" s="917"/>
      <c r="AC263" s="917"/>
      <c r="AD263" s="917"/>
      <c r="AE263" s="917"/>
      <c r="AF263" s="917"/>
      <c r="AG263" s="917"/>
      <c r="AH263" s="917"/>
      <c r="AI263" s="917"/>
      <c r="AJ263" s="917"/>
      <c r="AK263" s="917"/>
      <c r="AL263" s="917"/>
      <c r="AM263" s="917"/>
      <c r="AN263" s="917"/>
      <c r="AO263" s="917"/>
      <c r="AP263" s="917"/>
      <c r="AQ263" s="917"/>
      <c r="AR263" s="917"/>
      <c r="AS263" s="917"/>
      <c r="AT263" s="917"/>
      <c r="AU263" s="917"/>
      <c r="AV263" s="917"/>
      <c r="AW263" s="917"/>
      <c r="AX263" s="917"/>
      <c r="AY263" s="917"/>
      <c r="AZ263" s="917"/>
      <c r="BA263" s="917"/>
      <c r="BB263" s="917"/>
      <c r="BC263" s="917"/>
      <c r="BD263" s="917"/>
      <c r="BE263" s="917"/>
      <c r="BF263" s="917"/>
      <c r="BG263" s="917"/>
      <c r="BH263" s="917"/>
      <c r="BI263" s="917"/>
      <c r="BJ263" s="917"/>
      <c r="BK263" s="917"/>
    </row>
    <row r="264" spans="1:63" s="922" customFormat="1" hidden="1" x14ac:dyDescent="0.2">
      <c r="A264" s="832" t="str">
        <f t="shared" si="13"/>
        <v/>
      </c>
      <c r="B264" s="832" t="s">
        <v>1210</v>
      </c>
      <c r="C264" s="462" t="s">
        <v>1451</v>
      </c>
      <c r="D264" s="835" t="s">
        <v>1655</v>
      </c>
      <c r="E264" s="838">
        <v>0</v>
      </c>
      <c r="F264" s="838">
        <v>0</v>
      </c>
      <c r="G264" s="838">
        <v>0</v>
      </c>
      <c r="H264" s="838">
        <v>0</v>
      </c>
      <c r="I264" s="838">
        <v>0</v>
      </c>
      <c r="J264" s="838">
        <v>0</v>
      </c>
      <c r="K264" s="838">
        <v>0</v>
      </c>
      <c r="L264" s="838">
        <v>0</v>
      </c>
      <c r="M264" s="838">
        <v>0</v>
      </c>
      <c r="N264" s="838">
        <v>0</v>
      </c>
      <c r="O264" s="838">
        <v>0</v>
      </c>
      <c r="P264" s="838">
        <v>0</v>
      </c>
      <c r="Q264" s="838">
        <v>0</v>
      </c>
      <c r="R264" s="838">
        <v>0</v>
      </c>
      <c r="S264" s="838">
        <v>0</v>
      </c>
      <c r="T264" s="838">
        <v>0</v>
      </c>
      <c r="U264" s="838">
        <v>0</v>
      </c>
      <c r="V264" s="917"/>
      <c r="W264" s="917"/>
      <c r="X264" s="917"/>
      <c r="Y264" s="917"/>
      <c r="Z264" s="917"/>
      <c r="AA264" s="917"/>
      <c r="AB264" s="917"/>
      <c r="AC264" s="917"/>
      <c r="AD264" s="917"/>
      <c r="AE264" s="917"/>
      <c r="AF264" s="917"/>
      <c r="AG264" s="917"/>
      <c r="AH264" s="917"/>
      <c r="AI264" s="917"/>
      <c r="AJ264" s="917"/>
      <c r="AK264" s="917"/>
      <c r="AL264" s="917"/>
      <c r="AM264" s="917"/>
      <c r="AN264" s="917"/>
      <c r="AO264" s="917"/>
      <c r="AP264" s="917"/>
      <c r="AQ264" s="917"/>
      <c r="AR264" s="917"/>
      <c r="AS264" s="917"/>
      <c r="AT264" s="917"/>
      <c r="AU264" s="917"/>
      <c r="AV264" s="917"/>
      <c r="AW264" s="917"/>
      <c r="AX264" s="917"/>
      <c r="AY264" s="917"/>
      <c r="AZ264" s="917"/>
      <c r="BA264" s="917"/>
      <c r="BB264" s="917"/>
      <c r="BC264" s="917"/>
      <c r="BD264" s="917"/>
      <c r="BE264" s="917"/>
      <c r="BF264" s="917"/>
      <c r="BG264" s="917"/>
      <c r="BH264" s="917"/>
      <c r="BI264" s="917"/>
      <c r="BJ264" s="917"/>
      <c r="BK264" s="917"/>
    </row>
    <row r="265" spans="1:63" s="922" customFormat="1" hidden="1" x14ac:dyDescent="0.2">
      <c r="A265" s="832" t="str">
        <f t="shared" si="13"/>
        <v/>
      </c>
      <c r="B265" s="832" t="s">
        <v>1204</v>
      </c>
      <c r="C265" s="462" t="s">
        <v>1452</v>
      </c>
      <c r="D265" s="465" t="s">
        <v>1656</v>
      </c>
      <c r="E265" s="838">
        <v>0</v>
      </c>
      <c r="F265" s="838">
        <v>0</v>
      </c>
      <c r="G265" s="838">
        <v>0</v>
      </c>
      <c r="H265" s="838">
        <v>0</v>
      </c>
      <c r="I265" s="838">
        <v>0</v>
      </c>
      <c r="J265" s="838">
        <v>0</v>
      </c>
      <c r="K265" s="838">
        <v>0</v>
      </c>
      <c r="L265" s="838">
        <v>0</v>
      </c>
      <c r="M265" s="838">
        <v>0</v>
      </c>
      <c r="N265" s="838">
        <v>0</v>
      </c>
      <c r="O265" s="838">
        <v>0</v>
      </c>
      <c r="P265" s="838">
        <v>0</v>
      </c>
      <c r="Q265" s="838">
        <v>0</v>
      </c>
      <c r="R265" s="838">
        <v>0</v>
      </c>
      <c r="S265" s="838">
        <v>0</v>
      </c>
      <c r="T265" s="838">
        <v>0</v>
      </c>
      <c r="U265" s="838">
        <v>0</v>
      </c>
      <c r="V265" s="917"/>
      <c r="W265" s="917"/>
      <c r="X265" s="917"/>
      <c r="Y265" s="917"/>
      <c r="Z265" s="917"/>
      <c r="AA265" s="917"/>
      <c r="AB265" s="917"/>
      <c r="AC265" s="917"/>
      <c r="AD265" s="917"/>
      <c r="AE265" s="917"/>
      <c r="AF265" s="917"/>
      <c r="AG265" s="917"/>
      <c r="AH265" s="917"/>
      <c r="AI265" s="917"/>
      <c r="AJ265" s="917"/>
      <c r="AK265" s="917"/>
      <c r="AL265" s="917"/>
      <c r="AM265" s="917"/>
      <c r="AN265" s="917"/>
      <c r="AO265" s="917"/>
      <c r="AP265" s="917"/>
      <c r="AQ265" s="917"/>
      <c r="AR265" s="917"/>
      <c r="AS265" s="917"/>
      <c r="AT265" s="917"/>
      <c r="AU265" s="917"/>
      <c r="AV265" s="917"/>
      <c r="AW265" s="917"/>
      <c r="AX265" s="917"/>
      <c r="AY265" s="917"/>
      <c r="AZ265" s="917"/>
      <c r="BA265" s="917"/>
      <c r="BB265" s="917"/>
      <c r="BC265" s="917"/>
      <c r="BD265" s="917"/>
      <c r="BE265" s="917"/>
      <c r="BF265" s="917"/>
      <c r="BG265" s="917"/>
      <c r="BH265" s="917"/>
      <c r="BI265" s="917"/>
      <c r="BJ265" s="917"/>
      <c r="BK265" s="917"/>
    </row>
    <row r="266" spans="1:63" s="922" customFormat="1" x14ac:dyDescent="0.2">
      <c r="A266" s="832" t="str">
        <f t="shared" si="13"/>
        <v>X</v>
      </c>
      <c r="B266" s="832" t="s">
        <v>1204</v>
      </c>
      <c r="C266" s="462" t="s">
        <v>1453</v>
      </c>
      <c r="D266" s="835" t="s">
        <v>1657</v>
      </c>
      <c r="E266" s="838">
        <v>-0.27205018256309405</v>
      </c>
      <c r="F266" s="838">
        <v>-0.36836255591054312</v>
      </c>
      <c r="G266" s="838">
        <v>-0.23207466298955612</v>
      </c>
      <c r="H266" s="838">
        <v>-0.13683159968171293</v>
      </c>
      <c r="I266" s="838">
        <v>-0.11083391758574719</v>
      </c>
      <c r="J266" s="838">
        <v>0</v>
      </c>
      <c r="K266" s="838">
        <v>-0.83792241468333994</v>
      </c>
      <c r="L266" s="838">
        <v>-0.57662912806225386</v>
      </c>
      <c r="M266" s="838">
        <v>-0.32066380319272891</v>
      </c>
      <c r="N266" s="838">
        <v>-1.6422982584670229</v>
      </c>
      <c r="O266" s="838">
        <v>-0.91823343283582093</v>
      </c>
      <c r="P266" s="838">
        <v>-0.96754272417966636</v>
      </c>
      <c r="Q266" s="838">
        <v>-1.7562840796758945</v>
      </c>
      <c r="R266" s="838">
        <v>-3.4004086389836492</v>
      </c>
      <c r="S266" s="838">
        <v>-1.4340773146812567</v>
      </c>
      <c r="T266" s="838">
        <v>-2.9980305825887159</v>
      </c>
      <c r="U266" s="838">
        <v>-3.6520000000000001</v>
      </c>
      <c r="V266" s="917"/>
      <c r="W266" s="917"/>
      <c r="X266" s="917"/>
      <c r="Y266" s="917"/>
      <c r="Z266" s="917"/>
      <c r="AA266" s="917"/>
      <c r="AB266" s="917"/>
      <c r="AC266" s="917"/>
      <c r="AD266" s="917"/>
      <c r="AE266" s="917"/>
      <c r="AF266" s="917"/>
      <c r="AG266" s="917"/>
      <c r="AH266" s="917"/>
      <c r="AI266" s="917"/>
      <c r="AJ266" s="917"/>
      <c r="AK266" s="917"/>
      <c r="AL266" s="917"/>
      <c r="AM266" s="917"/>
      <c r="AN266" s="917"/>
      <c r="AO266" s="917"/>
      <c r="AP266" s="917"/>
      <c r="AQ266" s="917"/>
      <c r="AR266" s="917"/>
      <c r="AS266" s="917"/>
      <c r="AT266" s="917"/>
      <c r="AU266" s="917"/>
      <c r="AV266" s="917"/>
      <c r="AW266" s="917"/>
      <c r="AX266" s="917"/>
      <c r="AY266" s="917"/>
      <c r="AZ266" s="917"/>
      <c r="BA266" s="917"/>
      <c r="BB266" s="917"/>
      <c r="BC266" s="917"/>
      <c r="BD266" s="917"/>
      <c r="BE266" s="917"/>
      <c r="BF266" s="917"/>
      <c r="BG266" s="917"/>
      <c r="BH266" s="917"/>
      <c r="BI266" s="917"/>
      <c r="BJ266" s="917"/>
      <c r="BK266" s="917"/>
    </row>
    <row r="267" spans="1:63" s="922" customFormat="1" x14ac:dyDescent="0.2">
      <c r="A267" s="832" t="str">
        <f t="shared" si="13"/>
        <v>X</v>
      </c>
      <c r="B267" s="832" t="s">
        <v>1204</v>
      </c>
      <c r="C267" s="462" t="s">
        <v>1454</v>
      </c>
      <c r="D267" s="835" t="s">
        <v>1658</v>
      </c>
      <c r="E267" s="838">
        <v>-1.1906074529662405</v>
      </c>
      <c r="F267" s="838">
        <v>-1.0208905120949336</v>
      </c>
      <c r="G267" s="838">
        <v>-5.4231673338772843</v>
      </c>
      <c r="H267" s="838">
        <v>-1.4660528537326387</v>
      </c>
      <c r="I267" s="838">
        <v>-0.85476460683553523</v>
      </c>
      <c r="J267" s="838">
        <v>-0.18539441652021091</v>
      </c>
      <c r="K267" s="838">
        <v>-0.41674448137689923</v>
      </c>
      <c r="L267" s="838">
        <v>-0.50864228763569996</v>
      </c>
      <c r="M267" s="838">
        <v>-0.12928620181775807</v>
      </c>
      <c r="N267" s="838">
        <v>-0.55230152661064413</v>
      </c>
      <c r="O267" s="838">
        <v>-5.6714417910447762E-2</v>
      </c>
      <c r="P267" s="838">
        <v>-0.64065752501344819</v>
      </c>
      <c r="Q267" s="838">
        <v>-3.3373569209993246E-3</v>
      </c>
      <c r="R267" s="838">
        <v>-0.46078882719680037</v>
      </c>
      <c r="S267" s="838">
        <v>-0.67903602611290714</v>
      </c>
      <c r="T267" s="838">
        <v>0</v>
      </c>
      <c r="U267" s="838">
        <v>-1.4999999999999999E-2</v>
      </c>
      <c r="V267" s="917"/>
      <c r="W267" s="917"/>
      <c r="X267" s="917"/>
      <c r="Y267" s="917"/>
      <c r="Z267" s="917"/>
      <c r="AA267" s="917"/>
      <c r="AB267" s="917"/>
      <c r="AC267" s="917"/>
      <c r="AD267" s="917"/>
      <c r="AE267" s="917"/>
      <c r="AF267" s="917"/>
      <c r="AG267" s="917"/>
      <c r="AH267" s="917"/>
      <c r="AI267" s="917"/>
      <c r="AJ267" s="917"/>
      <c r="AK267" s="917"/>
      <c r="AL267" s="917"/>
      <c r="AM267" s="917"/>
      <c r="AN267" s="917"/>
      <c r="AO267" s="917"/>
      <c r="AP267" s="917"/>
      <c r="AQ267" s="917"/>
      <c r="AR267" s="917"/>
      <c r="AS267" s="917"/>
      <c r="AT267" s="917"/>
      <c r="AU267" s="917"/>
      <c r="AV267" s="917"/>
      <c r="AW267" s="917"/>
      <c r="AX267" s="917"/>
      <c r="AY267" s="917"/>
      <c r="AZ267" s="917"/>
      <c r="BA267" s="917"/>
      <c r="BB267" s="917"/>
      <c r="BC267" s="917"/>
      <c r="BD267" s="917"/>
      <c r="BE267" s="917"/>
      <c r="BF267" s="917"/>
      <c r="BG267" s="917"/>
      <c r="BH267" s="917"/>
      <c r="BI267" s="917"/>
      <c r="BJ267" s="917"/>
      <c r="BK267" s="917"/>
    </row>
    <row r="268" spans="1:63" s="922" customFormat="1" hidden="1" x14ac:dyDescent="0.2">
      <c r="A268" s="832" t="str">
        <f t="shared" si="13"/>
        <v/>
      </c>
      <c r="B268" s="832" t="s">
        <v>1204</v>
      </c>
      <c r="C268" s="462" t="s">
        <v>1455</v>
      </c>
      <c r="D268" s="465" t="s">
        <v>1659</v>
      </c>
      <c r="E268" s="838">
        <v>0</v>
      </c>
      <c r="F268" s="838">
        <v>0</v>
      </c>
      <c r="G268" s="838">
        <v>0</v>
      </c>
      <c r="H268" s="838">
        <v>0</v>
      </c>
      <c r="I268" s="838">
        <v>0</v>
      </c>
      <c r="J268" s="838">
        <v>0</v>
      </c>
      <c r="K268" s="838">
        <v>0</v>
      </c>
      <c r="L268" s="838">
        <v>0</v>
      </c>
      <c r="M268" s="838">
        <v>0</v>
      </c>
      <c r="N268" s="838">
        <v>0</v>
      </c>
      <c r="O268" s="838">
        <v>0</v>
      </c>
      <c r="P268" s="838">
        <v>0</v>
      </c>
      <c r="Q268" s="838">
        <v>0</v>
      </c>
      <c r="R268" s="838">
        <v>0</v>
      </c>
      <c r="S268" s="838">
        <v>0</v>
      </c>
      <c r="T268" s="838">
        <v>0</v>
      </c>
      <c r="U268" s="838">
        <v>0</v>
      </c>
      <c r="V268" s="917"/>
      <c r="W268" s="917"/>
      <c r="X268" s="917"/>
      <c r="Y268" s="917"/>
      <c r="Z268" s="917"/>
      <c r="AA268" s="917"/>
      <c r="AB268" s="917"/>
      <c r="AC268" s="917"/>
      <c r="AD268" s="917"/>
      <c r="AE268" s="917"/>
      <c r="AF268" s="917"/>
      <c r="AG268" s="917"/>
      <c r="AH268" s="917"/>
      <c r="AI268" s="917"/>
      <c r="AJ268" s="917"/>
      <c r="AK268" s="917"/>
      <c r="AL268" s="917"/>
      <c r="AM268" s="917"/>
      <c r="AN268" s="917"/>
      <c r="AO268" s="917"/>
      <c r="AP268" s="917"/>
      <c r="AQ268" s="917"/>
      <c r="AR268" s="917"/>
      <c r="AS268" s="917"/>
      <c r="AT268" s="917"/>
      <c r="AU268" s="917"/>
      <c r="AV268" s="917"/>
      <c r="AW268" s="917"/>
      <c r="AX268" s="917"/>
      <c r="AY268" s="917"/>
      <c r="AZ268" s="917"/>
      <c r="BA268" s="917"/>
      <c r="BB268" s="917"/>
      <c r="BC268" s="917"/>
      <c r="BD268" s="917"/>
      <c r="BE268" s="917"/>
      <c r="BF268" s="917"/>
      <c r="BG268" s="917"/>
      <c r="BH268" s="917"/>
      <c r="BI268" s="917"/>
      <c r="BJ268" s="917"/>
      <c r="BK268" s="917"/>
    </row>
    <row r="269" spans="1:63" s="922" customFormat="1" hidden="1" x14ac:dyDescent="0.2">
      <c r="A269" s="832" t="str">
        <f t="shared" si="13"/>
        <v/>
      </c>
      <c r="B269" s="832" t="s">
        <v>1204</v>
      </c>
      <c r="C269" s="462" t="s">
        <v>1456</v>
      </c>
      <c r="D269" s="835" t="s">
        <v>1660</v>
      </c>
      <c r="E269" s="838">
        <v>0</v>
      </c>
      <c r="F269" s="838">
        <v>0</v>
      </c>
      <c r="G269" s="838">
        <v>0</v>
      </c>
      <c r="H269" s="838">
        <v>0</v>
      </c>
      <c r="I269" s="838">
        <v>0</v>
      </c>
      <c r="J269" s="838">
        <v>0</v>
      </c>
      <c r="K269" s="838">
        <v>0</v>
      </c>
      <c r="L269" s="838">
        <v>0</v>
      </c>
      <c r="M269" s="838">
        <v>0</v>
      </c>
      <c r="N269" s="838">
        <v>0</v>
      </c>
      <c r="O269" s="838">
        <v>0</v>
      </c>
      <c r="P269" s="838">
        <v>0</v>
      </c>
      <c r="Q269" s="838">
        <v>0</v>
      </c>
      <c r="R269" s="838">
        <v>0</v>
      </c>
      <c r="S269" s="838">
        <v>0</v>
      </c>
      <c r="T269" s="838">
        <v>0</v>
      </c>
      <c r="U269" s="838">
        <v>0</v>
      </c>
      <c r="V269" s="917"/>
      <c r="W269" s="917"/>
      <c r="X269" s="917"/>
      <c r="Y269" s="917"/>
      <c r="Z269" s="917"/>
      <c r="AA269" s="917"/>
      <c r="AB269" s="917"/>
      <c r="AC269" s="917"/>
      <c r="AD269" s="917"/>
      <c r="AE269" s="917"/>
      <c r="AF269" s="917"/>
      <c r="AG269" s="917"/>
      <c r="AH269" s="917"/>
      <c r="AI269" s="917"/>
      <c r="AJ269" s="917"/>
      <c r="AK269" s="917"/>
      <c r="AL269" s="917"/>
      <c r="AM269" s="917"/>
      <c r="AN269" s="917"/>
      <c r="AO269" s="917"/>
      <c r="AP269" s="917"/>
      <c r="AQ269" s="917"/>
      <c r="AR269" s="917"/>
      <c r="AS269" s="917"/>
      <c r="AT269" s="917"/>
      <c r="AU269" s="917"/>
      <c r="AV269" s="917"/>
      <c r="AW269" s="917"/>
      <c r="AX269" s="917"/>
      <c r="AY269" s="917"/>
      <c r="AZ269" s="917"/>
      <c r="BA269" s="917"/>
      <c r="BB269" s="917"/>
      <c r="BC269" s="917"/>
      <c r="BD269" s="917"/>
      <c r="BE269" s="917"/>
      <c r="BF269" s="917"/>
      <c r="BG269" s="917"/>
      <c r="BH269" s="917"/>
      <c r="BI269" s="917"/>
      <c r="BJ269" s="917"/>
      <c r="BK269" s="917"/>
    </row>
    <row r="270" spans="1:63" s="922" customFormat="1" hidden="1" x14ac:dyDescent="0.2">
      <c r="A270" s="832" t="str">
        <f t="shared" si="13"/>
        <v/>
      </c>
      <c r="B270" s="832" t="s">
        <v>1204</v>
      </c>
      <c r="C270" s="462" t="s">
        <v>1457</v>
      </c>
      <c r="D270" s="835" t="s">
        <v>1661</v>
      </c>
      <c r="E270" s="838">
        <v>0</v>
      </c>
      <c r="F270" s="838">
        <v>0</v>
      </c>
      <c r="G270" s="838">
        <v>0</v>
      </c>
      <c r="H270" s="838">
        <v>0</v>
      </c>
      <c r="I270" s="838">
        <v>0</v>
      </c>
      <c r="J270" s="838">
        <v>0</v>
      </c>
      <c r="K270" s="838">
        <v>0</v>
      </c>
      <c r="L270" s="838">
        <v>0</v>
      </c>
      <c r="M270" s="838">
        <v>0</v>
      </c>
      <c r="N270" s="838">
        <v>0</v>
      </c>
      <c r="O270" s="838">
        <v>0</v>
      </c>
      <c r="P270" s="838">
        <v>0</v>
      </c>
      <c r="Q270" s="838">
        <v>0</v>
      </c>
      <c r="R270" s="838">
        <v>0</v>
      </c>
      <c r="S270" s="838">
        <v>0</v>
      </c>
      <c r="T270" s="838">
        <v>0</v>
      </c>
      <c r="U270" s="838">
        <v>0</v>
      </c>
      <c r="V270" s="917"/>
      <c r="W270" s="917"/>
      <c r="X270" s="917"/>
      <c r="Y270" s="917"/>
      <c r="Z270" s="917"/>
      <c r="AA270" s="917"/>
      <c r="AB270" s="917"/>
      <c r="AC270" s="917"/>
      <c r="AD270" s="917"/>
      <c r="AE270" s="917"/>
      <c r="AF270" s="917"/>
      <c r="AG270" s="917"/>
      <c r="AH270" s="917"/>
      <c r="AI270" s="917"/>
      <c r="AJ270" s="917"/>
      <c r="AK270" s="917"/>
      <c r="AL270" s="917"/>
      <c r="AM270" s="917"/>
      <c r="AN270" s="917"/>
      <c r="AO270" s="917"/>
      <c r="AP270" s="917"/>
      <c r="AQ270" s="917"/>
      <c r="AR270" s="917"/>
      <c r="AS270" s="917"/>
      <c r="AT270" s="917"/>
      <c r="AU270" s="917"/>
      <c r="AV270" s="917"/>
      <c r="AW270" s="917"/>
      <c r="AX270" s="917"/>
      <c r="AY270" s="917"/>
      <c r="AZ270" s="917"/>
      <c r="BA270" s="917"/>
      <c r="BB270" s="917"/>
      <c r="BC270" s="917"/>
      <c r="BD270" s="917"/>
      <c r="BE270" s="917"/>
      <c r="BF270" s="917"/>
      <c r="BG270" s="917"/>
      <c r="BH270" s="917"/>
      <c r="BI270" s="917"/>
      <c r="BJ270" s="917"/>
      <c r="BK270" s="917"/>
    </row>
    <row r="271" spans="1:63" s="922" customFormat="1" hidden="1" x14ac:dyDescent="0.2">
      <c r="A271" s="832" t="str">
        <f t="shared" si="13"/>
        <v/>
      </c>
      <c r="B271" s="832" t="s">
        <v>1204</v>
      </c>
      <c r="C271" s="462" t="s">
        <v>1458</v>
      </c>
      <c r="D271" s="854" t="s">
        <v>1180</v>
      </c>
      <c r="E271" s="838">
        <v>0</v>
      </c>
      <c r="F271" s="838">
        <v>0</v>
      </c>
      <c r="G271" s="838">
        <v>0</v>
      </c>
      <c r="H271" s="838">
        <v>0</v>
      </c>
      <c r="I271" s="838">
        <v>0</v>
      </c>
      <c r="J271" s="838">
        <v>0</v>
      </c>
      <c r="K271" s="838">
        <v>0</v>
      </c>
      <c r="L271" s="838">
        <v>0</v>
      </c>
      <c r="M271" s="838">
        <v>0</v>
      </c>
      <c r="N271" s="838">
        <v>0</v>
      </c>
      <c r="O271" s="838">
        <v>0</v>
      </c>
      <c r="P271" s="838">
        <v>0</v>
      </c>
      <c r="Q271" s="838">
        <v>0</v>
      </c>
      <c r="R271" s="838">
        <v>0</v>
      </c>
      <c r="S271" s="838">
        <v>0</v>
      </c>
      <c r="T271" s="838">
        <v>0</v>
      </c>
      <c r="U271" s="838">
        <v>0</v>
      </c>
      <c r="V271" s="917"/>
      <c r="W271" s="917"/>
      <c r="X271" s="917"/>
      <c r="Y271" s="917"/>
      <c r="Z271" s="917"/>
      <c r="AA271" s="917"/>
      <c r="AB271" s="917"/>
      <c r="AC271" s="917"/>
      <c r="AD271" s="917"/>
      <c r="AE271" s="917"/>
      <c r="AF271" s="917"/>
      <c r="AG271" s="917"/>
      <c r="AH271" s="917"/>
      <c r="AI271" s="917"/>
      <c r="AJ271" s="917"/>
      <c r="AK271" s="917"/>
      <c r="AL271" s="917"/>
      <c r="AM271" s="917"/>
      <c r="AN271" s="917"/>
      <c r="AO271" s="917"/>
      <c r="AP271" s="917"/>
      <c r="AQ271" s="917"/>
      <c r="AR271" s="917"/>
      <c r="AS271" s="917"/>
      <c r="AT271" s="917"/>
      <c r="AU271" s="917"/>
      <c r="AV271" s="917"/>
      <c r="AW271" s="917"/>
      <c r="AX271" s="917"/>
      <c r="AY271" s="917"/>
      <c r="AZ271" s="917"/>
      <c r="BA271" s="917"/>
      <c r="BB271" s="917"/>
      <c r="BC271" s="917"/>
      <c r="BD271" s="917"/>
      <c r="BE271" s="917"/>
      <c r="BF271" s="917"/>
      <c r="BG271" s="917"/>
      <c r="BH271" s="917"/>
      <c r="BI271" s="917"/>
      <c r="BJ271" s="917"/>
      <c r="BK271" s="917"/>
    </row>
    <row r="272" spans="1:63" s="922" customFormat="1" hidden="1" x14ac:dyDescent="0.2">
      <c r="A272" s="832" t="str">
        <f t="shared" si="13"/>
        <v/>
      </c>
      <c r="B272" s="832" t="s">
        <v>1204</v>
      </c>
      <c r="C272" s="462" t="s">
        <v>1459</v>
      </c>
      <c r="D272" s="465" t="s">
        <v>1662</v>
      </c>
      <c r="E272" s="838">
        <v>0</v>
      </c>
      <c r="F272" s="838">
        <v>0</v>
      </c>
      <c r="G272" s="838">
        <v>0</v>
      </c>
      <c r="H272" s="838">
        <v>0</v>
      </c>
      <c r="I272" s="838">
        <v>0</v>
      </c>
      <c r="J272" s="838">
        <v>0</v>
      </c>
      <c r="K272" s="838">
        <v>0</v>
      </c>
      <c r="L272" s="838">
        <v>0</v>
      </c>
      <c r="M272" s="838">
        <v>0</v>
      </c>
      <c r="N272" s="838">
        <v>0</v>
      </c>
      <c r="O272" s="838">
        <v>0</v>
      </c>
      <c r="P272" s="838">
        <v>0</v>
      </c>
      <c r="Q272" s="838">
        <v>0</v>
      </c>
      <c r="R272" s="838">
        <v>0</v>
      </c>
      <c r="S272" s="838">
        <v>0</v>
      </c>
      <c r="T272" s="838">
        <v>0</v>
      </c>
      <c r="U272" s="838">
        <v>0</v>
      </c>
      <c r="V272" s="917"/>
      <c r="W272" s="917"/>
      <c r="X272" s="917"/>
      <c r="Y272" s="917"/>
      <c r="Z272" s="917"/>
      <c r="AA272" s="917"/>
      <c r="AB272" s="917"/>
      <c r="AC272" s="917"/>
      <c r="AD272" s="917"/>
      <c r="AE272" s="917"/>
      <c r="AF272" s="917"/>
      <c r="AG272" s="917"/>
      <c r="AH272" s="917"/>
      <c r="AI272" s="917"/>
      <c r="AJ272" s="917"/>
      <c r="AK272" s="917"/>
      <c r="AL272" s="917"/>
      <c r="AM272" s="917"/>
      <c r="AN272" s="917"/>
      <c r="AO272" s="917"/>
      <c r="AP272" s="917"/>
      <c r="AQ272" s="917"/>
      <c r="AR272" s="917"/>
      <c r="AS272" s="917"/>
      <c r="AT272" s="917"/>
      <c r="AU272" s="917"/>
      <c r="AV272" s="917"/>
      <c r="AW272" s="917"/>
      <c r="AX272" s="917"/>
      <c r="AY272" s="917"/>
      <c r="AZ272" s="917"/>
      <c r="BA272" s="917"/>
      <c r="BB272" s="917"/>
      <c r="BC272" s="917"/>
      <c r="BD272" s="917"/>
      <c r="BE272" s="917"/>
      <c r="BF272" s="917"/>
      <c r="BG272" s="917"/>
      <c r="BH272" s="917"/>
      <c r="BI272" s="917"/>
      <c r="BJ272" s="917"/>
      <c r="BK272" s="917"/>
    </row>
    <row r="273" spans="1:63" s="922" customFormat="1" hidden="1" x14ac:dyDescent="0.2">
      <c r="A273" s="832" t="str">
        <f t="shared" si="13"/>
        <v/>
      </c>
      <c r="B273" s="832" t="s">
        <v>1204</v>
      </c>
      <c r="C273" s="462" t="s">
        <v>1460</v>
      </c>
      <c r="D273" s="465" t="s">
        <v>1663</v>
      </c>
      <c r="E273" s="838">
        <v>0</v>
      </c>
      <c r="F273" s="838">
        <v>0</v>
      </c>
      <c r="G273" s="838">
        <v>0</v>
      </c>
      <c r="H273" s="838">
        <v>0</v>
      </c>
      <c r="I273" s="838">
        <v>0</v>
      </c>
      <c r="J273" s="838">
        <v>0</v>
      </c>
      <c r="K273" s="838">
        <v>0</v>
      </c>
      <c r="L273" s="838">
        <v>0</v>
      </c>
      <c r="M273" s="838">
        <v>0</v>
      </c>
      <c r="N273" s="838">
        <v>0</v>
      </c>
      <c r="O273" s="838">
        <v>0</v>
      </c>
      <c r="P273" s="838">
        <v>0</v>
      </c>
      <c r="Q273" s="838">
        <v>0</v>
      </c>
      <c r="R273" s="838">
        <v>0</v>
      </c>
      <c r="S273" s="838">
        <v>0</v>
      </c>
      <c r="T273" s="838">
        <v>0</v>
      </c>
      <c r="U273" s="838">
        <v>0</v>
      </c>
      <c r="V273" s="917"/>
      <c r="W273" s="917"/>
      <c r="X273" s="917"/>
      <c r="Y273" s="917"/>
      <c r="Z273" s="917"/>
      <c r="AA273" s="917"/>
      <c r="AB273" s="917"/>
      <c r="AC273" s="917"/>
      <c r="AD273" s="917"/>
      <c r="AE273" s="917"/>
      <c r="AF273" s="917"/>
      <c r="AG273" s="917"/>
      <c r="AH273" s="917"/>
      <c r="AI273" s="917"/>
      <c r="AJ273" s="917"/>
      <c r="AK273" s="917"/>
      <c r="AL273" s="917"/>
      <c r="AM273" s="917"/>
      <c r="AN273" s="917"/>
      <c r="AO273" s="917"/>
      <c r="AP273" s="917"/>
      <c r="AQ273" s="917"/>
      <c r="AR273" s="917"/>
      <c r="AS273" s="917"/>
      <c r="AT273" s="917"/>
      <c r="AU273" s="917"/>
      <c r="AV273" s="917"/>
      <c r="AW273" s="917"/>
      <c r="AX273" s="917"/>
      <c r="AY273" s="917"/>
      <c r="AZ273" s="917"/>
      <c r="BA273" s="917"/>
      <c r="BB273" s="917"/>
      <c r="BC273" s="917"/>
      <c r="BD273" s="917"/>
      <c r="BE273" s="917"/>
      <c r="BF273" s="917"/>
      <c r="BG273" s="917"/>
      <c r="BH273" s="917"/>
      <c r="BI273" s="917"/>
      <c r="BJ273" s="917"/>
      <c r="BK273" s="917"/>
    </row>
    <row r="274" spans="1:63" s="922" customFormat="1" hidden="1" x14ac:dyDescent="0.2">
      <c r="A274" s="832" t="str">
        <f t="shared" si="13"/>
        <v/>
      </c>
      <c r="B274" s="832" t="s">
        <v>1210</v>
      </c>
      <c r="C274" s="462" t="s">
        <v>1461</v>
      </c>
      <c r="D274" s="465" t="s">
        <v>1664</v>
      </c>
      <c r="E274" s="838">
        <v>0</v>
      </c>
      <c r="F274" s="838">
        <v>0</v>
      </c>
      <c r="G274" s="838">
        <v>0</v>
      </c>
      <c r="H274" s="838">
        <v>0</v>
      </c>
      <c r="I274" s="838">
        <v>0</v>
      </c>
      <c r="J274" s="838">
        <v>0</v>
      </c>
      <c r="K274" s="838">
        <v>0</v>
      </c>
      <c r="L274" s="838">
        <v>0</v>
      </c>
      <c r="M274" s="838">
        <v>0</v>
      </c>
      <c r="N274" s="838">
        <v>0</v>
      </c>
      <c r="O274" s="838">
        <v>0</v>
      </c>
      <c r="P274" s="838">
        <v>0</v>
      </c>
      <c r="Q274" s="838">
        <v>0</v>
      </c>
      <c r="R274" s="838">
        <v>0</v>
      </c>
      <c r="S274" s="838">
        <v>0</v>
      </c>
      <c r="T274" s="838">
        <v>0</v>
      </c>
      <c r="U274" s="838">
        <v>0</v>
      </c>
      <c r="V274" s="917"/>
      <c r="W274" s="917"/>
      <c r="X274" s="917"/>
      <c r="Y274" s="917"/>
      <c r="Z274" s="917"/>
      <c r="AA274" s="917"/>
      <c r="AB274" s="917"/>
      <c r="AC274" s="917"/>
      <c r="AD274" s="917"/>
      <c r="AE274" s="917"/>
      <c r="AF274" s="917"/>
      <c r="AG274" s="917"/>
      <c r="AH274" s="917"/>
      <c r="AI274" s="917"/>
      <c r="AJ274" s="917"/>
      <c r="AK274" s="917"/>
      <c r="AL274" s="917"/>
      <c r="AM274" s="917"/>
      <c r="AN274" s="917"/>
      <c r="AO274" s="917"/>
      <c r="AP274" s="917"/>
      <c r="AQ274" s="917"/>
      <c r="AR274" s="917"/>
      <c r="AS274" s="917"/>
      <c r="AT274" s="917"/>
      <c r="AU274" s="917"/>
      <c r="AV274" s="917"/>
      <c r="AW274" s="917"/>
      <c r="AX274" s="917"/>
      <c r="AY274" s="917"/>
      <c r="AZ274" s="917"/>
      <c r="BA274" s="917"/>
      <c r="BB274" s="917"/>
      <c r="BC274" s="917"/>
      <c r="BD274" s="917"/>
      <c r="BE274" s="917"/>
      <c r="BF274" s="917"/>
      <c r="BG274" s="917"/>
      <c r="BH274" s="917"/>
      <c r="BI274" s="917"/>
      <c r="BJ274" s="917"/>
      <c r="BK274" s="917"/>
    </row>
    <row r="275" spans="1:63" s="922" customFormat="1" hidden="1" x14ac:dyDescent="0.2">
      <c r="A275" s="832" t="str">
        <f t="shared" si="13"/>
        <v/>
      </c>
      <c r="B275" s="832" t="s">
        <v>1210</v>
      </c>
      <c r="C275" s="462" t="s">
        <v>1462</v>
      </c>
      <c r="D275" s="465" t="s">
        <v>1665</v>
      </c>
      <c r="E275" s="838">
        <v>0</v>
      </c>
      <c r="F275" s="838">
        <v>0</v>
      </c>
      <c r="G275" s="838">
        <v>0</v>
      </c>
      <c r="H275" s="838">
        <v>0</v>
      </c>
      <c r="I275" s="838">
        <v>0</v>
      </c>
      <c r="J275" s="838">
        <v>0</v>
      </c>
      <c r="K275" s="838">
        <v>0</v>
      </c>
      <c r="L275" s="838">
        <v>0</v>
      </c>
      <c r="M275" s="838">
        <v>0</v>
      </c>
      <c r="N275" s="838">
        <v>0</v>
      </c>
      <c r="O275" s="838">
        <v>0</v>
      </c>
      <c r="P275" s="838">
        <v>0</v>
      </c>
      <c r="Q275" s="838">
        <v>0</v>
      </c>
      <c r="R275" s="838">
        <v>0</v>
      </c>
      <c r="S275" s="838">
        <v>0</v>
      </c>
      <c r="T275" s="838">
        <v>0</v>
      </c>
      <c r="U275" s="838">
        <v>0</v>
      </c>
      <c r="V275" s="917"/>
      <c r="W275" s="917"/>
      <c r="X275" s="917"/>
      <c r="Y275" s="917"/>
      <c r="Z275" s="917"/>
      <c r="AA275" s="917"/>
      <c r="AB275" s="917"/>
      <c r="AC275" s="917"/>
      <c r="AD275" s="917"/>
      <c r="AE275" s="917"/>
      <c r="AF275" s="917"/>
      <c r="AG275" s="917"/>
      <c r="AH275" s="917"/>
      <c r="AI275" s="917"/>
      <c r="AJ275" s="917"/>
      <c r="AK275" s="917"/>
      <c r="AL275" s="917"/>
      <c r="AM275" s="917"/>
      <c r="AN275" s="917"/>
      <c r="AO275" s="917"/>
      <c r="AP275" s="917"/>
      <c r="AQ275" s="917"/>
      <c r="AR275" s="917"/>
      <c r="AS275" s="917"/>
      <c r="AT275" s="917"/>
      <c r="AU275" s="917"/>
      <c r="AV275" s="917"/>
      <c r="AW275" s="917"/>
      <c r="AX275" s="917"/>
      <c r="AY275" s="917"/>
      <c r="AZ275" s="917"/>
      <c r="BA275" s="917"/>
      <c r="BB275" s="917"/>
      <c r="BC275" s="917"/>
      <c r="BD275" s="917"/>
      <c r="BE275" s="917"/>
      <c r="BF275" s="917"/>
      <c r="BG275" s="917"/>
      <c r="BH275" s="917"/>
      <c r="BI275" s="917"/>
      <c r="BJ275" s="917"/>
      <c r="BK275" s="917"/>
    </row>
    <row r="276" spans="1:63" s="922" customFormat="1" hidden="1" x14ac:dyDescent="0.2">
      <c r="A276" s="832" t="str">
        <f t="shared" si="13"/>
        <v/>
      </c>
      <c r="B276" s="832" t="s">
        <v>1210</v>
      </c>
      <c r="C276" s="462" t="s">
        <v>1463</v>
      </c>
      <c r="D276" s="835" t="s">
        <v>1666</v>
      </c>
      <c r="E276" s="838">
        <v>0</v>
      </c>
      <c r="F276" s="838">
        <v>0</v>
      </c>
      <c r="G276" s="838">
        <v>0</v>
      </c>
      <c r="H276" s="838">
        <v>0</v>
      </c>
      <c r="I276" s="838">
        <v>0</v>
      </c>
      <c r="J276" s="838">
        <v>0</v>
      </c>
      <c r="K276" s="838">
        <v>0</v>
      </c>
      <c r="L276" s="838">
        <v>0</v>
      </c>
      <c r="M276" s="838">
        <v>0</v>
      </c>
      <c r="N276" s="838">
        <v>0</v>
      </c>
      <c r="O276" s="838">
        <v>0</v>
      </c>
      <c r="P276" s="838">
        <v>0</v>
      </c>
      <c r="Q276" s="838">
        <v>0</v>
      </c>
      <c r="R276" s="838">
        <v>0</v>
      </c>
      <c r="S276" s="838">
        <v>0</v>
      </c>
      <c r="T276" s="838">
        <v>0</v>
      </c>
      <c r="U276" s="838">
        <v>0</v>
      </c>
      <c r="V276" s="917"/>
      <c r="W276" s="917"/>
      <c r="X276" s="917"/>
      <c r="Y276" s="917"/>
      <c r="Z276" s="917"/>
      <c r="AA276" s="917"/>
      <c r="AB276" s="917"/>
      <c r="AC276" s="917"/>
      <c r="AD276" s="917"/>
      <c r="AE276" s="917"/>
      <c r="AF276" s="917"/>
      <c r="AG276" s="917"/>
      <c r="AH276" s="917"/>
      <c r="AI276" s="917"/>
      <c r="AJ276" s="917"/>
      <c r="AK276" s="917"/>
      <c r="AL276" s="917"/>
      <c r="AM276" s="917"/>
      <c r="AN276" s="917"/>
      <c r="AO276" s="917"/>
      <c r="AP276" s="917"/>
      <c r="AQ276" s="917"/>
      <c r="AR276" s="917"/>
      <c r="AS276" s="917"/>
      <c r="AT276" s="917"/>
      <c r="AU276" s="917"/>
      <c r="AV276" s="917"/>
      <c r="AW276" s="917"/>
      <c r="AX276" s="917"/>
      <c r="AY276" s="917"/>
      <c r="AZ276" s="917"/>
      <c r="BA276" s="917"/>
      <c r="BB276" s="917"/>
      <c r="BC276" s="917"/>
      <c r="BD276" s="917"/>
      <c r="BE276" s="917"/>
      <c r="BF276" s="917"/>
      <c r="BG276" s="917"/>
      <c r="BH276" s="917"/>
      <c r="BI276" s="917"/>
      <c r="BJ276" s="917"/>
      <c r="BK276" s="917"/>
    </row>
    <row r="277" spans="1:63" s="922" customFormat="1" hidden="1" x14ac:dyDescent="0.2">
      <c r="A277" s="832" t="str">
        <f t="shared" si="13"/>
        <v/>
      </c>
      <c r="B277" s="832" t="s">
        <v>1204</v>
      </c>
      <c r="C277" s="462" t="s">
        <v>1464</v>
      </c>
      <c r="D277" s="835" t="s">
        <v>1667</v>
      </c>
      <c r="E277" s="838">
        <v>0</v>
      </c>
      <c r="F277" s="838">
        <v>0</v>
      </c>
      <c r="G277" s="838">
        <v>0</v>
      </c>
      <c r="H277" s="838">
        <v>0</v>
      </c>
      <c r="I277" s="838">
        <v>0</v>
      </c>
      <c r="J277" s="838">
        <v>0</v>
      </c>
      <c r="K277" s="838">
        <v>0</v>
      </c>
      <c r="L277" s="838">
        <v>0</v>
      </c>
      <c r="M277" s="838">
        <v>0</v>
      </c>
      <c r="N277" s="838">
        <v>0</v>
      </c>
      <c r="O277" s="838">
        <v>0</v>
      </c>
      <c r="P277" s="838">
        <v>0</v>
      </c>
      <c r="Q277" s="838">
        <v>0</v>
      </c>
      <c r="R277" s="838">
        <v>0</v>
      </c>
      <c r="S277" s="838">
        <v>0</v>
      </c>
      <c r="T277" s="838">
        <v>0</v>
      </c>
      <c r="U277" s="838">
        <v>0</v>
      </c>
      <c r="V277" s="917"/>
      <c r="W277" s="917"/>
      <c r="X277" s="917"/>
      <c r="Y277" s="917"/>
      <c r="Z277" s="917"/>
      <c r="AA277" s="917"/>
      <c r="AB277" s="917"/>
      <c r="AC277" s="917"/>
      <c r="AD277" s="917"/>
      <c r="AE277" s="917"/>
      <c r="AF277" s="917"/>
      <c r="AG277" s="917"/>
      <c r="AH277" s="917"/>
      <c r="AI277" s="917"/>
      <c r="AJ277" s="917"/>
      <c r="AK277" s="917"/>
      <c r="AL277" s="917"/>
      <c r="AM277" s="917"/>
      <c r="AN277" s="917"/>
      <c r="AO277" s="917"/>
      <c r="AP277" s="917"/>
      <c r="AQ277" s="917"/>
      <c r="AR277" s="917"/>
      <c r="AS277" s="917"/>
      <c r="AT277" s="917"/>
      <c r="AU277" s="917"/>
      <c r="AV277" s="917"/>
      <c r="AW277" s="917"/>
      <c r="AX277" s="917"/>
      <c r="AY277" s="917"/>
      <c r="AZ277" s="917"/>
      <c r="BA277" s="917"/>
      <c r="BB277" s="917"/>
      <c r="BC277" s="917"/>
      <c r="BD277" s="917"/>
      <c r="BE277" s="917"/>
      <c r="BF277" s="917"/>
      <c r="BG277" s="917"/>
      <c r="BH277" s="917"/>
      <c r="BI277" s="917"/>
      <c r="BJ277" s="917"/>
      <c r="BK277" s="917"/>
    </row>
    <row r="278" spans="1:63" s="922" customFormat="1" hidden="1" x14ac:dyDescent="0.2">
      <c r="A278" s="832" t="str">
        <f t="shared" si="13"/>
        <v/>
      </c>
      <c r="B278" s="832" t="s">
        <v>1210</v>
      </c>
      <c r="C278" s="462" t="s">
        <v>1465</v>
      </c>
      <c r="D278" s="465" t="s">
        <v>1668</v>
      </c>
      <c r="E278" s="838">
        <v>0</v>
      </c>
      <c r="F278" s="838">
        <v>0</v>
      </c>
      <c r="G278" s="838">
        <v>0</v>
      </c>
      <c r="H278" s="838">
        <v>0</v>
      </c>
      <c r="I278" s="838">
        <v>0</v>
      </c>
      <c r="J278" s="838">
        <v>0</v>
      </c>
      <c r="K278" s="838">
        <v>0</v>
      </c>
      <c r="L278" s="838">
        <v>0</v>
      </c>
      <c r="M278" s="838">
        <v>0</v>
      </c>
      <c r="N278" s="838">
        <v>0</v>
      </c>
      <c r="O278" s="838">
        <v>0</v>
      </c>
      <c r="P278" s="838">
        <v>0</v>
      </c>
      <c r="Q278" s="838">
        <v>0</v>
      </c>
      <c r="R278" s="838">
        <v>0</v>
      </c>
      <c r="S278" s="838">
        <v>0</v>
      </c>
      <c r="T278" s="838">
        <v>0</v>
      </c>
      <c r="U278" s="838">
        <v>0</v>
      </c>
      <c r="V278" s="917"/>
      <c r="W278" s="917"/>
      <c r="X278" s="917"/>
      <c r="Y278" s="917"/>
      <c r="Z278" s="917"/>
      <c r="AA278" s="917"/>
      <c r="AB278" s="917"/>
      <c r="AC278" s="917"/>
      <c r="AD278" s="917"/>
      <c r="AE278" s="917"/>
      <c r="AF278" s="917"/>
      <c r="AG278" s="917"/>
      <c r="AH278" s="917"/>
      <c r="AI278" s="917"/>
      <c r="AJ278" s="917"/>
      <c r="AK278" s="917"/>
      <c r="AL278" s="917"/>
      <c r="AM278" s="917"/>
      <c r="AN278" s="917"/>
      <c r="AO278" s="917"/>
      <c r="AP278" s="917"/>
      <c r="AQ278" s="917"/>
      <c r="AR278" s="917"/>
      <c r="AS278" s="917"/>
      <c r="AT278" s="917"/>
      <c r="AU278" s="917"/>
      <c r="AV278" s="917"/>
      <c r="AW278" s="917"/>
      <c r="AX278" s="917"/>
      <c r="AY278" s="917"/>
      <c r="AZ278" s="917"/>
      <c r="BA278" s="917"/>
      <c r="BB278" s="917"/>
      <c r="BC278" s="917"/>
      <c r="BD278" s="917"/>
      <c r="BE278" s="917"/>
      <c r="BF278" s="917"/>
      <c r="BG278" s="917"/>
      <c r="BH278" s="917"/>
      <c r="BI278" s="917"/>
      <c r="BJ278" s="917"/>
      <c r="BK278" s="917"/>
    </row>
    <row r="279" spans="1:63" s="922" customFormat="1" hidden="1" x14ac:dyDescent="0.2">
      <c r="A279" s="832" t="str">
        <f t="shared" si="13"/>
        <v/>
      </c>
      <c r="B279" s="832" t="s">
        <v>1210</v>
      </c>
      <c r="C279" s="462" t="s">
        <v>1466</v>
      </c>
      <c r="D279" s="835" t="s">
        <v>1669</v>
      </c>
      <c r="E279" s="838">
        <v>0</v>
      </c>
      <c r="F279" s="838">
        <v>0</v>
      </c>
      <c r="G279" s="838">
        <v>0</v>
      </c>
      <c r="H279" s="838">
        <v>0</v>
      </c>
      <c r="I279" s="838">
        <v>0</v>
      </c>
      <c r="J279" s="838">
        <v>0</v>
      </c>
      <c r="K279" s="838">
        <v>0</v>
      </c>
      <c r="L279" s="838">
        <v>0</v>
      </c>
      <c r="M279" s="838">
        <v>0</v>
      </c>
      <c r="N279" s="838">
        <v>0</v>
      </c>
      <c r="O279" s="838">
        <v>0</v>
      </c>
      <c r="P279" s="838">
        <v>0</v>
      </c>
      <c r="Q279" s="838">
        <v>0</v>
      </c>
      <c r="R279" s="838">
        <v>0</v>
      </c>
      <c r="S279" s="838">
        <v>0</v>
      </c>
      <c r="T279" s="838">
        <v>0</v>
      </c>
      <c r="U279" s="838">
        <v>0</v>
      </c>
      <c r="V279" s="917"/>
      <c r="W279" s="917"/>
      <c r="X279" s="917"/>
      <c r="Y279" s="917"/>
      <c r="Z279" s="917"/>
      <c r="AA279" s="917"/>
      <c r="AB279" s="917"/>
      <c r="AC279" s="917"/>
      <c r="AD279" s="917"/>
      <c r="AE279" s="917"/>
      <c r="AF279" s="917"/>
      <c r="AG279" s="917"/>
      <c r="AH279" s="917"/>
      <c r="AI279" s="917"/>
      <c r="AJ279" s="917"/>
      <c r="AK279" s="917"/>
      <c r="AL279" s="917"/>
      <c r="AM279" s="917"/>
      <c r="AN279" s="917"/>
      <c r="AO279" s="917"/>
      <c r="AP279" s="917"/>
      <c r="AQ279" s="917"/>
      <c r="AR279" s="917"/>
      <c r="AS279" s="917"/>
      <c r="AT279" s="917"/>
      <c r="AU279" s="917"/>
      <c r="AV279" s="917"/>
      <c r="AW279" s="917"/>
      <c r="AX279" s="917"/>
      <c r="AY279" s="917"/>
      <c r="AZ279" s="917"/>
      <c r="BA279" s="917"/>
      <c r="BB279" s="917"/>
      <c r="BC279" s="917"/>
      <c r="BD279" s="917"/>
      <c r="BE279" s="917"/>
      <c r="BF279" s="917"/>
      <c r="BG279" s="917"/>
      <c r="BH279" s="917"/>
      <c r="BI279" s="917"/>
      <c r="BJ279" s="917"/>
      <c r="BK279" s="917"/>
    </row>
    <row r="280" spans="1:63" s="922" customFormat="1" x14ac:dyDescent="0.2">
      <c r="A280" s="832" t="str">
        <f t="shared" si="13"/>
        <v>X</v>
      </c>
      <c r="B280" s="832" t="s">
        <v>1204</v>
      </c>
      <c r="C280" s="462" t="s">
        <v>1467</v>
      </c>
      <c r="D280" s="835" t="s">
        <v>891</v>
      </c>
      <c r="E280" s="838">
        <v>8.5109349999999999</v>
      </c>
      <c r="F280" s="838">
        <v>26.006812</v>
      </c>
      <c r="G280" s="838">
        <v>-2.2412910000000004</v>
      </c>
      <c r="H280" s="838">
        <v>-4.9553229999999999</v>
      </c>
      <c r="I280" s="838">
        <v>-7.7920429999999996</v>
      </c>
      <c r="J280" s="838">
        <v>-4.0265980000000008</v>
      </c>
      <c r="K280" s="838">
        <v>-6.2783529999999992</v>
      </c>
      <c r="L280" s="838">
        <v>11.189211999999999</v>
      </c>
      <c r="M280" s="838">
        <v>5.8819350000000004</v>
      </c>
      <c r="N280" s="838">
        <v>-0.36808100000000016</v>
      </c>
      <c r="O280" s="838">
        <v>-2.1036049999999999</v>
      </c>
      <c r="P280" s="838">
        <v>-2.2757480000000005</v>
      </c>
      <c r="Q280" s="838">
        <v>-5.8394199999999996</v>
      </c>
      <c r="R280" s="838">
        <v>-10.026396999999999</v>
      </c>
      <c r="S280" s="838">
        <v>-3.8780000000002701E-3</v>
      </c>
      <c r="T280" s="838">
        <v>-2.1442269999999999</v>
      </c>
      <c r="U280" s="838">
        <v>-11.875999999999999</v>
      </c>
      <c r="V280" s="917"/>
      <c r="W280" s="917"/>
      <c r="X280" s="917"/>
      <c r="Y280" s="917"/>
      <c r="Z280" s="917"/>
      <c r="AA280" s="917"/>
      <c r="AB280" s="917"/>
      <c r="AC280" s="917"/>
      <c r="AD280" s="917"/>
      <c r="AE280" s="917"/>
      <c r="AF280" s="917"/>
      <c r="AG280" s="917"/>
      <c r="AH280" s="917"/>
      <c r="AI280" s="917"/>
      <c r="AJ280" s="917"/>
      <c r="AK280" s="917"/>
      <c r="AL280" s="917"/>
      <c r="AM280" s="917"/>
      <c r="AN280" s="917"/>
      <c r="AO280" s="917"/>
      <c r="AP280" s="917"/>
      <c r="AQ280" s="917"/>
      <c r="AR280" s="917"/>
      <c r="AS280" s="917"/>
      <c r="AT280" s="917"/>
      <c r="AU280" s="917"/>
      <c r="AV280" s="917"/>
      <c r="AW280" s="917"/>
      <c r="AX280" s="917"/>
      <c r="AY280" s="917"/>
      <c r="AZ280" s="917"/>
      <c r="BA280" s="917"/>
      <c r="BB280" s="917"/>
      <c r="BC280" s="917"/>
      <c r="BD280" s="917"/>
      <c r="BE280" s="917"/>
      <c r="BF280" s="917"/>
      <c r="BG280" s="917"/>
      <c r="BH280" s="917"/>
      <c r="BI280" s="917"/>
      <c r="BJ280" s="917"/>
      <c r="BK280" s="917"/>
    </row>
    <row r="281" spans="1:63" s="922" customFormat="1" x14ac:dyDescent="0.2">
      <c r="A281" s="832" t="str">
        <f t="shared" si="13"/>
        <v>X</v>
      </c>
      <c r="B281" s="832" t="s">
        <v>1204</v>
      </c>
      <c r="C281" s="462" t="s">
        <v>1468</v>
      </c>
      <c r="D281" s="835" t="s">
        <v>1670</v>
      </c>
      <c r="E281" s="838">
        <v>15.48962</v>
      </c>
      <c r="F281" s="838">
        <v>4.1375070000000003</v>
      </c>
      <c r="G281" s="838">
        <v>-6.3723879999999999</v>
      </c>
      <c r="H281" s="838">
        <v>2.0366620000000002</v>
      </c>
      <c r="I281" s="838">
        <v>-4.6844799999999998</v>
      </c>
      <c r="J281" s="838">
        <v>2.2185579999999998</v>
      </c>
      <c r="K281" s="838">
        <v>2.0499459999999998</v>
      </c>
      <c r="L281" s="838">
        <v>-12.37984</v>
      </c>
      <c r="M281" s="838">
        <v>2.412169</v>
      </c>
      <c r="N281" s="838">
        <v>-0.16913600000000001</v>
      </c>
      <c r="O281" s="838">
        <v>1.3672899999999999</v>
      </c>
      <c r="P281" s="838">
        <v>1.3953549999999999</v>
      </c>
      <c r="Q281" s="838">
        <v>2.3993799999999998</v>
      </c>
      <c r="R281" s="838">
        <v>-4.2189990000000002</v>
      </c>
      <c r="S281" s="838">
        <v>-1.087226</v>
      </c>
      <c r="T281" s="838">
        <v>-1.1667179999999999</v>
      </c>
      <c r="U281" s="838">
        <v>-13.875999999999999</v>
      </c>
      <c r="V281" s="917"/>
      <c r="W281" s="917"/>
      <c r="X281" s="917"/>
      <c r="Y281" s="917"/>
      <c r="Z281" s="917"/>
      <c r="AA281" s="917"/>
      <c r="AB281" s="917"/>
      <c r="AC281" s="917"/>
      <c r="AD281" s="917"/>
      <c r="AE281" s="917"/>
      <c r="AF281" s="917"/>
      <c r="AG281" s="917"/>
      <c r="AH281" s="917"/>
      <c r="AI281" s="917"/>
      <c r="AJ281" s="917"/>
      <c r="AK281" s="917"/>
      <c r="AL281" s="917"/>
      <c r="AM281" s="917"/>
      <c r="AN281" s="917"/>
      <c r="AO281" s="917"/>
      <c r="AP281" s="917"/>
      <c r="AQ281" s="917"/>
      <c r="AR281" s="917"/>
      <c r="AS281" s="917"/>
      <c r="AT281" s="917"/>
      <c r="AU281" s="917"/>
      <c r="AV281" s="917"/>
      <c r="AW281" s="917"/>
      <c r="AX281" s="917"/>
      <c r="AY281" s="917"/>
      <c r="AZ281" s="917"/>
      <c r="BA281" s="917"/>
      <c r="BB281" s="917"/>
      <c r="BC281" s="917"/>
      <c r="BD281" s="917"/>
      <c r="BE281" s="917"/>
      <c r="BF281" s="917"/>
      <c r="BG281" s="917"/>
      <c r="BH281" s="917"/>
      <c r="BI281" s="917"/>
      <c r="BJ281" s="917"/>
      <c r="BK281" s="917"/>
    </row>
    <row r="282" spans="1:63" s="922" customFormat="1" x14ac:dyDescent="0.2">
      <c r="A282" s="832" t="str">
        <f t="shared" si="13"/>
        <v>X</v>
      </c>
      <c r="B282" s="832" t="s">
        <v>1204</v>
      </c>
      <c r="C282" s="462" t="s">
        <v>1469</v>
      </c>
      <c r="D282" s="835" t="s">
        <v>1671</v>
      </c>
      <c r="E282" s="838">
        <v>0</v>
      </c>
      <c r="F282" s="838">
        <v>0</v>
      </c>
      <c r="G282" s="838">
        <v>0</v>
      </c>
      <c r="H282" s="838">
        <v>0</v>
      </c>
      <c r="I282" s="838">
        <v>0</v>
      </c>
      <c r="J282" s="838">
        <v>0</v>
      </c>
      <c r="K282" s="838">
        <v>0</v>
      </c>
      <c r="L282" s="838">
        <v>0</v>
      </c>
      <c r="M282" s="838">
        <v>0</v>
      </c>
      <c r="N282" s="838">
        <v>0</v>
      </c>
      <c r="O282" s="838">
        <v>0</v>
      </c>
      <c r="P282" s="838">
        <v>0</v>
      </c>
      <c r="Q282" s="838">
        <v>0</v>
      </c>
      <c r="R282" s="838">
        <v>0</v>
      </c>
      <c r="S282" s="838">
        <v>0</v>
      </c>
      <c r="T282" s="838">
        <v>0</v>
      </c>
      <c r="U282" s="838">
        <v>-13.987</v>
      </c>
      <c r="V282" s="917"/>
      <c r="W282" s="917"/>
      <c r="X282" s="917"/>
      <c r="Y282" s="917"/>
      <c r="Z282" s="917"/>
      <c r="AA282" s="917"/>
      <c r="AB282" s="917"/>
      <c r="AC282" s="917"/>
      <c r="AD282" s="917"/>
      <c r="AE282" s="917"/>
      <c r="AF282" s="917"/>
      <c r="AG282" s="917"/>
      <c r="AH282" s="917"/>
      <c r="AI282" s="917"/>
      <c r="AJ282" s="917"/>
      <c r="AK282" s="917"/>
      <c r="AL282" s="917"/>
      <c r="AM282" s="917"/>
      <c r="AN282" s="917"/>
      <c r="AO282" s="917"/>
      <c r="AP282" s="917"/>
      <c r="AQ282" s="917"/>
      <c r="AR282" s="917"/>
      <c r="AS282" s="917"/>
      <c r="AT282" s="917"/>
      <c r="AU282" s="917"/>
      <c r="AV282" s="917"/>
      <c r="AW282" s="917"/>
      <c r="AX282" s="917"/>
      <c r="AY282" s="917"/>
      <c r="AZ282" s="917"/>
      <c r="BA282" s="917"/>
      <c r="BB282" s="917"/>
      <c r="BC282" s="917"/>
      <c r="BD282" s="917"/>
      <c r="BE282" s="917"/>
      <c r="BF282" s="917"/>
      <c r="BG282" s="917"/>
      <c r="BH282" s="917"/>
      <c r="BI282" s="917"/>
      <c r="BJ282" s="917"/>
      <c r="BK282" s="917"/>
    </row>
    <row r="283" spans="1:63" s="922" customFormat="1" hidden="1" x14ac:dyDescent="0.2">
      <c r="A283" s="832" t="str">
        <f t="shared" si="13"/>
        <v/>
      </c>
      <c r="B283" s="832" t="s">
        <v>1204</v>
      </c>
      <c r="C283" s="462" t="s">
        <v>1470</v>
      </c>
      <c r="D283" s="835" t="s">
        <v>1672</v>
      </c>
      <c r="E283" s="838">
        <v>0</v>
      </c>
      <c r="F283" s="838">
        <v>0</v>
      </c>
      <c r="G283" s="838">
        <v>0</v>
      </c>
      <c r="H283" s="838">
        <v>0</v>
      </c>
      <c r="I283" s="838">
        <v>0</v>
      </c>
      <c r="J283" s="838">
        <v>0</v>
      </c>
      <c r="K283" s="838">
        <v>0</v>
      </c>
      <c r="L283" s="838">
        <v>0</v>
      </c>
      <c r="M283" s="838">
        <v>0</v>
      </c>
      <c r="N283" s="838">
        <v>0</v>
      </c>
      <c r="O283" s="838">
        <v>0</v>
      </c>
      <c r="P283" s="838">
        <v>0</v>
      </c>
      <c r="Q283" s="838">
        <v>0</v>
      </c>
      <c r="R283" s="838">
        <v>0</v>
      </c>
      <c r="S283" s="838">
        <v>0</v>
      </c>
      <c r="T283" s="838">
        <v>0</v>
      </c>
      <c r="U283" s="838">
        <v>0</v>
      </c>
      <c r="V283" s="917"/>
      <c r="W283" s="917"/>
      <c r="X283" s="917"/>
      <c r="Y283" s="917"/>
      <c r="Z283" s="917"/>
      <c r="AA283" s="917"/>
      <c r="AB283" s="917"/>
      <c r="AC283" s="917"/>
      <c r="AD283" s="917"/>
      <c r="AE283" s="917"/>
      <c r="AF283" s="917"/>
      <c r="AG283" s="917"/>
      <c r="AH283" s="917"/>
      <c r="AI283" s="917"/>
      <c r="AJ283" s="917"/>
      <c r="AK283" s="917"/>
      <c r="AL283" s="917"/>
      <c r="AM283" s="917"/>
      <c r="AN283" s="917"/>
      <c r="AO283" s="917"/>
      <c r="AP283" s="917"/>
      <c r="AQ283" s="917"/>
      <c r="AR283" s="917"/>
      <c r="AS283" s="917"/>
      <c r="AT283" s="917"/>
      <c r="AU283" s="917"/>
      <c r="AV283" s="917"/>
      <c r="AW283" s="917"/>
      <c r="AX283" s="917"/>
      <c r="AY283" s="917"/>
      <c r="AZ283" s="917"/>
      <c r="BA283" s="917"/>
      <c r="BB283" s="917"/>
      <c r="BC283" s="917"/>
      <c r="BD283" s="917"/>
      <c r="BE283" s="917"/>
      <c r="BF283" s="917"/>
      <c r="BG283" s="917"/>
      <c r="BH283" s="917"/>
      <c r="BI283" s="917"/>
      <c r="BJ283" s="917"/>
      <c r="BK283" s="917"/>
    </row>
    <row r="284" spans="1:63" s="922" customFormat="1" hidden="1" x14ac:dyDescent="0.2">
      <c r="A284" s="832" t="str">
        <f t="shared" si="13"/>
        <v/>
      </c>
      <c r="B284" s="832" t="s">
        <v>1204</v>
      </c>
      <c r="C284" s="462" t="s">
        <v>1471</v>
      </c>
      <c r="D284" s="465" t="s">
        <v>895</v>
      </c>
      <c r="E284" s="838">
        <v>0</v>
      </c>
      <c r="F284" s="838">
        <v>0</v>
      </c>
      <c r="G284" s="838">
        <v>0</v>
      </c>
      <c r="H284" s="838">
        <v>0</v>
      </c>
      <c r="I284" s="838">
        <v>0</v>
      </c>
      <c r="J284" s="838">
        <v>0</v>
      </c>
      <c r="K284" s="838">
        <v>0</v>
      </c>
      <c r="L284" s="838">
        <v>0</v>
      </c>
      <c r="M284" s="838">
        <v>0</v>
      </c>
      <c r="N284" s="838">
        <v>0</v>
      </c>
      <c r="O284" s="838">
        <v>0</v>
      </c>
      <c r="P284" s="838">
        <v>0</v>
      </c>
      <c r="Q284" s="838">
        <v>0</v>
      </c>
      <c r="R284" s="838">
        <v>0</v>
      </c>
      <c r="S284" s="838">
        <v>0</v>
      </c>
      <c r="T284" s="838">
        <v>0</v>
      </c>
      <c r="U284" s="838">
        <v>0</v>
      </c>
      <c r="V284" s="917"/>
      <c r="W284" s="917"/>
      <c r="X284" s="917"/>
      <c r="Y284" s="917"/>
      <c r="Z284" s="917"/>
      <c r="AA284" s="917"/>
      <c r="AB284" s="917"/>
      <c r="AC284" s="917"/>
      <c r="AD284" s="917"/>
      <c r="AE284" s="917"/>
      <c r="AF284" s="917"/>
      <c r="AG284" s="917"/>
      <c r="AH284" s="917"/>
      <c r="AI284" s="917"/>
      <c r="AJ284" s="917"/>
      <c r="AK284" s="917"/>
      <c r="AL284" s="917"/>
      <c r="AM284" s="917"/>
      <c r="AN284" s="917"/>
      <c r="AO284" s="917"/>
      <c r="AP284" s="917"/>
      <c r="AQ284" s="917"/>
      <c r="AR284" s="917"/>
      <c r="AS284" s="917"/>
      <c r="AT284" s="917"/>
      <c r="AU284" s="917"/>
      <c r="AV284" s="917"/>
      <c r="AW284" s="917"/>
      <c r="AX284" s="917"/>
      <c r="AY284" s="917"/>
      <c r="AZ284" s="917"/>
      <c r="BA284" s="917"/>
      <c r="BB284" s="917"/>
      <c r="BC284" s="917"/>
      <c r="BD284" s="917"/>
      <c r="BE284" s="917"/>
      <c r="BF284" s="917"/>
      <c r="BG284" s="917"/>
      <c r="BH284" s="917"/>
      <c r="BI284" s="917"/>
      <c r="BJ284" s="917"/>
      <c r="BK284" s="917"/>
    </row>
    <row r="285" spans="1:63" s="922" customFormat="1" hidden="1" x14ac:dyDescent="0.2">
      <c r="A285" s="832" t="str">
        <f t="shared" si="13"/>
        <v/>
      </c>
      <c r="B285" s="832" t="s">
        <v>1204</v>
      </c>
      <c r="C285" s="462" t="s">
        <v>1472</v>
      </c>
      <c r="D285" s="835" t="s">
        <v>1673</v>
      </c>
      <c r="E285" s="838">
        <v>0</v>
      </c>
      <c r="F285" s="838">
        <v>0</v>
      </c>
      <c r="G285" s="838">
        <v>0</v>
      </c>
      <c r="H285" s="838">
        <v>0</v>
      </c>
      <c r="I285" s="838">
        <v>0</v>
      </c>
      <c r="J285" s="838">
        <v>0</v>
      </c>
      <c r="K285" s="838">
        <v>0</v>
      </c>
      <c r="L285" s="838">
        <v>0</v>
      </c>
      <c r="M285" s="838">
        <v>0</v>
      </c>
      <c r="N285" s="838">
        <v>0</v>
      </c>
      <c r="O285" s="838">
        <v>0</v>
      </c>
      <c r="P285" s="838">
        <v>0</v>
      </c>
      <c r="Q285" s="838">
        <v>0</v>
      </c>
      <c r="R285" s="838">
        <v>0</v>
      </c>
      <c r="S285" s="838">
        <v>0</v>
      </c>
      <c r="T285" s="838">
        <v>0</v>
      </c>
      <c r="U285" s="838">
        <v>0</v>
      </c>
      <c r="V285" s="917"/>
      <c r="W285" s="917"/>
      <c r="X285" s="917"/>
      <c r="Y285" s="917"/>
      <c r="Z285" s="917"/>
      <c r="AA285" s="917"/>
      <c r="AB285" s="917"/>
      <c r="AC285" s="917"/>
      <c r="AD285" s="917"/>
      <c r="AE285" s="917"/>
      <c r="AF285" s="917"/>
      <c r="AG285" s="917"/>
      <c r="AH285" s="917"/>
      <c r="AI285" s="917"/>
      <c r="AJ285" s="917"/>
      <c r="AK285" s="917"/>
      <c r="AL285" s="917"/>
      <c r="AM285" s="917"/>
      <c r="AN285" s="917"/>
      <c r="AO285" s="917"/>
      <c r="AP285" s="917"/>
      <c r="AQ285" s="917"/>
      <c r="AR285" s="917"/>
      <c r="AS285" s="917"/>
      <c r="AT285" s="917"/>
      <c r="AU285" s="917"/>
      <c r="AV285" s="917"/>
      <c r="AW285" s="917"/>
      <c r="AX285" s="917"/>
      <c r="AY285" s="917"/>
      <c r="AZ285" s="917"/>
      <c r="BA285" s="917"/>
      <c r="BB285" s="917"/>
      <c r="BC285" s="917"/>
      <c r="BD285" s="917"/>
      <c r="BE285" s="917"/>
      <c r="BF285" s="917"/>
      <c r="BG285" s="917"/>
      <c r="BH285" s="917"/>
      <c r="BI285" s="917"/>
      <c r="BJ285" s="917"/>
      <c r="BK285" s="917"/>
    </row>
    <row r="286" spans="1:63" s="922" customFormat="1" hidden="1" x14ac:dyDescent="0.2">
      <c r="A286" s="832" t="str">
        <f t="shared" si="13"/>
        <v/>
      </c>
      <c r="B286" s="832" t="s">
        <v>1210</v>
      </c>
      <c r="C286" s="462" t="s">
        <v>1473</v>
      </c>
      <c r="D286" s="835" t="s">
        <v>1674</v>
      </c>
      <c r="E286" s="838">
        <v>0</v>
      </c>
      <c r="F286" s="838">
        <v>0</v>
      </c>
      <c r="G286" s="838">
        <v>0</v>
      </c>
      <c r="H286" s="838">
        <v>0</v>
      </c>
      <c r="I286" s="838">
        <v>0</v>
      </c>
      <c r="J286" s="838">
        <v>0</v>
      </c>
      <c r="K286" s="838">
        <v>0</v>
      </c>
      <c r="L286" s="838">
        <v>0</v>
      </c>
      <c r="M286" s="838">
        <v>0</v>
      </c>
      <c r="N286" s="838">
        <v>0</v>
      </c>
      <c r="O286" s="838">
        <v>0</v>
      </c>
      <c r="P286" s="838">
        <v>0</v>
      </c>
      <c r="Q286" s="838">
        <v>0</v>
      </c>
      <c r="R286" s="838">
        <v>0</v>
      </c>
      <c r="S286" s="838">
        <v>0</v>
      </c>
      <c r="T286" s="838">
        <v>0</v>
      </c>
      <c r="U286" s="838">
        <v>0</v>
      </c>
      <c r="V286" s="917"/>
      <c r="W286" s="917"/>
      <c r="X286" s="917"/>
      <c r="Y286" s="917"/>
      <c r="Z286" s="917"/>
      <c r="AA286" s="917"/>
      <c r="AB286" s="917"/>
      <c r="AC286" s="917"/>
      <c r="AD286" s="917"/>
      <c r="AE286" s="917"/>
      <c r="AF286" s="917"/>
      <c r="AG286" s="917"/>
      <c r="AH286" s="917"/>
      <c r="AI286" s="917"/>
      <c r="AJ286" s="917"/>
      <c r="AK286" s="917"/>
      <c r="AL286" s="917"/>
      <c r="AM286" s="917"/>
      <c r="AN286" s="917"/>
      <c r="AO286" s="917"/>
      <c r="AP286" s="917"/>
      <c r="AQ286" s="917"/>
      <c r="AR286" s="917"/>
      <c r="AS286" s="917"/>
      <c r="AT286" s="917"/>
      <c r="AU286" s="917"/>
      <c r="AV286" s="917"/>
      <c r="AW286" s="917"/>
      <c r="AX286" s="917"/>
      <c r="AY286" s="917"/>
      <c r="AZ286" s="917"/>
      <c r="BA286" s="917"/>
      <c r="BB286" s="917"/>
      <c r="BC286" s="917"/>
      <c r="BD286" s="917"/>
      <c r="BE286" s="917"/>
      <c r="BF286" s="917"/>
      <c r="BG286" s="917"/>
      <c r="BH286" s="917"/>
      <c r="BI286" s="917"/>
      <c r="BJ286" s="917"/>
      <c r="BK286" s="917"/>
    </row>
    <row r="287" spans="1:63" s="922" customFormat="1" hidden="1" x14ac:dyDescent="0.2">
      <c r="A287" s="832" t="str">
        <f t="shared" si="13"/>
        <v/>
      </c>
      <c r="B287" s="832" t="s">
        <v>1210</v>
      </c>
      <c r="C287" s="462" t="s">
        <v>1474</v>
      </c>
      <c r="D287" s="465" t="s">
        <v>1675</v>
      </c>
      <c r="E287" s="838">
        <v>0</v>
      </c>
      <c r="F287" s="838">
        <v>0</v>
      </c>
      <c r="G287" s="838">
        <v>0</v>
      </c>
      <c r="H287" s="838">
        <v>0</v>
      </c>
      <c r="I287" s="838">
        <v>0</v>
      </c>
      <c r="J287" s="838">
        <v>0</v>
      </c>
      <c r="K287" s="838">
        <v>0</v>
      </c>
      <c r="L287" s="838">
        <v>0</v>
      </c>
      <c r="M287" s="838">
        <v>0</v>
      </c>
      <c r="N287" s="838">
        <v>0</v>
      </c>
      <c r="O287" s="838">
        <v>0</v>
      </c>
      <c r="P287" s="838">
        <v>0</v>
      </c>
      <c r="Q287" s="838">
        <v>0</v>
      </c>
      <c r="R287" s="838">
        <v>0</v>
      </c>
      <c r="S287" s="838">
        <v>0</v>
      </c>
      <c r="T287" s="838">
        <v>0</v>
      </c>
      <c r="U287" s="838">
        <v>0</v>
      </c>
      <c r="V287" s="917"/>
      <c r="W287" s="917"/>
      <c r="X287" s="917"/>
      <c r="Y287" s="917"/>
      <c r="Z287" s="917"/>
      <c r="AA287" s="917"/>
      <c r="AB287" s="917"/>
      <c r="AC287" s="917"/>
      <c r="AD287" s="917"/>
      <c r="AE287" s="917"/>
      <c r="AF287" s="917"/>
      <c r="AG287" s="917"/>
      <c r="AH287" s="917"/>
      <c r="AI287" s="917"/>
      <c r="AJ287" s="917"/>
      <c r="AK287" s="917"/>
      <c r="AL287" s="917"/>
      <c r="AM287" s="917"/>
      <c r="AN287" s="917"/>
      <c r="AO287" s="917"/>
      <c r="AP287" s="917"/>
      <c r="AQ287" s="917"/>
      <c r="AR287" s="917"/>
      <c r="AS287" s="917"/>
      <c r="AT287" s="917"/>
      <c r="AU287" s="917"/>
      <c r="AV287" s="917"/>
      <c r="AW287" s="917"/>
      <c r="AX287" s="917"/>
      <c r="AY287" s="917"/>
      <c r="AZ287" s="917"/>
      <c r="BA287" s="917"/>
      <c r="BB287" s="917"/>
      <c r="BC287" s="917"/>
      <c r="BD287" s="917"/>
      <c r="BE287" s="917"/>
      <c r="BF287" s="917"/>
      <c r="BG287" s="917"/>
      <c r="BH287" s="917"/>
      <c r="BI287" s="917"/>
      <c r="BJ287" s="917"/>
      <c r="BK287" s="917"/>
    </row>
    <row r="288" spans="1:63" s="922" customFormat="1" hidden="1" x14ac:dyDescent="0.2">
      <c r="A288" s="832" t="str">
        <f t="shared" si="13"/>
        <v/>
      </c>
      <c r="B288" s="832" t="s">
        <v>1204</v>
      </c>
      <c r="C288" s="462" t="s">
        <v>1475</v>
      </c>
      <c r="D288" s="835" t="s">
        <v>1676</v>
      </c>
      <c r="E288" s="838">
        <v>0</v>
      </c>
      <c r="F288" s="838">
        <v>0</v>
      </c>
      <c r="G288" s="838">
        <v>0</v>
      </c>
      <c r="H288" s="838">
        <v>0</v>
      </c>
      <c r="I288" s="838">
        <v>0</v>
      </c>
      <c r="J288" s="838">
        <v>0</v>
      </c>
      <c r="K288" s="838">
        <v>0</v>
      </c>
      <c r="L288" s="838">
        <v>0</v>
      </c>
      <c r="M288" s="838">
        <v>0</v>
      </c>
      <c r="N288" s="838">
        <v>0</v>
      </c>
      <c r="O288" s="838">
        <v>0</v>
      </c>
      <c r="P288" s="838">
        <v>0</v>
      </c>
      <c r="Q288" s="838">
        <v>0</v>
      </c>
      <c r="R288" s="838">
        <v>0</v>
      </c>
      <c r="S288" s="838">
        <v>0</v>
      </c>
      <c r="T288" s="838">
        <v>0</v>
      </c>
      <c r="U288" s="838">
        <v>0</v>
      </c>
      <c r="V288" s="917"/>
      <c r="W288" s="917"/>
      <c r="X288" s="917"/>
      <c r="Y288" s="917"/>
      <c r="Z288" s="917"/>
      <c r="AA288" s="917"/>
      <c r="AB288" s="917"/>
      <c r="AC288" s="917"/>
      <c r="AD288" s="917"/>
      <c r="AE288" s="917"/>
      <c r="AF288" s="917"/>
      <c r="AG288" s="917"/>
      <c r="AH288" s="917"/>
      <c r="AI288" s="917"/>
      <c r="AJ288" s="917"/>
      <c r="AK288" s="917"/>
      <c r="AL288" s="917"/>
      <c r="AM288" s="917"/>
      <c r="AN288" s="917"/>
      <c r="AO288" s="917"/>
      <c r="AP288" s="917"/>
      <c r="AQ288" s="917"/>
      <c r="AR288" s="917"/>
      <c r="AS288" s="917"/>
      <c r="AT288" s="917"/>
      <c r="AU288" s="917"/>
      <c r="AV288" s="917"/>
      <c r="AW288" s="917"/>
      <c r="AX288" s="917"/>
      <c r="AY288" s="917"/>
      <c r="AZ288" s="917"/>
      <c r="BA288" s="917"/>
      <c r="BB288" s="917"/>
      <c r="BC288" s="917"/>
      <c r="BD288" s="917"/>
      <c r="BE288" s="917"/>
      <c r="BF288" s="917"/>
      <c r="BG288" s="917"/>
      <c r="BH288" s="917"/>
      <c r="BI288" s="917"/>
      <c r="BJ288" s="917"/>
      <c r="BK288" s="917"/>
    </row>
    <row r="289" spans="1:96" s="919" customFormat="1" ht="20.100000000000001" hidden="1" customHeight="1" x14ac:dyDescent="0.2">
      <c r="A289" s="832" t="str">
        <f t="shared" si="13"/>
        <v/>
      </c>
      <c r="B289" s="843" t="s">
        <v>1210</v>
      </c>
      <c r="C289" s="845" t="s">
        <v>1476</v>
      </c>
      <c r="D289" s="855" t="s">
        <v>1677</v>
      </c>
      <c r="E289" s="856">
        <v>0</v>
      </c>
      <c r="F289" s="856">
        <v>0</v>
      </c>
      <c r="G289" s="856">
        <v>0</v>
      </c>
      <c r="H289" s="856">
        <v>0</v>
      </c>
      <c r="I289" s="856">
        <v>0</v>
      </c>
      <c r="J289" s="856">
        <v>0</v>
      </c>
      <c r="K289" s="856">
        <v>0</v>
      </c>
      <c r="L289" s="856">
        <v>0</v>
      </c>
      <c r="M289" s="856">
        <v>0</v>
      </c>
      <c r="N289" s="856">
        <v>0</v>
      </c>
      <c r="O289" s="856">
        <v>0</v>
      </c>
      <c r="P289" s="856">
        <v>0</v>
      </c>
      <c r="Q289" s="856">
        <v>0</v>
      </c>
      <c r="R289" s="856">
        <v>0</v>
      </c>
      <c r="S289" s="856">
        <v>0</v>
      </c>
      <c r="T289" s="856">
        <v>0</v>
      </c>
      <c r="U289" s="856">
        <v>0</v>
      </c>
      <c r="V289" s="917"/>
      <c r="W289" s="917"/>
      <c r="X289" s="917"/>
      <c r="Y289" s="917"/>
      <c r="Z289" s="917"/>
      <c r="AA289" s="917"/>
      <c r="AB289" s="917"/>
      <c r="AC289" s="917"/>
      <c r="AD289" s="917"/>
      <c r="AE289" s="917"/>
      <c r="AF289" s="917"/>
      <c r="AG289" s="917"/>
      <c r="AH289" s="917"/>
      <c r="AI289" s="917"/>
      <c r="AJ289" s="917"/>
      <c r="AK289" s="917"/>
      <c r="AL289" s="917"/>
      <c r="AM289" s="917"/>
      <c r="AN289" s="917"/>
      <c r="AO289" s="917"/>
      <c r="AP289" s="917"/>
      <c r="AQ289" s="917"/>
      <c r="AR289" s="917"/>
      <c r="AS289" s="917"/>
      <c r="AT289" s="917"/>
      <c r="AU289" s="917"/>
      <c r="AV289" s="917"/>
      <c r="AW289" s="917"/>
      <c r="AX289" s="917"/>
      <c r="AY289" s="917"/>
      <c r="AZ289" s="917"/>
      <c r="BA289" s="917"/>
      <c r="BB289" s="917"/>
      <c r="BC289" s="917"/>
      <c r="BD289" s="917"/>
      <c r="BE289" s="917"/>
      <c r="BF289" s="917"/>
      <c r="BG289" s="917"/>
      <c r="BH289" s="917"/>
      <c r="BI289" s="917"/>
      <c r="BJ289" s="917"/>
      <c r="BK289" s="917"/>
      <c r="BL289" s="925"/>
      <c r="BT289" s="925"/>
      <c r="CB289" s="925"/>
      <c r="CJ289" s="925"/>
      <c r="CR289" s="925"/>
    </row>
    <row r="290" spans="1:96" s="922" customFormat="1" ht="20.100000000000001" hidden="1" customHeight="1" x14ac:dyDescent="0.2">
      <c r="A290" s="832" t="str">
        <f t="shared" si="13"/>
        <v/>
      </c>
      <c r="B290" s="850" t="s">
        <v>1210</v>
      </c>
      <c r="C290" s="851" t="s">
        <v>1477</v>
      </c>
      <c r="D290" s="852" t="s">
        <v>1678</v>
      </c>
      <c r="E290" s="853">
        <v>0</v>
      </c>
      <c r="F290" s="853">
        <v>0</v>
      </c>
      <c r="G290" s="853">
        <v>0</v>
      </c>
      <c r="H290" s="853">
        <v>0</v>
      </c>
      <c r="I290" s="853">
        <v>0</v>
      </c>
      <c r="J290" s="853">
        <v>0</v>
      </c>
      <c r="K290" s="853">
        <v>0</v>
      </c>
      <c r="L290" s="853">
        <v>0</v>
      </c>
      <c r="M290" s="853">
        <v>0</v>
      </c>
      <c r="N290" s="853">
        <v>0</v>
      </c>
      <c r="O290" s="853">
        <v>0</v>
      </c>
      <c r="P290" s="853">
        <v>0</v>
      </c>
      <c r="Q290" s="853">
        <v>0</v>
      </c>
      <c r="R290" s="853">
        <v>0</v>
      </c>
      <c r="S290" s="853">
        <v>0</v>
      </c>
      <c r="T290" s="853">
        <v>0</v>
      </c>
      <c r="U290" s="853">
        <v>0</v>
      </c>
      <c r="V290" s="917"/>
      <c r="W290" s="917"/>
      <c r="X290" s="917"/>
      <c r="Y290" s="917"/>
      <c r="Z290" s="917"/>
      <c r="AA290" s="917"/>
      <c r="AB290" s="917"/>
      <c r="AC290" s="917"/>
      <c r="AD290" s="917"/>
      <c r="AE290" s="917"/>
      <c r="AF290" s="917"/>
      <c r="AG290" s="917"/>
      <c r="AH290" s="917"/>
      <c r="AI290" s="917"/>
      <c r="AJ290" s="917"/>
      <c r="AK290" s="917"/>
      <c r="AL290" s="917"/>
      <c r="AM290" s="917"/>
      <c r="AN290" s="917"/>
      <c r="AO290" s="917"/>
      <c r="AP290" s="917"/>
      <c r="AQ290" s="917"/>
      <c r="AR290" s="917"/>
      <c r="AS290" s="917"/>
      <c r="AT290" s="917"/>
      <c r="AU290" s="917"/>
      <c r="AV290" s="917"/>
      <c r="AW290" s="917"/>
      <c r="AX290" s="917"/>
      <c r="AY290" s="917"/>
      <c r="AZ290" s="917"/>
      <c r="BA290" s="917"/>
      <c r="BB290" s="917"/>
      <c r="BC290" s="917"/>
      <c r="BD290" s="917"/>
      <c r="BE290" s="917"/>
      <c r="BF290" s="917"/>
      <c r="BG290" s="917"/>
      <c r="BH290" s="917"/>
      <c r="BI290" s="917"/>
      <c r="BJ290" s="917"/>
      <c r="BK290" s="917"/>
    </row>
    <row r="291" spans="1:96" s="922" customFormat="1" hidden="1" x14ac:dyDescent="0.2">
      <c r="A291" s="832" t="str">
        <f t="shared" si="13"/>
        <v/>
      </c>
      <c r="B291" s="832" t="s">
        <v>1210</v>
      </c>
      <c r="C291" s="462" t="s">
        <v>1478</v>
      </c>
      <c r="D291" s="854" t="s">
        <v>1679</v>
      </c>
      <c r="E291" s="838">
        <v>0</v>
      </c>
      <c r="F291" s="838">
        <v>0</v>
      </c>
      <c r="G291" s="838">
        <v>0</v>
      </c>
      <c r="H291" s="838">
        <v>0</v>
      </c>
      <c r="I291" s="838">
        <v>0</v>
      </c>
      <c r="J291" s="838">
        <v>0</v>
      </c>
      <c r="K291" s="838">
        <v>0</v>
      </c>
      <c r="L291" s="838">
        <v>0</v>
      </c>
      <c r="M291" s="838">
        <v>0</v>
      </c>
      <c r="N291" s="838">
        <v>0</v>
      </c>
      <c r="O291" s="838">
        <v>0</v>
      </c>
      <c r="P291" s="838">
        <v>0</v>
      </c>
      <c r="Q291" s="838">
        <v>0</v>
      </c>
      <c r="R291" s="838">
        <v>0</v>
      </c>
      <c r="S291" s="838">
        <v>0</v>
      </c>
      <c r="T291" s="838">
        <v>0</v>
      </c>
      <c r="U291" s="838">
        <v>0</v>
      </c>
      <c r="V291" s="917"/>
      <c r="W291" s="917"/>
      <c r="X291" s="917"/>
      <c r="Y291" s="917"/>
      <c r="Z291" s="917"/>
      <c r="AA291" s="917"/>
      <c r="AB291" s="917"/>
      <c r="AC291" s="917"/>
      <c r="AD291" s="917"/>
      <c r="AE291" s="917"/>
      <c r="AF291" s="917"/>
      <c r="AG291" s="917"/>
      <c r="AH291" s="917"/>
      <c r="AI291" s="917"/>
      <c r="AJ291" s="917"/>
      <c r="AK291" s="917"/>
      <c r="AL291" s="917"/>
      <c r="AM291" s="917"/>
      <c r="AN291" s="917"/>
      <c r="AO291" s="917"/>
      <c r="AP291" s="917"/>
      <c r="AQ291" s="917"/>
      <c r="AR291" s="917"/>
      <c r="AS291" s="917"/>
      <c r="AT291" s="917"/>
      <c r="AU291" s="917"/>
      <c r="AV291" s="917"/>
      <c r="AW291" s="917"/>
      <c r="AX291" s="917"/>
      <c r="AY291" s="917"/>
      <c r="AZ291" s="917"/>
      <c r="BA291" s="917"/>
      <c r="BB291" s="917"/>
      <c r="BC291" s="917"/>
      <c r="BD291" s="917"/>
      <c r="BE291" s="917"/>
      <c r="BF291" s="917"/>
      <c r="BG291" s="917"/>
      <c r="BH291" s="917"/>
      <c r="BI291" s="917"/>
      <c r="BJ291" s="917"/>
      <c r="BK291" s="917"/>
    </row>
    <row r="292" spans="1:96" s="922" customFormat="1" hidden="1" x14ac:dyDescent="0.2">
      <c r="A292" s="832" t="str">
        <f t="shared" si="13"/>
        <v/>
      </c>
      <c r="B292" s="832" t="s">
        <v>1210</v>
      </c>
      <c r="C292" s="462" t="s">
        <v>1479</v>
      </c>
      <c r="D292" s="465" t="s">
        <v>1680</v>
      </c>
      <c r="E292" s="838">
        <v>0</v>
      </c>
      <c r="F292" s="838">
        <v>0</v>
      </c>
      <c r="G292" s="838">
        <v>0</v>
      </c>
      <c r="H292" s="838">
        <v>0</v>
      </c>
      <c r="I292" s="838">
        <v>0</v>
      </c>
      <c r="J292" s="838">
        <v>0</v>
      </c>
      <c r="K292" s="838">
        <v>0</v>
      </c>
      <c r="L292" s="838">
        <v>0</v>
      </c>
      <c r="M292" s="838">
        <v>0</v>
      </c>
      <c r="N292" s="838">
        <v>0</v>
      </c>
      <c r="O292" s="838">
        <v>0</v>
      </c>
      <c r="P292" s="838">
        <v>0</v>
      </c>
      <c r="Q292" s="838">
        <v>0</v>
      </c>
      <c r="R292" s="838">
        <v>0</v>
      </c>
      <c r="S292" s="838">
        <v>0</v>
      </c>
      <c r="T292" s="838">
        <v>0</v>
      </c>
      <c r="U292" s="838">
        <v>0</v>
      </c>
      <c r="V292" s="917"/>
      <c r="W292" s="917"/>
      <c r="X292" s="917"/>
      <c r="Y292" s="917"/>
      <c r="Z292" s="917"/>
      <c r="AA292" s="917"/>
      <c r="AB292" s="917"/>
      <c r="AC292" s="917"/>
      <c r="AD292" s="917"/>
      <c r="AE292" s="917"/>
      <c r="AF292" s="917"/>
      <c r="AG292" s="917"/>
      <c r="AH292" s="917"/>
      <c r="AI292" s="917"/>
      <c r="AJ292" s="917"/>
      <c r="AK292" s="917"/>
      <c r="AL292" s="917"/>
      <c r="AM292" s="917"/>
      <c r="AN292" s="917"/>
      <c r="AO292" s="917"/>
      <c r="AP292" s="917"/>
      <c r="AQ292" s="917"/>
      <c r="AR292" s="917"/>
      <c r="AS292" s="917"/>
      <c r="AT292" s="917"/>
      <c r="AU292" s="917"/>
      <c r="AV292" s="917"/>
      <c r="AW292" s="917"/>
      <c r="AX292" s="917"/>
      <c r="AY292" s="917"/>
      <c r="AZ292" s="917"/>
      <c r="BA292" s="917"/>
      <c r="BB292" s="917"/>
      <c r="BC292" s="917"/>
      <c r="BD292" s="917"/>
      <c r="BE292" s="917"/>
      <c r="BF292" s="917"/>
      <c r="BG292" s="917"/>
      <c r="BH292" s="917"/>
      <c r="BI292" s="917"/>
      <c r="BJ292" s="917"/>
      <c r="BK292" s="917"/>
    </row>
    <row r="293" spans="1:96" s="922" customFormat="1" hidden="1" x14ac:dyDescent="0.2">
      <c r="A293" s="832" t="str">
        <f t="shared" si="13"/>
        <v/>
      </c>
      <c r="B293" s="832" t="s">
        <v>1210</v>
      </c>
      <c r="C293" s="462" t="s">
        <v>1480</v>
      </c>
      <c r="D293" s="465" t="s">
        <v>1681</v>
      </c>
      <c r="E293" s="838">
        <v>0</v>
      </c>
      <c r="F293" s="838">
        <v>0</v>
      </c>
      <c r="G293" s="838">
        <v>0</v>
      </c>
      <c r="H293" s="838">
        <v>0</v>
      </c>
      <c r="I293" s="838">
        <v>0</v>
      </c>
      <c r="J293" s="838">
        <v>0</v>
      </c>
      <c r="K293" s="838">
        <v>0</v>
      </c>
      <c r="L293" s="838">
        <v>0</v>
      </c>
      <c r="M293" s="838">
        <v>0</v>
      </c>
      <c r="N293" s="838">
        <v>0</v>
      </c>
      <c r="O293" s="838">
        <v>0</v>
      </c>
      <c r="P293" s="838">
        <v>0</v>
      </c>
      <c r="Q293" s="838">
        <v>0</v>
      </c>
      <c r="R293" s="838">
        <v>0</v>
      </c>
      <c r="S293" s="838">
        <v>0</v>
      </c>
      <c r="T293" s="838">
        <v>0</v>
      </c>
      <c r="U293" s="838">
        <v>0</v>
      </c>
      <c r="V293" s="917"/>
      <c r="W293" s="917"/>
      <c r="X293" s="917"/>
      <c r="Y293" s="917"/>
      <c r="Z293" s="917"/>
      <c r="AA293" s="917"/>
      <c r="AB293" s="917"/>
      <c r="AC293" s="917"/>
      <c r="AD293" s="917"/>
      <c r="AE293" s="917"/>
      <c r="AF293" s="917"/>
      <c r="AG293" s="917"/>
      <c r="AH293" s="917"/>
      <c r="AI293" s="917"/>
      <c r="AJ293" s="917"/>
      <c r="AK293" s="917"/>
      <c r="AL293" s="917"/>
      <c r="AM293" s="917"/>
      <c r="AN293" s="917"/>
      <c r="AO293" s="917"/>
      <c r="AP293" s="917"/>
      <c r="AQ293" s="917"/>
      <c r="AR293" s="917"/>
      <c r="AS293" s="917"/>
      <c r="AT293" s="917"/>
      <c r="AU293" s="917"/>
      <c r="AV293" s="917"/>
      <c r="AW293" s="917"/>
      <c r="AX293" s="917"/>
      <c r="AY293" s="917"/>
      <c r="AZ293" s="917"/>
      <c r="BA293" s="917"/>
      <c r="BB293" s="917"/>
      <c r="BC293" s="917"/>
      <c r="BD293" s="917"/>
      <c r="BE293" s="917"/>
      <c r="BF293" s="917"/>
      <c r="BG293" s="917"/>
      <c r="BH293" s="917"/>
      <c r="BI293" s="917"/>
      <c r="BJ293" s="917"/>
      <c r="BK293" s="917"/>
    </row>
    <row r="294" spans="1:96" s="922" customFormat="1" hidden="1" x14ac:dyDescent="0.2">
      <c r="A294" s="832" t="str">
        <f t="shared" si="13"/>
        <v/>
      </c>
      <c r="B294" s="832" t="s">
        <v>1204</v>
      </c>
      <c r="C294" s="462" t="s">
        <v>1481</v>
      </c>
      <c r="D294" s="465" t="s">
        <v>1682</v>
      </c>
      <c r="E294" s="838">
        <v>0</v>
      </c>
      <c r="F294" s="838">
        <v>0</v>
      </c>
      <c r="G294" s="838">
        <v>0</v>
      </c>
      <c r="H294" s="838">
        <v>0</v>
      </c>
      <c r="I294" s="838">
        <v>0</v>
      </c>
      <c r="J294" s="838">
        <v>0</v>
      </c>
      <c r="K294" s="838">
        <v>0</v>
      </c>
      <c r="L294" s="838">
        <v>0</v>
      </c>
      <c r="M294" s="838">
        <v>0</v>
      </c>
      <c r="N294" s="838">
        <v>0</v>
      </c>
      <c r="O294" s="838">
        <v>0</v>
      </c>
      <c r="P294" s="838">
        <v>0</v>
      </c>
      <c r="Q294" s="838">
        <v>0</v>
      </c>
      <c r="R294" s="838">
        <v>0</v>
      </c>
      <c r="S294" s="838">
        <v>0</v>
      </c>
      <c r="T294" s="838">
        <v>0</v>
      </c>
      <c r="U294" s="838">
        <v>0</v>
      </c>
      <c r="V294" s="917"/>
      <c r="W294" s="917"/>
      <c r="X294" s="917"/>
      <c r="Y294" s="917"/>
      <c r="Z294" s="917"/>
      <c r="AA294" s="917"/>
      <c r="AB294" s="917"/>
      <c r="AC294" s="917"/>
      <c r="AD294" s="917"/>
      <c r="AE294" s="917"/>
      <c r="AF294" s="917"/>
      <c r="AG294" s="917"/>
      <c r="AH294" s="917"/>
      <c r="AI294" s="917"/>
      <c r="AJ294" s="917"/>
      <c r="AK294" s="917"/>
      <c r="AL294" s="917"/>
      <c r="AM294" s="917"/>
      <c r="AN294" s="917"/>
      <c r="AO294" s="917"/>
      <c r="AP294" s="917"/>
      <c r="AQ294" s="917"/>
      <c r="AR294" s="917"/>
      <c r="AS294" s="917"/>
      <c r="AT294" s="917"/>
      <c r="AU294" s="917"/>
      <c r="AV294" s="917"/>
      <c r="AW294" s="917"/>
      <c r="AX294" s="917"/>
      <c r="AY294" s="917"/>
      <c r="AZ294" s="917"/>
      <c r="BA294" s="917"/>
      <c r="BB294" s="917"/>
      <c r="BC294" s="917"/>
      <c r="BD294" s="917"/>
      <c r="BE294" s="917"/>
      <c r="BF294" s="917"/>
      <c r="BG294" s="917"/>
      <c r="BH294" s="917"/>
      <c r="BI294" s="917"/>
      <c r="BJ294" s="917"/>
      <c r="BK294" s="917"/>
    </row>
    <row r="295" spans="1:96" s="922" customFormat="1" hidden="1" x14ac:dyDescent="0.2">
      <c r="A295" s="832" t="str">
        <f t="shared" si="13"/>
        <v/>
      </c>
      <c r="B295" s="832" t="s">
        <v>1210</v>
      </c>
      <c r="C295" s="462" t="s">
        <v>1482</v>
      </c>
      <c r="D295" s="465" t="s">
        <v>1683</v>
      </c>
      <c r="E295" s="838">
        <v>0</v>
      </c>
      <c r="F295" s="838">
        <v>0</v>
      </c>
      <c r="G295" s="838">
        <v>0</v>
      </c>
      <c r="H295" s="838">
        <v>0</v>
      </c>
      <c r="I295" s="838">
        <v>0</v>
      </c>
      <c r="J295" s="838">
        <v>0</v>
      </c>
      <c r="K295" s="838">
        <v>0</v>
      </c>
      <c r="L295" s="838">
        <v>0</v>
      </c>
      <c r="M295" s="838">
        <v>0</v>
      </c>
      <c r="N295" s="838">
        <v>0</v>
      </c>
      <c r="O295" s="838">
        <v>0</v>
      </c>
      <c r="P295" s="838">
        <v>0</v>
      </c>
      <c r="Q295" s="838">
        <v>0</v>
      </c>
      <c r="R295" s="838">
        <v>0</v>
      </c>
      <c r="S295" s="838">
        <v>0</v>
      </c>
      <c r="T295" s="838">
        <v>0</v>
      </c>
      <c r="U295" s="838">
        <v>0</v>
      </c>
      <c r="V295" s="917"/>
      <c r="W295" s="917"/>
      <c r="X295" s="917"/>
      <c r="Y295" s="917"/>
      <c r="Z295" s="917"/>
      <c r="AA295" s="917"/>
      <c r="AB295" s="917"/>
      <c r="AC295" s="917"/>
      <c r="AD295" s="917"/>
      <c r="AE295" s="917"/>
      <c r="AF295" s="917"/>
      <c r="AG295" s="917"/>
      <c r="AH295" s="917"/>
      <c r="AI295" s="917"/>
      <c r="AJ295" s="917"/>
      <c r="AK295" s="917"/>
      <c r="AL295" s="917"/>
      <c r="AM295" s="917"/>
      <c r="AN295" s="917"/>
      <c r="AO295" s="917"/>
      <c r="AP295" s="917"/>
      <c r="AQ295" s="917"/>
      <c r="AR295" s="917"/>
      <c r="AS295" s="917"/>
      <c r="AT295" s="917"/>
      <c r="AU295" s="917"/>
      <c r="AV295" s="917"/>
      <c r="AW295" s="917"/>
      <c r="AX295" s="917"/>
      <c r="AY295" s="917"/>
      <c r="AZ295" s="917"/>
      <c r="BA295" s="917"/>
      <c r="BB295" s="917"/>
      <c r="BC295" s="917"/>
      <c r="BD295" s="917"/>
      <c r="BE295" s="917"/>
      <c r="BF295" s="917"/>
      <c r="BG295" s="917"/>
      <c r="BH295" s="917"/>
      <c r="BI295" s="917"/>
      <c r="BJ295" s="917"/>
      <c r="BK295" s="917"/>
    </row>
    <row r="296" spans="1:96" s="922" customFormat="1" hidden="1" x14ac:dyDescent="0.2">
      <c r="A296" s="832" t="str">
        <f t="shared" si="13"/>
        <v/>
      </c>
      <c r="B296" s="832" t="s">
        <v>1210</v>
      </c>
      <c r="C296" s="462" t="s">
        <v>1483</v>
      </c>
      <c r="D296" s="835" t="s">
        <v>1684</v>
      </c>
      <c r="E296" s="838">
        <v>0</v>
      </c>
      <c r="F296" s="838">
        <v>0</v>
      </c>
      <c r="G296" s="838">
        <v>0</v>
      </c>
      <c r="H296" s="838">
        <v>0</v>
      </c>
      <c r="I296" s="838">
        <v>0</v>
      </c>
      <c r="J296" s="838">
        <v>0</v>
      </c>
      <c r="K296" s="838">
        <v>0</v>
      </c>
      <c r="L296" s="838">
        <v>0</v>
      </c>
      <c r="M296" s="838">
        <v>0</v>
      </c>
      <c r="N296" s="838">
        <v>0</v>
      </c>
      <c r="O296" s="838">
        <v>0</v>
      </c>
      <c r="P296" s="838">
        <v>0</v>
      </c>
      <c r="Q296" s="838">
        <v>0</v>
      </c>
      <c r="R296" s="838">
        <v>0</v>
      </c>
      <c r="S296" s="838">
        <v>0</v>
      </c>
      <c r="T296" s="838">
        <v>0</v>
      </c>
      <c r="U296" s="838">
        <v>0</v>
      </c>
      <c r="V296" s="917"/>
      <c r="W296" s="917"/>
      <c r="X296" s="917"/>
      <c r="Y296" s="917"/>
      <c r="Z296" s="917"/>
      <c r="AA296" s="917"/>
      <c r="AB296" s="917"/>
      <c r="AC296" s="917"/>
      <c r="AD296" s="917"/>
      <c r="AE296" s="917"/>
      <c r="AF296" s="917"/>
      <c r="AG296" s="917"/>
      <c r="AH296" s="917"/>
      <c r="AI296" s="917"/>
      <c r="AJ296" s="917"/>
      <c r="AK296" s="917"/>
      <c r="AL296" s="917"/>
      <c r="AM296" s="917"/>
      <c r="AN296" s="917"/>
      <c r="AO296" s="917"/>
      <c r="AP296" s="917"/>
      <c r="AQ296" s="917"/>
      <c r="AR296" s="917"/>
      <c r="AS296" s="917"/>
      <c r="AT296" s="917"/>
      <c r="AU296" s="917"/>
      <c r="AV296" s="917"/>
      <c r="AW296" s="917"/>
      <c r="AX296" s="917"/>
      <c r="AY296" s="917"/>
      <c r="AZ296" s="917"/>
      <c r="BA296" s="917"/>
      <c r="BB296" s="917"/>
      <c r="BC296" s="917"/>
      <c r="BD296" s="917"/>
      <c r="BE296" s="917"/>
      <c r="BF296" s="917"/>
      <c r="BG296" s="917"/>
      <c r="BH296" s="917"/>
      <c r="BI296" s="917"/>
      <c r="BJ296" s="917"/>
      <c r="BK296" s="917"/>
    </row>
    <row r="297" spans="1:96" s="922" customFormat="1" x14ac:dyDescent="0.2">
      <c r="A297" s="832" t="str">
        <f t="shared" si="13"/>
        <v>X</v>
      </c>
      <c r="B297" s="832" t="s">
        <v>1204</v>
      </c>
      <c r="C297" s="462" t="s">
        <v>1484</v>
      </c>
      <c r="D297" s="835" t="s">
        <v>1685</v>
      </c>
      <c r="E297" s="838">
        <v>15.48962</v>
      </c>
      <c r="F297" s="838">
        <v>4.1375070000000003</v>
      </c>
      <c r="G297" s="838">
        <v>-6.3723879999999999</v>
      </c>
      <c r="H297" s="838">
        <v>2.0366620000000002</v>
      </c>
      <c r="I297" s="838">
        <v>-4.6844799999999998</v>
      </c>
      <c r="J297" s="838">
        <v>2.2185579999999998</v>
      </c>
      <c r="K297" s="838">
        <v>2.0499459999999998</v>
      </c>
      <c r="L297" s="838">
        <v>-12.37984</v>
      </c>
      <c r="M297" s="838">
        <v>2.412169</v>
      </c>
      <c r="N297" s="838">
        <v>-0.16913600000000001</v>
      </c>
      <c r="O297" s="838">
        <v>1.3672899999999999</v>
      </c>
      <c r="P297" s="838">
        <v>1.3953549999999999</v>
      </c>
      <c r="Q297" s="838">
        <v>2.3993799999999998</v>
      </c>
      <c r="R297" s="838">
        <v>-4.2189990000000002</v>
      </c>
      <c r="S297" s="838">
        <v>-1.087226</v>
      </c>
      <c r="T297" s="838">
        <v>-1.1667179999999999</v>
      </c>
      <c r="U297" s="838">
        <v>0.11</v>
      </c>
      <c r="V297" s="917"/>
      <c r="W297" s="917"/>
      <c r="X297" s="917"/>
      <c r="Y297" s="917"/>
      <c r="Z297" s="917"/>
      <c r="AA297" s="917"/>
      <c r="AB297" s="917"/>
      <c r="AC297" s="917"/>
      <c r="AD297" s="917"/>
      <c r="AE297" s="917"/>
      <c r="AF297" s="917"/>
      <c r="AG297" s="917"/>
      <c r="AH297" s="917"/>
      <c r="AI297" s="917"/>
      <c r="AJ297" s="917"/>
      <c r="AK297" s="917"/>
      <c r="AL297" s="917"/>
      <c r="AM297" s="917"/>
      <c r="AN297" s="917"/>
      <c r="AO297" s="917"/>
      <c r="AP297" s="917"/>
      <c r="AQ297" s="917"/>
      <c r="AR297" s="917"/>
      <c r="AS297" s="917"/>
      <c r="AT297" s="917"/>
      <c r="AU297" s="917"/>
      <c r="AV297" s="917"/>
      <c r="AW297" s="917"/>
      <c r="AX297" s="917"/>
      <c r="AY297" s="917"/>
      <c r="AZ297" s="917"/>
      <c r="BA297" s="917"/>
      <c r="BB297" s="917"/>
      <c r="BC297" s="917"/>
      <c r="BD297" s="917"/>
      <c r="BE297" s="917"/>
      <c r="BF297" s="917"/>
      <c r="BG297" s="917"/>
      <c r="BH297" s="917"/>
      <c r="BI297" s="917"/>
      <c r="BJ297" s="917"/>
      <c r="BK297" s="917"/>
    </row>
    <row r="298" spans="1:96" s="922" customFormat="1" hidden="1" x14ac:dyDescent="0.2">
      <c r="A298" s="832" t="str">
        <f t="shared" si="13"/>
        <v/>
      </c>
      <c r="B298" s="832" t="s">
        <v>1210</v>
      </c>
      <c r="C298" s="462" t="s">
        <v>1485</v>
      </c>
      <c r="D298" s="465" t="s">
        <v>1686</v>
      </c>
      <c r="E298" s="838">
        <v>0</v>
      </c>
      <c r="F298" s="838">
        <v>0</v>
      </c>
      <c r="G298" s="838">
        <v>0</v>
      </c>
      <c r="H298" s="838">
        <v>0</v>
      </c>
      <c r="I298" s="838">
        <v>0</v>
      </c>
      <c r="J298" s="838">
        <v>0</v>
      </c>
      <c r="K298" s="838">
        <v>0</v>
      </c>
      <c r="L298" s="838">
        <v>0</v>
      </c>
      <c r="M298" s="838">
        <v>0</v>
      </c>
      <c r="N298" s="838">
        <v>0</v>
      </c>
      <c r="O298" s="838">
        <v>0</v>
      </c>
      <c r="P298" s="838">
        <v>0</v>
      </c>
      <c r="Q298" s="838">
        <v>0</v>
      </c>
      <c r="R298" s="838">
        <v>0</v>
      </c>
      <c r="S298" s="838">
        <v>0</v>
      </c>
      <c r="T298" s="838">
        <v>0</v>
      </c>
      <c r="U298" s="838">
        <v>0</v>
      </c>
      <c r="V298" s="917"/>
      <c r="W298" s="917"/>
      <c r="X298" s="917"/>
      <c r="Y298" s="917"/>
      <c r="Z298" s="917"/>
      <c r="AA298" s="917"/>
      <c r="AB298" s="917"/>
      <c r="AC298" s="917"/>
      <c r="AD298" s="917"/>
      <c r="AE298" s="917"/>
      <c r="AF298" s="917"/>
      <c r="AG298" s="917"/>
      <c r="AH298" s="917"/>
      <c r="AI298" s="917"/>
      <c r="AJ298" s="917"/>
      <c r="AK298" s="917"/>
      <c r="AL298" s="917"/>
      <c r="AM298" s="917"/>
      <c r="AN298" s="917"/>
      <c r="AO298" s="917"/>
      <c r="AP298" s="917"/>
      <c r="AQ298" s="917"/>
      <c r="AR298" s="917"/>
      <c r="AS298" s="917"/>
      <c r="AT298" s="917"/>
      <c r="AU298" s="917"/>
      <c r="AV298" s="917"/>
      <c r="AW298" s="917"/>
      <c r="AX298" s="917"/>
      <c r="AY298" s="917"/>
      <c r="AZ298" s="917"/>
      <c r="BA298" s="917"/>
      <c r="BB298" s="917"/>
      <c r="BC298" s="917"/>
      <c r="BD298" s="917"/>
      <c r="BE298" s="917"/>
      <c r="BF298" s="917"/>
      <c r="BG298" s="917"/>
      <c r="BH298" s="917"/>
      <c r="BI298" s="917"/>
      <c r="BJ298" s="917"/>
      <c r="BK298" s="917"/>
    </row>
    <row r="299" spans="1:96" s="922" customFormat="1" x14ac:dyDescent="0.2">
      <c r="A299" s="832" t="str">
        <f t="shared" si="13"/>
        <v>X</v>
      </c>
      <c r="B299" s="832" t="s">
        <v>1210</v>
      </c>
      <c r="C299" s="462" t="s">
        <v>1486</v>
      </c>
      <c r="D299" s="835" t="s">
        <v>1687</v>
      </c>
      <c r="E299" s="838">
        <v>15.48962</v>
      </c>
      <c r="F299" s="838">
        <v>4.1375070000000003</v>
      </c>
      <c r="G299" s="838">
        <v>-6.3723879999999999</v>
      </c>
      <c r="H299" s="838">
        <v>2.0366620000000002</v>
      </c>
      <c r="I299" s="838">
        <v>-4.6844799999999998</v>
      </c>
      <c r="J299" s="838">
        <v>2.2185579999999998</v>
      </c>
      <c r="K299" s="838">
        <v>2.0499459999999998</v>
      </c>
      <c r="L299" s="838">
        <v>-12.37984</v>
      </c>
      <c r="M299" s="838">
        <v>2.412169</v>
      </c>
      <c r="N299" s="838">
        <v>-0.16913600000000001</v>
      </c>
      <c r="O299" s="838">
        <v>1.3672899999999999</v>
      </c>
      <c r="P299" s="838">
        <v>1.3953549999999999</v>
      </c>
      <c r="Q299" s="838">
        <v>2.3993799999999998</v>
      </c>
      <c r="R299" s="838">
        <v>-4.2189990000000002</v>
      </c>
      <c r="S299" s="838">
        <v>-1.087226</v>
      </c>
      <c r="T299" s="838">
        <v>-1.1667179999999999</v>
      </c>
      <c r="U299" s="838">
        <v>0.11</v>
      </c>
      <c r="V299" s="917"/>
      <c r="W299" s="917"/>
      <c r="X299" s="917"/>
      <c r="Y299" s="917"/>
      <c r="Z299" s="917"/>
      <c r="AA299" s="917"/>
      <c r="AB299" s="917"/>
      <c r="AC299" s="917"/>
      <c r="AD299" s="917"/>
      <c r="AE299" s="917"/>
      <c r="AF299" s="917"/>
      <c r="AG299" s="917"/>
      <c r="AH299" s="917"/>
      <c r="AI299" s="917"/>
      <c r="AJ299" s="917"/>
      <c r="AK299" s="917"/>
      <c r="AL299" s="917"/>
      <c r="AM299" s="917"/>
      <c r="AN299" s="917"/>
      <c r="AO299" s="917"/>
      <c r="AP299" s="917"/>
      <c r="AQ299" s="917"/>
      <c r="AR299" s="917"/>
      <c r="AS299" s="917"/>
      <c r="AT299" s="917"/>
      <c r="AU299" s="917"/>
      <c r="AV299" s="917"/>
      <c r="AW299" s="917"/>
      <c r="AX299" s="917"/>
      <c r="AY299" s="917"/>
      <c r="AZ299" s="917"/>
      <c r="BA299" s="917"/>
      <c r="BB299" s="917"/>
      <c r="BC299" s="917"/>
      <c r="BD299" s="917"/>
      <c r="BE299" s="917"/>
      <c r="BF299" s="917"/>
      <c r="BG299" s="917"/>
      <c r="BH299" s="917"/>
      <c r="BI299" s="917"/>
      <c r="BJ299" s="917"/>
      <c r="BK299" s="917"/>
    </row>
    <row r="300" spans="1:96" s="922" customFormat="1" x14ac:dyDescent="0.2">
      <c r="A300" s="832" t="str">
        <f t="shared" si="13"/>
        <v>X</v>
      </c>
      <c r="B300" s="832" t="s">
        <v>1204</v>
      </c>
      <c r="C300" s="462" t="s">
        <v>1487</v>
      </c>
      <c r="D300" s="835" t="s">
        <v>1688</v>
      </c>
      <c r="E300" s="838">
        <v>-6.9786850000000005</v>
      </c>
      <c r="F300" s="838">
        <v>21.869305000000001</v>
      </c>
      <c r="G300" s="838">
        <v>4.1310969999999996</v>
      </c>
      <c r="H300" s="838">
        <v>-6.9919849999999997</v>
      </c>
      <c r="I300" s="838">
        <v>-3.1075629999999999</v>
      </c>
      <c r="J300" s="838">
        <v>-6.2451560000000006</v>
      </c>
      <c r="K300" s="838">
        <v>-8.3282989999999995</v>
      </c>
      <c r="L300" s="838">
        <v>23.569051999999999</v>
      </c>
      <c r="M300" s="838">
        <v>3.4697659999999999</v>
      </c>
      <c r="N300" s="838">
        <v>-0.19894500000000015</v>
      </c>
      <c r="O300" s="838">
        <v>-3.4708950000000001</v>
      </c>
      <c r="P300" s="838">
        <v>-3.6711030000000004</v>
      </c>
      <c r="Q300" s="838">
        <v>-8.2387999999999995</v>
      </c>
      <c r="R300" s="838">
        <v>-5.8073980000000001</v>
      </c>
      <c r="S300" s="838">
        <v>1.0833479999999998</v>
      </c>
      <c r="T300" s="838">
        <v>-0.97750899999999996</v>
      </c>
      <c r="U300" s="838">
        <v>2</v>
      </c>
      <c r="V300" s="917"/>
      <c r="W300" s="917"/>
      <c r="X300" s="917"/>
      <c r="Y300" s="917"/>
      <c r="Z300" s="917"/>
      <c r="AA300" s="917"/>
      <c r="AB300" s="917"/>
      <c r="AC300" s="917"/>
      <c r="AD300" s="917"/>
      <c r="AE300" s="917"/>
      <c r="AF300" s="917"/>
      <c r="AG300" s="917"/>
      <c r="AH300" s="917"/>
      <c r="AI300" s="917"/>
      <c r="AJ300" s="917"/>
      <c r="AK300" s="917"/>
      <c r="AL300" s="917"/>
      <c r="AM300" s="917"/>
      <c r="AN300" s="917"/>
      <c r="AO300" s="917"/>
      <c r="AP300" s="917"/>
      <c r="AQ300" s="917"/>
      <c r="AR300" s="917"/>
      <c r="AS300" s="917"/>
      <c r="AT300" s="917"/>
      <c r="AU300" s="917"/>
      <c r="AV300" s="917"/>
      <c r="AW300" s="917"/>
      <c r="AX300" s="917"/>
      <c r="AY300" s="917"/>
      <c r="AZ300" s="917"/>
      <c r="BA300" s="917"/>
      <c r="BB300" s="917"/>
      <c r="BC300" s="917"/>
      <c r="BD300" s="917"/>
      <c r="BE300" s="917"/>
      <c r="BF300" s="917"/>
      <c r="BG300" s="917"/>
      <c r="BH300" s="917"/>
      <c r="BI300" s="917"/>
      <c r="BJ300" s="917"/>
      <c r="BK300" s="917"/>
    </row>
    <row r="301" spans="1:96" s="922" customFormat="1" x14ac:dyDescent="0.2">
      <c r="A301" s="832" t="str">
        <f t="shared" si="13"/>
        <v>X</v>
      </c>
      <c r="B301" s="832" t="s">
        <v>1204</v>
      </c>
      <c r="C301" s="462" t="s">
        <v>1488</v>
      </c>
      <c r="D301" s="835" t="s">
        <v>1671</v>
      </c>
      <c r="E301" s="838">
        <v>-0.497168</v>
      </c>
      <c r="F301" s="838">
        <v>-3.4273039999999999</v>
      </c>
      <c r="G301" s="838">
        <v>2.6174469999999999</v>
      </c>
      <c r="H301" s="838">
        <v>-5.3589380000000002</v>
      </c>
      <c r="I301" s="838">
        <v>-4.2538609999999997</v>
      </c>
      <c r="J301" s="838">
        <v>-5.8850730000000002</v>
      </c>
      <c r="K301" s="838">
        <v>-6.3835150000000001</v>
      </c>
      <c r="L301" s="838">
        <v>25.006345</v>
      </c>
      <c r="M301" s="838">
        <v>6.2418649999999998</v>
      </c>
      <c r="N301" s="838">
        <v>1.0583819999999999</v>
      </c>
      <c r="O301" s="838">
        <v>-3.3152200000000001</v>
      </c>
      <c r="P301" s="838">
        <v>-4.9146780000000003</v>
      </c>
      <c r="Q301" s="838">
        <v>-0.85587100000000005</v>
      </c>
      <c r="R301" s="838">
        <v>-6.945417</v>
      </c>
      <c r="S301" s="838">
        <v>-1.398811</v>
      </c>
      <c r="T301" s="838">
        <v>2.7053799999999999</v>
      </c>
      <c r="U301" s="838">
        <v>0</v>
      </c>
      <c r="V301" s="917"/>
      <c r="W301" s="917"/>
      <c r="X301" s="917"/>
      <c r="Y301" s="917"/>
      <c r="Z301" s="917"/>
      <c r="AA301" s="917"/>
      <c r="AB301" s="917"/>
      <c r="AC301" s="917"/>
      <c r="AD301" s="917"/>
      <c r="AE301" s="917"/>
      <c r="AF301" s="917"/>
      <c r="AG301" s="917"/>
      <c r="AH301" s="917"/>
      <c r="AI301" s="917"/>
      <c r="AJ301" s="917"/>
      <c r="AK301" s="917"/>
      <c r="AL301" s="917"/>
      <c r="AM301" s="917"/>
      <c r="AN301" s="917"/>
      <c r="AO301" s="917"/>
      <c r="AP301" s="917"/>
      <c r="AQ301" s="917"/>
      <c r="AR301" s="917"/>
      <c r="AS301" s="917"/>
      <c r="AT301" s="917"/>
      <c r="AU301" s="917"/>
      <c r="AV301" s="917"/>
      <c r="AW301" s="917"/>
      <c r="AX301" s="917"/>
      <c r="AY301" s="917"/>
      <c r="AZ301" s="917"/>
      <c r="BA301" s="917"/>
      <c r="BB301" s="917"/>
      <c r="BC301" s="917"/>
      <c r="BD301" s="917"/>
      <c r="BE301" s="917"/>
      <c r="BF301" s="917"/>
      <c r="BG301" s="917"/>
      <c r="BH301" s="917"/>
      <c r="BI301" s="917"/>
      <c r="BJ301" s="917"/>
      <c r="BK301" s="917"/>
    </row>
    <row r="302" spans="1:96" s="922" customFormat="1" x14ac:dyDescent="0.2">
      <c r="A302" s="832" t="str">
        <f t="shared" si="13"/>
        <v>X</v>
      </c>
      <c r="B302" s="832" t="s">
        <v>1204</v>
      </c>
      <c r="C302" s="462" t="s">
        <v>1489</v>
      </c>
      <c r="D302" s="835" t="s">
        <v>1672</v>
      </c>
      <c r="E302" s="838">
        <v>-0.23044400000000001</v>
      </c>
      <c r="F302" s="838">
        <v>0</v>
      </c>
      <c r="G302" s="838">
        <v>0</v>
      </c>
      <c r="H302" s="838">
        <v>0</v>
      </c>
      <c r="I302" s="838">
        <v>0</v>
      </c>
      <c r="J302" s="838">
        <v>0</v>
      </c>
      <c r="K302" s="838">
        <v>0</v>
      </c>
      <c r="L302" s="838">
        <v>0</v>
      </c>
      <c r="M302" s="838">
        <v>0</v>
      </c>
      <c r="N302" s="838">
        <v>0</v>
      </c>
      <c r="O302" s="838">
        <v>0</v>
      </c>
      <c r="P302" s="838">
        <v>0</v>
      </c>
      <c r="Q302" s="838">
        <v>0</v>
      </c>
      <c r="R302" s="838">
        <v>0</v>
      </c>
      <c r="S302" s="838">
        <v>0</v>
      </c>
      <c r="T302" s="838">
        <v>0</v>
      </c>
      <c r="U302" s="838">
        <v>0</v>
      </c>
      <c r="V302" s="917"/>
      <c r="W302" s="917"/>
      <c r="X302" s="917"/>
      <c r="Y302" s="917"/>
      <c r="Z302" s="917"/>
      <c r="AA302" s="917"/>
      <c r="AB302" s="917"/>
      <c r="AC302" s="917"/>
      <c r="AD302" s="917"/>
      <c r="AE302" s="917"/>
      <c r="AF302" s="917"/>
      <c r="AG302" s="917"/>
      <c r="AH302" s="917"/>
      <c r="AI302" s="917"/>
      <c r="AJ302" s="917"/>
      <c r="AK302" s="917"/>
      <c r="AL302" s="917"/>
      <c r="AM302" s="917"/>
      <c r="AN302" s="917"/>
      <c r="AO302" s="917"/>
      <c r="AP302" s="917"/>
      <c r="AQ302" s="917"/>
      <c r="AR302" s="917"/>
      <c r="AS302" s="917"/>
      <c r="AT302" s="917"/>
      <c r="AU302" s="917"/>
      <c r="AV302" s="917"/>
      <c r="AW302" s="917"/>
      <c r="AX302" s="917"/>
      <c r="AY302" s="917"/>
      <c r="AZ302" s="917"/>
      <c r="BA302" s="917"/>
      <c r="BB302" s="917"/>
      <c r="BC302" s="917"/>
      <c r="BD302" s="917"/>
      <c r="BE302" s="917"/>
      <c r="BF302" s="917"/>
      <c r="BG302" s="917"/>
      <c r="BH302" s="917"/>
      <c r="BI302" s="917"/>
      <c r="BJ302" s="917"/>
      <c r="BK302" s="917"/>
    </row>
    <row r="303" spans="1:96" s="922" customFormat="1" hidden="1" x14ac:dyDescent="0.2">
      <c r="A303" s="832" t="str">
        <f t="shared" si="13"/>
        <v/>
      </c>
      <c r="B303" s="832" t="s">
        <v>1204</v>
      </c>
      <c r="C303" s="462" t="s">
        <v>1490</v>
      </c>
      <c r="D303" s="835" t="s">
        <v>895</v>
      </c>
      <c r="E303" s="838">
        <v>0</v>
      </c>
      <c r="F303" s="838">
        <v>0</v>
      </c>
      <c r="G303" s="838">
        <v>0</v>
      </c>
      <c r="H303" s="838">
        <v>0</v>
      </c>
      <c r="I303" s="838">
        <v>0</v>
      </c>
      <c r="J303" s="838">
        <v>0</v>
      </c>
      <c r="K303" s="838">
        <v>0</v>
      </c>
      <c r="L303" s="838">
        <v>0</v>
      </c>
      <c r="M303" s="838">
        <v>0</v>
      </c>
      <c r="N303" s="838">
        <v>0</v>
      </c>
      <c r="O303" s="838">
        <v>0</v>
      </c>
      <c r="P303" s="838">
        <v>0</v>
      </c>
      <c r="Q303" s="838">
        <v>0</v>
      </c>
      <c r="R303" s="838">
        <v>0</v>
      </c>
      <c r="S303" s="838">
        <v>0</v>
      </c>
      <c r="T303" s="838">
        <v>0</v>
      </c>
      <c r="U303" s="838">
        <v>0</v>
      </c>
      <c r="V303" s="917"/>
      <c r="W303" s="917"/>
      <c r="X303" s="917"/>
      <c r="Y303" s="917"/>
      <c r="Z303" s="917"/>
      <c r="AA303" s="917"/>
      <c r="AB303" s="917"/>
      <c r="AC303" s="917"/>
      <c r="AD303" s="917"/>
      <c r="AE303" s="917"/>
      <c r="AF303" s="917"/>
      <c r="AG303" s="917"/>
      <c r="AH303" s="917"/>
      <c r="AI303" s="917"/>
      <c r="AJ303" s="917"/>
      <c r="AK303" s="917"/>
      <c r="AL303" s="917"/>
      <c r="AM303" s="917"/>
      <c r="AN303" s="917"/>
      <c r="AO303" s="917"/>
      <c r="AP303" s="917"/>
      <c r="AQ303" s="917"/>
      <c r="AR303" s="917"/>
      <c r="AS303" s="917"/>
      <c r="AT303" s="917"/>
      <c r="AU303" s="917"/>
      <c r="AV303" s="917"/>
      <c r="AW303" s="917"/>
      <c r="AX303" s="917"/>
      <c r="AY303" s="917"/>
      <c r="AZ303" s="917"/>
      <c r="BA303" s="917"/>
      <c r="BB303" s="917"/>
      <c r="BC303" s="917"/>
      <c r="BD303" s="917"/>
      <c r="BE303" s="917"/>
      <c r="BF303" s="917"/>
      <c r="BG303" s="917"/>
      <c r="BH303" s="917"/>
      <c r="BI303" s="917"/>
      <c r="BJ303" s="917"/>
      <c r="BK303" s="917"/>
    </row>
    <row r="304" spans="1:96" s="922" customFormat="1" x14ac:dyDescent="0.2">
      <c r="A304" s="832" t="str">
        <f t="shared" si="13"/>
        <v>X</v>
      </c>
      <c r="B304" s="832" t="s">
        <v>1204</v>
      </c>
      <c r="C304" s="462" t="s">
        <v>1491</v>
      </c>
      <c r="D304" s="465" t="s">
        <v>1673</v>
      </c>
      <c r="E304" s="838">
        <v>-4.3476470000000003</v>
      </c>
      <c r="F304" s="838">
        <v>25.212426000000001</v>
      </c>
      <c r="G304" s="838">
        <v>0</v>
      </c>
      <c r="H304" s="838">
        <v>0</v>
      </c>
      <c r="I304" s="838">
        <v>0</v>
      </c>
      <c r="J304" s="838">
        <v>0</v>
      </c>
      <c r="K304" s="838">
        <v>0</v>
      </c>
      <c r="L304" s="838">
        <v>-0.24825</v>
      </c>
      <c r="M304" s="838">
        <v>-0.25</v>
      </c>
      <c r="N304" s="838">
        <v>6.8629999999999997E-2</v>
      </c>
      <c r="O304" s="838">
        <v>-0.25</v>
      </c>
      <c r="P304" s="838">
        <v>0</v>
      </c>
      <c r="Q304" s="838">
        <v>0</v>
      </c>
      <c r="R304" s="838">
        <v>0.99824999999999997</v>
      </c>
      <c r="S304" s="838">
        <v>0</v>
      </c>
      <c r="T304" s="838">
        <v>0</v>
      </c>
      <c r="U304" s="838">
        <v>0</v>
      </c>
      <c r="V304" s="917"/>
      <c r="W304" s="917"/>
      <c r="X304" s="917"/>
      <c r="Y304" s="917"/>
      <c r="Z304" s="917"/>
      <c r="AA304" s="917"/>
      <c r="AB304" s="917"/>
      <c r="AC304" s="917"/>
      <c r="AD304" s="917"/>
      <c r="AE304" s="917"/>
      <c r="AF304" s="917"/>
      <c r="AG304" s="917"/>
      <c r="AH304" s="917"/>
      <c r="AI304" s="917"/>
      <c r="AJ304" s="917"/>
      <c r="AK304" s="917"/>
      <c r="AL304" s="917"/>
      <c r="AM304" s="917"/>
      <c r="AN304" s="917"/>
      <c r="AO304" s="917"/>
      <c r="AP304" s="917"/>
      <c r="AQ304" s="917"/>
      <c r="AR304" s="917"/>
      <c r="AS304" s="917"/>
      <c r="AT304" s="917"/>
      <c r="AU304" s="917"/>
      <c r="AV304" s="917"/>
      <c r="AW304" s="917"/>
      <c r="AX304" s="917"/>
      <c r="AY304" s="917"/>
      <c r="AZ304" s="917"/>
      <c r="BA304" s="917"/>
      <c r="BB304" s="917"/>
      <c r="BC304" s="917"/>
      <c r="BD304" s="917"/>
      <c r="BE304" s="917"/>
      <c r="BF304" s="917"/>
      <c r="BG304" s="917"/>
      <c r="BH304" s="917"/>
      <c r="BI304" s="917"/>
      <c r="BJ304" s="917"/>
      <c r="BK304" s="917"/>
    </row>
    <row r="305" spans="1:63" s="922" customFormat="1" x14ac:dyDescent="0.2">
      <c r="A305" s="832" t="str">
        <f t="shared" si="13"/>
        <v>X</v>
      </c>
      <c r="B305" s="832" t="s">
        <v>1210</v>
      </c>
      <c r="C305" s="462" t="s">
        <v>1492</v>
      </c>
      <c r="D305" s="835" t="s">
        <v>1674</v>
      </c>
      <c r="E305" s="838">
        <v>-4.3476470000000003</v>
      </c>
      <c r="F305" s="838">
        <v>25.212426000000001</v>
      </c>
      <c r="G305" s="838">
        <v>0</v>
      </c>
      <c r="H305" s="838">
        <v>0</v>
      </c>
      <c r="I305" s="838">
        <v>0</v>
      </c>
      <c r="J305" s="838">
        <v>0</v>
      </c>
      <c r="K305" s="838">
        <v>0</v>
      </c>
      <c r="L305" s="838">
        <v>-0.24825</v>
      </c>
      <c r="M305" s="838">
        <v>-0.25</v>
      </c>
      <c r="N305" s="838">
        <v>6.8629999999999997E-2</v>
      </c>
      <c r="O305" s="838">
        <v>-0.25</v>
      </c>
      <c r="P305" s="838">
        <v>0</v>
      </c>
      <c r="Q305" s="838">
        <v>0</v>
      </c>
      <c r="R305" s="838">
        <v>0.99824999999999997</v>
      </c>
      <c r="S305" s="838">
        <v>0</v>
      </c>
      <c r="T305" s="838">
        <v>0</v>
      </c>
      <c r="U305" s="838">
        <v>0</v>
      </c>
      <c r="V305" s="917"/>
      <c r="W305" s="917"/>
      <c r="X305" s="917"/>
      <c r="Y305" s="917"/>
      <c r="Z305" s="917"/>
      <c r="AA305" s="917"/>
      <c r="AB305" s="917"/>
      <c r="AC305" s="917"/>
      <c r="AD305" s="917"/>
      <c r="AE305" s="917"/>
      <c r="AF305" s="917"/>
      <c r="AG305" s="917"/>
      <c r="AH305" s="917"/>
      <c r="AI305" s="917"/>
      <c r="AJ305" s="917"/>
      <c r="AK305" s="917"/>
      <c r="AL305" s="917"/>
      <c r="AM305" s="917"/>
      <c r="AN305" s="917"/>
      <c r="AO305" s="917"/>
      <c r="AP305" s="917"/>
      <c r="AQ305" s="917"/>
      <c r="AR305" s="917"/>
      <c r="AS305" s="917"/>
      <c r="AT305" s="917"/>
      <c r="AU305" s="917"/>
      <c r="AV305" s="917"/>
      <c r="AW305" s="917"/>
      <c r="AX305" s="917"/>
      <c r="AY305" s="917"/>
      <c r="AZ305" s="917"/>
      <c r="BA305" s="917"/>
      <c r="BB305" s="917"/>
      <c r="BC305" s="917"/>
      <c r="BD305" s="917"/>
      <c r="BE305" s="917"/>
      <c r="BF305" s="917"/>
      <c r="BG305" s="917"/>
      <c r="BH305" s="917"/>
      <c r="BI305" s="917"/>
      <c r="BJ305" s="917"/>
      <c r="BK305" s="917"/>
    </row>
    <row r="306" spans="1:63" s="922" customFormat="1" hidden="1" x14ac:dyDescent="0.2">
      <c r="A306" s="832" t="str">
        <f t="shared" si="13"/>
        <v/>
      </c>
      <c r="B306" s="832" t="s">
        <v>1210</v>
      </c>
      <c r="C306" s="462" t="s">
        <v>1493</v>
      </c>
      <c r="D306" s="835" t="s">
        <v>1675</v>
      </c>
      <c r="E306" s="838">
        <v>0</v>
      </c>
      <c r="F306" s="838">
        <v>0</v>
      </c>
      <c r="G306" s="838">
        <v>0</v>
      </c>
      <c r="H306" s="838">
        <v>0</v>
      </c>
      <c r="I306" s="838">
        <v>0</v>
      </c>
      <c r="J306" s="838">
        <v>0</v>
      </c>
      <c r="K306" s="838">
        <v>0</v>
      </c>
      <c r="L306" s="838">
        <v>0</v>
      </c>
      <c r="M306" s="838">
        <v>0</v>
      </c>
      <c r="N306" s="838">
        <v>0</v>
      </c>
      <c r="O306" s="838">
        <v>0</v>
      </c>
      <c r="P306" s="838">
        <v>0</v>
      </c>
      <c r="Q306" s="838">
        <v>0</v>
      </c>
      <c r="R306" s="838">
        <v>0</v>
      </c>
      <c r="S306" s="838">
        <v>0</v>
      </c>
      <c r="T306" s="838">
        <v>0</v>
      </c>
      <c r="U306" s="838">
        <v>0</v>
      </c>
      <c r="V306" s="917"/>
      <c r="W306" s="917"/>
      <c r="X306" s="917"/>
      <c r="Y306" s="917"/>
      <c r="Z306" s="917"/>
      <c r="AA306" s="917"/>
      <c r="AB306" s="917"/>
      <c r="AC306" s="917"/>
      <c r="AD306" s="917"/>
      <c r="AE306" s="917"/>
      <c r="AF306" s="917"/>
      <c r="AG306" s="917"/>
      <c r="AH306" s="917"/>
      <c r="AI306" s="917"/>
      <c r="AJ306" s="917"/>
      <c r="AK306" s="917"/>
      <c r="AL306" s="917"/>
      <c r="AM306" s="917"/>
      <c r="AN306" s="917"/>
      <c r="AO306" s="917"/>
      <c r="AP306" s="917"/>
      <c r="AQ306" s="917"/>
      <c r="AR306" s="917"/>
      <c r="AS306" s="917"/>
      <c r="AT306" s="917"/>
      <c r="AU306" s="917"/>
      <c r="AV306" s="917"/>
      <c r="AW306" s="917"/>
      <c r="AX306" s="917"/>
      <c r="AY306" s="917"/>
      <c r="AZ306" s="917"/>
      <c r="BA306" s="917"/>
      <c r="BB306" s="917"/>
      <c r="BC306" s="917"/>
      <c r="BD306" s="917"/>
      <c r="BE306" s="917"/>
      <c r="BF306" s="917"/>
      <c r="BG306" s="917"/>
      <c r="BH306" s="917"/>
      <c r="BI306" s="917"/>
      <c r="BJ306" s="917"/>
      <c r="BK306" s="917"/>
    </row>
    <row r="307" spans="1:63" s="922" customFormat="1" hidden="1" x14ac:dyDescent="0.2">
      <c r="A307" s="832" t="str">
        <f t="shared" si="13"/>
        <v/>
      </c>
      <c r="B307" s="832" t="s">
        <v>1204</v>
      </c>
      <c r="C307" s="462" t="s">
        <v>1494</v>
      </c>
      <c r="D307" s="465" t="s">
        <v>1676</v>
      </c>
      <c r="E307" s="838">
        <v>0</v>
      </c>
      <c r="F307" s="838">
        <v>0</v>
      </c>
      <c r="G307" s="838">
        <v>0</v>
      </c>
      <c r="H307" s="838">
        <v>0</v>
      </c>
      <c r="I307" s="838">
        <v>0</v>
      </c>
      <c r="J307" s="838">
        <v>0</v>
      </c>
      <c r="K307" s="838">
        <v>0</v>
      </c>
      <c r="L307" s="838">
        <v>0</v>
      </c>
      <c r="M307" s="838">
        <v>0</v>
      </c>
      <c r="N307" s="838">
        <v>0</v>
      </c>
      <c r="O307" s="838">
        <v>0</v>
      </c>
      <c r="P307" s="838">
        <v>0</v>
      </c>
      <c r="Q307" s="838">
        <v>0</v>
      </c>
      <c r="R307" s="838">
        <v>0</v>
      </c>
      <c r="S307" s="838">
        <v>0</v>
      </c>
      <c r="T307" s="838">
        <v>0</v>
      </c>
      <c r="U307" s="838">
        <v>0</v>
      </c>
      <c r="V307" s="917"/>
      <c r="W307" s="917"/>
      <c r="X307" s="917"/>
      <c r="Y307" s="917"/>
      <c r="Z307" s="917"/>
      <c r="AA307" s="917"/>
      <c r="AB307" s="917"/>
      <c r="AC307" s="917"/>
      <c r="AD307" s="917"/>
      <c r="AE307" s="917"/>
      <c r="AF307" s="917"/>
      <c r="AG307" s="917"/>
      <c r="AH307" s="917"/>
      <c r="AI307" s="917"/>
      <c r="AJ307" s="917"/>
      <c r="AK307" s="917"/>
      <c r="AL307" s="917"/>
      <c r="AM307" s="917"/>
      <c r="AN307" s="917"/>
      <c r="AO307" s="917"/>
      <c r="AP307" s="917"/>
      <c r="AQ307" s="917"/>
      <c r="AR307" s="917"/>
      <c r="AS307" s="917"/>
      <c r="AT307" s="917"/>
      <c r="AU307" s="917"/>
      <c r="AV307" s="917"/>
      <c r="AW307" s="917"/>
      <c r="AX307" s="917"/>
      <c r="AY307" s="917"/>
      <c r="AZ307" s="917"/>
      <c r="BA307" s="917"/>
      <c r="BB307" s="917"/>
      <c r="BC307" s="917"/>
      <c r="BD307" s="917"/>
      <c r="BE307" s="917"/>
      <c r="BF307" s="917"/>
      <c r="BG307" s="917"/>
      <c r="BH307" s="917"/>
      <c r="BI307" s="917"/>
      <c r="BJ307" s="917"/>
      <c r="BK307" s="917"/>
    </row>
    <row r="308" spans="1:63" s="922" customFormat="1" hidden="1" x14ac:dyDescent="0.2">
      <c r="A308" s="832" t="str">
        <f t="shared" si="13"/>
        <v/>
      </c>
      <c r="B308" s="832" t="s">
        <v>1210</v>
      </c>
      <c r="C308" s="462" t="s">
        <v>1495</v>
      </c>
      <c r="D308" s="835" t="s">
        <v>1677</v>
      </c>
      <c r="E308" s="838">
        <v>0</v>
      </c>
      <c r="F308" s="838">
        <v>0</v>
      </c>
      <c r="G308" s="838">
        <v>0</v>
      </c>
      <c r="H308" s="838">
        <v>0</v>
      </c>
      <c r="I308" s="838">
        <v>0</v>
      </c>
      <c r="J308" s="838">
        <v>0</v>
      </c>
      <c r="K308" s="838">
        <v>0</v>
      </c>
      <c r="L308" s="838">
        <v>0</v>
      </c>
      <c r="M308" s="838">
        <v>0</v>
      </c>
      <c r="N308" s="838">
        <v>0</v>
      </c>
      <c r="O308" s="838">
        <v>0</v>
      </c>
      <c r="P308" s="838">
        <v>0</v>
      </c>
      <c r="Q308" s="838">
        <v>0</v>
      </c>
      <c r="R308" s="838">
        <v>0</v>
      </c>
      <c r="S308" s="838">
        <v>0</v>
      </c>
      <c r="T308" s="838">
        <v>0</v>
      </c>
      <c r="U308" s="838">
        <v>0</v>
      </c>
      <c r="V308" s="917"/>
      <c r="W308" s="917"/>
      <c r="X308" s="917"/>
      <c r="Y308" s="917"/>
      <c r="Z308" s="917"/>
      <c r="AA308" s="917"/>
      <c r="AB308" s="917"/>
      <c r="AC308" s="917"/>
      <c r="AD308" s="917"/>
      <c r="AE308" s="917"/>
      <c r="AF308" s="917"/>
      <c r="AG308" s="917"/>
      <c r="AH308" s="917"/>
      <c r="AI308" s="917"/>
      <c r="AJ308" s="917"/>
      <c r="AK308" s="917"/>
      <c r="AL308" s="917"/>
      <c r="AM308" s="917"/>
      <c r="AN308" s="917"/>
      <c r="AO308" s="917"/>
      <c r="AP308" s="917"/>
      <c r="AQ308" s="917"/>
      <c r="AR308" s="917"/>
      <c r="AS308" s="917"/>
      <c r="AT308" s="917"/>
      <c r="AU308" s="917"/>
      <c r="AV308" s="917"/>
      <c r="AW308" s="917"/>
      <c r="AX308" s="917"/>
      <c r="AY308" s="917"/>
      <c r="AZ308" s="917"/>
      <c r="BA308" s="917"/>
      <c r="BB308" s="917"/>
      <c r="BC308" s="917"/>
      <c r="BD308" s="917"/>
      <c r="BE308" s="917"/>
      <c r="BF308" s="917"/>
      <c r="BG308" s="917"/>
      <c r="BH308" s="917"/>
      <c r="BI308" s="917"/>
      <c r="BJ308" s="917"/>
      <c r="BK308" s="917"/>
    </row>
    <row r="309" spans="1:63" s="922" customFormat="1" hidden="1" x14ac:dyDescent="0.2">
      <c r="A309" s="832" t="str">
        <f t="shared" si="13"/>
        <v/>
      </c>
      <c r="B309" s="832" t="s">
        <v>1210</v>
      </c>
      <c r="C309" s="462" t="s">
        <v>1496</v>
      </c>
      <c r="D309" s="835" t="s">
        <v>1678</v>
      </c>
      <c r="E309" s="838">
        <v>0</v>
      </c>
      <c r="F309" s="838">
        <v>0</v>
      </c>
      <c r="G309" s="838">
        <v>0</v>
      </c>
      <c r="H309" s="838">
        <v>0</v>
      </c>
      <c r="I309" s="838">
        <v>0</v>
      </c>
      <c r="J309" s="838">
        <v>0</v>
      </c>
      <c r="K309" s="838">
        <v>0</v>
      </c>
      <c r="L309" s="838">
        <v>0</v>
      </c>
      <c r="M309" s="838">
        <v>0</v>
      </c>
      <c r="N309" s="838">
        <v>0</v>
      </c>
      <c r="O309" s="838">
        <v>0</v>
      </c>
      <c r="P309" s="838">
        <v>0</v>
      </c>
      <c r="Q309" s="838">
        <v>0</v>
      </c>
      <c r="R309" s="838">
        <v>0</v>
      </c>
      <c r="S309" s="838">
        <v>0</v>
      </c>
      <c r="T309" s="838">
        <v>0</v>
      </c>
      <c r="U309" s="838">
        <v>0</v>
      </c>
      <c r="V309" s="917"/>
      <c r="W309" s="917"/>
      <c r="X309" s="917"/>
      <c r="Y309" s="917"/>
      <c r="Z309" s="917"/>
      <c r="AA309" s="917"/>
      <c r="AB309" s="917"/>
      <c r="AC309" s="917"/>
      <c r="AD309" s="917"/>
      <c r="AE309" s="917"/>
      <c r="AF309" s="917"/>
      <c r="AG309" s="917"/>
      <c r="AH309" s="917"/>
      <c r="AI309" s="917"/>
      <c r="AJ309" s="917"/>
      <c r="AK309" s="917"/>
      <c r="AL309" s="917"/>
      <c r="AM309" s="917"/>
      <c r="AN309" s="917"/>
      <c r="AO309" s="917"/>
      <c r="AP309" s="917"/>
      <c r="AQ309" s="917"/>
      <c r="AR309" s="917"/>
      <c r="AS309" s="917"/>
      <c r="AT309" s="917"/>
      <c r="AU309" s="917"/>
      <c r="AV309" s="917"/>
      <c r="AW309" s="917"/>
      <c r="AX309" s="917"/>
      <c r="AY309" s="917"/>
      <c r="AZ309" s="917"/>
      <c r="BA309" s="917"/>
      <c r="BB309" s="917"/>
      <c r="BC309" s="917"/>
      <c r="BD309" s="917"/>
      <c r="BE309" s="917"/>
      <c r="BF309" s="917"/>
      <c r="BG309" s="917"/>
      <c r="BH309" s="917"/>
      <c r="BI309" s="917"/>
      <c r="BJ309" s="917"/>
      <c r="BK309" s="917"/>
    </row>
    <row r="310" spans="1:63" s="922" customFormat="1" hidden="1" x14ac:dyDescent="0.2">
      <c r="A310" s="832" t="str">
        <f t="shared" si="13"/>
        <v/>
      </c>
      <c r="B310" s="832" t="s">
        <v>1210</v>
      </c>
      <c r="C310" s="462" t="s">
        <v>1497</v>
      </c>
      <c r="D310" s="854" t="s">
        <v>1679</v>
      </c>
      <c r="E310" s="838">
        <v>0</v>
      </c>
      <c r="F310" s="838">
        <v>0</v>
      </c>
      <c r="G310" s="838">
        <v>0</v>
      </c>
      <c r="H310" s="838">
        <v>0</v>
      </c>
      <c r="I310" s="838">
        <v>0</v>
      </c>
      <c r="J310" s="838">
        <v>0</v>
      </c>
      <c r="K310" s="838">
        <v>0</v>
      </c>
      <c r="L310" s="838">
        <v>0</v>
      </c>
      <c r="M310" s="838">
        <v>0</v>
      </c>
      <c r="N310" s="838">
        <v>0</v>
      </c>
      <c r="O310" s="838">
        <v>0</v>
      </c>
      <c r="P310" s="838">
        <v>0</v>
      </c>
      <c r="Q310" s="838">
        <v>0</v>
      </c>
      <c r="R310" s="838">
        <v>0</v>
      </c>
      <c r="S310" s="838">
        <v>0</v>
      </c>
      <c r="T310" s="838">
        <v>0</v>
      </c>
      <c r="U310" s="838">
        <v>0</v>
      </c>
      <c r="V310" s="917"/>
      <c r="W310" s="917"/>
      <c r="X310" s="917"/>
      <c r="Y310" s="917"/>
      <c r="Z310" s="917"/>
      <c r="AA310" s="917"/>
      <c r="AB310" s="917"/>
      <c r="AC310" s="917"/>
      <c r="AD310" s="917"/>
      <c r="AE310" s="917"/>
      <c r="AF310" s="917"/>
      <c r="AG310" s="917"/>
      <c r="AH310" s="917"/>
      <c r="AI310" s="917"/>
      <c r="AJ310" s="917"/>
      <c r="AK310" s="917"/>
      <c r="AL310" s="917"/>
      <c r="AM310" s="917"/>
      <c r="AN310" s="917"/>
      <c r="AO310" s="917"/>
      <c r="AP310" s="917"/>
      <c r="AQ310" s="917"/>
      <c r="AR310" s="917"/>
      <c r="AS310" s="917"/>
      <c r="AT310" s="917"/>
      <c r="AU310" s="917"/>
      <c r="AV310" s="917"/>
      <c r="AW310" s="917"/>
      <c r="AX310" s="917"/>
      <c r="AY310" s="917"/>
      <c r="AZ310" s="917"/>
      <c r="BA310" s="917"/>
      <c r="BB310" s="917"/>
      <c r="BC310" s="917"/>
      <c r="BD310" s="917"/>
      <c r="BE310" s="917"/>
      <c r="BF310" s="917"/>
      <c r="BG310" s="917"/>
      <c r="BH310" s="917"/>
      <c r="BI310" s="917"/>
      <c r="BJ310" s="917"/>
      <c r="BK310" s="917"/>
    </row>
    <row r="311" spans="1:63" s="922" customFormat="1" ht="12.75" hidden="1" customHeight="1" x14ac:dyDescent="0.2">
      <c r="A311" s="832" t="str">
        <f t="shared" si="13"/>
        <v/>
      </c>
      <c r="B311" s="832" t="s">
        <v>1210</v>
      </c>
      <c r="C311" s="462" t="s">
        <v>1498</v>
      </c>
      <c r="D311" s="465" t="s">
        <v>1680</v>
      </c>
      <c r="E311" s="838">
        <v>0</v>
      </c>
      <c r="F311" s="838">
        <v>0</v>
      </c>
      <c r="G311" s="838">
        <v>0</v>
      </c>
      <c r="H311" s="838">
        <v>0</v>
      </c>
      <c r="I311" s="838">
        <v>0</v>
      </c>
      <c r="J311" s="838">
        <v>0</v>
      </c>
      <c r="K311" s="838">
        <v>0</v>
      </c>
      <c r="L311" s="838">
        <v>0</v>
      </c>
      <c r="M311" s="838">
        <v>0</v>
      </c>
      <c r="N311" s="838">
        <v>0</v>
      </c>
      <c r="O311" s="838">
        <v>0</v>
      </c>
      <c r="P311" s="838">
        <v>0</v>
      </c>
      <c r="Q311" s="838">
        <v>0</v>
      </c>
      <c r="R311" s="838">
        <v>0</v>
      </c>
      <c r="S311" s="838">
        <v>0</v>
      </c>
      <c r="T311" s="838">
        <v>0</v>
      </c>
      <c r="U311" s="838">
        <v>0</v>
      </c>
      <c r="V311" s="917"/>
      <c r="W311" s="917"/>
      <c r="X311" s="917"/>
      <c r="Y311" s="917"/>
      <c r="Z311" s="917"/>
      <c r="AA311" s="917"/>
      <c r="AB311" s="917"/>
      <c r="AC311" s="917"/>
      <c r="AD311" s="917"/>
      <c r="AE311" s="917"/>
      <c r="AF311" s="917"/>
      <c r="AG311" s="917"/>
      <c r="AH311" s="917"/>
      <c r="AI311" s="917"/>
      <c r="AJ311" s="917"/>
      <c r="AK311" s="917"/>
      <c r="AL311" s="917"/>
      <c r="AM311" s="917"/>
      <c r="AN311" s="917"/>
      <c r="AO311" s="917"/>
      <c r="AP311" s="917"/>
      <c r="AQ311" s="917"/>
      <c r="AR311" s="917"/>
      <c r="AS311" s="917"/>
      <c r="AT311" s="917"/>
      <c r="AU311" s="917"/>
      <c r="AV311" s="917"/>
      <c r="AW311" s="917"/>
      <c r="AX311" s="917"/>
      <c r="AY311" s="917"/>
      <c r="AZ311" s="917"/>
      <c r="BA311" s="917"/>
      <c r="BB311" s="917"/>
      <c r="BC311" s="917"/>
      <c r="BD311" s="917"/>
      <c r="BE311" s="917"/>
      <c r="BF311" s="917"/>
      <c r="BG311" s="917"/>
      <c r="BH311" s="917"/>
      <c r="BI311" s="917"/>
      <c r="BJ311" s="917"/>
      <c r="BK311" s="917"/>
    </row>
    <row r="312" spans="1:63" s="922" customFormat="1" hidden="1" x14ac:dyDescent="0.2">
      <c r="A312" s="832" t="str">
        <f t="shared" si="13"/>
        <v/>
      </c>
      <c r="B312" s="832" t="s">
        <v>1210</v>
      </c>
      <c r="C312" s="462" t="s">
        <v>1499</v>
      </c>
      <c r="D312" s="465" t="s">
        <v>1681</v>
      </c>
      <c r="E312" s="838">
        <v>0</v>
      </c>
      <c r="F312" s="838">
        <v>0</v>
      </c>
      <c r="G312" s="838">
        <v>0</v>
      </c>
      <c r="H312" s="838">
        <v>0</v>
      </c>
      <c r="I312" s="838">
        <v>0</v>
      </c>
      <c r="J312" s="838">
        <v>0</v>
      </c>
      <c r="K312" s="838">
        <v>0</v>
      </c>
      <c r="L312" s="838">
        <v>0</v>
      </c>
      <c r="M312" s="838">
        <v>0</v>
      </c>
      <c r="N312" s="838">
        <v>0</v>
      </c>
      <c r="O312" s="838">
        <v>0</v>
      </c>
      <c r="P312" s="838">
        <v>0</v>
      </c>
      <c r="Q312" s="838">
        <v>0</v>
      </c>
      <c r="R312" s="838">
        <v>0</v>
      </c>
      <c r="S312" s="838">
        <v>0</v>
      </c>
      <c r="T312" s="838">
        <v>0</v>
      </c>
      <c r="U312" s="838">
        <v>0</v>
      </c>
      <c r="V312" s="917"/>
      <c r="W312" s="917"/>
      <c r="X312" s="917"/>
      <c r="Y312" s="917"/>
      <c r="Z312" s="917"/>
      <c r="AA312" s="917"/>
      <c r="AB312" s="917"/>
      <c r="AC312" s="917"/>
      <c r="AD312" s="917"/>
      <c r="AE312" s="917"/>
      <c r="AF312" s="917"/>
      <c r="AG312" s="917"/>
      <c r="AH312" s="917"/>
      <c r="AI312" s="917"/>
      <c r="AJ312" s="917"/>
      <c r="AK312" s="917"/>
      <c r="AL312" s="917"/>
      <c r="AM312" s="917"/>
      <c r="AN312" s="917"/>
      <c r="AO312" s="917"/>
      <c r="AP312" s="917"/>
      <c r="AQ312" s="917"/>
      <c r="AR312" s="917"/>
      <c r="AS312" s="917"/>
      <c r="AT312" s="917"/>
      <c r="AU312" s="917"/>
      <c r="AV312" s="917"/>
      <c r="AW312" s="917"/>
      <c r="AX312" s="917"/>
      <c r="AY312" s="917"/>
      <c r="AZ312" s="917"/>
      <c r="BA312" s="917"/>
      <c r="BB312" s="917"/>
      <c r="BC312" s="917"/>
      <c r="BD312" s="917"/>
      <c r="BE312" s="917"/>
      <c r="BF312" s="917"/>
      <c r="BG312" s="917"/>
      <c r="BH312" s="917"/>
      <c r="BI312" s="917"/>
      <c r="BJ312" s="917"/>
      <c r="BK312" s="917"/>
    </row>
    <row r="313" spans="1:63" s="922" customFormat="1" hidden="1" x14ac:dyDescent="0.2">
      <c r="A313" s="832" t="str">
        <f t="shared" si="13"/>
        <v/>
      </c>
      <c r="B313" s="832" t="s">
        <v>1204</v>
      </c>
      <c r="C313" s="462" t="s">
        <v>1500</v>
      </c>
      <c r="D313" s="465" t="s">
        <v>1682</v>
      </c>
      <c r="E313" s="838">
        <v>0</v>
      </c>
      <c r="F313" s="838">
        <v>0</v>
      </c>
      <c r="G313" s="838">
        <v>0</v>
      </c>
      <c r="H313" s="838">
        <v>0</v>
      </c>
      <c r="I313" s="838">
        <v>0</v>
      </c>
      <c r="J313" s="838">
        <v>0</v>
      </c>
      <c r="K313" s="838">
        <v>0</v>
      </c>
      <c r="L313" s="838">
        <v>0</v>
      </c>
      <c r="M313" s="838">
        <v>0</v>
      </c>
      <c r="N313" s="838">
        <v>0</v>
      </c>
      <c r="O313" s="838">
        <v>0</v>
      </c>
      <c r="P313" s="838">
        <v>0</v>
      </c>
      <c r="Q313" s="838">
        <v>0</v>
      </c>
      <c r="R313" s="838">
        <v>0</v>
      </c>
      <c r="S313" s="838">
        <v>0</v>
      </c>
      <c r="T313" s="838">
        <v>0</v>
      </c>
      <c r="U313" s="838">
        <v>0</v>
      </c>
      <c r="V313" s="917"/>
      <c r="W313" s="917"/>
      <c r="X313" s="917"/>
      <c r="Y313" s="917"/>
      <c r="Z313" s="917"/>
      <c r="AA313" s="917"/>
      <c r="AB313" s="917"/>
      <c r="AC313" s="917"/>
      <c r="AD313" s="917"/>
      <c r="AE313" s="917"/>
      <c r="AF313" s="917"/>
      <c r="AG313" s="917"/>
      <c r="AH313" s="917"/>
      <c r="AI313" s="917"/>
      <c r="AJ313" s="917"/>
      <c r="AK313" s="917"/>
      <c r="AL313" s="917"/>
      <c r="AM313" s="917"/>
      <c r="AN313" s="917"/>
      <c r="AO313" s="917"/>
      <c r="AP313" s="917"/>
      <c r="AQ313" s="917"/>
      <c r="AR313" s="917"/>
      <c r="AS313" s="917"/>
      <c r="AT313" s="917"/>
      <c r="AU313" s="917"/>
      <c r="AV313" s="917"/>
      <c r="AW313" s="917"/>
      <c r="AX313" s="917"/>
      <c r="AY313" s="917"/>
      <c r="AZ313" s="917"/>
      <c r="BA313" s="917"/>
      <c r="BB313" s="917"/>
      <c r="BC313" s="917"/>
      <c r="BD313" s="917"/>
      <c r="BE313" s="917"/>
      <c r="BF313" s="917"/>
      <c r="BG313" s="917"/>
      <c r="BH313" s="917"/>
      <c r="BI313" s="917"/>
      <c r="BJ313" s="917"/>
      <c r="BK313" s="917"/>
    </row>
    <row r="314" spans="1:63" s="922" customFormat="1" ht="12.75" hidden="1" customHeight="1" x14ac:dyDescent="0.2">
      <c r="A314" s="832" t="str">
        <f t="shared" si="13"/>
        <v/>
      </c>
      <c r="B314" s="832" t="s">
        <v>1210</v>
      </c>
      <c r="C314" s="462" t="s">
        <v>1501</v>
      </c>
      <c r="D314" s="465" t="s">
        <v>1683</v>
      </c>
      <c r="E314" s="838">
        <v>0</v>
      </c>
      <c r="F314" s="838">
        <v>0</v>
      </c>
      <c r="G314" s="838">
        <v>0</v>
      </c>
      <c r="H314" s="838">
        <v>0</v>
      </c>
      <c r="I314" s="838">
        <v>0</v>
      </c>
      <c r="J314" s="838">
        <v>0</v>
      </c>
      <c r="K314" s="838">
        <v>0</v>
      </c>
      <c r="L314" s="838">
        <v>0</v>
      </c>
      <c r="M314" s="838">
        <v>0</v>
      </c>
      <c r="N314" s="838">
        <v>0</v>
      </c>
      <c r="O314" s="838">
        <v>0</v>
      </c>
      <c r="P314" s="838">
        <v>0</v>
      </c>
      <c r="Q314" s="838">
        <v>0</v>
      </c>
      <c r="R314" s="838">
        <v>0</v>
      </c>
      <c r="S314" s="838">
        <v>0</v>
      </c>
      <c r="T314" s="838">
        <v>0</v>
      </c>
      <c r="U314" s="838">
        <v>0</v>
      </c>
      <c r="V314" s="917"/>
      <c r="W314" s="917"/>
      <c r="X314" s="917"/>
      <c r="Y314" s="917"/>
      <c r="Z314" s="917"/>
      <c r="AA314" s="917"/>
      <c r="AB314" s="917"/>
      <c r="AC314" s="917"/>
      <c r="AD314" s="917"/>
      <c r="AE314" s="917"/>
      <c r="AF314" s="917"/>
      <c r="AG314" s="917"/>
      <c r="AH314" s="917"/>
      <c r="AI314" s="917"/>
      <c r="AJ314" s="917"/>
      <c r="AK314" s="917"/>
      <c r="AL314" s="917"/>
      <c r="AM314" s="917"/>
      <c r="AN314" s="917"/>
      <c r="AO314" s="917"/>
      <c r="AP314" s="917"/>
      <c r="AQ314" s="917"/>
      <c r="AR314" s="917"/>
      <c r="AS314" s="917"/>
      <c r="AT314" s="917"/>
      <c r="AU314" s="917"/>
      <c r="AV314" s="917"/>
      <c r="AW314" s="917"/>
      <c r="AX314" s="917"/>
      <c r="AY314" s="917"/>
      <c r="AZ314" s="917"/>
      <c r="BA314" s="917"/>
      <c r="BB314" s="917"/>
      <c r="BC314" s="917"/>
      <c r="BD314" s="917"/>
      <c r="BE314" s="917"/>
      <c r="BF314" s="917"/>
      <c r="BG314" s="917"/>
      <c r="BH314" s="917"/>
      <c r="BI314" s="917"/>
      <c r="BJ314" s="917"/>
      <c r="BK314" s="917"/>
    </row>
    <row r="315" spans="1:63" s="922" customFormat="1" ht="12.75" hidden="1" customHeight="1" x14ac:dyDescent="0.2">
      <c r="A315" s="832" t="str">
        <f t="shared" si="13"/>
        <v/>
      </c>
      <c r="B315" s="832" t="s">
        <v>1210</v>
      </c>
      <c r="C315" s="462" t="s">
        <v>1502</v>
      </c>
      <c r="D315" s="835" t="s">
        <v>1684</v>
      </c>
      <c r="E315" s="838">
        <v>0</v>
      </c>
      <c r="F315" s="838">
        <v>0</v>
      </c>
      <c r="G315" s="838">
        <v>0</v>
      </c>
      <c r="H315" s="838">
        <v>0</v>
      </c>
      <c r="I315" s="838">
        <v>0</v>
      </c>
      <c r="J315" s="838">
        <v>0</v>
      </c>
      <c r="K315" s="838">
        <v>0</v>
      </c>
      <c r="L315" s="838">
        <v>0</v>
      </c>
      <c r="M315" s="838">
        <v>0</v>
      </c>
      <c r="N315" s="838">
        <v>0</v>
      </c>
      <c r="O315" s="838">
        <v>0</v>
      </c>
      <c r="P315" s="838">
        <v>0</v>
      </c>
      <c r="Q315" s="838">
        <v>0</v>
      </c>
      <c r="R315" s="838">
        <v>0</v>
      </c>
      <c r="S315" s="838">
        <v>0</v>
      </c>
      <c r="T315" s="838">
        <v>0</v>
      </c>
      <c r="U315" s="838">
        <v>0</v>
      </c>
      <c r="V315" s="917"/>
      <c r="W315" s="917"/>
      <c r="X315" s="917"/>
      <c r="Y315" s="917"/>
      <c r="Z315" s="917"/>
      <c r="AA315" s="917"/>
      <c r="AB315" s="917"/>
      <c r="AC315" s="917"/>
      <c r="AD315" s="917"/>
      <c r="AE315" s="917"/>
      <c r="AF315" s="917"/>
      <c r="AG315" s="917"/>
      <c r="AH315" s="917"/>
      <c r="AI315" s="917"/>
      <c r="AJ315" s="917"/>
      <c r="AK315" s="917"/>
      <c r="AL315" s="917"/>
      <c r="AM315" s="917"/>
      <c r="AN315" s="917"/>
      <c r="AO315" s="917"/>
      <c r="AP315" s="917"/>
      <c r="AQ315" s="917"/>
      <c r="AR315" s="917"/>
      <c r="AS315" s="917"/>
      <c r="AT315" s="917"/>
      <c r="AU315" s="917"/>
      <c r="AV315" s="917"/>
      <c r="AW315" s="917"/>
      <c r="AX315" s="917"/>
      <c r="AY315" s="917"/>
      <c r="AZ315" s="917"/>
      <c r="BA315" s="917"/>
      <c r="BB315" s="917"/>
      <c r="BC315" s="917"/>
      <c r="BD315" s="917"/>
      <c r="BE315" s="917"/>
      <c r="BF315" s="917"/>
      <c r="BG315" s="917"/>
      <c r="BH315" s="917"/>
      <c r="BI315" s="917"/>
      <c r="BJ315" s="917"/>
      <c r="BK315" s="917"/>
    </row>
    <row r="316" spans="1:63" s="922" customFormat="1" ht="12.75" customHeight="1" x14ac:dyDescent="0.2">
      <c r="A316" s="832" t="str">
        <f t="shared" si="13"/>
        <v>X</v>
      </c>
      <c r="B316" s="832" t="s">
        <v>1204</v>
      </c>
      <c r="C316" s="462" t="s">
        <v>1503</v>
      </c>
      <c r="D316" s="835" t="s">
        <v>1685</v>
      </c>
      <c r="E316" s="838">
        <v>-1.9034260000000001</v>
      </c>
      <c r="F316" s="838">
        <v>8.4182999999999994E-2</v>
      </c>
      <c r="G316" s="838">
        <v>1.5136499999999999</v>
      </c>
      <c r="H316" s="838">
        <v>-1.6330469999999999</v>
      </c>
      <c r="I316" s="838">
        <v>1.146298</v>
      </c>
      <c r="J316" s="838">
        <v>-0.36008299999999999</v>
      </c>
      <c r="K316" s="838">
        <v>-1.9447840000000001</v>
      </c>
      <c r="L316" s="838">
        <v>-1.1890430000000001</v>
      </c>
      <c r="M316" s="838">
        <v>-2.5220989999999999</v>
      </c>
      <c r="N316" s="838">
        <v>-1.3259570000000001</v>
      </c>
      <c r="O316" s="838">
        <v>9.4325000000000006E-2</v>
      </c>
      <c r="P316" s="838">
        <v>1.2435750000000001</v>
      </c>
      <c r="Q316" s="838">
        <v>-7.3829289999999999</v>
      </c>
      <c r="R316" s="838">
        <v>0.139769</v>
      </c>
      <c r="S316" s="838">
        <v>2.4821589999999998</v>
      </c>
      <c r="T316" s="838">
        <v>-3.6828889999999999</v>
      </c>
      <c r="U316" s="838">
        <v>2</v>
      </c>
      <c r="V316" s="917"/>
      <c r="W316" s="917"/>
      <c r="X316" s="917"/>
      <c r="Y316" s="917"/>
      <c r="Z316" s="917"/>
      <c r="AA316" s="917"/>
      <c r="AB316" s="917"/>
      <c r="AC316" s="917"/>
      <c r="AD316" s="917"/>
      <c r="AE316" s="917"/>
      <c r="AF316" s="917"/>
      <c r="AG316" s="917"/>
      <c r="AH316" s="917"/>
      <c r="AI316" s="917"/>
      <c r="AJ316" s="917"/>
      <c r="AK316" s="917"/>
      <c r="AL316" s="917"/>
      <c r="AM316" s="917"/>
      <c r="AN316" s="917"/>
      <c r="AO316" s="917"/>
      <c r="AP316" s="917"/>
      <c r="AQ316" s="917"/>
      <c r="AR316" s="917"/>
      <c r="AS316" s="917"/>
      <c r="AT316" s="917"/>
      <c r="AU316" s="917"/>
      <c r="AV316" s="917"/>
      <c r="AW316" s="917"/>
      <c r="AX316" s="917"/>
      <c r="AY316" s="917"/>
      <c r="AZ316" s="917"/>
      <c r="BA316" s="917"/>
      <c r="BB316" s="917"/>
      <c r="BC316" s="917"/>
      <c r="BD316" s="917"/>
      <c r="BE316" s="917"/>
      <c r="BF316" s="917"/>
      <c r="BG316" s="917"/>
      <c r="BH316" s="917"/>
      <c r="BI316" s="917"/>
      <c r="BJ316" s="917"/>
      <c r="BK316" s="917"/>
    </row>
    <row r="317" spans="1:63" s="922" customFormat="1" ht="12.75" hidden="1" customHeight="1" x14ac:dyDescent="0.2">
      <c r="A317" s="832" t="str">
        <f t="shared" si="13"/>
        <v/>
      </c>
      <c r="B317" s="832" t="s">
        <v>1210</v>
      </c>
      <c r="C317" s="462" t="s">
        <v>1504</v>
      </c>
      <c r="D317" s="465" t="s">
        <v>1686</v>
      </c>
      <c r="E317" s="838">
        <v>0</v>
      </c>
      <c r="F317" s="838">
        <v>0</v>
      </c>
      <c r="G317" s="838">
        <v>0</v>
      </c>
      <c r="H317" s="838">
        <v>0</v>
      </c>
      <c r="I317" s="838">
        <v>0</v>
      </c>
      <c r="J317" s="838">
        <v>0</v>
      </c>
      <c r="K317" s="838">
        <v>0</v>
      </c>
      <c r="L317" s="838">
        <v>0</v>
      </c>
      <c r="M317" s="838">
        <v>0</v>
      </c>
      <c r="N317" s="838">
        <v>0</v>
      </c>
      <c r="O317" s="838">
        <v>0</v>
      </c>
      <c r="P317" s="838">
        <v>0</v>
      </c>
      <c r="Q317" s="838">
        <v>0</v>
      </c>
      <c r="R317" s="838">
        <v>0</v>
      </c>
      <c r="S317" s="838">
        <v>0</v>
      </c>
      <c r="T317" s="838">
        <v>0</v>
      </c>
      <c r="U317" s="838">
        <v>0</v>
      </c>
      <c r="V317" s="917"/>
      <c r="W317" s="917"/>
      <c r="X317" s="917"/>
      <c r="Y317" s="917"/>
      <c r="Z317" s="917"/>
      <c r="AA317" s="917"/>
      <c r="AB317" s="917"/>
      <c r="AC317" s="917"/>
      <c r="AD317" s="917"/>
      <c r="AE317" s="917"/>
      <c r="AF317" s="917"/>
      <c r="AG317" s="917"/>
      <c r="AH317" s="917"/>
      <c r="AI317" s="917"/>
      <c r="AJ317" s="917"/>
      <c r="AK317" s="917"/>
      <c r="AL317" s="917"/>
      <c r="AM317" s="917"/>
      <c r="AN317" s="917"/>
      <c r="AO317" s="917"/>
      <c r="AP317" s="917"/>
      <c r="AQ317" s="917"/>
      <c r="AR317" s="917"/>
      <c r="AS317" s="917"/>
      <c r="AT317" s="917"/>
      <c r="AU317" s="917"/>
      <c r="AV317" s="917"/>
      <c r="AW317" s="917"/>
      <c r="AX317" s="917"/>
      <c r="AY317" s="917"/>
      <c r="AZ317" s="917"/>
      <c r="BA317" s="917"/>
      <c r="BB317" s="917"/>
      <c r="BC317" s="917"/>
      <c r="BD317" s="917"/>
      <c r="BE317" s="917"/>
      <c r="BF317" s="917"/>
      <c r="BG317" s="917"/>
      <c r="BH317" s="917"/>
      <c r="BI317" s="917"/>
      <c r="BJ317" s="917"/>
      <c r="BK317" s="917"/>
    </row>
    <row r="318" spans="1:63" s="922" customFormat="1" ht="12.75" customHeight="1" x14ac:dyDescent="0.2">
      <c r="A318" s="832" t="str">
        <f t="shared" si="13"/>
        <v>X</v>
      </c>
      <c r="B318" s="832" t="s">
        <v>1210</v>
      </c>
      <c r="C318" s="462" t="s">
        <v>1505</v>
      </c>
      <c r="D318" s="835" t="s">
        <v>1687</v>
      </c>
      <c r="E318" s="838">
        <v>-1.9034260000000001</v>
      </c>
      <c r="F318" s="838">
        <v>8.4182999999999994E-2</v>
      </c>
      <c r="G318" s="838">
        <v>1.5136499999999999</v>
      </c>
      <c r="H318" s="838">
        <v>-1.6330469999999999</v>
      </c>
      <c r="I318" s="838">
        <v>1.146298</v>
      </c>
      <c r="J318" s="838">
        <v>-0.36008299999999999</v>
      </c>
      <c r="K318" s="838">
        <v>-1.9447840000000001</v>
      </c>
      <c r="L318" s="838">
        <v>-1.1890430000000001</v>
      </c>
      <c r="M318" s="838">
        <v>-2.5220989999999999</v>
      </c>
      <c r="N318" s="838">
        <v>-1.3259570000000001</v>
      </c>
      <c r="O318" s="838">
        <v>9.4325000000000006E-2</v>
      </c>
      <c r="P318" s="838">
        <v>1.2435750000000001</v>
      </c>
      <c r="Q318" s="838">
        <v>-7.3829289999999999</v>
      </c>
      <c r="R318" s="838">
        <v>0.139769</v>
      </c>
      <c r="S318" s="838">
        <v>2.4821589999999998</v>
      </c>
      <c r="T318" s="838">
        <v>-3.6828889999999999</v>
      </c>
      <c r="U318" s="838">
        <v>2</v>
      </c>
      <c r="V318" s="917"/>
      <c r="W318" s="917"/>
      <c r="X318" s="917"/>
      <c r="Y318" s="917"/>
      <c r="Z318" s="917"/>
      <c r="AA318" s="917"/>
      <c r="AB318" s="917"/>
      <c r="AC318" s="917"/>
      <c r="AD318" s="917"/>
      <c r="AE318" s="917"/>
      <c r="AF318" s="917"/>
      <c r="AG318" s="917"/>
      <c r="AH318" s="917"/>
      <c r="AI318" s="917"/>
      <c r="AJ318" s="917"/>
      <c r="AK318" s="917"/>
      <c r="AL318" s="917"/>
      <c r="AM318" s="917"/>
      <c r="AN318" s="917"/>
      <c r="AO318" s="917"/>
      <c r="AP318" s="917"/>
      <c r="AQ318" s="917"/>
      <c r="AR318" s="917"/>
      <c r="AS318" s="917"/>
      <c r="AT318" s="917"/>
      <c r="AU318" s="917"/>
      <c r="AV318" s="917"/>
      <c r="AW318" s="917"/>
      <c r="AX318" s="917"/>
      <c r="AY318" s="917"/>
      <c r="AZ318" s="917"/>
      <c r="BA318" s="917"/>
      <c r="BB318" s="917"/>
      <c r="BC318" s="917"/>
      <c r="BD318" s="917"/>
      <c r="BE318" s="917"/>
      <c r="BF318" s="917"/>
      <c r="BG318" s="917"/>
      <c r="BH318" s="917"/>
      <c r="BI318" s="917"/>
      <c r="BJ318" s="917"/>
      <c r="BK318" s="917"/>
    </row>
    <row r="319" spans="1:63" s="922" customFormat="1" ht="12.75" customHeight="1" x14ac:dyDescent="0.2">
      <c r="A319" s="832" t="str">
        <f t="shared" si="13"/>
        <v>X</v>
      </c>
      <c r="B319" s="832" t="s">
        <v>1204</v>
      </c>
      <c r="C319" s="462" t="s">
        <v>1506</v>
      </c>
      <c r="D319" s="835" t="s">
        <v>1689</v>
      </c>
      <c r="E319" s="838">
        <v>-7.3327439999999999</v>
      </c>
      <c r="F319" s="838">
        <v>5.2751169999999998</v>
      </c>
      <c r="G319" s="838">
        <v>2.1818</v>
      </c>
      <c r="H319" s="838">
        <v>4.5556270000000003</v>
      </c>
      <c r="I319" s="838">
        <v>2.3901430000000001</v>
      </c>
      <c r="J319" s="838">
        <v>2.6659530000000005</v>
      </c>
      <c r="K319" s="838">
        <v>0.62058100000000005</v>
      </c>
      <c r="L319" s="838">
        <v>-14.864890000000001</v>
      </c>
      <c r="M319" s="838">
        <v>-4.5043480000000002</v>
      </c>
      <c r="N319" s="838">
        <v>0.7981189999999998</v>
      </c>
      <c r="O319" s="838">
        <v>-3.8407009999999997</v>
      </c>
      <c r="P319" s="838">
        <v>-2.8896820000000001</v>
      </c>
      <c r="Q319" s="838">
        <v>-1.9885450000000002</v>
      </c>
      <c r="R319" s="838">
        <v>0.67485899999999988</v>
      </c>
      <c r="S319" s="838">
        <v>-5.6123960000000004</v>
      </c>
      <c r="T319" s="838">
        <v>6.3459859999999999</v>
      </c>
      <c r="U319" s="838">
        <v>-0.24099999999999999</v>
      </c>
      <c r="V319" s="917"/>
      <c r="W319" s="917"/>
      <c r="X319" s="917"/>
      <c r="Y319" s="917"/>
      <c r="Z319" s="917"/>
      <c r="AA319" s="917"/>
      <c r="AB319" s="917"/>
      <c r="AC319" s="917"/>
      <c r="AD319" s="917"/>
      <c r="AE319" s="917"/>
      <c r="AF319" s="917"/>
      <c r="AG319" s="917"/>
      <c r="AH319" s="917"/>
      <c r="AI319" s="917"/>
      <c r="AJ319" s="917"/>
      <c r="AK319" s="917"/>
      <c r="AL319" s="917"/>
      <c r="AM319" s="917"/>
      <c r="AN319" s="917"/>
      <c r="AO319" s="917"/>
      <c r="AP319" s="917"/>
      <c r="AQ319" s="917"/>
      <c r="AR319" s="917"/>
      <c r="AS319" s="917"/>
      <c r="AT319" s="917"/>
      <c r="AU319" s="917"/>
      <c r="AV319" s="917"/>
      <c r="AW319" s="917"/>
      <c r="AX319" s="917"/>
      <c r="AY319" s="917"/>
      <c r="AZ319" s="917"/>
      <c r="BA319" s="917"/>
      <c r="BB319" s="917"/>
      <c r="BC319" s="917"/>
      <c r="BD319" s="917"/>
      <c r="BE319" s="917"/>
      <c r="BF319" s="917"/>
      <c r="BG319" s="917"/>
      <c r="BH319" s="917"/>
      <c r="BI319" s="917"/>
      <c r="BJ319" s="917"/>
      <c r="BK319" s="917"/>
    </row>
    <row r="320" spans="1:63" s="922" customFormat="1" x14ac:dyDescent="0.2">
      <c r="A320" s="832" t="str">
        <f t="shared" si="13"/>
        <v>X</v>
      </c>
      <c r="B320" s="832" t="s">
        <v>1204</v>
      </c>
      <c r="C320" s="462" t="s">
        <v>1507</v>
      </c>
      <c r="D320" s="835" t="s">
        <v>1690</v>
      </c>
      <c r="E320" s="838">
        <v>-9.418139</v>
      </c>
      <c r="F320" s="838">
        <v>3.6545169999999998</v>
      </c>
      <c r="G320" s="838">
        <v>3.3865080000000001</v>
      </c>
      <c r="H320" s="838">
        <v>4.5158779999999998</v>
      </c>
      <c r="I320" s="838">
        <v>3.0185740000000001</v>
      </c>
      <c r="J320" s="838">
        <v>5.3902530000000004</v>
      </c>
      <c r="K320" s="838">
        <v>3.579923</v>
      </c>
      <c r="L320" s="838">
        <v>-23.109006000000001</v>
      </c>
      <c r="M320" s="838">
        <v>-2.1593580000000001</v>
      </c>
      <c r="N320" s="838">
        <v>-1.9401250000000001</v>
      </c>
      <c r="O320" s="838">
        <v>-0.35062399999999999</v>
      </c>
      <c r="P320" s="838">
        <v>-0.17404800000000001</v>
      </c>
      <c r="Q320" s="838">
        <v>0.74080599999999996</v>
      </c>
      <c r="R320" s="838">
        <v>1.7330589999999999</v>
      </c>
      <c r="S320" s="838">
        <v>-1.6195900000000001</v>
      </c>
      <c r="T320" s="838">
        <v>7.7006649999999999</v>
      </c>
      <c r="U320" s="838">
        <v>4.3520000000000003</v>
      </c>
      <c r="V320" s="917"/>
      <c r="W320" s="917"/>
      <c r="X320" s="917"/>
      <c r="Y320" s="917"/>
      <c r="Z320" s="917"/>
      <c r="AA320" s="917"/>
      <c r="AB320" s="917"/>
      <c r="AC320" s="917"/>
      <c r="AD320" s="917"/>
      <c r="AE320" s="917"/>
      <c r="AF320" s="917"/>
      <c r="AG320" s="917"/>
      <c r="AH320" s="917"/>
      <c r="AI320" s="917"/>
      <c r="AJ320" s="917"/>
      <c r="AK320" s="917"/>
      <c r="AL320" s="917"/>
      <c r="AM320" s="917"/>
      <c r="AN320" s="917"/>
      <c r="AO320" s="917"/>
      <c r="AP320" s="917"/>
      <c r="AQ320" s="917"/>
      <c r="AR320" s="917"/>
      <c r="AS320" s="917"/>
      <c r="AT320" s="917"/>
      <c r="AU320" s="917"/>
      <c r="AV320" s="917"/>
      <c r="AW320" s="917"/>
      <c r="AX320" s="917"/>
      <c r="AY320" s="917"/>
      <c r="AZ320" s="917"/>
      <c r="BA320" s="917"/>
      <c r="BB320" s="917"/>
      <c r="BC320" s="917"/>
      <c r="BD320" s="917"/>
      <c r="BE320" s="917"/>
      <c r="BF320" s="917"/>
      <c r="BG320" s="917"/>
      <c r="BH320" s="917"/>
      <c r="BI320" s="917"/>
      <c r="BJ320" s="917"/>
      <c r="BK320" s="917"/>
    </row>
    <row r="321" spans="1:63" s="922" customFormat="1" hidden="1" x14ac:dyDescent="0.2">
      <c r="A321" s="832" t="str">
        <f t="shared" si="13"/>
        <v/>
      </c>
      <c r="B321" s="832" t="s">
        <v>1204</v>
      </c>
      <c r="C321" s="462" t="s">
        <v>1508</v>
      </c>
      <c r="D321" s="835" t="s">
        <v>1671</v>
      </c>
      <c r="E321" s="838">
        <v>0</v>
      </c>
      <c r="F321" s="838">
        <v>0</v>
      </c>
      <c r="G321" s="838">
        <v>0</v>
      </c>
      <c r="H321" s="838">
        <v>0</v>
      </c>
      <c r="I321" s="838">
        <v>0</v>
      </c>
      <c r="J321" s="838">
        <v>0</v>
      </c>
      <c r="K321" s="838">
        <v>0</v>
      </c>
      <c r="L321" s="838">
        <v>0</v>
      </c>
      <c r="M321" s="838">
        <v>0</v>
      </c>
      <c r="N321" s="838">
        <v>0</v>
      </c>
      <c r="O321" s="838">
        <v>0</v>
      </c>
      <c r="P321" s="838">
        <v>0</v>
      </c>
      <c r="Q321" s="838">
        <v>0</v>
      </c>
      <c r="R321" s="838">
        <v>0</v>
      </c>
      <c r="S321" s="838">
        <v>0</v>
      </c>
      <c r="T321" s="838">
        <v>0</v>
      </c>
      <c r="U321" s="838">
        <v>0</v>
      </c>
      <c r="V321" s="917"/>
      <c r="W321" s="917"/>
      <c r="X321" s="917"/>
      <c r="Y321" s="917"/>
      <c r="Z321" s="917"/>
      <c r="AA321" s="917"/>
      <c r="AB321" s="917"/>
      <c r="AC321" s="917"/>
      <c r="AD321" s="917"/>
      <c r="AE321" s="917"/>
      <c r="AF321" s="917"/>
      <c r="AG321" s="917"/>
      <c r="AH321" s="917"/>
      <c r="AI321" s="917"/>
      <c r="AJ321" s="917"/>
      <c r="AK321" s="917"/>
      <c r="AL321" s="917"/>
      <c r="AM321" s="917"/>
      <c r="AN321" s="917"/>
      <c r="AO321" s="917"/>
      <c r="AP321" s="917"/>
      <c r="AQ321" s="917"/>
      <c r="AR321" s="917"/>
      <c r="AS321" s="917"/>
      <c r="AT321" s="917"/>
      <c r="AU321" s="917"/>
      <c r="AV321" s="917"/>
      <c r="AW321" s="917"/>
      <c r="AX321" s="917"/>
      <c r="AY321" s="917"/>
      <c r="AZ321" s="917"/>
      <c r="BA321" s="917"/>
      <c r="BB321" s="917"/>
      <c r="BC321" s="917"/>
      <c r="BD321" s="917"/>
      <c r="BE321" s="917"/>
      <c r="BF321" s="917"/>
      <c r="BG321" s="917"/>
      <c r="BH321" s="917"/>
      <c r="BI321" s="917"/>
      <c r="BJ321" s="917"/>
      <c r="BK321" s="917"/>
    </row>
    <row r="322" spans="1:63" s="922" customFormat="1" hidden="1" x14ac:dyDescent="0.2">
      <c r="A322" s="832" t="str">
        <f t="shared" si="13"/>
        <v/>
      </c>
      <c r="B322" s="832" t="s">
        <v>1204</v>
      </c>
      <c r="C322" s="462" t="s">
        <v>1509</v>
      </c>
      <c r="D322" s="835" t="s">
        <v>1672</v>
      </c>
      <c r="E322" s="838">
        <v>0</v>
      </c>
      <c r="F322" s="838">
        <v>0</v>
      </c>
      <c r="G322" s="838">
        <v>0</v>
      </c>
      <c r="H322" s="838">
        <v>0</v>
      </c>
      <c r="I322" s="838">
        <v>0</v>
      </c>
      <c r="J322" s="838">
        <v>0</v>
      </c>
      <c r="K322" s="838">
        <v>0</v>
      </c>
      <c r="L322" s="838">
        <v>0</v>
      </c>
      <c r="M322" s="838">
        <v>0</v>
      </c>
      <c r="N322" s="838">
        <v>0</v>
      </c>
      <c r="O322" s="838">
        <v>0</v>
      </c>
      <c r="P322" s="838">
        <v>0</v>
      </c>
      <c r="Q322" s="838">
        <v>0</v>
      </c>
      <c r="R322" s="838">
        <v>0</v>
      </c>
      <c r="S322" s="838">
        <v>0</v>
      </c>
      <c r="T322" s="838">
        <v>0</v>
      </c>
      <c r="U322" s="838">
        <v>0</v>
      </c>
      <c r="V322" s="917"/>
      <c r="W322" s="917"/>
      <c r="X322" s="917"/>
      <c r="Y322" s="917"/>
      <c r="Z322" s="917"/>
      <c r="AA322" s="917"/>
      <c r="AB322" s="917"/>
      <c r="AC322" s="917"/>
      <c r="AD322" s="917"/>
      <c r="AE322" s="917"/>
      <c r="AF322" s="917"/>
      <c r="AG322" s="917"/>
      <c r="AH322" s="917"/>
      <c r="AI322" s="917"/>
      <c r="AJ322" s="917"/>
      <c r="AK322" s="917"/>
      <c r="AL322" s="917"/>
      <c r="AM322" s="917"/>
      <c r="AN322" s="917"/>
      <c r="AO322" s="917"/>
      <c r="AP322" s="917"/>
      <c r="AQ322" s="917"/>
      <c r="AR322" s="917"/>
      <c r="AS322" s="917"/>
      <c r="AT322" s="917"/>
      <c r="AU322" s="917"/>
      <c r="AV322" s="917"/>
      <c r="AW322" s="917"/>
      <c r="AX322" s="917"/>
      <c r="AY322" s="917"/>
      <c r="AZ322" s="917"/>
      <c r="BA322" s="917"/>
      <c r="BB322" s="917"/>
      <c r="BC322" s="917"/>
      <c r="BD322" s="917"/>
      <c r="BE322" s="917"/>
      <c r="BF322" s="917"/>
      <c r="BG322" s="917"/>
      <c r="BH322" s="917"/>
      <c r="BI322" s="917"/>
      <c r="BJ322" s="917"/>
      <c r="BK322" s="917"/>
    </row>
    <row r="323" spans="1:63" s="922" customFormat="1" hidden="1" x14ac:dyDescent="0.2">
      <c r="A323" s="832" t="str">
        <f t="shared" si="13"/>
        <v/>
      </c>
      <c r="B323" s="832" t="s">
        <v>1204</v>
      </c>
      <c r="C323" s="462" t="s">
        <v>1510</v>
      </c>
      <c r="D323" s="465" t="s">
        <v>895</v>
      </c>
      <c r="E323" s="838">
        <v>0</v>
      </c>
      <c r="F323" s="838">
        <v>0</v>
      </c>
      <c r="G323" s="838">
        <v>0</v>
      </c>
      <c r="H323" s="838">
        <v>0</v>
      </c>
      <c r="I323" s="838">
        <v>0</v>
      </c>
      <c r="J323" s="838">
        <v>0</v>
      </c>
      <c r="K323" s="838">
        <v>0</v>
      </c>
      <c r="L323" s="838">
        <v>0</v>
      </c>
      <c r="M323" s="838">
        <v>0</v>
      </c>
      <c r="N323" s="838">
        <v>0</v>
      </c>
      <c r="O323" s="838">
        <v>0</v>
      </c>
      <c r="P323" s="838">
        <v>0</v>
      </c>
      <c r="Q323" s="838">
        <v>0</v>
      </c>
      <c r="R323" s="838">
        <v>0</v>
      </c>
      <c r="S323" s="838">
        <v>0</v>
      </c>
      <c r="T323" s="838">
        <v>0</v>
      </c>
      <c r="U323" s="838">
        <v>0</v>
      </c>
      <c r="V323" s="917"/>
      <c r="W323" s="917"/>
      <c r="X323" s="917"/>
      <c r="Y323" s="917"/>
      <c r="Z323" s="917"/>
      <c r="AA323" s="917"/>
      <c r="AB323" s="917"/>
      <c r="AC323" s="917"/>
      <c r="AD323" s="917"/>
      <c r="AE323" s="917"/>
      <c r="AF323" s="917"/>
      <c r="AG323" s="917"/>
      <c r="AH323" s="917"/>
      <c r="AI323" s="917"/>
      <c r="AJ323" s="917"/>
      <c r="AK323" s="917"/>
      <c r="AL323" s="917"/>
      <c r="AM323" s="917"/>
      <c r="AN323" s="917"/>
      <c r="AO323" s="917"/>
      <c r="AP323" s="917"/>
      <c r="AQ323" s="917"/>
      <c r="AR323" s="917"/>
      <c r="AS323" s="917"/>
      <c r="AT323" s="917"/>
      <c r="AU323" s="917"/>
      <c r="AV323" s="917"/>
      <c r="AW323" s="917"/>
      <c r="AX323" s="917"/>
      <c r="AY323" s="917"/>
      <c r="AZ323" s="917"/>
      <c r="BA323" s="917"/>
      <c r="BB323" s="917"/>
      <c r="BC323" s="917"/>
      <c r="BD323" s="917"/>
      <c r="BE323" s="917"/>
      <c r="BF323" s="917"/>
      <c r="BG323" s="917"/>
      <c r="BH323" s="917"/>
      <c r="BI323" s="917"/>
      <c r="BJ323" s="917"/>
      <c r="BK323" s="917"/>
    </row>
    <row r="324" spans="1:63" s="922" customFormat="1" hidden="1" x14ac:dyDescent="0.2">
      <c r="A324" s="832" t="str">
        <f t="shared" ref="A324:A373" si="14">IF(SUM(E324:AI324)=0,"","X")</f>
        <v/>
      </c>
      <c r="B324" s="832" t="s">
        <v>1204</v>
      </c>
      <c r="C324" s="462" t="s">
        <v>1511</v>
      </c>
      <c r="D324" s="835" t="s">
        <v>1673</v>
      </c>
      <c r="E324" s="838">
        <v>0</v>
      </c>
      <c r="F324" s="838">
        <v>0</v>
      </c>
      <c r="G324" s="838">
        <v>0</v>
      </c>
      <c r="H324" s="838">
        <v>0</v>
      </c>
      <c r="I324" s="838">
        <v>0</v>
      </c>
      <c r="J324" s="838">
        <v>0</v>
      </c>
      <c r="K324" s="838">
        <v>0</v>
      </c>
      <c r="L324" s="838">
        <v>0</v>
      </c>
      <c r="M324" s="838">
        <v>0</v>
      </c>
      <c r="N324" s="838">
        <v>0</v>
      </c>
      <c r="O324" s="838">
        <v>0</v>
      </c>
      <c r="P324" s="838">
        <v>0</v>
      </c>
      <c r="Q324" s="838">
        <v>0</v>
      </c>
      <c r="R324" s="838">
        <v>0</v>
      </c>
      <c r="S324" s="838">
        <v>0</v>
      </c>
      <c r="T324" s="838">
        <v>0</v>
      </c>
      <c r="U324" s="838">
        <v>0</v>
      </c>
      <c r="V324" s="917"/>
      <c r="W324" s="917"/>
      <c r="X324" s="917"/>
      <c r="Y324" s="917"/>
      <c r="Z324" s="917"/>
      <c r="AA324" s="917"/>
      <c r="AB324" s="917"/>
      <c r="AC324" s="917"/>
      <c r="AD324" s="917"/>
      <c r="AE324" s="917"/>
      <c r="AF324" s="917"/>
      <c r="AG324" s="917"/>
      <c r="AH324" s="917"/>
      <c r="AI324" s="917"/>
      <c r="AJ324" s="917"/>
      <c r="AK324" s="917"/>
      <c r="AL324" s="917"/>
      <c r="AM324" s="917"/>
      <c r="AN324" s="917"/>
      <c r="AO324" s="917"/>
      <c r="AP324" s="917"/>
      <c r="AQ324" s="917"/>
      <c r="AR324" s="917"/>
      <c r="AS324" s="917"/>
      <c r="AT324" s="917"/>
      <c r="AU324" s="917"/>
      <c r="AV324" s="917"/>
      <c r="AW324" s="917"/>
      <c r="AX324" s="917"/>
      <c r="AY324" s="917"/>
      <c r="AZ324" s="917"/>
      <c r="BA324" s="917"/>
      <c r="BB324" s="917"/>
      <c r="BC324" s="917"/>
      <c r="BD324" s="917"/>
      <c r="BE324" s="917"/>
      <c r="BF324" s="917"/>
      <c r="BG324" s="917"/>
      <c r="BH324" s="917"/>
      <c r="BI324" s="917"/>
      <c r="BJ324" s="917"/>
      <c r="BK324" s="917"/>
    </row>
    <row r="325" spans="1:63" s="922" customFormat="1" hidden="1" x14ac:dyDescent="0.2">
      <c r="A325" s="832" t="str">
        <f t="shared" si="14"/>
        <v/>
      </c>
      <c r="B325" s="832" t="s">
        <v>1210</v>
      </c>
      <c r="C325" s="462" t="s">
        <v>1512</v>
      </c>
      <c r="D325" s="835" t="s">
        <v>1674</v>
      </c>
      <c r="E325" s="838">
        <v>0</v>
      </c>
      <c r="F325" s="838">
        <v>0</v>
      </c>
      <c r="G325" s="838">
        <v>0</v>
      </c>
      <c r="H325" s="838">
        <v>0</v>
      </c>
      <c r="I325" s="838">
        <v>0</v>
      </c>
      <c r="J325" s="838">
        <v>0</v>
      </c>
      <c r="K325" s="838">
        <v>0</v>
      </c>
      <c r="L325" s="838">
        <v>0</v>
      </c>
      <c r="M325" s="838">
        <v>0</v>
      </c>
      <c r="N325" s="838">
        <v>0</v>
      </c>
      <c r="O325" s="838">
        <v>0</v>
      </c>
      <c r="P325" s="838">
        <v>0</v>
      </c>
      <c r="Q325" s="838">
        <v>0</v>
      </c>
      <c r="R325" s="838">
        <v>0</v>
      </c>
      <c r="S325" s="838">
        <v>0</v>
      </c>
      <c r="T325" s="838">
        <v>0</v>
      </c>
      <c r="U325" s="838">
        <v>0</v>
      </c>
      <c r="V325" s="917"/>
      <c r="W325" s="917"/>
      <c r="X325" s="917"/>
      <c r="Y325" s="917"/>
      <c r="Z325" s="917"/>
      <c r="AA325" s="917"/>
      <c r="AB325" s="917"/>
      <c r="AC325" s="917"/>
      <c r="AD325" s="917"/>
      <c r="AE325" s="917"/>
      <c r="AF325" s="917"/>
      <c r="AG325" s="917"/>
      <c r="AH325" s="917"/>
      <c r="AI325" s="917"/>
      <c r="AJ325" s="917"/>
      <c r="AK325" s="917"/>
      <c r="AL325" s="917"/>
      <c r="AM325" s="917"/>
      <c r="AN325" s="917"/>
      <c r="AO325" s="917"/>
      <c r="AP325" s="917"/>
      <c r="AQ325" s="917"/>
      <c r="AR325" s="917"/>
      <c r="AS325" s="917"/>
      <c r="AT325" s="917"/>
      <c r="AU325" s="917"/>
      <c r="AV325" s="917"/>
      <c r="AW325" s="917"/>
      <c r="AX325" s="917"/>
      <c r="AY325" s="917"/>
      <c r="AZ325" s="917"/>
      <c r="BA325" s="917"/>
      <c r="BB325" s="917"/>
      <c r="BC325" s="917"/>
      <c r="BD325" s="917"/>
      <c r="BE325" s="917"/>
      <c r="BF325" s="917"/>
      <c r="BG325" s="917"/>
      <c r="BH325" s="917"/>
      <c r="BI325" s="917"/>
      <c r="BJ325" s="917"/>
      <c r="BK325" s="917"/>
    </row>
    <row r="326" spans="1:63" s="922" customFormat="1" hidden="1" x14ac:dyDescent="0.2">
      <c r="A326" s="832" t="str">
        <f t="shared" si="14"/>
        <v/>
      </c>
      <c r="B326" s="832" t="s">
        <v>1210</v>
      </c>
      <c r="C326" s="462" t="s">
        <v>1513</v>
      </c>
      <c r="D326" s="465" t="s">
        <v>1675</v>
      </c>
      <c r="E326" s="838">
        <v>0</v>
      </c>
      <c r="F326" s="838">
        <v>0</v>
      </c>
      <c r="G326" s="838">
        <v>0</v>
      </c>
      <c r="H326" s="838">
        <v>0</v>
      </c>
      <c r="I326" s="838">
        <v>0</v>
      </c>
      <c r="J326" s="838">
        <v>0</v>
      </c>
      <c r="K326" s="838">
        <v>0</v>
      </c>
      <c r="L326" s="838">
        <v>0</v>
      </c>
      <c r="M326" s="838">
        <v>0</v>
      </c>
      <c r="N326" s="838">
        <v>0</v>
      </c>
      <c r="O326" s="838">
        <v>0</v>
      </c>
      <c r="P326" s="838">
        <v>0</v>
      </c>
      <c r="Q326" s="838">
        <v>0</v>
      </c>
      <c r="R326" s="838">
        <v>0</v>
      </c>
      <c r="S326" s="838">
        <v>0</v>
      </c>
      <c r="T326" s="838">
        <v>0</v>
      </c>
      <c r="U326" s="838">
        <v>0</v>
      </c>
      <c r="V326" s="917"/>
      <c r="W326" s="917"/>
      <c r="X326" s="917"/>
      <c r="Y326" s="917"/>
      <c r="Z326" s="917"/>
      <c r="AA326" s="917"/>
      <c r="AB326" s="917"/>
      <c r="AC326" s="917"/>
      <c r="AD326" s="917"/>
      <c r="AE326" s="917"/>
      <c r="AF326" s="917"/>
      <c r="AG326" s="917"/>
      <c r="AH326" s="917"/>
      <c r="AI326" s="917"/>
      <c r="AJ326" s="917"/>
      <c r="AK326" s="917"/>
      <c r="AL326" s="917"/>
      <c r="AM326" s="917"/>
      <c r="AN326" s="917"/>
      <c r="AO326" s="917"/>
      <c r="AP326" s="917"/>
      <c r="AQ326" s="917"/>
      <c r="AR326" s="917"/>
      <c r="AS326" s="917"/>
      <c r="AT326" s="917"/>
      <c r="AU326" s="917"/>
      <c r="AV326" s="917"/>
      <c r="AW326" s="917"/>
      <c r="AX326" s="917"/>
      <c r="AY326" s="917"/>
      <c r="AZ326" s="917"/>
      <c r="BA326" s="917"/>
      <c r="BB326" s="917"/>
      <c r="BC326" s="917"/>
      <c r="BD326" s="917"/>
      <c r="BE326" s="917"/>
      <c r="BF326" s="917"/>
      <c r="BG326" s="917"/>
      <c r="BH326" s="917"/>
      <c r="BI326" s="917"/>
      <c r="BJ326" s="917"/>
      <c r="BK326" s="917"/>
    </row>
    <row r="327" spans="1:63" s="922" customFormat="1" hidden="1" x14ac:dyDescent="0.2">
      <c r="A327" s="832" t="str">
        <f t="shared" si="14"/>
        <v/>
      </c>
      <c r="B327" s="832" t="s">
        <v>1204</v>
      </c>
      <c r="C327" s="462" t="s">
        <v>1514</v>
      </c>
      <c r="D327" s="835" t="s">
        <v>1676</v>
      </c>
      <c r="E327" s="838">
        <v>0</v>
      </c>
      <c r="F327" s="838">
        <v>0</v>
      </c>
      <c r="G327" s="838">
        <v>0</v>
      </c>
      <c r="H327" s="838">
        <v>0</v>
      </c>
      <c r="I327" s="838">
        <v>0</v>
      </c>
      <c r="J327" s="838">
        <v>0</v>
      </c>
      <c r="K327" s="838">
        <v>0</v>
      </c>
      <c r="L327" s="838">
        <v>0</v>
      </c>
      <c r="M327" s="838">
        <v>0</v>
      </c>
      <c r="N327" s="838">
        <v>0</v>
      </c>
      <c r="O327" s="838">
        <v>0</v>
      </c>
      <c r="P327" s="838">
        <v>0</v>
      </c>
      <c r="Q327" s="838">
        <v>0</v>
      </c>
      <c r="R327" s="838">
        <v>0</v>
      </c>
      <c r="S327" s="838">
        <v>0</v>
      </c>
      <c r="T327" s="838">
        <v>0</v>
      </c>
      <c r="U327" s="838">
        <v>0</v>
      </c>
      <c r="V327" s="917"/>
      <c r="W327" s="917"/>
      <c r="X327" s="917"/>
      <c r="Y327" s="917"/>
      <c r="Z327" s="917"/>
      <c r="AA327" s="917"/>
      <c r="AB327" s="917"/>
      <c r="AC327" s="917"/>
      <c r="AD327" s="917"/>
      <c r="AE327" s="917"/>
      <c r="AF327" s="917"/>
      <c r="AG327" s="917"/>
      <c r="AH327" s="917"/>
      <c r="AI327" s="917"/>
      <c r="AJ327" s="917"/>
      <c r="AK327" s="917"/>
      <c r="AL327" s="917"/>
      <c r="AM327" s="917"/>
      <c r="AN327" s="917"/>
      <c r="AO327" s="917"/>
      <c r="AP327" s="917"/>
      <c r="AQ327" s="917"/>
      <c r="AR327" s="917"/>
      <c r="AS327" s="917"/>
      <c r="AT327" s="917"/>
      <c r="AU327" s="917"/>
      <c r="AV327" s="917"/>
      <c r="AW327" s="917"/>
      <c r="AX327" s="917"/>
      <c r="AY327" s="917"/>
      <c r="AZ327" s="917"/>
      <c r="BA327" s="917"/>
      <c r="BB327" s="917"/>
      <c r="BC327" s="917"/>
      <c r="BD327" s="917"/>
      <c r="BE327" s="917"/>
      <c r="BF327" s="917"/>
      <c r="BG327" s="917"/>
      <c r="BH327" s="917"/>
      <c r="BI327" s="917"/>
      <c r="BJ327" s="917"/>
      <c r="BK327" s="917"/>
    </row>
    <row r="328" spans="1:63" s="919" customFormat="1" ht="20.100000000000001" hidden="1" customHeight="1" x14ac:dyDescent="0.2">
      <c r="A328" s="832" t="str">
        <f t="shared" si="14"/>
        <v/>
      </c>
      <c r="B328" s="857" t="s">
        <v>1210</v>
      </c>
      <c r="C328" s="473" t="s">
        <v>1515</v>
      </c>
      <c r="D328" s="858" t="s">
        <v>1677</v>
      </c>
      <c r="E328" s="859">
        <v>0</v>
      </c>
      <c r="F328" s="859">
        <v>0</v>
      </c>
      <c r="G328" s="859">
        <v>0</v>
      </c>
      <c r="H328" s="859">
        <v>0</v>
      </c>
      <c r="I328" s="859">
        <v>0</v>
      </c>
      <c r="J328" s="859">
        <v>0</v>
      </c>
      <c r="K328" s="859">
        <v>0</v>
      </c>
      <c r="L328" s="859">
        <v>0</v>
      </c>
      <c r="M328" s="859">
        <v>0</v>
      </c>
      <c r="N328" s="859">
        <v>0</v>
      </c>
      <c r="O328" s="859">
        <v>0</v>
      </c>
      <c r="P328" s="859">
        <v>0</v>
      </c>
      <c r="Q328" s="859">
        <v>0</v>
      </c>
      <c r="R328" s="859">
        <v>0</v>
      </c>
      <c r="S328" s="859">
        <v>0</v>
      </c>
      <c r="T328" s="859">
        <v>0</v>
      </c>
      <c r="U328" s="859">
        <v>0</v>
      </c>
      <c r="V328" s="917"/>
      <c r="W328" s="917"/>
      <c r="X328" s="917"/>
      <c r="Y328" s="917"/>
      <c r="Z328" s="917"/>
      <c r="AA328" s="917"/>
      <c r="AB328" s="917"/>
      <c r="AC328" s="917"/>
      <c r="AD328" s="917"/>
      <c r="AE328" s="917"/>
      <c r="AF328" s="917"/>
      <c r="AG328" s="917"/>
      <c r="AH328" s="917"/>
      <c r="AI328" s="917"/>
      <c r="AJ328" s="917"/>
      <c r="AK328" s="917"/>
      <c r="AL328" s="917"/>
      <c r="AM328" s="917"/>
      <c r="AN328" s="917"/>
      <c r="AO328" s="917"/>
      <c r="AP328" s="917"/>
      <c r="AQ328" s="917"/>
      <c r="AR328" s="917"/>
      <c r="AS328" s="917"/>
      <c r="AT328" s="917"/>
      <c r="AU328" s="917"/>
      <c r="AV328" s="917"/>
      <c r="AW328" s="917"/>
      <c r="AX328" s="917"/>
      <c r="AY328" s="917"/>
      <c r="AZ328" s="917"/>
      <c r="BA328" s="917"/>
      <c r="BB328" s="917"/>
      <c r="BC328" s="917"/>
      <c r="BD328" s="917"/>
      <c r="BE328" s="917"/>
      <c r="BF328" s="917"/>
      <c r="BG328" s="917"/>
      <c r="BH328" s="917"/>
      <c r="BI328" s="917"/>
      <c r="BJ328" s="917"/>
      <c r="BK328" s="917"/>
    </row>
    <row r="329" spans="1:63" s="922" customFormat="1" ht="20.100000000000001" hidden="1" customHeight="1" x14ac:dyDescent="0.2">
      <c r="A329" s="832" t="str">
        <f t="shared" si="14"/>
        <v/>
      </c>
      <c r="B329" s="850" t="s">
        <v>1210</v>
      </c>
      <c r="C329" s="851" t="s">
        <v>1516</v>
      </c>
      <c r="D329" s="852" t="s">
        <v>1678</v>
      </c>
      <c r="E329" s="853">
        <v>0</v>
      </c>
      <c r="F329" s="853">
        <v>0</v>
      </c>
      <c r="G329" s="853">
        <v>0</v>
      </c>
      <c r="H329" s="853">
        <v>0</v>
      </c>
      <c r="I329" s="853">
        <v>0</v>
      </c>
      <c r="J329" s="853">
        <v>0</v>
      </c>
      <c r="K329" s="853">
        <v>0</v>
      </c>
      <c r="L329" s="853">
        <v>0</v>
      </c>
      <c r="M329" s="853">
        <v>0</v>
      </c>
      <c r="N329" s="853">
        <v>0</v>
      </c>
      <c r="O329" s="853">
        <v>0</v>
      </c>
      <c r="P329" s="853">
        <v>0</v>
      </c>
      <c r="Q329" s="853">
        <v>0</v>
      </c>
      <c r="R329" s="853">
        <v>0</v>
      </c>
      <c r="S329" s="853">
        <v>0</v>
      </c>
      <c r="T329" s="853">
        <v>0</v>
      </c>
      <c r="U329" s="853">
        <v>0</v>
      </c>
      <c r="V329" s="917"/>
      <c r="W329" s="917"/>
      <c r="X329" s="917"/>
      <c r="Y329" s="917"/>
      <c r="Z329" s="917"/>
      <c r="AA329" s="917"/>
      <c r="AB329" s="917"/>
      <c r="AC329" s="917"/>
      <c r="AD329" s="917"/>
      <c r="AE329" s="917"/>
      <c r="AF329" s="917"/>
      <c r="AG329" s="917"/>
      <c r="AH329" s="917"/>
      <c r="AI329" s="917"/>
      <c r="AJ329" s="917"/>
      <c r="AK329" s="917"/>
      <c r="AL329" s="917"/>
      <c r="AM329" s="917"/>
      <c r="AN329" s="917"/>
      <c r="AO329" s="917"/>
      <c r="AP329" s="917"/>
      <c r="AQ329" s="917"/>
      <c r="AR329" s="917"/>
      <c r="AS329" s="917"/>
      <c r="AT329" s="917"/>
      <c r="AU329" s="917"/>
      <c r="AV329" s="917"/>
      <c r="AW329" s="917"/>
      <c r="AX329" s="917"/>
      <c r="AY329" s="917"/>
      <c r="AZ329" s="917"/>
      <c r="BA329" s="917"/>
      <c r="BB329" s="917"/>
      <c r="BC329" s="917"/>
      <c r="BD329" s="917"/>
      <c r="BE329" s="917"/>
      <c r="BF329" s="917"/>
      <c r="BG329" s="917"/>
      <c r="BH329" s="917"/>
      <c r="BI329" s="917"/>
      <c r="BJ329" s="917"/>
      <c r="BK329" s="917"/>
    </row>
    <row r="330" spans="1:63" s="922" customFormat="1" hidden="1" x14ac:dyDescent="0.2">
      <c r="A330" s="832" t="str">
        <f t="shared" si="14"/>
        <v/>
      </c>
      <c r="B330" s="832" t="s">
        <v>1210</v>
      </c>
      <c r="C330" s="462" t="s">
        <v>1517</v>
      </c>
      <c r="D330" s="854" t="s">
        <v>1679</v>
      </c>
      <c r="E330" s="838">
        <v>0</v>
      </c>
      <c r="F330" s="838">
        <v>0</v>
      </c>
      <c r="G330" s="838">
        <v>0</v>
      </c>
      <c r="H330" s="838">
        <v>0</v>
      </c>
      <c r="I330" s="838">
        <v>0</v>
      </c>
      <c r="J330" s="838">
        <v>0</v>
      </c>
      <c r="K330" s="838">
        <v>0</v>
      </c>
      <c r="L330" s="838">
        <v>0</v>
      </c>
      <c r="M330" s="838">
        <v>0</v>
      </c>
      <c r="N330" s="838">
        <v>0</v>
      </c>
      <c r="O330" s="838">
        <v>0</v>
      </c>
      <c r="P330" s="838">
        <v>0</v>
      </c>
      <c r="Q330" s="838">
        <v>0</v>
      </c>
      <c r="R330" s="838">
        <v>0</v>
      </c>
      <c r="S330" s="838">
        <v>0</v>
      </c>
      <c r="T330" s="838">
        <v>0</v>
      </c>
      <c r="U330" s="838">
        <v>0</v>
      </c>
      <c r="V330" s="917"/>
      <c r="W330" s="917"/>
      <c r="X330" s="917"/>
      <c r="Y330" s="917"/>
      <c r="Z330" s="917"/>
      <c r="AA330" s="917"/>
      <c r="AB330" s="917"/>
      <c r="AC330" s="917"/>
      <c r="AD330" s="917"/>
      <c r="AE330" s="917"/>
      <c r="AF330" s="917"/>
      <c r="AG330" s="917"/>
      <c r="AH330" s="917"/>
      <c r="AI330" s="917"/>
      <c r="AJ330" s="917"/>
      <c r="AK330" s="917"/>
      <c r="AL330" s="917"/>
      <c r="AM330" s="917"/>
      <c r="AN330" s="917"/>
      <c r="AO330" s="917"/>
      <c r="AP330" s="917"/>
      <c r="AQ330" s="917"/>
      <c r="AR330" s="917"/>
      <c r="AS330" s="917"/>
      <c r="AT330" s="917"/>
      <c r="AU330" s="917"/>
      <c r="AV330" s="917"/>
      <c r="AW330" s="917"/>
      <c r="AX330" s="917"/>
      <c r="AY330" s="917"/>
      <c r="AZ330" s="917"/>
      <c r="BA330" s="917"/>
      <c r="BB330" s="917"/>
      <c r="BC330" s="917"/>
      <c r="BD330" s="917"/>
      <c r="BE330" s="917"/>
      <c r="BF330" s="917"/>
      <c r="BG330" s="917"/>
      <c r="BH330" s="917"/>
      <c r="BI330" s="917"/>
      <c r="BJ330" s="917"/>
      <c r="BK330" s="917"/>
    </row>
    <row r="331" spans="1:63" s="922" customFormat="1" hidden="1" x14ac:dyDescent="0.2">
      <c r="A331" s="832" t="str">
        <f t="shared" si="14"/>
        <v/>
      </c>
      <c r="B331" s="832" t="s">
        <v>1210</v>
      </c>
      <c r="C331" s="462" t="s">
        <v>1518</v>
      </c>
      <c r="D331" s="465" t="s">
        <v>1680</v>
      </c>
      <c r="E331" s="838">
        <v>0</v>
      </c>
      <c r="F331" s="838">
        <v>0</v>
      </c>
      <c r="G331" s="838">
        <v>0</v>
      </c>
      <c r="H331" s="838">
        <v>0</v>
      </c>
      <c r="I331" s="838">
        <v>0</v>
      </c>
      <c r="J331" s="838">
        <v>0</v>
      </c>
      <c r="K331" s="838">
        <v>0</v>
      </c>
      <c r="L331" s="838">
        <v>0</v>
      </c>
      <c r="M331" s="838">
        <v>0</v>
      </c>
      <c r="N331" s="838">
        <v>0</v>
      </c>
      <c r="O331" s="838">
        <v>0</v>
      </c>
      <c r="P331" s="838">
        <v>0</v>
      </c>
      <c r="Q331" s="838">
        <v>0</v>
      </c>
      <c r="R331" s="838">
        <v>0</v>
      </c>
      <c r="S331" s="838">
        <v>0</v>
      </c>
      <c r="T331" s="838">
        <v>0</v>
      </c>
      <c r="U331" s="838">
        <v>0</v>
      </c>
      <c r="V331" s="917"/>
      <c r="W331" s="917"/>
      <c r="X331" s="917"/>
      <c r="Y331" s="917"/>
      <c r="Z331" s="917"/>
      <c r="AA331" s="917"/>
      <c r="AB331" s="917"/>
      <c r="AC331" s="917"/>
      <c r="AD331" s="917"/>
      <c r="AE331" s="917"/>
      <c r="AF331" s="917"/>
      <c r="AG331" s="917"/>
      <c r="AH331" s="917"/>
      <c r="AI331" s="917"/>
      <c r="AJ331" s="917"/>
      <c r="AK331" s="917"/>
      <c r="AL331" s="917"/>
      <c r="AM331" s="917"/>
      <c r="AN331" s="917"/>
      <c r="AO331" s="917"/>
      <c r="AP331" s="917"/>
      <c r="AQ331" s="917"/>
      <c r="AR331" s="917"/>
      <c r="AS331" s="917"/>
      <c r="AT331" s="917"/>
      <c r="AU331" s="917"/>
      <c r="AV331" s="917"/>
      <c r="AW331" s="917"/>
      <c r="AX331" s="917"/>
      <c r="AY331" s="917"/>
      <c r="AZ331" s="917"/>
      <c r="BA331" s="917"/>
      <c r="BB331" s="917"/>
      <c r="BC331" s="917"/>
      <c r="BD331" s="917"/>
      <c r="BE331" s="917"/>
      <c r="BF331" s="917"/>
      <c r="BG331" s="917"/>
      <c r="BH331" s="917"/>
      <c r="BI331" s="917"/>
      <c r="BJ331" s="917"/>
      <c r="BK331" s="917"/>
    </row>
    <row r="332" spans="1:63" s="922" customFormat="1" hidden="1" x14ac:dyDescent="0.2">
      <c r="A332" s="832" t="str">
        <f t="shared" si="14"/>
        <v/>
      </c>
      <c r="B332" s="832" t="s">
        <v>1210</v>
      </c>
      <c r="C332" s="462" t="s">
        <v>1519</v>
      </c>
      <c r="D332" s="465" t="s">
        <v>1681</v>
      </c>
      <c r="E332" s="838">
        <v>0</v>
      </c>
      <c r="F332" s="838">
        <v>0</v>
      </c>
      <c r="G332" s="838">
        <v>0</v>
      </c>
      <c r="H332" s="838">
        <v>0</v>
      </c>
      <c r="I332" s="838">
        <v>0</v>
      </c>
      <c r="J332" s="838">
        <v>0</v>
      </c>
      <c r="K332" s="838">
        <v>0</v>
      </c>
      <c r="L332" s="838">
        <v>0</v>
      </c>
      <c r="M332" s="838">
        <v>0</v>
      </c>
      <c r="N332" s="838">
        <v>0</v>
      </c>
      <c r="O332" s="838">
        <v>0</v>
      </c>
      <c r="P332" s="838">
        <v>0</v>
      </c>
      <c r="Q332" s="838">
        <v>0</v>
      </c>
      <c r="R332" s="838">
        <v>0</v>
      </c>
      <c r="S332" s="838">
        <v>0</v>
      </c>
      <c r="T332" s="838">
        <v>0</v>
      </c>
      <c r="U332" s="838">
        <v>0</v>
      </c>
      <c r="V332" s="917"/>
      <c r="W332" s="917"/>
      <c r="X332" s="917"/>
      <c r="Y332" s="917"/>
      <c r="Z332" s="917"/>
      <c r="AA332" s="917"/>
      <c r="AB332" s="917"/>
      <c r="AC332" s="917"/>
      <c r="AD332" s="917"/>
      <c r="AE332" s="917"/>
      <c r="AF332" s="917"/>
      <c r="AG332" s="917"/>
      <c r="AH332" s="917"/>
      <c r="AI332" s="917"/>
      <c r="AJ332" s="917"/>
      <c r="AK332" s="917"/>
      <c r="AL332" s="917"/>
      <c r="AM332" s="917"/>
      <c r="AN332" s="917"/>
      <c r="AO332" s="917"/>
      <c r="AP332" s="917"/>
      <c r="AQ332" s="917"/>
      <c r="AR332" s="917"/>
      <c r="AS332" s="917"/>
      <c r="AT332" s="917"/>
      <c r="AU332" s="917"/>
      <c r="AV332" s="917"/>
      <c r="AW332" s="917"/>
      <c r="AX332" s="917"/>
      <c r="AY332" s="917"/>
      <c r="AZ332" s="917"/>
      <c r="BA332" s="917"/>
      <c r="BB332" s="917"/>
      <c r="BC332" s="917"/>
      <c r="BD332" s="917"/>
      <c r="BE332" s="917"/>
      <c r="BF332" s="917"/>
      <c r="BG332" s="917"/>
      <c r="BH332" s="917"/>
      <c r="BI332" s="917"/>
      <c r="BJ332" s="917"/>
      <c r="BK332" s="917"/>
    </row>
    <row r="333" spans="1:63" s="922" customFormat="1" hidden="1" x14ac:dyDescent="0.2">
      <c r="A333" s="832" t="str">
        <f t="shared" si="14"/>
        <v/>
      </c>
      <c r="B333" s="832" t="s">
        <v>1204</v>
      </c>
      <c r="C333" s="462" t="s">
        <v>1520</v>
      </c>
      <c r="D333" s="465" t="s">
        <v>1682</v>
      </c>
      <c r="E333" s="838">
        <v>0</v>
      </c>
      <c r="F333" s="838">
        <v>0</v>
      </c>
      <c r="G333" s="838">
        <v>0</v>
      </c>
      <c r="H333" s="838">
        <v>0</v>
      </c>
      <c r="I333" s="838">
        <v>0</v>
      </c>
      <c r="J333" s="838">
        <v>0</v>
      </c>
      <c r="K333" s="838">
        <v>0</v>
      </c>
      <c r="L333" s="838">
        <v>0</v>
      </c>
      <c r="M333" s="838">
        <v>0</v>
      </c>
      <c r="N333" s="838">
        <v>0</v>
      </c>
      <c r="O333" s="838">
        <v>0</v>
      </c>
      <c r="P333" s="838">
        <v>0</v>
      </c>
      <c r="Q333" s="838">
        <v>0</v>
      </c>
      <c r="R333" s="838">
        <v>0</v>
      </c>
      <c r="S333" s="838">
        <v>0</v>
      </c>
      <c r="T333" s="838">
        <v>0</v>
      </c>
      <c r="U333" s="838">
        <v>0</v>
      </c>
      <c r="V333" s="917"/>
      <c r="W333" s="917"/>
      <c r="X333" s="917"/>
      <c r="Y333" s="917"/>
      <c r="Z333" s="917"/>
      <c r="AA333" s="917"/>
      <c r="AB333" s="917"/>
      <c r="AC333" s="917"/>
      <c r="AD333" s="917"/>
      <c r="AE333" s="917"/>
      <c r="AF333" s="917"/>
      <c r="AG333" s="917"/>
      <c r="AH333" s="917"/>
      <c r="AI333" s="917"/>
      <c r="AJ333" s="917"/>
      <c r="AK333" s="917"/>
      <c r="AL333" s="917"/>
      <c r="AM333" s="917"/>
      <c r="AN333" s="917"/>
      <c r="AO333" s="917"/>
      <c r="AP333" s="917"/>
      <c r="AQ333" s="917"/>
      <c r="AR333" s="917"/>
      <c r="AS333" s="917"/>
      <c r="AT333" s="917"/>
      <c r="AU333" s="917"/>
      <c r="AV333" s="917"/>
      <c r="AW333" s="917"/>
      <c r="AX333" s="917"/>
      <c r="AY333" s="917"/>
      <c r="AZ333" s="917"/>
      <c r="BA333" s="917"/>
      <c r="BB333" s="917"/>
      <c r="BC333" s="917"/>
      <c r="BD333" s="917"/>
      <c r="BE333" s="917"/>
      <c r="BF333" s="917"/>
      <c r="BG333" s="917"/>
      <c r="BH333" s="917"/>
      <c r="BI333" s="917"/>
      <c r="BJ333" s="917"/>
      <c r="BK333" s="917"/>
    </row>
    <row r="334" spans="1:63" s="922" customFormat="1" hidden="1" x14ac:dyDescent="0.2">
      <c r="A334" s="832" t="str">
        <f t="shared" si="14"/>
        <v/>
      </c>
      <c r="B334" s="832" t="s">
        <v>1210</v>
      </c>
      <c r="C334" s="462" t="s">
        <v>1521</v>
      </c>
      <c r="D334" s="465" t="s">
        <v>1683</v>
      </c>
      <c r="E334" s="838">
        <v>0</v>
      </c>
      <c r="F334" s="838">
        <v>0</v>
      </c>
      <c r="G334" s="838">
        <v>0</v>
      </c>
      <c r="H334" s="838">
        <v>0</v>
      </c>
      <c r="I334" s="838">
        <v>0</v>
      </c>
      <c r="J334" s="838">
        <v>0</v>
      </c>
      <c r="K334" s="838">
        <v>0</v>
      </c>
      <c r="L334" s="838">
        <v>0</v>
      </c>
      <c r="M334" s="838">
        <v>0</v>
      </c>
      <c r="N334" s="838">
        <v>0</v>
      </c>
      <c r="O334" s="838">
        <v>0</v>
      </c>
      <c r="P334" s="838">
        <v>0</v>
      </c>
      <c r="Q334" s="838">
        <v>0</v>
      </c>
      <c r="R334" s="838">
        <v>0</v>
      </c>
      <c r="S334" s="838">
        <v>0</v>
      </c>
      <c r="T334" s="838">
        <v>0</v>
      </c>
      <c r="U334" s="838">
        <v>0</v>
      </c>
      <c r="V334" s="917"/>
      <c r="W334" s="917"/>
      <c r="X334" s="917"/>
      <c r="Y334" s="917"/>
      <c r="Z334" s="917"/>
      <c r="AA334" s="917"/>
      <c r="AB334" s="917"/>
      <c r="AC334" s="917"/>
      <c r="AD334" s="917"/>
      <c r="AE334" s="917"/>
      <c r="AF334" s="917"/>
      <c r="AG334" s="917"/>
      <c r="AH334" s="917"/>
      <c r="AI334" s="917"/>
      <c r="AJ334" s="917"/>
      <c r="AK334" s="917"/>
      <c r="AL334" s="917"/>
      <c r="AM334" s="917"/>
      <c r="AN334" s="917"/>
      <c r="AO334" s="917"/>
      <c r="AP334" s="917"/>
      <c r="AQ334" s="917"/>
      <c r="AR334" s="917"/>
      <c r="AS334" s="917"/>
      <c r="AT334" s="917"/>
      <c r="AU334" s="917"/>
      <c r="AV334" s="917"/>
      <c r="AW334" s="917"/>
      <c r="AX334" s="917"/>
      <c r="AY334" s="917"/>
      <c r="AZ334" s="917"/>
      <c r="BA334" s="917"/>
      <c r="BB334" s="917"/>
      <c r="BC334" s="917"/>
      <c r="BD334" s="917"/>
      <c r="BE334" s="917"/>
      <c r="BF334" s="917"/>
      <c r="BG334" s="917"/>
      <c r="BH334" s="917"/>
      <c r="BI334" s="917"/>
      <c r="BJ334" s="917"/>
      <c r="BK334" s="917"/>
    </row>
    <row r="335" spans="1:63" s="922" customFormat="1" hidden="1" x14ac:dyDescent="0.2">
      <c r="A335" s="832" t="str">
        <f t="shared" si="14"/>
        <v/>
      </c>
      <c r="B335" s="832" t="s">
        <v>1210</v>
      </c>
      <c r="C335" s="462" t="s">
        <v>1522</v>
      </c>
      <c r="D335" s="835" t="s">
        <v>1684</v>
      </c>
      <c r="E335" s="838">
        <v>0</v>
      </c>
      <c r="F335" s="838">
        <v>0</v>
      </c>
      <c r="G335" s="838">
        <v>0</v>
      </c>
      <c r="H335" s="838">
        <v>0</v>
      </c>
      <c r="I335" s="838">
        <v>0</v>
      </c>
      <c r="J335" s="838">
        <v>0</v>
      </c>
      <c r="K335" s="838">
        <v>0</v>
      </c>
      <c r="L335" s="838">
        <v>0</v>
      </c>
      <c r="M335" s="838">
        <v>0</v>
      </c>
      <c r="N335" s="838">
        <v>0</v>
      </c>
      <c r="O335" s="838">
        <v>0</v>
      </c>
      <c r="P335" s="838">
        <v>0</v>
      </c>
      <c r="Q335" s="838">
        <v>0</v>
      </c>
      <c r="R335" s="838">
        <v>0</v>
      </c>
      <c r="S335" s="838">
        <v>0</v>
      </c>
      <c r="T335" s="838">
        <v>0</v>
      </c>
      <c r="U335" s="838">
        <v>0</v>
      </c>
      <c r="V335" s="917"/>
      <c r="W335" s="917"/>
      <c r="X335" s="917"/>
      <c r="Y335" s="917"/>
      <c r="Z335" s="917"/>
      <c r="AA335" s="917"/>
      <c r="AB335" s="917"/>
      <c r="AC335" s="917"/>
      <c r="AD335" s="917"/>
      <c r="AE335" s="917"/>
      <c r="AF335" s="917"/>
      <c r="AG335" s="917"/>
      <c r="AH335" s="917"/>
      <c r="AI335" s="917"/>
      <c r="AJ335" s="917"/>
      <c r="AK335" s="917"/>
      <c r="AL335" s="917"/>
      <c r="AM335" s="917"/>
      <c r="AN335" s="917"/>
      <c r="AO335" s="917"/>
      <c r="AP335" s="917"/>
      <c r="AQ335" s="917"/>
      <c r="AR335" s="917"/>
      <c r="AS335" s="917"/>
      <c r="AT335" s="917"/>
      <c r="AU335" s="917"/>
      <c r="AV335" s="917"/>
      <c r="AW335" s="917"/>
      <c r="AX335" s="917"/>
      <c r="AY335" s="917"/>
      <c r="AZ335" s="917"/>
      <c r="BA335" s="917"/>
      <c r="BB335" s="917"/>
      <c r="BC335" s="917"/>
      <c r="BD335" s="917"/>
      <c r="BE335" s="917"/>
      <c r="BF335" s="917"/>
      <c r="BG335" s="917"/>
      <c r="BH335" s="917"/>
      <c r="BI335" s="917"/>
      <c r="BJ335" s="917"/>
      <c r="BK335" s="917"/>
    </row>
    <row r="336" spans="1:63" s="922" customFormat="1" x14ac:dyDescent="0.2">
      <c r="A336" s="832" t="str">
        <f t="shared" si="14"/>
        <v>X</v>
      </c>
      <c r="B336" s="832" t="s">
        <v>1204</v>
      </c>
      <c r="C336" s="462" t="s">
        <v>1523</v>
      </c>
      <c r="D336" s="835" t="s">
        <v>1685</v>
      </c>
      <c r="E336" s="838">
        <v>-9.418139</v>
      </c>
      <c r="F336" s="838">
        <v>3.6545169999999998</v>
      </c>
      <c r="G336" s="838">
        <v>3.3865080000000001</v>
      </c>
      <c r="H336" s="838">
        <v>4.5158779999999998</v>
      </c>
      <c r="I336" s="838">
        <v>3.0185740000000001</v>
      </c>
      <c r="J336" s="838">
        <v>5.3902530000000004</v>
      </c>
      <c r="K336" s="838">
        <v>3.579923</v>
      </c>
      <c r="L336" s="838">
        <v>-23.109006000000001</v>
      </c>
      <c r="M336" s="838">
        <v>-2.1593580000000001</v>
      </c>
      <c r="N336" s="838">
        <v>-1.9401250000000001</v>
      </c>
      <c r="O336" s="838">
        <v>-0.35062399999999999</v>
      </c>
      <c r="P336" s="838">
        <v>-0.17404800000000001</v>
      </c>
      <c r="Q336" s="838">
        <v>0.74080599999999996</v>
      </c>
      <c r="R336" s="838">
        <v>1.7330589999999999</v>
      </c>
      <c r="S336" s="838">
        <v>-1.6195900000000001</v>
      </c>
      <c r="T336" s="838">
        <v>3.796335</v>
      </c>
      <c r="U336" s="838">
        <v>4.3520000000000003</v>
      </c>
      <c r="V336" s="917"/>
      <c r="W336" s="917"/>
      <c r="X336" s="917"/>
      <c r="Y336" s="917"/>
      <c r="Z336" s="917"/>
      <c r="AA336" s="917"/>
      <c r="AB336" s="917"/>
      <c r="AC336" s="917"/>
      <c r="AD336" s="917"/>
      <c r="AE336" s="917"/>
      <c r="AF336" s="917"/>
      <c r="AG336" s="917"/>
      <c r="AH336" s="917"/>
      <c r="AI336" s="917"/>
      <c r="AJ336" s="917"/>
      <c r="AK336" s="917"/>
      <c r="AL336" s="917"/>
      <c r="AM336" s="917"/>
      <c r="AN336" s="917"/>
      <c r="AO336" s="917"/>
      <c r="AP336" s="917"/>
      <c r="AQ336" s="917"/>
      <c r="AR336" s="917"/>
      <c r="AS336" s="917"/>
      <c r="AT336" s="917"/>
      <c r="AU336" s="917"/>
      <c r="AV336" s="917"/>
      <c r="AW336" s="917"/>
      <c r="AX336" s="917"/>
      <c r="AY336" s="917"/>
      <c r="AZ336" s="917"/>
      <c r="BA336" s="917"/>
      <c r="BB336" s="917"/>
      <c r="BC336" s="917"/>
      <c r="BD336" s="917"/>
      <c r="BE336" s="917"/>
      <c r="BF336" s="917"/>
      <c r="BG336" s="917"/>
      <c r="BH336" s="917"/>
      <c r="BI336" s="917"/>
      <c r="BJ336" s="917"/>
      <c r="BK336" s="917"/>
    </row>
    <row r="337" spans="1:63" s="922" customFormat="1" hidden="1" x14ac:dyDescent="0.2">
      <c r="A337" s="832" t="str">
        <f t="shared" si="14"/>
        <v/>
      </c>
      <c r="B337" s="832" t="s">
        <v>1210</v>
      </c>
      <c r="C337" s="462" t="s">
        <v>1524</v>
      </c>
      <c r="D337" s="465" t="s">
        <v>1686</v>
      </c>
      <c r="E337" s="838">
        <v>0</v>
      </c>
      <c r="F337" s="838">
        <v>0</v>
      </c>
      <c r="G337" s="838">
        <v>0</v>
      </c>
      <c r="H337" s="838">
        <v>0</v>
      </c>
      <c r="I337" s="838">
        <v>0</v>
      </c>
      <c r="J337" s="838">
        <v>0</v>
      </c>
      <c r="K337" s="838">
        <v>0</v>
      </c>
      <c r="L337" s="838">
        <v>0</v>
      </c>
      <c r="M337" s="838">
        <v>0</v>
      </c>
      <c r="N337" s="838">
        <v>0</v>
      </c>
      <c r="O337" s="838">
        <v>0</v>
      </c>
      <c r="P337" s="838">
        <v>0</v>
      </c>
      <c r="Q337" s="838">
        <v>0</v>
      </c>
      <c r="R337" s="838">
        <v>0</v>
      </c>
      <c r="S337" s="838">
        <v>0</v>
      </c>
      <c r="T337" s="838">
        <v>0</v>
      </c>
      <c r="U337" s="838">
        <v>0</v>
      </c>
      <c r="V337" s="917"/>
      <c r="W337" s="917"/>
      <c r="X337" s="917"/>
      <c r="Y337" s="917"/>
      <c r="Z337" s="917"/>
      <c r="AA337" s="917"/>
      <c r="AB337" s="917"/>
      <c r="AC337" s="917"/>
      <c r="AD337" s="917"/>
      <c r="AE337" s="917"/>
      <c r="AF337" s="917"/>
      <c r="AG337" s="917"/>
      <c r="AH337" s="917"/>
      <c r="AI337" s="917"/>
      <c r="AJ337" s="917"/>
      <c r="AK337" s="917"/>
      <c r="AL337" s="917"/>
      <c r="AM337" s="917"/>
      <c r="AN337" s="917"/>
      <c r="AO337" s="917"/>
      <c r="AP337" s="917"/>
      <c r="AQ337" s="917"/>
      <c r="AR337" s="917"/>
      <c r="AS337" s="917"/>
      <c r="AT337" s="917"/>
      <c r="AU337" s="917"/>
      <c r="AV337" s="917"/>
      <c r="AW337" s="917"/>
      <c r="AX337" s="917"/>
      <c r="AY337" s="917"/>
      <c r="AZ337" s="917"/>
      <c r="BA337" s="917"/>
      <c r="BB337" s="917"/>
      <c r="BC337" s="917"/>
      <c r="BD337" s="917"/>
      <c r="BE337" s="917"/>
      <c r="BF337" s="917"/>
      <c r="BG337" s="917"/>
      <c r="BH337" s="917"/>
      <c r="BI337" s="917"/>
      <c r="BJ337" s="917"/>
      <c r="BK337" s="917"/>
    </row>
    <row r="338" spans="1:63" s="922" customFormat="1" x14ac:dyDescent="0.2">
      <c r="A338" s="832" t="str">
        <f t="shared" si="14"/>
        <v>X</v>
      </c>
      <c r="B338" s="832" t="s">
        <v>1210</v>
      </c>
      <c r="C338" s="462" t="s">
        <v>1525</v>
      </c>
      <c r="D338" s="835" t="s">
        <v>1691</v>
      </c>
      <c r="E338" s="838">
        <v>-9.418139</v>
      </c>
      <c r="F338" s="838">
        <v>3.6545169999999998</v>
      </c>
      <c r="G338" s="838">
        <v>3.3865080000000001</v>
      </c>
      <c r="H338" s="838">
        <v>4.5158779999999998</v>
      </c>
      <c r="I338" s="838">
        <v>3.0185740000000001</v>
      </c>
      <c r="J338" s="838">
        <v>5.3902530000000004</v>
      </c>
      <c r="K338" s="838">
        <v>3.579923</v>
      </c>
      <c r="L338" s="838">
        <v>-23.109006000000001</v>
      </c>
      <c r="M338" s="838">
        <v>-2.1593580000000001</v>
      </c>
      <c r="N338" s="838">
        <v>-1.9401250000000001</v>
      </c>
      <c r="O338" s="838">
        <v>-0.35062399999999999</v>
      </c>
      <c r="P338" s="838">
        <v>-0.17404800000000001</v>
      </c>
      <c r="Q338" s="838">
        <v>0.74080599999999996</v>
      </c>
      <c r="R338" s="838">
        <v>1.7330589999999999</v>
      </c>
      <c r="S338" s="838">
        <v>-1.6195900000000001</v>
      </c>
      <c r="T338" s="838">
        <v>3.796335</v>
      </c>
      <c r="U338" s="838">
        <v>4.3520000000000003</v>
      </c>
      <c r="V338" s="917"/>
      <c r="W338" s="917"/>
      <c r="X338" s="917"/>
      <c r="Y338" s="917"/>
      <c r="Z338" s="917"/>
      <c r="AA338" s="917"/>
      <c r="AB338" s="917"/>
      <c r="AC338" s="917"/>
      <c r="AD338" s="917"/>
      <c r="AE338" s="917"/>
      <c r="AF338" s="917"/>
      <c r="AG338" s="917"/>
      <c r="AH338" s="917"/>
      <c r="AI338" s="917"/>
      <c r="AJ338" s="917"/>
      <c r="AK338" s="917"/>
      <c r="AL338" s="917"/>
      <c r="AM338" s="917"/>
      <c r="AN338" s="917"/>
      <c r="AO338" s="917"/>
      <c r="AP338" s="917"/>
      <c r="AQ338" s="917"/>
      <c r="AR338" s="917"/>
      <c r="AS338" s="917"/>
      <c r="AT338" s="917"/>
      <c r="AU338" s="917"/>
      <c r="AV338" s="917"/>
      <c r="AW338" s="917"/>
      <c r="AX338" s="917"/>
      <c r="AY338" s="917"/>
      <c r="AZ338" s="917"/>
      <c r="BA338" s="917"/>
      <c r="BB338" s="917"/>
      <c r="BC338" s="917"/>
      <c r="BD338" s="917"/>
      <c r="BE338" s="917"/>
      <c r="BF338" s="917"/>
      <c r="BG338" s="917"/>
      <c r="BH338" s="917"/>
      <c r="BI338" s="917"/>
      <c r="BJ338" s="917"/>
      <c r="BK338" s="917"/>
    </row>
    <row r="339" spans="1:63" s="922" customFormat="1" x14ac:dyDescent="0.2">
      <c r="A339" s="832" t="str">
        <f t="shared" si="14"/>
        <v>X</v>
      </c>
      <c r="B339" s="832" t="s">
        <v>1204</v>
      </c>
      <c r="C339" s="462" t="s">
        <v>1526</v>
      </c>
      <c r="D339" s="835" t="s">
        <v>1692</v>
      </c>
      <c r="E339" s="838">
        <v>2.0853950000000001</v>
      </c>
      <c r="F339" s="838">
        <v>1.6206</v>
      </c>
      <c r="G339" s="838">
        <v>-1.2047080000000001</v>
      </c>
      <c r="H339" s="838">
        <v>3.9749000000000256E-2</v>
      </c>
      <c r="I339" s="838">
        <v>-0.62843099999999996</v>
      </c>
      <c r="J339" s="838">
        <v>-2.7242999999999999</v>
      </c>
      <c r="K339" s="838">
        <v>-2.9593419999999999</v>
      </c>
      <c r="L339" s="838">
        <v>8.244116</v>
      </c>
      <c r="M339" s="838">
        <v>-2.3449900000000001</v>
      </c>
      <c r="N339" s="838">
        <v>2.7382439999999999</v>
      </c>
      <c r="O339" s="838">
        <v>-3.4900769999999999</v>
      </c>
      <c r="P339" s="838">
        <v>-2.7156340000000001</v>
      </c>
      <c r="Q339" s="838">
        <v>-2.7293510000000003</v>
      </c>
      <c r="R339" s="838">
        <v>-1.0582</v>
      </c>
      <c r="S339" s="838">
        <v>-3.9928059999999999</v>
      </c>
      <c r="T339" s="838">
        <v>-1.354679</v>
      </c>
      <c r="U339" s="838">
        <v>-4.593</v>
      </c>
      <c r="V339" s="917"/>
      <c r="W339" s="917"/>
      <c r="X339" s="917"/>
      <c r="Y339" s="917"/>
      <c r="Z339" s="917"/>
      <c r="AA339" s="917"/>
      <c r="AB339" s="917"/>
      <c r="AC339" s="917"/>
      <c r="AD339" s="917"/>
      <c r="AE339" s="917"/>
      <c r="AF339" s="917"/>
      <c r="AG339" s="917"/>
      <c r="AH339" s="917"/>
      <c r="AI339" s="917"/>
      <c r="AJ339" s="917"/>
      <c r="AK339" s="917"/>
      <c r="AL339" s="917"/>
      <c r="AM339" s="917"/>
      <c r="AN339" s="917"/>
      <c r="AO339" s="917"/>
      <c r="AP339" s="917"/>
      <c r="AQ339" s="917"/>
      <c r="AR339" s="917"/>
      <c r="AS339" s="917"/>
      <c r="AT339" s="917"/>
      <c r="AU339" s="917"/>
      <c r="AV339" s="917"/>
      <c r="AW339" s="917"/>
      <c r="AX339" s="917"/>
      <c r="AY339" s="917"/>
      <c r="AZ339" s="917"/>
      <c r="BA339" s="917"/>
      <c r="BB339" s="917"/>
      <c r="BC339" s="917"/>
      <c r="BD339" s="917"/>
      <c r="BE339" s="917"/>
      <c r="BF339" s="917"/>
      <c r="BG339" s="917"/>
      <c r="BH339" s="917"/>
      <c r="BI339" s="917"/>
      <c r="BJ339" s="917"/>
      <c r="BK339" s="917"/>
    </row>
    <row r="340" spans="1:63" s="922" customFormat="1" hidden="1" x14ac:dyDescent="0.2">
      <c r="A340" s="832" t="str">
        <f t="shared" si="14"/>
        <v/>
      </c>
      <c r="B340" s="832" t="s">
        <v>1204</v>
      </c>
      <c r="C340" s="462" t="s">
        <v>1527</v>
      </c>
      <c r="D340" s="835" t="s">
        <v>1671</v>
      </c>
      <c r="E340" s="838">
        <v>0</v>
      </c>
      <c r="F340" s="838">
        <v>0</v>
      </c>
      <c r="G340" s="838">
        <v>0</v>
      </c>
      <c r="H340" s="838">
        <v>0</v>
      </c>
      <c r="I340" s="838">
        <v>0</v>
      </c>
      <c r="J340" s="838">
        <v>0</v>
      </c>
      <c r="K340" s="838">
        <v>0</v>
      </c>
      <c r="L340" s="838">
        <v>0</v>
      </c>
      <c r="M340" s="838">
        <v>0</v>
      </c>
      <c r="N340" s="838">
        <v>0</v>
      </c>
      <c r="O340" s="838">
        <v>0</v>
      </c>
      <c r="P340" s="838">
        <v>0</v>
      </c>
      <c r="Q340" s="838">
        <v>0</v>
      </c>
      <c r="R340" s="838">
        <v>0</v>
      </c>
      <c r="S340" s="838">
        <v>0</v>
      </c>
      <c r="T340" s="838">
        <v>0</v>
      </c>
      <c r="U340" s="838">
        <v>0</v>
      </c>
      <c r="V340" s="917"/>
      <c r="W340" s="917"/>
      <c r="X340" s="917"/>
      <c r="Y340" s="917"/>
      <c r="Z340" s="917"/>
      <c r="AA340" s="917"/>
      <c r="AB340" s="917"/>
      <c r="AC340" s="917"/>
      <c r="AD340" s="917"/>
      <c r="AE340" s="917"/>
      <c r="AF340" s="917"/>
      <c r="AG340" s="917"/>
      <c r="AH340" s="917"/>
      <c r="AI340" s="917"/>
      <c r="AJ340" s="917"/>
      <c r="AK340" s="917"/>
      <c r="AL340" s="917"/>
      <c r="AM340" s="917"/>
      <c r="AN340" s="917"/>
      <c r="AO340" s="917"/>
      <c r="AP340" s="917"/>
      <c r="AQ340" s="917"/>
      <c r="AR340" s="917"/>
      <c r="AS340" s="917"/>
      <c r="AT340" s="917"/>
      <c r="AU340" s="917"/>
      <c r="AV340" s="917"/>
      <c r="AW340" s="917"/>
      <c r="AX340" s="917"/>
      <c r="AY340" s="917"/>
      <c r="AZ340" s="917"/>
      <c r="BA340" s="917"/>
      <c r="BB340" s="917"/>
      <c r="BC340" s="917"/>
      <c r="BD340" s="917"/>
      <c r="BE340" s="917"/>
      <c r="BF340" s="917"/>
      <c r="BG340" s="917"/>
      <c r="BH340" s="917"/>
      <c r="BI340" s="917"/>
      <c r="BJ340" s="917"/>
      <c r="BK340" s="917"/>
    </row>
    <row r="341" spans="1:63" s="922" customFormat="1" hidden="1" x14ac:dyDescent="0.2">
      <c r="A341" s="832" t="str">
        <f t="shared" si="14"/>
        <v/>
      </c>
      <c r="B341" s="832" t="s">
        <v>1204</v>
      </c>
      <c r="C341" s="462" t="s">
        <v>1528</v>
      </c>
      <c r="D341" s="835" t="s">
        <v>1672</v>
      </c>
      <c r="E341" s="838">
        <v>0</v>
      </c>
      <c r="F341" s="838">
        <v>0</v>
      </c>
      <c r="G341" s="838">
        <v>0</v>
      </c>
      <c r="H341" s="838">
        <v>0</v>
      </c>
      <c r="I341" s="838">
        <v>0</v>
      </c>
      <c r="J341" s="838">
        <v>0</v>
      </c>
      <c r="K341" s="838">
        <v>0</v>
      </c>
      <c r="L341" s="838">
        <v>0</v>
      </c>
      <c r="M341" s="838">
        <v>0</v>
      </c>
      <c r="N341" s="838">
        <v>0</v>
      </c>
      <c r="O341" s="838">
        <v>0</v>
      </c>
      <c r="P341" s="838">
        <v>0</v>
      </c>
      <c r="Q341" s="838">
        <v>0</v>
      </c>
      <c r="R341" s="838">
        <v>0</v>
      </c>
      <c r="S341" s="838">
        <v>0</v>
      </c>
      <c r="T341" s="838">
        <v>0</v>
      </c>
      <c r="U341" s="838">
        <v>0</v>
      </c>
      <c r="V341" s="917"/>
      <c r="W341" s="917"/>
      <c r="X341" s="917"/>
      <c r="Y341" s="917"/>
      <c r="Z341" s="917"/>
      <c r="AA341" s="917"/>
      <c r="AB341" s="917"/>
      <c r="AC341" s="917"/>
      <c r="AD341" s="917"/>
      <c r="AE341" s="917"/>
      <c r="AF341" s="917"/>
      <c r="AG341" s="917"/>
      <c r="AH341" s="917"/>
      <c r="AI341" s="917"/>
      <c r="AJ341" s="917"/>
      <c r="AK341" s="917"/>
      <c r="AL341" s="917"/>
      <c r="AM341" s="917"/>
      <c r="AN341" s="917"/>
      <c r="AO341" s="917"/>
      <c r="AP341" s="917"/>
      <c r="AQ341" s="917"/>
      <c r="AR341" s="917"/>
      <c r="AS341" s="917"/>
      <c r="AT341" s="917"/>
      <c r="AU341" s="917"/>
      <c r="AV341" s="917"/>
      <c r="AW341" s="917"/>
      <c r="AX341" s="917"/>
      <c r="AY341" s="917"/>
      <c r="AZ341" s="917"/>
      <c r="BA341" s="917"/>
      <c r="BB341" s="917"/>
      <c r="BC341" s="917"/>
      <c r="BD341" s="917"/>
      <c r="BE341" s="917"/>
      <c r="BF341" s="917"/>
      <c r="BG341" s="917"/>
      <c r="BH341" s="917"/>
      <c r="BI341" s="917"/>
      <c r="BJ341" s="917"/>
      <c r="BK341" s="917"/>
    </row>
    <row r="342" spans="1:63" s="922" customFormat="1" x14ac:dyDescent="0.2">
      <c r="A342" s="832" t="str">
        <f t="shared" si="14"/>
        <v>X</v>
      </c>
      <c r="B342" s="832" t="s">
        <v>1204</v>
      </c>
      <c r="C342" s="462" t="s">
        <v>1529</v>
      </c>
      <c r="D342" s="835" t="s">
        <v>895</v>
      </c>
      <c r="E342" s="838">
        <v>2.0853950000000001</v>
      </c>
      <c r="F342" s="838">
        <v>0.50356600000000007</v>
      </c>
      <c r="G342" s="838">
        <v>-8.767400000000003E-2</v>
      </c>
      <c r="H342" s="838">
        <v>-1.3459409999999998</v>
      </c>
      <c r="I342" s="838">
        <v>-0.76573399999999991</v>
      </c>
      <c r="J342" s="838">
        <v>-1.8930369999999999</v>
      </c>
      <c r="K342" s="838">
        <v>-2.6488290000000001</v>
      </c>
      <c r="L342" s="838">
        <v>7.7777130000000003</v>
      </c>
      <c r="M342" s="838">
        <v>-2.3064930000000001</v>
      </c>
      <c r="N342" s="838">
        <v>2.545007</v>
      </c>
      <c r="O342" s="838">
        <v>-2.487717</v>
      </c>
      <c r="P342" s="838">
        <v>-2.7156340000000001</v>
      </c>
      <c r="Q342" s="838">
        <v>-2.7293510000000003</v>
      </c>
      <c r="R342" s="838">
        <v>-2.79331</v>
      </c>
      <c r="S342" s="838">
        <v>-2.7369590000000001</v>
      </c>
      <c r="T342" s="838">
        <v>-2.2420010000000001</v>
      </c>
      <c r="U342" s="838">
        <v>-3.694</v>
      </c>
      <c r="V342" s="917"/>
      <c r="W342" s="917"/>
      <c r="X342" s="917"/>
      <c r="Y342" s="917"/>
      <c r="Z342" s="917"/>
      <c r="AA342" s="917"/>
      <c r="AB342" s="917"/>
      <c r="AC342" s="917"/>
      <c r="AD342" s="917"/>
      <c r="AE342" s="917"/>
      <c r="AF342" s="917"/>
      <c r="AG342" s="917"/>
      <c r="AH342" s="917"/>
      <c r="AI342" s="917"/>
      <c r="AJ342" s="917"/>
      <c r="AK342" s="917"/>
      <c r="AL342" s="917"/>
      <c r="AM342" s="917"/>
      <c r="AN342" s="917"/>
      <c r="AO342" s="917"/>
      <c r="AP342" s="917"/>
      <c r="AQ342" s="917"/>
      <c r="AR342" s="917"/>
      <c r="AS342" s="917"/>
      <c r="AT342" s="917"/>
      <c r="AU342" s="917"/>
      <c r="AV342" s="917"/>
      <c r="AW342" s="917"/>
      <c r="AX342" s="917"/>
      <c r="AY342" s="917"/>
      <c r="AZ342" s="917"/>
      <c r="BA342" s="917"/>
      <c r="BB342" s="917"/>
      <c r="BC342" s="917"/>
      <c r="BD342" s="917"/>
      <c r="BE342" s="917"/>
      <c r="BF342" s="917"/>
      <c r="BG342" s="917"/>
      <c r="BH342" s="917"/>
      <c r="BI342" s="917"/>
      <c r="BJ342" s="917"/>
      <c r="BK342" s="917"/>
    </row>
    <row r="343" spans="1:63" s="922" customFormat="1" hidden="1" x14ac:dyDescent="0.2">
      <c r="A343" s="832" t="str">
        <f t="shared" si="14"/>
        <v/>
      </c>
      <c r="B343" s="832" t="s">
        <v>1204</v>
      </c>
      <c r="C343" s="462" t="s">
        <v>1530</v>
      </c>
      <c r="D343" s="465" t="s">
        <v>1673</v>
      </c>
      <c r="E343" s="838">
        <v>0</v>
      </c>
      <c r="F343" s="838">
        <v>0</v>
      </c>
      <c r="G343" s="838">
        <v>0</v>
      </c>
      <c r="H343" s="838">
        <v>0</v>
      </c>
      <c r="I343" s="838">
        <v>0</v>
      </c>
      <c r="J343" s="838">
        <v>0</v>
      </c>
      <c r="K343" s="838">
        <v>0</v>
      </c>
      <c r="L343" s="838">
        <v>0</v>
      </c>
      <c r="M343" s="838">
        <v>0</v>
      </c>
      <c r="N343" s="838">
        <v>0</v>
      </c>
      <c r="O343" s="838">
        <v>0</v>
      </c>
      <c r="P343" s="838">
        <v>0</v>
      </c>
      <c r="Q343" s="838">
        <v>0</v>
      </c>
      <c r="R343" s="838">
        <v>0</v>
      </c>
      <c r="S343" s="838">
        <v>0</v>
      </c>
      <c r="T343" s="838">
        <v>0</v>
      </c>
      <c r="U343" s="838">
        <v>0</v>
      </c>
      <c r="V343" s="917"/>
      <c r="W343" s="917"/>
      <c r="X343" s="917"/>
      <c r="Y343" s="917"/>
      <c r="Z343" s="917"/>
      <c r="AA343" s="917"/>
      <c r="AB343" s="917"/>
      <c r="AC343" s="917"/>
      <c r="AD343" s="917"/>
      <c r="AE343" s="917"/>
      <c r="AF343" s="917"/>
      <c r="AG343" s="917"/>
      <c r="AH343" s="917"/>
      <c r="AI343" s="917"/>
      <c r="AJ343" s="917"/>
      <c r="AK343" s="917"/>
      <c r="AL343" s="917"/>
      <c r="AM343" s="917"/>
      <c r="AN343" s="917"/>
      <c r="AO343" s="917"/>
      <c r="AP343" s="917"/>
      <c r="AQ343" s="917"/>
      <c r="AR343" s="917"/>
      <c r="AS343" s="917"/>
      <c r="AT343" s="917"/>
      <c r="AU343" s="917"/>
      <c r="AV343" s="917"/>
      <c r="AW343" s="917"/>
      <c r="AX343" s="917"/>
      <c r="AY343" s="917"/>
      <c r="AZ343" s="917"/>
      <c r="BA343" s="917"/>
      <c r="BB343" s="917"/>
      <c r="BC343" s="917"/>
      <c r="BD343" s="917"/>
      <c r="BE343" s="917"/>
      <c r="BF343" s="917"/>
      <c r="BG343" s="917"/>
      <c r="BH343" s="917"/>
      <c r="BI343" s="917"/>
      <c r="BJ343" s="917"/>
      <c r="BK343" s="917"/>
    </row>
    <row r="344" spans="1:63" s="922" customFormat="1" hidden="1" x14ac:dyDescent="0.2">
      <c r="A344" s="832" t="str">
        <f t="shared" si="14"/>
        <v/>
      </c>
      <c r="B344" s="832" t="s">
        <v>1210</v>
      </c>
      <c r="C344" s="462" t="s">
        <v>1531</v>
      </c>
      <c r="D344" s="835" t="s">
        <v>1674</v>
      </c>
      <c r="E344" s="838">
        <v>0</v>
      </c>
      <c r="F344" s="838">
        <v>0</v>
      </c>
      <c r="G344" s="838">
        <v>0</v>
      </c>
      <c r="H344" s="838">
        <v>0</v>
      </c>
      <c r="I344" s="838">
        <v>0</v>
      </c>
      <c r="J344" s="838">
        <v>0</v>
      </c>
      <c r="K344" s="838">
        <v>0</v>
      </c>
      <c r="L344" s="838">
        <v>0</v>
      </c>
      <c r="M344" s="838">
        <v>0</v>
      </c>
      <c r="N344" s="838">
        <v>0</v>
      </c>
      <c r="O344" s="838">
        <v>0</v>
      </c>
      <c r="P344" s="838">
        <v>0</v>
      </c>
      <c r="Q344" s="838">
        <v>0</v>
      </c>
      <c r="R344" s="838">
        <v>0</v>
      </c>
      <c r="S344" s="838">
        <v>0</v>
      </c>
      <c r="T344" s="838">
        <v>0</v>
      </c>
      <c r="U344" s="838">
        <v>0</v>
      </c>
      <c r="V344" s="917"/>
      <c r="W344" s="917"/>
      <c r="X344" s="917"/>
      <c r="Y344" s="917"/>
      <c r="Z344" s="917"/>
      <c r="AA344" s="917"/>
      <c r="AB344" s="917"/>
      <c r="AC344" s="917"/>
      <c r="AD344" s="917"/>
      <c r="AE344" s="917"/>
      <c r="AF344" s="917"/>
      <c r="AG344" s="917"/>
      <c r="AH344" s="917"/>
      <c r="AI344" s="917"/>
      <c r="AJ344" s="917"/>
      <c r="AK344" s="917"/>
      <c r="AL344" s="917"/>
      <c r="AM344" s="917"/>
      <c r="AN344" s="917"/>
      <c r="AO344" s="917"/>
      <c r="AP344" s="917"/>
      <c r="AQ344" s="917"/>
      <c r="AR344" s="917"/>
      <c r="AS344" s="917"/>
      <c r="AT344" s="917"/>
      <c r="AU344" s="917"/>
      <c r="AV344" s="917"/>
      <c r="AW344" s="917"/>
      <c r="AX344" s="917"/>
      <c r="AY344" s="917"/>
      <c r="AZ344" s="917"/>
      <c r="BA344" s="917"/>
      <c r="BB344" s="917"/>
      <c r="BC344" s="917"/>
      <c r="BD344" s="917"/>
      <c r="BE344" s="917"/>
      <c r="BF344" s="917"/>
      <c r="BG344" s="917"/>
      <c r="BH344" s="917"/>
      <c r="BI344" s="917"/>
      <c r="BJ344" s="917"/>
      <c r="BK344" s="917"/>
    </row>
    <row r="345" spans="1:63" s="922" customFormat="1" hidden="1" x14ac:dyDescent="0.2">
      <c r="A345" s="832" t="str">
        <f t="shared" si="14"/>
        <v/>
      </c>
      <c r="B345" s="832" t="s">
        <v>1210</v>
      </c>
      <c r="C345" s="462" t="s">
        <v>1532</v>
      </c>
      <c r="D345" s="835" t="s">
        <v>1675</v>
      </c>
      <c r="E345" s="838">
        <v>0</v>
      </c>
      <c r="F345" s="838">
        <v>0</v>
      </c>
      <c r="G345" s="838">
        <v>0</v>
      </c>
      <c r="H345" s="838">
        <v>0</v>
      </c>
      <c r="I345" s="838">
        <v>0</v>
      </c>
      <c r="J345" s="838">
        <v>0</v>
      </c>
      <c r="K345" s="838">
        <v>0</v>
      </c>
      <c r="L345" s="838">
        <v>0</v>
      </c>
      <c r="M345" s="838">
        <v>0</v>
      </c>
      <c r="N345" s="838">
        <v>0</v>
      </c>
      <c r="O345" s="838">
        <v>0</v>
      </c>
      <c r="P345" s="838">
        <v>0</v>
      </c>
      <c r="Q345" s="838">
        <v>0</v>
      </c>
      <c r="R345" s="838">
        <v>0</v>
      </c>
      <c r="S345" s="838">
        <v>0</v>
      </c>
      <c r="T345" s="838">
        <v>0</v>
      </c>
      <c r="U345" s="838">
        <v>0</v>
      </c>
      <c r="V345" s="917"/>
      <c r="W345" s="917"/>
      <c r="X345" s="917"/>
      <c r="Y345" s="917"/>
      <c r="Z345" s="917"/>
      <c r="AA345" s="917"/>
      <c r="AB345" s="917"/>
      <c r="AC345" s="917"/>
      <c r="AD345" s="917"/>
      <c r="AE345" s="917"/>
      <c r="AF345" s="917"/>
      <c r="AG345" s="917"/>
      <c r="AH345" s="917"/>
      <c r="AI345" s="917"/>
      <c r="AJ345" s="917"/>
      <c r="AK345" s="917"/>
      <c r="AL345" s="917"/>
      <c r="AM345" s="917"/>
      <c r="AN345" s="917"/>
      <c r="AO345" s="917"/>
      <c r="AP345" s="917"/>
      <c r="AQ345" s="917"/>
      <c r="AR345" s="917"/>
      <c r="AS345" s="917"/>
      <c r="AT345" s="917"/>
      <c r="AU345" s="917"/>
      <c r="AV345" s="917"/>
      <c r="AW345" s="917"/>
      <c r="AX345" s="917"/>
      <c r="AY345" s="917"/>
      <c r="AZ345" s="917"/>
      <c r="BA345" s="917"/>
      <c r="BB345" s="917"/>
      <c r="BC345" s="917"/>
      <c r="BD345" s="917"/>
      <c r="BE345" s="917"/>
      <c r="BF345" s="917"/>
      <c r="BG345" s="917"/>
      <c r="BH345" s="917"/>
      <c r="BI345" s="917"/>
      <c r="BJ345" s="917"/>
      <c r="BK345" s="917"/>
    </row>
    <row r="346" spans="1:63" s="922" customFormat="1" hidden="1" x14ac:dyDescent="0.2">
      <c r="A346" s="832" t="str">
        <f t="shared" si="14"/>
        <v/>
      </c>
      <c r="B346" s="832" t="s">
        <v>1204</v>
      </c>
      <c r="C346" s="462" t="s">
        <v>1533</v>
      </c>
      <c r="D346" s="465" t="s">
        <v>1676</v>
      </c>
      <c r="E346" s="838">
        <v>0</v>
      </c>
      <c r="F346" s="838">
        <v>0</v>
      </c>
      <c r="G346" s="838">
        <v>0</v>
      </c>
      <c r="H346" s="838">
        <v>0</v>
      </c>
      <c r="I346" s="838">
        <v>0</v>
      </c>
      <c r="J346" s="838">
        <v>0</v>
      </c>
      <c r="K346" s="838">
        <v>0</v>
      </c>
      <c r="L346" s="838">
        <v>0</v>
      </c>
      <c r="M346" s="838">
        <v>0</v>
      </c>
      <c r="N346" s="838">
        <v>0</v>
      </c>
      <c r="O346" s="838">
        <v>0</v>
      </c>
      <c r="P346" s="838">
        <v>0</v>
      </c>
      <c r="Q346" s="838">
        <v>0</v>
      </c>
      <c r="R346" s="838">
        <v>0</v>
      </c>
      <c r="S346" s="838">
        <v>0</v>
      </c>
      <c r="T346" s="838">
        <v>0</v>
      </c>
      <c r="U346" s="838">
        <v>0</v>
      </c>
      <c r="V346" s="917"/>
      <c r="W346" s="917"/>
      <c r="X346" s="917"/>
      <c r="Y346" s="917"/>
      <c r="Z346" s="917"/>
      <c r="AA346" s="917"/>
      <c r="AB346" s="917"/>
      <c r="AC346" s="917"/>
      <c r="AD346" s="917"/>
      <c r="AE346" s="917"/>
      <c r="AF346" s="917"/>
      <c r="AG346" s="917"/>
      <c r="AH346" s="917"/>
      <c r="AI346" s="917"/>
      <c r="AJ346" s="917"/>
      <c r="AK346" s="917"/>
      <c r="AL346" s="917"/>
      <c r="AM346" s="917"/>
      <c r="AN346" s="917"/>
      <c r="AO346" s="917"/>
      <c r="AP346" s="917"/>
      <c r="AQ346" s="917"/>
      <c r="AR346" s="917"/>
      <c r="AS346" s="917"/>
      <c r="AT346" s="917"/>
      <c r="AU346" s="917"/>
      <c r="AV346" s="917"/>
      <c r="AW346" s="917"/>
      <c r="AX346" s="917"/>
      <c r="AY346" s="917"/>
      <c r="AZ346" s="917"/>
      <c r="BA346" s="917"/>
      <c r="BB346" s="917"/>
      <c r="BC346" s="917"/>
      <c r="BD346" s="917"/>
      <c r="BE346" s="917"/>
      <c r="BF346" s="917"/>
      <c r="BG346" s="917"/>
      <c r="BH346" s="917"/>
      <c r="BI346" s="917"/>
      <c r="BJ346" s="917"/>
      <c r="BK346" s="917"/>
    </row>
    <row r="347" spans="1:63" s="922" customFormat="1" hidden="1" x14ac:dyDescent="0.2">
      <c r="A347" s="832" t="str">
        <f t="shared" si="14"/>
        <v/>
      </c>
      <c r="B347" s="832" t="s">
        <v>1210</v>
      </c>
      <c r="C347" s="462" t="s">
        <v>1534</v>
      </c>
      <c r="D347" s="835" t="s">
        <v>1677</v>
      </c>
      <c r="E347" s="838">
        <v>0</v>
      </c>
      <c r="F347" s="838">
        <v>0</v>
      </c>
      <c r="G347" s="838">
        <v>0</v>
      </c>
      <c r="H347" s="838">
        <v>0</v>
      </c>
      <c r="I347" s="838">
        <v>0</v>
      </c>
      <c r="J347" s="838">
        <v>0</v>
      </c>
      <c r="K347" s="838">
        <v>0</v>
      </c>
      <c r="L347" s="838">
        <v>0</v>
      </c>
      <c r="M347" s="838">
        <v>0</v>
      </c>
      <c r="N347" s="838">
        <v>0</v>
      </c>
      <c r="O347" s="838">
        <v>0</v>
      </c>
      <c r="P347" s="838">
        <v>0</v>
      </c>
      <c r="Q347" s="838">
        <v>0</v>
      </c>
      <c r="R347" s="838">
        <v>0</v>
      </c>
      <c r="S347" s="838">
        <v>0</v>
      </c>
      <c r="T347" s="838">
        <v>0</v>
      </c>
      <c r="U347" s="838">
        <v>0</v>
      </c>
      <c r="V347" s="917"/>
      <c r="W347" s="917"/>
      <c r="X347" s="917"/>
      <c r="Y347" s="917"/>
      <c r="Z347" s="917"/>
      <c r="AA347" s="917"/>
      <c r="AB347" s="917"/>
      <c r="AC347" s="917"/>
      <c r="AD347" s="917"/>
      <c r="AE347" s="917"/>
      <c r="AF347" s="917"/>
      <c r="AG347" s="917"/>
      <c r="AH347" s="917"/>
      <c r="AI347" s="917"/>
      <c r="AJ347" s="917"/>
      <c r="AK347" s="917"/>
      <c r="AL347" s="917"/>
      <c r="AM347" s="917"/>
      <c r="AN347" s="917"/>
      <c r="AO347" s="917"/>
      <c r="AP347" s="917"/>
      <c r="AQ347" s="917"/>
      <c r="AR347" s="917"/>
      <c r="AS347" s="917"/>
      <c r="AT347" s="917"/>
      <c r="AU347" s="917"/>
      <c r="AV347" s="917"/>
      <c r="AW347" s="917"/>
      <c r="AX347" s="917"/>
      <c r="AY347" s="917"/>
      <c r="AZ347" s="917"/>
      <c r="BA347" s="917"/>
      <c r="BB347" s="917"/>
      <c r="BC347" s="917"/>
      <c r="BD347" s="917"/>
      <c r="BE347" s="917"/>
      <c r="BF347" s="917"/>
      <c r="BG347" s="917"/>
      <c r="BH347" s="917"/>
      <c r="BI347" s="917"/>
      <c r="BJ347" s="917"/>
      <c r="BK347" s="917"/>
    </row>
    <row r="348" spans="1:63" s="922" customFormat="1" hidden="1" x14ac:dyDescent="0.2">
      <c r="A348" s="832" t="str">
        <f t="shared" si="14"/>
        <v/>
      </c>
      <c r="B348" s="832" t="s">
        <v>1210</v>
      </c>
      <c r="C348" s="462" t="s">
        <v>1535</v>
      </c>
      <c r="D348" s="835" t="s">
        <v>1678</v>
      </c>
      <c r="E348" s="838">
        <v>0</v>
      </c>
      <c r="F348" s="838">
        <v>0</v>
      </c>
      <c r="G348" s="838">
        <v>0</v>
      </c>
      <c r="H348" s="838">
        <v>0</v>
      </c>
      <c r="I348" s="838">
        <v>0</v>
      </c>
      <c r="J348" s="838">
        <v>0</v>
      </c>
      <c r="K348" s="838">
        <v>0</v>
      </c>
      <c r="L348" s="838">
        <v>0</v>
      </c>
      <c r="M348" s="838">
        <v>0</v>
      </c>
      <c r="N348" s="838">
        <v>0</v>
      </c>
      <c r="O348" s="838">
        <v>0</v>
      </c>
      <c r="P348" s="838">
        <v>0</v>
      </c>
      <c r="Q348" s="838">
        <v>0</v>
      </c>
      <c r="R348" s="838">
        <v>0</v>
      </c>
      <c r="S348" s="838">
        <v>0</v>
      </c>
      <c r="T348" s="838">
        <v>0</v>
      </c>
      <c r="U348" s="838">
        <v>0</v>
      </c>
      <c r="V348" s="917"/>
      <c r="W348" s="917"/>
      <c r="X348" s="917"/>
      <c r="Y348" s="917"/>
      <c r="Z348" s="917"/>
      <c r="AA348" s="917"/>
      <c r="AB348" s="917"/>
      <c r="AC348" s="917"/>
      <c r="AD348" s="917"/>
      <c r="AE348" s="917"/>
      <c r="AF348" s="917"/>
      <c r="AG348" s="917"/>
      <c r="AH348" s="917"/>
      <c r="AI348" s="917"/>
      <c r="AJ348" s="917"/>
      <c r="AK348" s="917"/>
      <c r="AL348" s="917"/>
      <c r="AM348" s="917"/>
      <c r="AN348" s="917"/>
      <c r="AO348" s="917"/>
      <c r="AP348" s="917"/>
      <c r="AQ348" s="917"/>
      <c r="AR348" s="917"/>
      <c r="AS348" s="917"/>
      <c r="AT348" s="917"/>
      <c r="AU348" s="917"/>
      <c r="AV348" s="917"/>
      <c r="AW348" s="917"/>
      <c r="AX348" s="917"/>
      <c r="AY348" s="917"/>
      <c r="AZ348" s="917"/>
      <c r="BA348" s="917"/>
      <c r="BB348" s="917"/>
      <c r="BC348" s="917"/>
      <c r="BD348" s="917"/>
      <c r="BE348" s="917"/>
      <c r="BF348" s="917"/>
      <c r="BG348" s="917"/>
      <c r="BH348" s="917"/>
      <c r="BI348" s="917"/>
      <c r="BJ348" s="917"/>
      <c r="BK348" s="917"/>
    </row>
    <row r="349" spans="1:63" s="922" customFormat="1" hidden="1" x14ac:dyDescent="0.2">
      <c r="A349" s="832" t="str">
        <f t="shared" si="14"/>
        <v/>
      </c>
      <c r="B349" s="832" t="s">
        <v>1210</v>
      </c>
      <c r="C349" s="462" t="s">
        <v>1536</v>
      </c>
      <c r="D349" s="854" t="s">
        <v>1679</v>
      </c>
      <c r="E349" s="838">
        <v>0</v>
      </c>
      <c r="F349" s="838">
        <v>0</v>
      </c>
      <c r="G349" s="838">
        <v>0</v>
      </c>
      <c r="H349" s="838">
        <v>0</v>
      </c>
      <c r="I349" s="838">
        <v>0</v>
      </c>
      <c r="J349" s="838">
        <v>0</v>
      </c>
      <c r="K349" s="838">
        <v>0</v>
      </c>
      <c r="L349" s="838">
        <v>0</v>
      </c>
      <c r="M349" s="838">
        <v>0</v>
      </c>
      <c r="N349" s="838">
        <v>0</v>
      </c>
      <c r="O349" s="838">
        <v>0</v>
      </c>
      <c r="P349" s="838">
        <v>0</v>
      </c>
      <c r="Q349" s="838">
        <v>0</v>
      </c>
      <c r="R349" s="838">
        <v>0</v>
      </c>
      <c r="S349" s="838">
        <v>0</v>
      </c>
      <c r="T349" s="838">
        <v>0</v>
      </c>
      <c r="U349" s="838">
        <v>0</v>
      </c>
      <c r="V349" s="917"/>
      <c r="W349" s="917"/>
      <c r="X349" s="917"/>
      <c r="Y349" s="917"/>
      <c r="Z349" s="917"/>
      <c r="AA349" s="917"/>
      <c r="AB349" s="917"/>
      <c r="AC349" s="917"/>
      <c r="AD349" s="917"/>
      <c r="AE349" s="917"/>
      <c r="AF349" s="917"/>
      <c r="AG349" s="917"/>
      <c r="AH349" s="917"/>
      <c r="AI349" s="917"/>
      <c r="AJ349" s="917"/>
      <c r="AK349" s="917"/>
      <c r="AL349" s="917"/>
      <c r="AM349" s="917"/>
      <c r="AN349" s="917"/>
      <c r="AO349" s="917"/>
      <c r="AP349" s="917"/>
      <c r="AQ349" s="917"/>
      <c r="AR349" s="917"/>
      <c r="AS349" s="917"/>
      <c r="AT349" s="917"/>
      <c r="AU349" s="917"/>
      <c r="AV349" s="917"/>
      <c r="AW349" s="917"/>
      <c r="AX349" s="917"/>
      <c r="AY349" s="917"/>
      <c r="AZ349" s="917"/>
      <c r="BA349" s="917"/>
      <c r="BB349" s="917"/>
      <c r="BC349" s="917"/>
      <c r="BD349" s="917"/>
      <c r="BE349" s="917"/>
      <c r="BF349" s="917"/>
      <c r="BG349" s="917"/>
      <c r="BH349" s="917"/>
      <c r="BI349" s="917"/>
      <c r="BJ349" s="917"/>
      <c r="BK349" s="917"/>
    </row>
    <row r="350" spans="1:63" s="922" customFormat="1" hidden="1" x14ac:dyDescent="0.2">
      <c r="A350" s="832" t="str">
        <f t="shared" si="14"/>
        <v/>
      </c>
      <c r="B350" s="832" t="s">
        <v>1210</v>
      </c>
      <c r="C350" s="462" t="s">
        <v>1537</v>
      </c>
      <c r="D350" s="465" t="s">
        <v>1680</v>
      </c>
      <c r="E350" s="838">
        <v>0</v>
      </c>
      <c r="F350" s="838">
        <v>0</v>
      </c>
      <c r="G350" s="838">
        <v>0</v>
      </c>
      <c r="H350" s="838">
        <v>0</v>
      </c>
      <c r="I350" s="838">
        <v>0</v>
      </c>
      <c r="J350" s="838">
        <v>0</v>
      </c>
      <c r="K350" s="838">
        <v>0</v>
      </c>
      <c r="L350" s="838">
        <v>0</v>
      </c>
      <c r="M350" s="838">
        <v>0</v>
      </c>
      <c r="N350" s="838">
        <v>0</v>
      </c>
      <c r="O350" s="838">
        <v>0</v>
      </c>
      <c r="P350" s="838">
        <v>0</v>
      </c>
      <c r="Q350" s="838">
        <v>0</v>
      </c>
      <c r="R350" s="838">
        <v>0</v>
      </c>
      <c r="S350" s="838">
        <v>0</v>
      </c>
      <c r="T350" s="838">
        <v>0</v>
      </c>
      <c r="U350" s="838">
        <v>0</v>
      </c>
      <c r="V350" s="917"/>
      <c r="W350" s="917"/>
      <c r="X350" s="917"/>
      <c r="Y350" s="917"/>
      <c r="Z350" s="917"/>
      <c r="AA350" s="917"/>
      <c r="AB350" s="917"/>
      <c r="AC350" s="917"/>
      <c r="AD350" s="917"/>
      <c r="AE350" s="917"/>
      <c r="AF350" s="917"/>
      <c r="AG350" s="917"/>
      <c r="AH350" s="917"/>
      <c r="AI350" s="917"/>
      <c r="AJ350" s="917"/>
      <c r="AK350" s="917"/>
      <c r="AL350" s="917"/>
      <c r="AM350" s="917"/>
      <c r="AN350" s="917"/>
      <c r="AO350" s="917"/>
      <c r="AP350" s="917"/>
      <c r="AQ350" s="917"/>
      <c r="AR350" s="917"/>
      <c r="AS350" s="917"/>
      <c r="AT350" s="917"/>
      <c r="AU350" s="917"/>
      <c r="AV350" s="917"/>
      <c r="AW350" s="917"/>
      <c r="AX350" s="917"/>
      <c r="AY350" s="917"/>
      <c r="AZ350" s="917"/>
      <c r="BA350" s="917"/>
      <c r="BB350" s="917"/>
      <c r="BC350" s="917"/>
      <c r="BD350" s="917"/>
      <c r="BE350" s="917"/>
      <c r="BF350" s="917"/>
      <c r="BG350" s="917"/>
      <c r="BH350" s="917"/>
      <c r="BI350" s="917"/>
      <c r="BJ350" s="917"/>
      <c r="BK350" s="917"/>
    </row>
    <row r="351" spans="1:63" s="922" customFormat="1" hidden="1" x14ac:dyDescent="0.2">
      <c r="A351" s="832" t="str">
        <f t="shared" si="14"/>
        <v/>
      </c>
      <c r="B351" s="832" t="s">
        <v>1210</v>
      </c>
      <c r="C351" s="462" t="s">
        <v>1538</v>
      </c>
      <c r="D351" s="465" t="s">
        <v>1681</v>
      </c>
      <c r="E351" s="838">
        <v>0</v>
      </c>
      <c r="F351" s="838">
        <v>0</v>
      </c>
      <c r="G351" s="838">
        <v>0</v>
      </c>
      <c r="H351" s="838">
        <v>0</v>
      </c>
      <c r="I351" s="838">
        <v>0</v>
      </c>
      <c r="J351" s="838">
        <v>0</v>
      </c>
      <c r="K351" s="838">
        <v>0</v>
      </c>
      <c r="L351" s="838">
        <v>0</v>
      </c>
      <c r="M351" s="838">
        <v>0</v>
      </c>
      <c r="N351" s="838">
        <v>0</v>
      </c>
      <c r="O351" s="838">
        <v>0</v>
      </c>
      <c r="P351" s="838">
        <v>0</v>
      </c>
      <c r="Q351" s="838">
        <v>0</v>
      </c>
      <c r="R351" s="838">
        <v>0</v>
      </c>
      <c r="S351" s="838">
        <v>0</v>
      </c>
      <c r="T351" s="838">
        <v>0</v>
      </c>
      <c r="U351" s="838">
        <v>0</v>
      </c>
      <c r="V351" s="917"/>
      <c r="W351" s="917"/>
      <c r="X351" s="917"/>
      <c r="Y351" s="917"/>
      <c r="Z351" s="917"/>
      <c r="AA351" s="917"/>
      <c r="AB351" s="917"/>
      <c r="AC351" s="917"/>
      <c r="AD351" s="917"/>
      <c r="AE351" s="917"/>
      <c r="AF351" s="917"/>
      <c r="AG351" s="917"/>
      <c r="AH351" s="917"/>
      <c r="AI351" s="917"/>
      <c r="AJ351" s="917"/>
      <c r="AK351" s="917"/>
      <c r="AL351" s="917"/>
      <c r="AM351" s="917"/>
      <c r="AN351" s="917"/>
      <c r="AO351" s="917"/>
      <c r="AP351" s="917"/>
      <c r="AQ351" s="917"/>
      <c r="AR351" s="917"/>
      <c r="AS351" s="917"/>
      <c r="AT351" s="917"/>
      <c r="AU351" s="917"/>
      <c r="AV351" s="917"/>
      <c r="AW351" s="917"/>
      <c r="AX351" s="917"/>
      <c r="AY351" s="917"/>
      <c r="AZ351" s="917"/>
      <c r="BA351" s="917"/>
      <c r="BB351" s="917"/>
      <c r="BC351" s="917"/>
      <c r="BD351" s="917"/>
      <c r="BE351" s="917"/>
      <c r="BF351" s="917"/>
      <c r="BG351" s="917"/>
      <c r="BH351" s="917"/>
      <c r="BI351" s="917"/>
      <c r="BJ351" s="917"/>
      <c r="BK351" s="917"/>
    </row>
    <row r="352" spans="1:63" s="922" customFormat="1" hidden="1" x14ac:dyDescent="0.2">
      <c r="A352" s="832" t="str">
        <f t="shared" si="14"/>
        <v/>
      </c>
      <c r="B352" s="832" t="s">
        <v>1204</v>
      </c>
      <c r="C352" s="462" t="s">
        <v>1539</v>
      </c>
      <c r="D352" s="465" t="s">
        <v>1682</v>
      </c>
      <c r="E352" s="838">
        <v>0</v>
      </c>
      <c r="F352" s="838">
        <v>0</v>
      </c>
      <c r="G352" s="838">
        <v>0</v>
      </c>
      <c r="H352" s="838">
        <v>0</v>
      </c>
      <c r="I352" s="838">
        <v>0</v>
      </c>
      <c r="J352" s="838">
        <v>0</v>
      </c>
      <c r="K352" s="838">
        <v>0</v>
      </c>
      <c r="L352" s="838">
        <v>0</v>
      </c>
      <c r="M352" s="838">
        <v>0</v>
      </c>
      <c r="N352" s="838">
        <v>0</v>
      </c>
      <c r="O352" s="838">
        <v>0</v>
      </c>
      <c r="P352" s="838">
        <v>0</v>
      </c>
      <c r="Q352" s="838">
        <v>0</v>
      </c>
      <c r="R352" s="838">
        <v>0</v>
      </c>
      <c r="S352" s="838">
        <v>0</v>
      </c>
      <c r="T352" s="838">
        <v>0</v>
      </c>
      <c r="U352" s="838">
        <v>0</v>
      </c>
      <c r="V352" s="917"/>
      <c r="W352" s="917"/>
      <c r="X352" s="917"/>
      <c r="Y352" s="917"/>
      <c r="Z352" s="917"/>
      <c r="AA352" s="917"/>
      <c r="AB352" s="917"/>
      <c r="AC352" s="917"/>
      <c r="AD352" s="917"/>
      <c r="AE352" s="917"/>
      <c r="AF352" s="917"/>
      <c r="AG352" s="917"/>
      <c r="AH352" s="917"/>
      <c r="AI352" s="917"/>
      <c r="AJ352" s="917"/>
      <c r="AK352" s="917"/>
      <c r="AL352" s="917"/>
      <c r="AM352" s="917"/>
      <c r="AN352" s="917"/>
      <c r="AO352" s="917"/>
      <c r="AP352" s="917"/>
      <c r="AQ352" s="917"/>
      <c r="AR352" s="917"/>
      <c r="AS352" s="917"/>
      <c r="AT352" s="917"/>
      <c r="AU352" s="917"/>
      <c r="AV352" s="917"/>
      <c r="AW352" s="917"/>
      <c r="AX352" s="917"/>
      <c r="AY352" s="917"/>
      <c r="AZ352" s="917"/>
      <c r="BA352" s="917"/>
      <c r="BB352" s="917"/>
      <c r="BC352" s="917"/>
      <c r="BD352" s="917"/>
      <c r="BE352" s="917"/>
      <c r="BF352" s="917"/>
      <c r="BG352" s="917"/>
      <c r="BH352" s="917"/>
      <c r="BI352" s="917"/>
      <c r="BJ352" s="917"/>
      <c r="BK352" s="917"/>
    </row>
    <row r="353" spans="1:63" s="922" customFormat="1" hidden="1" x14ac:dyDescent="0.2">
      <c r="A353" s="832" t="str">
        <f t="shared" si="14"/>
        <v/>
      </c>
      <c r="B353" s="832" t="s">
        <v>1210</v>
      </c>
      <c r="C353" s="462" t="s">
        <v>1540</v>
      </c>
      <c r="D353" s="465" t="s">
        <v>1683</v>
      </c>
      <c r="E353" s="838">
        <v>0</v>
      </c>
      <c r="F353" s="838">
        <v>0</v>
      </c>
      <c r="G353" s="838">
        <v>0</v>
      </c>
      <c r="H353" s="838">
        <v>0</v>
      </c>
      <c r="I353" s="838">
        <v>0</v>
      </c>
      <c r="J353" s="838">
        <v>0</v>
      </c>
      <c r="K353" s="838">
        <v>0</v>
      </c>
      <c r="L353" s="838">
        <v>0</v>
      </c>
      <c r="M353" s="838">
        <v>0</v>
      </c>
      <c r="N353" s="838">
        <v>0</v>
      </c>
      <c r="O353" s="838">
        <v>0</v>
      </c>
      <c r="P353" s="838">
        <v>0</v>
      </c>
      <c r="Q353" s="838">
        <v>0</v>
      </c>
      <c r="R353" s="838">
        <v>0</v>
      </c>
      <c r="S353" s="838">
        <v>0</v>
      </c>
      <c r="T353" s="838">
        <v>0</v>
      </c>
      <c r="U353" s="838">
        <v>0</v>
      </c>
      <c r="V353" s="917"/>
      <c r="W353" s="917"/>
      <c r="X353" s="917"/>
      <c r="Y353" s="917"/>
      <c r="Z353" s="917"/>
      <c r="AA353" s="917"/>
      <c r="AB353" s="917"/>
      <c r="AC353" s="917"/>
      <c r="AD353" s="917"/>
      <c r="AE353" s="917"/>
      <c r="AF353" s="917"/>
      <c r="AG353" s="917"/>
      <c r="AH353" s="917"/>
      <c r="AI353" s="917"/>
      <c r="AJ353" s="917"/>
      <c r="AK353" s="917"/>
      <c r="AL353" s="917"/>
      <c r="AM353" s="917"/>
      <c r="AN353" s="917"/>
      <c r="AO353" s="917"/>
      <c r="AP353" s="917"/>
      <c r="AQ353" s="917"/>
      <c r="AR353" s="917"/>
      <c r="AS353" s="917"/>
      <c r="AT353" s="917"/>
      <c r="AU353" s="917"/>
      <c r="AV353" s="917"/>
      <c r="AW353" s="917"/>
      <c r="AX353" s="917"/>
      <c r="AY353" s="917"/>
      <c r="AZ353" s="917"/>
      <c r="BA353" s="917"/>
      <c r="BB353" s="917"/>
      <c r="BC353" s="917"/>
      <c r="BD353" s="917"/>
      <c r="BE353" s="917"/>
      <c r="BF353" s="917"/>
      <c r="BG353" s="917"/>
      <c r="BH353" s="917"/>
      <c r="BI353" s="917"/>
      <c r="BJ353" s="917"/>
      <c r="BK353" s="917"/>
    </row>
    <row r="354" spans="1:63" s="922" customFormat="1" hidden="1" x14ac:dyDescent="0.2">
      <c r="A354" s="832" t="str">
        <f t="shared" si="14"/>
        <v/>
      </c>
      <c r="B354" s="832" t="s">
        <v>1210</v>
      </c>
      <c r="C354" s="462" t="s">
        <v>1541</v>
      </c>
      <c r="D354" s="835" t="s">
        <v>1684</v>
      </c>
      <c r="E354" s="838">
        <v>0</v>
      </c>
      <c r="F354" s="838">
        <v>0</v>
      </c>
      <c r="G354" s="838">
        <v>0</v>
      </c>
      <c r="H354" s="838">
        <v>0</v>
      </c>
      <c r="I354" s="838">
        <v>0</v>
      </c>
      <c r="J354" s="838">
        <v>0</v>
      </c>
      <c r="K354" s="838">
        <v>0</v>
      </c>
      <c r="L354" s="838">
        <v>0</v>
      </c>
      <c r="M354" s="838">
        <v>0</v>
      </c>
      <c r="N354" s="838">
        <v>0</v>
      </c>
      <c r="O354" s="838">
        <v>0</v>
      </c>
      <c r="P354" s="838">
        <v>0</v>
      </c>
      <c r="Q354" s="838">
        <v>0</v>
      </c>
      <c r="R354" s="838">
        <v>0</v>
      </c>
      <c r="S354" s="838">
        <v>0</v>
      </c>
      <c r="T354" s="838">
        <v>0</v>
      </c>
      <c r="U354" s="838">
        <v>0</v>
      </c>
      <c r="V354" s="917"/>
      <c r="W354" s="917"/>
      <c r="X354" s="917"/>
      <c r="Y354" s="917"/>
      <c r="Z354" s="917"/>
      <c r="AA354" s="917"/>
      <c r="AB354" s="917"/>
      <c r="AC354" s="917"/>
      <c r="AD354" s="917"/>
      <c r="AE354" s="917"/>
      <c r="AF354" s="917"/>
      <c r="AG354" s="917"/>
      <c r="AH354" s="917"/>
      <c r="AI354" s="917"/>
      <c r="AJ354" s="917"/>
      <c r="AK354" s="917"/>
      <c r="AL354" s="917"/>
      <c r="AM354" s="917"/>
      <c r="AN354" s="917"/>
      <c r="AO354" s="917"/>
      <c r="AP354" s="917"/>
      <c r="AQ354" s="917"/>
      <c r="AR354" s="917"/>
      <c r="AS354" s="917"/>
      <c r="AT354" s="917"/>
      <c r="AU354" s="917"/>
      <c r="AV354" s="917"/>
      <c r="AW354" s="917"/>
      <c r="AX354" s="917"/>
      <c r="AY354" s="917"/>
      <c r="AZ354" s="917"/>
      <c r="BA354" s="917"/>
      <c r="BB354" s="917"/>
      <c r="BC354" s="917"/>
      <c r="BD354" s="917"/>
      <c r="BE354" s="917"/>
      <c r="BF354" s="917"/>
      <c r="BG354" s="917"/>
      <c r="BH354" s="917"/>
      <c r="BI354" s="917"/>
      <c r="BJ354" s="917"/>
      <c r="BK354" s="917"/>
    </row>
    <row r="355" spans="1:63" s="922" customFormat="1" x14ac:dyDescent="0.2">
      <c r="A355" s="832" t="str">
        <f t="shared" si="14"/>
        <v>X</v>
      </c>
      <c r="B355" s="832" t="s">
        <v>1204</v>
      </c>
      <c r="C355" s="462" t="s">
        <v>1542</v>
      </c>
      <c r="D355" s="835" t="s">
        <v>1685</v>
      </c>
      <c r="E355" s="838">
        <v>0</v>
      </c>
      <c r="F355" s="838">
        <v>1.1170340000000001</v>
      </c>
      <c r="G355" s="838">
        <v>-1.1170340000000001</v>
      </c>
      <c r="H355" s="838">
        <v>1.3856900000000001</v>
      </c>
      <c r="I355" s="838">
        <v>0.13730300000000001</v>
      </c>
      <c r="J355" s="838">
        <v>-0.83126299999999997</v>
      </c>
      <c r="K355" s="838">
        <v>-0.31051299999999998</v>
      </c>
      <c r="L355" s="838">
        <v>0.46640300000000001</v>
      </c>
      <c r="M355" s="838">
        <v>-3.8497000000000003E-2</v>
      </c>
      <c r="N355" s="838">
        <v>0.19323699999999999</v>
      </c>
      <c r="O355" s="838">
        <v>-1.0023599999999999</v>
      </c>
      <c r="P355" s="838">
        <v>0</v>
      </c>
      <c r="Q355" s="838">
        <v>0</v>
      </c>
      <c r="R355" s="838">
        <v>1.7351099999999999</v>
      </c>
      <c r="S355" s="838">
        <v>-1.2558469999999999</v>
      </c>
      <c r="T355" s="838">
        <v>0.88732200000000006</v>
      </c>
      <c r="U355" s="838">
        <v>-0.89900000000000002</v>
      </c>
      <c r="V355" s="917"/>
      <c r="W355" s="917"/>
      <c r="X355" s="917"/>
      <c r="Y355" s="917"/>
      <c r="Z355" s="917"/>
      <c r="AA355" s="917"/>
      <c r="AB355" s="917"/>
      <c r="AC355" s="917"/>
      <c r="AD355" s="917"/>
      <c r="AE355" s="917"/>
      <c r="AF355" s="917"/>
      <c r="AG355" s="917"/>
      <c r="AH355" s="917"/>
      <c r="AI355" s="917"/>
      <c r="AJ355" s="917"/>
      <c r="AK355" s="917"/>
      <c r="AL355" s="917"/>
      <c r="AM355" s="917"/>
      <c r="AN355" s="917"/>
      <c r="AO355" s="917"/>
      <c r="AP355" s="917"/>
      <c r="AQ355" s="917"/>
      <c r="AR355" s="917"/>
      <c r="AS355" s="917"/>
      <c r="AT355" s="917"/>
      <c r="AU355" s="917"/>
      <c r="AV355" s="917"/>
      <c r="AW355" s="917"/>
      <c r="AX355" s="917"/>
      <c r="AY355" s="917"/>
      <c r="AZ355" s="917"/>
      <c r="BA355" s="917"/>
      <c r="BB355" s="917"/>
      <c r="BC355" s="917"/>
      <c r="BD355" s="917"/>
      <c r="BE355" s="917"/>
      <c r="BF355" s="917"/>
      <c r="BG355" s="917"/>
      <c r="BH355" s="917"/>
      <c r="BI355" s="917"/>
      <c r="BJ355" s="917"/>
      <c r="BK355" s="917"/>
    </row>
    <row r="356" spans="1:63" s="922" customFormat="1" hidden="1" x14ac:dyDescent="0.2">
      <c r="A356" s="832" t="str">
        <f t="shared" si="14"/>
        <v/>
      </c>
      <c r="B356" s="832" t="s">
        <v>1210</v>
      </c>
      <c r="C356" s="462" t="s">
        <v>1543</v>
      </c>
      <c r="D356" s="465" t="s">
        <v>1686</v>
      </c>
      <c r="E356" s="838">
        <v>0</v>
      </c>
      <c r="F356" s="838">
        <v>0</v>
      </c>
      <c r="G356" s="838">
        <v>0</v>
      </c>
      <c r="H356" s="838">
        <v>0</v>
      </c>
      <c r="I356" s="838">
        <v>0</v>
      </c>
      <c r="J356" s="838">
        <v>0</v>
      </c>
      <c r="K356" s="838">
        <v>0</v>
      </c>
      <c r="L356" s="838">
        <v>0</v>
      </c>
      <c r="M356" s="838">
        <v>0</v>
      </c>
      <c r="N356" s="838">
        <v>0</v>
      </c>
      <c r="O356" s="838">
        <v>0</v>
      </c>
      <c r="P356" s="838">
        <v>0</v>
      </c>
      <c r="Q356" s="838">
        <v>0</v>
      </c>
      <c r="R356" s="838">
        <v>0</v>
      </c>
      <c r="S356" s="838">
        <v>0</v>
      </c>
      <c r="T356" s="838">
        <v>0</v>
      </c>
      <c r="U356" s="838">
        <v>0</v>
      </c>
      <c r="V356" s="917"/>
      <c r="W356" s="917"/>
      <c r="X356" s="917"/>
      <c r="Y356" s="917"/>
      <c r="Z356" s="917"/>
      <c r="AA356" s="917"/>
      <c r="AB356" s="917"/>
      <c r="AC356" s="917"/>
      <c r="AD356" s="917"/>
      <c r="AE356" s="917"/>
      <c r="AF356" s="917"/>
      <c r="AG356" s="917"/>
      <c r="AH356" s="917"/>
      <c r="AI356" s="917"/>
      <c r="AJ356" s="917"/>
      <c r="AK356" s="917"/>
      <c r="AL356" s="917"/>
      <c r="AM356" s="917"/>
      <c r="AN356" s="917"/>
      <c r="AO356" s="917"/>
      <c r="AP356" s="917"/>
      <c r="AQ356" s="917"/>
      <c r="AR356" s="917"/>
      <c r="AS356" s="917"/>
      <c r="AT356" s="917"/>
      <c r="AU356" s="917"/>
      <c r="AV356" s="917"/>
      <c r="AW356" s="917"/>
      <c r="AX356" s="917"/>
      <c r="AY356" s="917"/>
      <c r="AZ356" s="917"/>
      <c r="BA356" s="917"/>
      <c r="BB356" s="917"/>
      <c r="BC356" s="917"/>
      <c r="BD356" s="917"/>
      <c r="BE356" s="917"/>
      <c r="BF356" s="917"/>
      <c r="BG356" s="917"/>
      <c r="BH356" s="917"/>
      <c r="BI356" s="917"/>
      <c r="BJ356" s="917"/>
      <c r="BK356" s="917"/>
    </row>
    <row r="357" spans="1:63" s="919" customFormat="1" ht="20.100000000000001" customHeight="1" x14ac:dyDescent="0.2">
      <c r="A357" s="832" t="str">
        <f t="shared" si="14"/>
        <v>X</v>
      </c>
      <c r="B357" s="843" t="s">
        <v>1210</v>
      </c>
      <c r="C357" s="845" t="s">
        <v>1544</v>
      </c>
      <c r="D357" s="469" t="s">
        <v>1691</v>
      </c>
      <c r="E357" s="859">
        <v>0</v>
      </c>
      <c r="F357" s="859">
        <v>1.1170340000000001</v>
      </c>
      <c r="G357" s="859">
        <v>-1.1170340000000001</v>
      </c>
      <c r="H357" s="859">
        <v>1.3856900000000001</v>
      </c>
      <c r="I357" s="859">
        <v>0.13730300000000001</v>
      </c>
      <c r="J357" s="859">
        <v>-0.83126299999999997</v>
      </c>
      <c r="K357" s="859">
        <v>-0.31051299999999998</v>
      </c>
      <c r="L357" s="859">
        <v>0.46640300000000001</v>
      </c>
      <c r="M357" s="859">
        <v>-3.8497000000000003E-2</v>
      </c>
      <c r="N357" s="859">
        <v>0.19323699999999999</v>
      </c>
      <c r="O357" s="859">
        <v>-1.0023599999999999</v>
      </c>
      <c r="P357" s="859">
        <v>0</v>
      </c>
      <c r="Q357" s="859">
        <v>0</v>
      </c>
      <c r="R357" s="859">
        <v>1.7351099999999999</v>
      </c>
      <c r="S357" s="859">
        <v>-1.2558469999999999</v>
      </c>
      <c r="T357" s="859">
        <v>0.88732200000000006</v>
      </c>
      <c r="U357" s="859">
        <v>-0.89900000000000002</v>
      </c>
      <c r="V357" s="917"/>
      <c r="W357" s="917"/>
      <c r="X357" s="917"/>
      <c r="Y357" s="917"/>
      <c r="Z357" s="917"/>
      <c r="AA357" s="917"/>
      <c r="AB357" s="917"/>
      <c r="AC357" s="917"/>
      <c r="AD357" s="917"/>
      <c r="AE357" s="917"/>
      <c r="AF357" s="917"/>
      <c r="AG357" s="917"/>
      <c r="AH357" s="917"/>
      <c r="AI357" s="917"/>
      <c r="AJ357" s="917"/>
      <c r="AK357" s="917"/>
      <c r="AL357" s="917"/>
      <c r="AM357" s="917"/>
      <c r="AN357" s="917"/>
      <c r="AO357" s="917"/>
      <c r="AP357" s="917"/>
      <c r="AQ357" s="917"/>
      <c r="AR357" s="917"/>
      <c r="AS357" s="917"/>
      <c r="AT357" s="917"/>
      <c r="AU357" s="917"/>
      <c r="AV357" s="917"/>
      <c r="AW357" s="917"/>
      <c r="AX357" s="917"/>
      <c r="AY357" s="917"/>
      <c r="AZ357" s="917"/>
      <c r="BA357" s="917"/>
      <c r="BB357" s="917"/>
      <c r="BC357" s="917"/>
      <c r="BD357" s="917"/>
      <c r="BE357" s="917"/>
      <c r="BF357" s="917"/>
      <c r="BG357" s="917"/>
      <c r="BH357" s="917"/>
      <c r="BI357" s="917"/>
      <c r="BJ357" s="917"/>
      <c r="BK357" s="917"/>
    </row>
    <row r="358" spans="1:63" s="922" customFormat="1" ht="20.100000000000001" customHeight="1" x14ac:dyDescent="0.2">
      <c r="A358" s="832" t="s">
        <v>1024</v>
      </c>
      <c r="B358" s="850" t="s">
        <v>1204</v>
      </c>
      <c r="C358" s="863">
        <v>0</v>
      </c>
      <c r="D358" s="860" t="s">
        <v>612</v>
      </c>
      <c r="E358" s="851"/>
      <c r="F358" s="851"/>
      <c r="G358" s="851"/>
      <c r="H358" s="851"/>
      <c r="I358" s="851"/>
      <c r="J358" s="851"/>
      <c r="K358" s="851"/>
      <c r="L358" s="851"/>
      <c r="M358" s="851"/>
      <c r="N358" s="851"/>
      <c r="O358" s="851"/>
      <c r="P358" s="851"/>
      <c r="Q358" s="851"/>
      <c r="R358" s="851"/>
      <c r="S358" s="851"/>
      <c r="T358" s="851"/>
      <c r="U358" s="851"/>
      <c r="V358" s="917"/>
      <c r="W358" s="917"/>
      <c r="X358" s="917"/>
      <c r="Y358" s="917"/>
      <c r="Z358" s="917"/>
      <c r="AA358" s="917"/>
      <c r="AB358" s="917"/>
      <c r="AC358" s="917"/>
      <c r="AD358" s="917"/>
      <c r="AE358" s="917"/>
      <c r="AF358" s="917"/>
      <c r="AG358" s="917"/>
      <c r="AH358" s="917"/>
      <c r="AI358" s="917"/>
      <c r="AJ358" s="917"/>
      <c r="AK358" s="917"/>
      <c r="AL358" s="917"/>
      <c r="AM358" s="917"/>
      <c r="AN358" s="917"/>
      <c r="AO358" s="917"/>
      <c r="AP358" s="917"/>
      <c r="AQ358" s="917"/>
      <c r="AR358" s="917"/>
      <c r="AS358" s="917"/>
      <c r="AT358" s="917"/>
      <c r="AU358" s="917"/>
      <c r="AV358" s="917"/>
      <c r="AW358" s="917"/>
      <c r="AX358" s="917"/>
      <c r="AY358" s="917"/>
      <c r="AZ358" s="917"/>
      <c r="BA358" s="917"/>
      <c r="BB358" s="917"/>
      <c r="BC358" s="917"/>
      <c r="BD358" s="917"/>
      <c r="BE358" s="917"/>
      <c r="BF358" s="917"/>
      <c r="BG358" s="917"/>
      <c r="BH358" s="917"/>
      <c r="BI358" s="917"/>
      <c r="BJ358" s="917"/>
      <c r="BK358" s="917"/>
    </row>
    <row r="359" spans="1:63" s="922" customFormat="1" x14ac:dyDescent="0.2">
      <c r="A359" s="832" t="str">
        <f t="shared" si="14"/>
        <v>X</v>
      </c>
      <c r="B359" s="832" t="s">
        <v>1204</v>
      </c>
      <c r="C359" s="864">
        <v>0</v>
      </c>
      <c r="D359" s="471" t="s">
        <v>613</v>
      </c>
      <c r="E359" s="461">
        <v>4.1882950000000108</v>
      </c>
      <c r="F359" s="461">
        <v>-19.209782999999987</v>
      </c>
      <c r="G359" s="461">
        <v>15.212997999999985</v>
      </c>
      <c r="H359" s="461">
        <v>19.701328999999987</v>
      </c>
      <c r="I359" s="461">
        <v>19.257818999999998</v>
      </c>
      <c r="J359" s="461">
        <v>18.515999000000008</v>
      </c>
      <c r="K359" s="461">
        <v>22.143563000000015</v>
      </c>
      <c r="L359" s="461">
        <v>16.780770999999987</v>
      </c>
      <c r="M359" s="461">
        <v>5.9219799999999907</v>
      </c>
      <c r="N359" s="461">
        <v>6.7398399999999867</v>
      </c>
      <c r="O359" s="461">
        <v>11.372685999999973</v>
      </c>
      <c r="P359" s="461">
        <v>12.130238999999989</v>
      </c>
      <c r="Q359" s="461">
        <v>14.000714000000002</v>
      </c>
      <c r="R359" s="461">
        <v>22.279477999999997</v>
      </c>
      <c r="S359" s="461">
        <v>15.691564999999997</v>
      </c>
      <c r="T359" s="461">
        <v>1.8807439999999929</v>
      </c>
      <c r="U359" s="461">
        <v>33.527999999999992</v>
      </c>
      <c r="V359" s="917"/>
      <c r="W359" s="917"/>
      <c r="X359" s="917"/>
      <c r="Y359" s="917"/>
      <c r="Z359" s="917"/>
      <c r="AA359" s="917"/>
      <c r="AB359" s="917"/>
      <c r="AC359" s="917"/>
      <c r="AD359" s="917"/>
      <c r="AE359" s="917"/>
      <c r="AF359" s="917"/>
      <c r="AG359" s="917"/>
      <c r="AH359" s="917"/>
      <c r="AI359" s="917"/>
      <c r="AJ359" s="917"/>
      <c r="AK359" s="917"/>
      <c r="AL359" s="917"/>
      <c r="AM359" s="917"/>
      <c r="AN359" s="917"/>
      <c r="AO359" s="917"/>
      <c r="AP359" s="917"/>
      <c r="AQ359" s="917"/>
      <c r="AR359" s="917"/>
      <c r="AS359" s="917"/>
      <c r="AT359" s="917"/>
      <c r="AU359" s="917"/>
      <c r="AV359" s="917"/>
      <c r="AW359" s="917"/>
      <c r="AX359" s="917"/>
      <c r="AY359" s="917"/>
      <c r="AZ359" s="917"/>
      <c r="BA359" s="917"/>
      <c r="BB359" s="917"/>
      <c r="BC359" s="917"/>
      <c r="BD359" s="917"/>
      <c r="BE359" s="917"/>
      <c r="BF359" s="917"/>
      <c r="BG359" s="917"/>
      <c r="BH359" s="917"/>
      <c r="BI359" s="917"/>
      <c r="BJ359" s="917"/>
      <c r="BK359" s="917"/>
    </row>
    <row r="360" spans="1:63" s="922" customFormat="1" x14ac:dyDescent="0.2">
      <c r="A360" s="832" t="str">
        <f t="shared" si="14"/>
        <v>X</v>
      </c>
      <c r="B360" s="832" t="s">
        <v>1204</v>
      </c>
      <c r="C360" s="864">
        <v>0</v>
      </c>
      <c r="D360" s="471" t="s">
        <v>614</v>
      </c>
      <c r="E360" s="461">
        <v>4.116780000000011</v>
      </c>
      <c r="F360" s="461">
        <v>-19.900058999999988</v>
      </c>
      <c r="G360" s="461">
        <v>15.707830999999985</v>
      </c>
      <c r="H360" s="461">
        <v>20.214860999999988</v>
      </c>
      <c r="I360" s="461">
        <v>20.171326000000001</v>
      </c>
      <c r="J360" s="461">
        <v>19.320257000000005</v>
      </c>
      <c r="K360" s="461">
        <v>22.902564000000016</v>
      </c>
      <c r="L360" s="461">
        <v>18.008931999999987</v>
      </c>
      <c r="M360" s="461">
        <v>7.1346199999999911</v>
      </c>
      <c r="N360" s="461">
        <v>7.7286699999999868</v>
      </c>
      <c r="O360" s="461">
        <v>11.941277999999972</v>
      </c>
      <c r="P360" s="461">
        <v>12.68458499999999</v>
      </c>
      <c r="Q360" s="461">
        <v>14.588279000000002</v>
      </c>
      <c r="R360" s="461">
        <v>22.771438999999997</v>
      </c>
      <c r="S360" s="461">
        <v>16.215747999999998</v>
      </c>
      <c r="T360" s="461">
        <v>2.329548999999993</v>
      </c>
      <c r="U360" s="461">
        <v>34.078999999999994</v>
      </c>
      <c r="V360" s="917"/>
      <c r="W360" s="917"/>
      <c r="X360" s="917"/>
      <c r="Y360" s="917"/>
      <c r="Z360" s="917"/>
      <c r="AA360" s="917"/>
      <c r="AB360" s="917"/>
      <c r="AC360" s="917"/>
      <c r="AD360" s="917"/>
      <c r="AE360" s="917"/>
      <c r="AF360" s="917"/>
      <c r="AG360" s="917"/>
      <c r="AH360" s="917"/>
      <c r="AI360" s="917"/>
      <c r="AJ360" s="917"/>
      <c r="AK360" s="917"/>
      <c r="AL360" s="917"/>
      <c r="AM360" s="917"/>
      <c r="AN360" s="917"/>
      <c r="AO360" s="917"/>
      <c r="AP360" s="917"/>
      <c r="AQ360" s="917"/>
      <c r="AR360" s="917"/>
      <c r="AS360" s="917"/>
      <c r="AT360" s="917"/>
      <c r="AU360" s="917"/>
      <c r="AV360" s="917"/>
      <c r="AW360" s="917"/>
      <c r="AX360" s="917"/>
      <c r="AY360" s="917"/>
      <c r="AZ360" s="917"/>
      <c r="BA360" s="917"/>
      <c r="BB360" s="917"/>
      <c r="BC360" s="917"/>
      <c r="BD360" s="917"/>
      <c r="BE360" s="917"/>
      <c r="BF360" s="917"/>
      <c r="BG360" s="917"/>
      <c r="BH360" s="917"/>
      <c r="BI360" s="917"/>
      <c r="BJ360" s="917"/>
      <c r="BK360" s="917"/>
    </row>
    <row r="361" spans="1:63" s="922" customFormat="1" x14ac:dyDescent="0.2">
      <c r="A361" s="832" t="str">
        <f t="shared" si="14"/>
        <v>X</v>
      </c>
      <c r="B361" s="832" t="s">
        <v>1204</v>
      </c>
      <c r="C361" s="864">
        <v>0</v>
      </c>
      <c r="D361" s="471" t="s">
        <v>1693</v>
      </c>
      <c r="E361" s="461">
        <v>-2.1236829999999891</v>
      </c>
      <c r="F361" s="461">
        <v>-30.739530999999985</v>
      </c>
      <c r="G361" s="461">
        <v>0.3369149999999852</v>
      </c>
      <c r="H361" s="461">
        <v>0.39969599999998806</v>
      </c>
      <c r="I361" s="461">
        <v>5.4018999999999977</v>
      </c>
      <c r="J361" s="461">
        <v>2.2868570000000084</v>
      </c>
      <c r="K361" s="461">
        <v>5.6577720000000156</v>
      </c>
      <c r="L361" s="461">
        <v>3.6756779999999871</v>
      </c>
      <c r="M361" s="461">
        <v>-1.377587000000009</v>
      </c>
      <c r="N361" s="461">
        <v>-0.43003800000001302</v>
      </c>
      <c r="O361" s="461">
        <v>5.9443059999999734</v>
      </c>
      <c r="P361" s="461">
        <v>5.1654299999999891</v>
      </c>
      <c r="Q361" s="461">
        <v>7.8224320000000018</v>
      </c>
      <c r="R361" s="461">
        <v>9.3515379999999979</v>
      </c>
      <c r="S361" s="461">
        <v>5.6162739999999971</v>
      </c>
      <c r="T361" s="461">
        <v>-4.2017590000000071</v>
      </c>
      <c r="U361" s="461">
        <v>12.173999999999992</v>
      </c>
      <c r="V361" s="917"/>
      <c r="W361" s="917"/>
      <c r="X361" s="917"/>
      <c r="Y361" s="917"/>
      <c r="Z361" s="917"/>
      <c r="AA361" s="917"/>
      <c r="AB361" s="917"/>
      <c r="AC361" s="917"/>
      <c r="AD361" s="917"/>
      <c r="AE361" s="917"/>
      <c r="AF361" s="917"/>
      <c r="AG361" s="917"/>
      <c r="AH361" s="917"/>
      <c r="AI361" s="917"/>
      <c r="AJ361" s="917"/>
      <c r="AK361" s="917"/>
      <c r="AL361" s="917"/>
      <c r="AM361" s="917"/>
      <c r="AN361" s="917"/>
      <c r="AO361" s="917"/>
      <c r="AP361" s="917"/>
      <c r="AQ361" s="917"/>
      <c r="AR361" s="917"/>
      <c r="AS361" s="917"/>
      <c r="AT361" s="917"/>
      <c r="AU361" s="917"/>
      <c r="AV361" s="917"/>
      <c r="AW361" s="917"/>
      <c r="AX361" s="917"/>
      <c r="AY361" s="917"/>
      <c r="AZ361" s="917"/>
      <c r="BA361" s="917"/>
      <c r="BB361" s="917"/>
      <c r="BC361" s="917"/>
      <c r="BD361" s="917"/>
      <c r="BE361" s="917"/>
      <c r="BF361" s="917"/>
      <c r="BG361" s="917"/>
      <c r="BH361" s="917"/>
      <c r="BI361" s="917"/>
      <c r="BJ361" s="917"/>
      <c r="BK361" s="917"/>
    </row>
    <row r="362" spans="1:63" s="926" customFormat="1" x14ac:dyDescent="0.2">
      <c r="A362" s="832" t="str">
        <f t="shared" si="14"/>
        <v>X</v>
      </c>
      <c r="B362" s="832" t="s">
        <v>1204</v>
      </c>
      <c r="C362" s="864">
        <v>0</v>
      </c>
      <c r="D362" s="902" t="s">
        <v>615</v>
      </c>
      <c r="E362" s="903">
        <v>-2.1236829999999891</v>
      </c>
      <c r="F362" s="903">
        <v>-30.739530999999985</v>
      </c>
      <c r="G362" s="903">
        <v>0.3369149999999852</v>
      </c>
      <c r="H362" s="903">
        <v>0.39969599999998806</v>
      </c>
      <c r="I362" s="903">
        <v>5.4018999999999977</v>
      </c>
      <c r="J362" s="903">
        <v>2.2868570000000084</v>
      </c>
      <c r="K362" s="903">
        <v>5.6577720000000156</v>
      </c>
      <c r="L362" s="903">
        <v>3.6756779999999871</v>
      </c>
      <c r="M362" s="903">
        <v>-1.377587000000009</v>
      </c>
      <c r="N362" s="903">
        <v>-0.43003800000001302</v>
      </c>
      <c r="O362" s="903">
        <v>5.9443059999999734</v>
      </c>
      <c r="P362" s="903">
        <v>5.1654299999999891</v>
      </c>
      <c r="Q362" s="903">
        <v>7.8224320000000018</v>
      </c>
      <c r="R362" s="903">
        <v>9.3515379999999979</v>
      </c>
      <c r="S362" s="903">
        <v>5.6162739999999971</v>
      </c>
      <c r="T362" s="903">
        <v>-4.2017590000000071</v>
      </c>
      <c r="U362" s="903">
        <v>12.173999999999992</v>
      </c>
      <c r="V362" s="917"/>
      <c r="W362" s="917"/>
      <c r="X362" s="917"/>
      <c r="Y362" s="917"/>
      <c r="Z362" s="917"/>
      <c r="AA362" s="917"/>
      <c r="AB362" s="917"/>
      <c r="AC362" s="917"/>
      <c r="AD362" s="917"/>
      <c r="AE362" s="917"/>
      <c r="AF362" s="917"/>
      <c r="AG362" s="917"/>
      <c r="AH362" s="917"/>
      <c r="AI362" s="917"/>
      <c r="AJ362" s="917"/>
      <c r="AK362" s="917"/>
      <c r="AL362" s="917"/>
      <c r="AM362" s="917"/>
      <c r="AN362" s="917"/>
      <c r="AO362" s="917"/>
      <c r="AP362" s="917"/>
      <c r="AQ362" s="917"/>
      <c r="AR362" s="917"/>
      <c r="AS362" s="917"/>
      <c r="AT362" s="917"/>
      <c r="AU362" s="917"/>
      <c r="AV362" s="917"/>
      <c r="AW362" s="917"/>
      <c r="AX362" s="917"/>
      <c r="AY362" s="917"/>
      <c r="AZ362" s="917"/>
      <c r="BA362" s="917"/>
      <c r="BB362" s="917"/>
      <c r="BC362" s="917"/>
      <c r="BD362" s="917"/>
      <c r="BE362" s="917"/>
      <c r="BF362" s="917"/>
      <c r="BG362" s="917"/>
      <c r="BH362" s="917"/>
      <c r="BI362" s="917"/>
      <c r="BJ362" s="917"/>
      <c r="BK362" s="917"/>
    </row>
    <row r="363" spans="1:63" s="922" customFormat="1" x14ac:dyDescent="0.2">
      <c r="A363" s="832" t="str">
        <f t="shared" si="14"/>
        <v>X</v>
      </c>
      <c r="B363" s="832" t="s">
        <v>1204</v>
      </c>
      <c r="C363" s="864">
        <v>0</v>
      </c>
      <c r="D363" s="471" t="s">
        <v>616</v>
      </c>
      <c r="E363" s="461">
        <v>-2.1951979999999893</v>
      </c>
      <c r="F363" s="461">
        <v>-31.429806999999986</v>
      </c>
      <c r="G363" s="461">
        <v>0.83174799999998528</v>
      </c>
      <c r="H363" s="461">
        <v>0.91322799999998816</v>
      </c>
      <c r="I363" s="461">
        <v>6.3154069999999978</v>
      </c>
      <c r="J363" s="461">
        <v>3.0911150000000083</v>
      </c>
      <c r="K363" s="461">
        <v>6.4167730000000152</v>
      </c>
      <c r="L363" s="461">
        <v>4.9038389999999872</v>
      </c>
      <c r="M363" s="461">
        <v>-0.16494700000000906</v>
      </c>
      <c r="N363" s="461">
        <v>0.55879199999998697</v>
      </c>
      <c r="O363" s="461">
        <v>6.5128979999999732</v>
      </c>
      <c r="P363" s="461">
        <v>5.7197759999999889</v>
      </c>
      <c r="Q363" s="461">
        <v>8.4099970000000024</v>
      </c>
      <c r="R363" s="461">
        <v>9.8434989999999978</v>
      </c>
      <c r="S363" s="461">
        <v>6.1404569999999969</v>
      </c>
      <c r="T363" s="461">
        <v>-3.7529540000000075</v>
      </c>
      <c r="U363" s="461">
        <v>12.724999999999993</v>
      </c>
      <c r="V363" s="917"/>
      <c r="W363" s="917"/>
      <c r="X363" s="917"/>
      <c r="Y363" s="917"/>
      <c r="Z363" s="917"/>
      <c r="AA363" s="917"/>
      <c r="AB363" s="917"/>
      <c r="AC363" s="917"/>
      <c r="AD363" s="917"/>
      <c r="AE363" s="917"/>
      <c r="AF363" s="917"/>
      <c r="AG363" s="917"/>
      <c r="AH363" s="917"/>
      <c r="AI363" s="917"/>
      <c r="AJ363" s="917"/>
      <c r="AK363" s="917"/>
      <c r="AL363" s="917"/>
      <c r="AM363" s="917"/>
      <c r="AN363" s="917"/>
      <c r="AO363" s="917"/>
      <c r="AP363" s="917"/>
      <c r="AQ363" s="917"/>
      <c r="AR363" s="917"/>
      <c r="AS363" s="917"/>
      <c r="AT363" s="917"/>
      <c r="AU363" s="917"/>
      <c r="AV363" s="917"/>
      <c r="AW363" s="917"/>
      <c r="AX363" s="917"/>
      <c r="AY363" s="917"/>
      <c r="AZ363" s="917"/>
      <c r="BA363" s="917"/>
      <c r="BB363" s="917"/>
      <c r="BC363" s="917"/>
      <c r="BD363" s="917"/>
      <c r="BE363" s="917"/>
      <c r="BF363" s="917"/>
      <c r="BG363" s="917"/>
      <c r="BH363" s="917"/>
      <c r="BI363" s="917"/>
      <c r="BJ363" s="917"/>
      <c r="BK363" s="917"/>
    </row>
    <row r="364" spans="1:63" s="922" customFormat="1" x14ac:dyDescent="0.2">
      <c r="A364" s="832" t="str">
        <f t="shared" si="14"/>
        <v>X</v>
      </c>
      <c r="B364" s="832" t="s">
        <v>1204</v>
      </c>
      <c r="C364" s="864">
        <v>0</v>
      </c>
      <c r="D364" s="471" t="s">
        <v>1694</v>
      </c>
      <c r="E364" s="461">
        <v>-3.0077039999999897</v>
      </c>
      <c r="F364" s="461">
        <v>3.764704000000016</v>
      </c>
      <c r="G364" s="461">
        <v>3.1282019999999831</v>
      </c>
      <c r="H364" s="461">
        <v>-3.5985680000000135</v>
      </c>
      <c r="I364" s="461">
        <v>-3.0570590000000002</v>
      </c>
      <c r="J364" s="461">
        <v>0.90360800000000729</v>
      </c>
      <c r="K364" s="461">
        <v>3.527390000000012</v>
      </c>
      <c r="L364" s="461">
        <v>1.3090679999999866</v>
      </c>
      <c r="M364" s="461">
        <v>-2.6473750000000082</v>
      </c>
      <c r="N364" s="461">
        <v>-3.8259550000000133</v>
      </c>
      <c r="O364" s="461">
        <v>3.4153159999999736</v>
      </c>
      <c r="P364" s="461">
        <v>4.0516719999999884</v>
      </c>
      <c r="Q364" s="461">
        <v>7.4276700000000009</v>
      </c>
      <c r="R364" s="461">
        <v>6.4703799999999951</v>
      </c>
      <c r="S364" s="461">
        <v>0.27978799999999693</v>
      </c>
      <c r="T364" s="461">
        <v>-10.746079000000007</v>
      </c>
      <c r="U364" s="461">
        <v>25.277999999999992</v>
      </c>
      <c r="V364" s="917"/>
      <c r="W364" s="917"/>
      <c r="X364" s="917"/>
      <c r="Y364" s="917"/>
      <c r="Z364" s="917"/>
      <c r="AA364" s="917"/>
      <c r="AB364" s="917"/>
      <c r="AC364" s="917"/>
      <c r="AD364" s="917"/>
      <c r="AE364" s="917"/>
      <c r="AF364" s="917"/>
      <c r="AG364" s="917"/>
      <c r="AH364" s="917"/>
      <c r="AI364" s="917"/>
      <c r="AJ364" s="917"/>
      <c r="AK364" s="917"/>
      <c r="AL364" s="917"/>
      <c r="AM364" s="917"/>
      <c r="AN364" s="917"/>
      <c r="AO364" s="917"/>
      <c r="AP364" s="917"/>
      <c r="AQ364" s="917"/>
      <c r="AR364" s="917"/>
      <c r="AS364" s="917"/>
      <c r="AT364" s="917"/>
      <c r="AU364" s="917"/>
      <c r="AV364" s="917"/>
      <c r="AW364" s="917"/>
      <c r="AX364" s="917"/>
      <c r="AY364" s="917"/>
      <c r="AZ364" s="917"/>
      <c r="BA364" s="917"/>
      <c r="BB364" s="917"/>
      <c r="BC364" s="917"/>
      <c r="BD364" s="917"/>
      <c r="BE364" s="917"/>
      <c r="BF364" s="917"/>
      <c r="BG364" s="917"/>
      <c r="BH364" s="917"/>
      <c r="BI364" s="917"/>
      <c r="BJ364" s="917"/>
      <c r="BK364" s="917"/>
    </row>
    <row r="365" spans="1:63" s="922" customFormat="1" x14ac:dyDescent="0.2">
      <c r="A365" s="832" t="str">
        <f t="shared" si="14"/>
        <v>X</v>
      </c>
      <c r="B365" s="832" t="s">
        <v>1204</v>
      </c>
      <c r="C365" s="864">
        <v>0</v>
      </c>
      <c r="D365" s="471" t="s">
        <v>1695</v>
      </c>
      <c r="E365" s="461">
        <v>-72.481075999999987</v>
      </c>
      <c r="F365" s="461">
        <v>-117.72151699999999</v>
      </c>
      <c r="G365" s="461">
        <v>-87.580960000000005</v>
      </c>
      <c r="H365" s="461">
        <v>-101.189154</v>
      </c>
      <c r="I365" s="461">
        <v>-94.245845000000003</v>
      </c>
      <c r="J365" s="461">
        <v>-95.364317999999997</v>
      </c>
      <c r="K365" s="461">
        <v>-95.379880999999983</v>
      </c>
      <c r="L365" s="461">
        <v>-96.34479300000001</v>
      </c>
      <c r="M365" s="461">
        <v>-96.159345999999999</v>
      </c>
      <c r="N365" s="461">
        <v>-102.513007</v>
      </c>
      <c r="O365" s="461">
        <v>-91.531372000000019</v>
      </c>
      <c r="P365" s="461">
        <v>-103.39464800000002</v>
      </c>
      <c r="Q365" s="461">
        <v>-114.54256299999999</v>
      </c>
      <c r="R365" s="461">
        <v>-136.138395</v>
      </c>
      <c r="S365" s="461">
        <v>-133.00415100000001</v>
      </c>
      <c r="T365" s="461">
        <v>-152.57255699999999</v>
      </c>
      <c r="U365" s="461">
        <v>-159.09399999999999</v>
      </c>
      <c r="V365" s="917"/>
      <c r="W365" s="917"/>
      <c r="X365" s="917"/>
      <c r="Y365" s="917"/>
      <c r="Z365" s="917"/>
      <c r="AA365" s="917"/>
      <c r="AB365" s="917"/>
      <c r="AC365" s="917"/>
      <c r="AD365" s="917"/>
      <c r="AE365" s="917"/>
      <c r="AF365" s="917"/>
      <c r="AG365" s="917"/>
      <c r="AH365" s="917"/>
      <c r="AI365" s="917"/>
      <c r="AJ365" s="917"/>
      <c r="AK365" s="917"/>
      <c r="AL365" s="917"/>
      <c r="AM365" s="917"/>
      <c r="AN365" s="917"/>
      <c r="AO365" s="917"/>
      <c r="AP365" s="917"/>
      <c r="AQ365" s="917"/>
      <c r="AR365" s="917"/>
      <c r="AS365" s="917"/>
      <c r="AT365" s="917"/>
      <c r="AU365" s="917"/>
      <c r="AV365" s="917"/>
      <c r="AW365" s="917"/>
      <c r="AX365" s="917"/>
      <c r="AY365" s="917"/>
      <c r="AZ365" s="917"/>
      <c r="BA365" s="917"/>
      <c r="BB365" s="917"/>
      <c r="BC365" s="917"/>
      <c r="BD365" s="917"/>
      <c r="BE365" s="917"/>
      <c r="BF365" s="917"/>
      <c r="BG365" s="917"/>
      <c r="BH365" s="917"/>
      <c r="BI365" s="917"/>
      <c r="BJ365" s="917"/>
      <c r="BK365" s="917"/>
    </row>
    <row r="366" spans="1:63" s="922" customFormat="1" x14ac:dyDescent="0.2">
      <c r="A366" s="832" t="str">
        <f t="shared" si="14"/>
        <v>X</v>
      </c>
      <c r="B366" s="832" t="s">
        <v>1204</v>
      </c>
      <c r="C366" s="864">
        <v>0</v>
      </c>
      <c r="D366" s="471" t="s">
        <v>1696</v>
      </c>
      <c r="E366" s="461">
        <v>-53.322670000000002</v>
      </c>
      <c r="F366" s="461">
        <v>-54.885649000000001</v>
      </c>
      <c r="G366" s="461">
        <v>-58.591374000000009</v>
      </c>
      <c r="H366" s="461">
        <v>-61.829822000000007</v>
      </c>
      <c r="I366" s="461">
        <v>-62.789910999999996</v>
      </c>
      <c r="J366" s="461">
        <v>-62.208166999999996</v>
      </c>
      <c r="K366" s="461">
        <v>-62.885044999999998</v>
      </c>
      <c r="L366" s="461">
        <v>-65.615821000000011</v>
      </c>
      <c r="M366" s="461">
        <v>-67.700482999999991</v>
      </c>
      <c r="N366" s="461">
        <v>-70.016336999999993</v>
      </c>
      <c r="O366" s="461">
        <v>-66.798124000000001</v>
      </c>
      <c r="P366" s="461">
        <v>-68.765654000000012</v>
      </c>
      <c r="Q366" s="461">
        <v>-75.577585999999997</v>
      </c>
      <c r="R366" s="461">
        <v>-79.493919000000005</v>
      </c>
      <c r="S366" s="461">
        <v>-86.923572000000007</v>
      </c>
      <c r="T366" s="461">
        <v>-103.877769</v>
      </c>
      <c r="U366" s="461">
        <v>-90.584000000000003</v>
      </c>
      <c r="V366" s="917"/>
      <c r="W366" s="917"/>
      <c r="X366" s="917"/>
      <c r="Y366" s="917"/>
      <c r="Z366" s="917"/>
      <c r="AA366" s="917"/>
      <c r="AB366" s="917"/>
      <c r="AC366" s="917"/>
      <c r="AD366" s="917"/>
      <c r="AE366" s="917"/>
      <c r="AF366" s="917"/>
      <c r="AG366" s="917"/>
      <c r="AH366" s="917"/>
      <c r="AI366" s="917"/>
      <c r="AJ366" s="917"/>
      <c r="AK366" s="917"/>
      <c r="AL366" s="917"/>
      <c r="AM366" s="917"/>
      <c r="AN366" s="917"/>
      <c r="AO366" s="917"/>
      <c r="AP366" s="917"/>
      <c r="AQ366" s="917"/>
      <c r="AR366" s="917"/>
      <c r="AS366" s="917"/>
      <c r="AT366" s="917"/>
      <c r="AU366" s="917"/>
      <c r="AV366" s="917"/>
      <c r="AW366" s="917"/>
      <c r="AX366" s="917"/>
      <c r="AY366" s="917"/>
      <c r="AZ366" s="917"/>
      <c r="BA366" s="917"/>
      <c r="BB366" s="917"/>
      <c r="BC366" s="917"/>
      <c r="BD366" s="917"/>
      <c r="BE366" s="917"/>
      <c r="BF366" s="917"/>
      <c r="BG366" s="917"/>
      <c r="BH366" s="917"/>
      <c r="BI366" s="917"/>
      <c r="BJ366" s="917"/>
      <c r="BK366" s="917"/>
    </row>
    <row r="367" spans="1:63" s="919" customFormat="1" ht="20.100000000000001" customHeight="1" x14ac:dyDescent="0.2">
      <c r="A367" s="832" t="str">
        <f t="shared" si="14"/>
        <v>X</v>
      </c>
      <c r="B367" s="839" t="s">
        <v>1204</v>
      </c>
      <c r="C367" s="865">
        <v>0</v>
      </c>
      <c r="D367" s="472" t="s">
        <v>1697</v>
      </c>
      <c r="E367" s="463">
        <v>-6.3119779999999999</v>
      </c>
      <c r="F367" s="463">
        <v>-11.529748</v>
      </c>
      <c r="G367" s="463">
        <v>-14.876083</v>
      </c>
      <c r="H367" s="463">
        <v>-19.301632999999999</v>
      </c>
      <c r="I367" s="463">
        <v>-13.855919</v>
      </c>
      <c r="J367" s="463">
        <v>-16.229142</v>
      </c>
      <c r="K367" s="463">
        <v>-16.485790999999999</v>
      </c>
      <c r="L367" s="463">
        <v>-13.105093</v>
      </c>
      <c r="M367" s="463">
        <v>-7.2995669999999997</v>
      </c>
      <c r="N367" s="463">
        <v>-7.1698779999999998</v>
      </c>
      <c r="O367" s="463">
        <v>-5.4283799999999998</v>
      </c>
      <c r="P367" s="463">
        <v>-6.9648089999999998</v>
      </c>
      <c r="Q367" s="463">
        <v>-6.1782820000000003</v>
      </c>
      <c r="R367" s="463">
        <v>-12.92794</v>
      </c>
      <c r="S367" s="463">
        <v>-10.075291</v>
      </c>
      <c r="T367" s="463">
        <v>-6.082503</v>
      </c>
      <c r="U367" s="463">
        <v>-21.353999999999999</v>
      </c>
      <c r="V367" s="917"/>
      <c r="W367" s="917"/>
      <c r="X367" s="917"/>
      <c r="Y367" s="917"/>
      <c r="Z367" s="917"/>
      <c r="AA367" s="917"/>
      <c r="AB367" s="917"/>
      <c r="AC367" s="917"/>
      <c r="AD367" s="917"/>
      <c r="AE367" s="917"/>
      <c r="AF367" s="917"/>
      <c r="AG367" s="917"/>
      <c r="AH367" s="917"/>
      <c r="AI367" s="917"/>
      <c r="AJ367" s="917"/>
      <c r="AK367" s="917"/>
      <c r="AL367" s="917"/>
      <c r="AM367" s="917"/>
      <c r="AN367" s="917"/>
      <c r="AO367" s="917"/>
      <c r="AP367" s="917"/>
      <c r="AQ367" s="917"/>
      <c r="AR367" s="917"/>
      <c r="AS367" s="917"/>
      <c r="AT367" s="917"/>
      <c r="AU367" s="917"/>
      <c r="AV367" s="917"/>
      <c r="AW367" s="917"/>
      <c r="AX367" s="917"/>
      <c r="AY367" s="917"/>
      <c r="AZ367" s="917"/>
      <c r="BA367" s="917"/>
      <c r="BB367" s="917"/>
      <c r="BC367" s="917"/>
      <c r="BD367" s="917"/>
      <c r="BE367" s="917"/>
      <c r="BF367" s="917"/>
      <c r="BG367" s="917"/>
      <c r="BH367" s="917"/>
      <c r="BI367" s="917"/>
      <c r="BJ367" s="917"/>
      <c r="BK367" s="917"/>
    </row>
    <row r="368" spans="1:63" s="922" customFormat="1" ht="20.100000000000001" customHeight="1" x14ac:dyDescent="0.2">
      <c r="A368" s="832" t="str">
        <f t="shared" si="14"/>
        <v>X</v>
      </c>
      <c r="B368" s="832" t="s">
        <v>1204</v>
      </c>
      <c r="C368" s="864">
        <v>0</v>
      </c>
      <c r="D368" s="470" t="s">
        <v>617</v>
      </c>
      <c r="E368" s="861">
        <v>31.604890000000001</v>
      </c>
      <c r="F368" s="861">
        <v>31.973566999999999</v>
      </c>
      <c r="G368" s="861">
        <v>32.201777999999997</v>
      </c>
      <c r="H368" s="861">
        <v>34.553339999999999</v>
      </c>
      <c r="I368" s="861">
        <v>34.659112</v>
      </c>
      <c r="J368" s="861">
        <v>33.692749999999997</v>
      </c>
      <c r="K368" s="861">
        <v>35.599946000000003</v>
      </c>
      <c r="L368" s="861">
        <v>37.569707999999999</v>
      </c>
      <c r="M368" s="861">
        <v>38.986853000000004</v>
      </c>
      <c r="N368" s="861">
        <v>43.924999</v>
      </c>
      <c r="O368" s="861">
        <v>47.029691999999997</v>
      </c>
      <c r="P368" s="861">
        <v>52.880130999999999</v>
      </c>
      <c r="Q368" s="861">
        <v>66.253808000000006</v>
      </c>
      <c r="R368" s="861">
        <v>83.106519000000006</v>
      </c>
      <c r="S368" s="861">
        <v>74.772845000000004</v>
      </c>
      <c r="T368" s="861">
        <v>77.897807</v>
      </c>
      <c r="U368" s="861">
        <v>82.715046357964823</v>
      </c>
      <c r="V368" s="917"/>
      <c r="W368" s="917"/>
      <c r="X368" s="917"/>
      <c r="Y368" s="917"/>
      <c r="Z368" s="917"/>
      <c r="AA368" s="917"/>
      <c r="AB368" s="917"/>
      <c r="AC368" s="917"/>
      <c r="AD368" s="917"/>
      <c r="AE368" s="917"/>
      <c r="AF368" s="917"/>
      <c r="AG368" s="917"/>
      <c r="AH368" s="917"/>
      <c r="AI368" s="917"/>
      <c r="AJ368" s="917"/>
      <c r="AK368" s="917"/>
      <c r="AL368" s="917"/>
      <c r="AM368" s="917"/>
      <c r="AN368" s="917"/>
      <c r="AO368" s="917"/>
      <c r="AP368" s="917"/>
      <c r="AQ368" s="917"/>
      <c r="AR368" s="917"/>
      <c r="AS368" s="917"/>
      <c r="AT368" s="917"/>
      <c r="AU368" s="917"/>
      <c r="AV368" s="917"/>
      <c r="AW368" s="917"/>
      <c r="AX368" s="917"/>
      <c r="AY368" s="917"/>
      <c r="AZ368" s="917"/>
      <c r="BA368" s="917"/>
      <c r="BB368" s="917"/>
      <c r="BC368" s="917"/>
      <c r="BD368" s="917"/>
      <c r="BE368" s="917"/>
      <c r="BF368" s="917"/>
      <c r="BG368" s="917"/>
      <c r="BH368" s="917"/>
      <c r="BI368" s="917"/>
      <c r="BJ368" s="917"/>
      <c r="BK368" s="917"/>
    </row>
    <row r="369" spans="1:96" s="922" customFormat="1" ht="12.75" customHeight="1" x14ac:dyDescent="0.2">
      <c r="A369" s="832" t="str">
        <f t="shared" si="14"/>
        <v>X</v>
      </c>
      <c r="B369" s="832" t="s">
        <v>1204</v>
      </c>
      <c r="C369" s="864">
        <v>0</v>
      </c>
      <c r="D369" s="467" t="s">
        <v>1698</v>
      </c>
      <c r="E369" s="461">
        <v>-0.94549199999998912</v>
      </c>
      <c r="F369" s="461">
        <v>0.54239800000001281</v>
      </c>
      <c r="G369" s="461">
        <v>0.27742399999998568</v>
      </c>
      <c r="H369" s="461">
        <v>0</v>
      </c>
      <c r="I369" s="461">
        <v>0</v>
      </c>
      <c r="J369" s="461">
        <v>0.92621200000001025</v>
      </c>
      <c r="K369" s="461">
        <v>0</v>
      </c>
      <c r="L369" s="461">
        <v>0</v>
      </c>
      <c r="M369" s="461">
        <v>-8.8817841970012523E-15</v>
      </c>
      <c r="N369" s="461">
        <v>-1.3322676295501878E-14</v>
      </c>
      <c r="O369" s="461">
        <v>-2.6645352591003757E-14</v>
      </c>
      <c r="P369" s="461">
        <v>0</v>
      </c>
      <c r="Q369" s="461">
        <v>-5.5329999999980117E-3</v>
      </c>
      <c r="R369" s="461">
        <v>0</v>
      </c>
      <c r="S369" s="461">
        <v>0</v>
      </c>
      <c r="T369" s="461">
        <v>-7.1054273576010019E-15</v>
      </c>
      <c r="U369" s="461">
        <v>5.6999999999995055E-2</v>
      </c>
      <c r="V369" s="917"/>
      <c r="W369" s="917"/>
      <c r="X369" s="917"/>
      <c r="Y369" s="917"/>
      <c r="Z369" s="917"/>
      <c r="AA369" s="917"/>
      <c r="AB369" s="917"/>
      <c r="AC369" s="917"/>
      <c r="AD369" s="917"/>
      <c r="AE369" s="917"/>
      <c r="AF369" s="917"/>
      <c r="AG369" s="917"/>
      <c r="AH369" s="917"/>
      <c r="AI369" s="917"/>
      <c r="AJ369" s="917"/>
      <c r="AK369" s="917"/>
      <c r="AL369" s="917"/>
      <c r="AM369" s="917"/>
      <c r="AN369" s="917"/>
      <c r="AO369" s="917"/>
      <c r="AP369" s="917"/>
      <c r="AQ369" s="917"/>
      <c r="AR369" s="917"/>
      <c r="AS369" s="917"/>
      <c r="AT369" s="917"/>
      <c r="AU369" s="917"/>
      <c r="AV369" s="917"/>
      <c r="AW369" s="917"/>
      <c r="AX369" s="917"/>
      <c r="AY369" s="917"/>
      <c r="AZ369" s="917"/>
      <c r="BA369" s="917"/>
      <c r="BB369" s="917"/>
      <c r="BC369" s="917"/>
      <c r="BD369" s="917"/>
      <c r="BE369" s="917"/>
      <c r="BF369" s="917"/>
      <c r="BG369" s="917"/>
      <c r="BH369" s="917"/>
      <c r="BI369" s="917"/>
      <c r="BJ369" s="917"/>
      <c r="BK369" s="917"/>
      <c r="BL369" s="923"/>
      <c r="BT369" s="923"/>
      <c r="CB369" s="923"/>
      <c r="CJ369" s="923"/>
      <c r="CR369" s="923"/>
    </row>
    <row r="370" spans="1:96" s="922" customFormat="1" ht="12.75" customHeight="1" x14ac:dyDescent="0.2">
      <c r="A370" s="832" t="str">
        <f t="shared" si="14"/>
        <v>X</v>
      </c>
      <c r="B370" s="832" t="s">
        <v>1204</v>
      </c>
      <c r="C370" s="864">
        <v>0</v>
      </c>
      <c r="D370" s="467" t="s">
        <v>1699</v>
      </c>
      <c r="E370" s="461">
        <v>-1.4266365866433262E-14</v>
      </c>
      <c r="F370" s="461">
        <v>-0.85757400000002093</v>
      </c>
      <c r="G370" s="461">
        <v>0.16362200000001725</v>
      </c>
      <c r="H370" s="461">
        <v>1.8041124150158794E-14</v>
      </c>
      <c r="I370" s="461">
        <v>0</v>
      </c>
      <c r="J370" s="461">
        <v>-0.4262120000000087</v>
      </c>
      <c r="K370" s="461">
        <v>-2.5313084961453569E-14</v>
      </c>
      <c r="L370" s="461">
        <v>1.7763568394002505E-14</v>
      </c>
      <c r="M370" s="461">
        <v>8.8817841970012523E-15</v>
      </c>
      <c r="N370" s="461">
        <v>1.1990408665951691E-14</v>
      </c>
      <c r="O370" s="461">
        <v>3.4638958368304884E-14</v>
      </c>
      <c r="P370" s="461">
        <v>7.9936057773011271E-15</v>
      </c>
      <c r="Q370" s="461">
        <v>5.5329999999909063E-3</v>
      </c>
      <c r="R370" s="461">
        <v>-1.7763568394002505E-14</v>
      </c>
      <c r="S370" s="461">
        <v>8.8817841970012523E-15</v>
      </c>
      <c r="T370" s="461">
        <v>1.021405182655144E-14</v>
      </c>
      <c r="U370" s="461">
        <v>0</v>
      </c>
      <c r="V370" s="917"/>
      <c r="W370" s="917"/>
      <c r="X370" s="917"/>
      <c r="Y370" s="917"/>
      <c r="Z370" s="917"/>
      <c r="AA370" s="917"/>
      <c r="AB370" s="917"/>
      <c r="AC370" s="917"/>
      <c r="AD370" s="917"/>
      <c r="AE370" s="917"/>
      <c r="AF370" s="917"/>
      <c r="AG370" s="917"/>
      <c r="AH370" s="917"/>
      <c r="AI370" s="917"/>
      <c r="AJ370" s="917"/>
      <c r="AK370" s="917"/>
      <c r="AL370" s="917"/>
      <c r="AM370" s="917"/>
      <c r="AN370" s="917"/>
      <c r="AO370" s="917"/>
      <c r="AP370" s="917"/>
      <c r="AQ370" s="917"/>
      <c r="AR370" s="917"/>
      <c r="AS370" s="917"/>
      <c r="AT370" s="917"/>
      <c r="AU370" s="917"/>
      <c r="AV370" s="917"/>
      <c r="AW370" s="917"/>
      <c r="AX370" s="917"/>
      <c r="AY370" s="917"/>
      <c r="AZ370" s="917"/>
      <c r="BA370" s="917"/>
      <c r="BB370" s="917"/>
      <c r="BC370" s="917"/>
      <c r="BD370" s="917"/>
      <c r="BE370" s="917"/>
      <c r="BF370" s="917"/>
      <c r="BG370" s="917"/>
      <c r="BH370" s="917"/>
      <c r="BI370" s="917"/>
      <c r="BJ370" s="917"/>
      <c r="BK370" s="917"/>
      <c r="BL370" s="923"/>
      <c r="BT370" s="923"/>
      <c r="CB370" s="923"/>
      <c r="CJ370" s="923"/>
      <c r="CR370" s="923"/>
    </row>
    <row r="371" spans="1:96" s="919" customFormat="1" ht="20.100000000000001" customHeight="1" x14ac:dyDescent="0.2">
      <c r="A371" s="832" t="str">
        <f t="shared" si="14"/>
        <v>X</v>
      </c>
      <c r="B371" s="839" t="s">
        <v>1204</v>
      </c>
      <c r="C371" s="865">
        <v>0</v>
      </c>
      <c r="D371" s="862" t="s">
        <v>1700</v>
      </c>
      <c r="E371" s="463">
        <v>0</v>
      </c>
      <c r="F371" s="463">
        <v>0.31517600000000001</v>
      </c>
      <c r="G371" s="463">
        <v>-0.44104599999999999</v>
      </c>
      <c r="H371" s="463">
        <v>0</v>
      </c>
      <c r="I371" s="463">
        <v>0</v>
      </c>
      <c r="J371" s="463">
        <v>-0.5</v>
      </c>
      <c r="K371" s="463">
        <v>0</v>
      </c>
      <c r="L371" s="463">
        <v>0</v>
      </c>
      <c r="M371" s="463">
        <v>0</v>
      </c>
      <c r="N371" s="463">
        <v>0</v>
      </c>
      <c r="O371" s="463">
        <v>0</v>
      </c>
      <c r="P371" s="463">
        <v>0</v>
      </c>
      <c r="Q371" s="463">
        <v>0</v>
      </c>
      <c r="R371" s="463">
        <v>0</v>
      </c>
      <c r="S371" s="463">
        <v>0</v>
      </c>
      <c r="T371" s="463">
        <v>0</v>
      </c>
      <c r="U371" s="463">
        <v>0</v>
      </c>
      <c r="V371" s="917"/>
      <c r="W371" s="917"/>
      <c r="X371" s="917"/>
      <c r="Y371" s="917"/>
      <c r="Z371" s="917"/>
      <c r="AA371" s="917"/>
      <c r="AB371" s="917"/>
      <c r="AC371" s="917"/>
      <c r="AD371" s="917"/>
      <c r="AE371" s="917"/>
      <c r="AF371" s="917"/>
      <c r="AG371" s="917"/>
      <c r="AH371" s="917"/>
      <c r="AI371" s="917"/>
      <c r="AJ371" s="917"/>
      <c r="AK371" s="917"/>
      <c r="AL371" s="917"/>
      <c r="AM371" s="917"/>
      <c r="AN371" s="917"/>
      <c r="AO371" s="917"/>
      <c r="AP371" s="917"/>
      <c r="AQ371" s="917"/>
      <c r="AR371" s="917"/>
      <c r="AS371" s="917"/>
      <c r="AT371" s="917"/>
      <c r="AU371" s="917"/>
      <c r="AV371" s="917"/>
      <c r="AW371" s="917"/>
      <c r="AX371" s="917"/>
      <c r="AY371" s="917"/>
      <c r="AZ371" s="917"/>
      <c r="BA371" s="917"/>
      <c r="BB371" s="917"/>
      <c r="BC371" s="917"/>
      <c r="BD371" s="917"/>
      <c r="BE371" s="917"/>
      <c r="BF371" s="917"/>
      <c r="BG371" s="917"/>
      <c r="BH371" s="917"/>
      <c r="BI371" s="917"/>
      <c r="BJ371" s="917"/>
      <c r="BK371" s="917"/>
      <c r="BL371" s="925"/>
      <c r="BT371" s="925"/>
      <c r="CB371" s="925"/>
      <c r="CJ371" s="925"/>
      <c r="CL371" s="925"/>
      <c r="CR371" s="925"/>
    </row>
    <row r="372" spans="1:96" s="922" customFormat="1" ht="20.100000000000001" hidden="1" customHeight="1" x14ac:dyDescent="0.2">
      <c r="A372" s="832" t="str">
        <f t="shared" si="14"/>
        <v/>
      </c>
      <c r="B372" s="832" t="s">
        <v>1204</v>
      </c>
      <c r="C372" s="864">
        <v>0</v>
      </c>
      <c r="D372" s="475" t="s">
        <v>661</v>
      </c>
      <c r="E372" s="866"/>
      <c r="F372" s="866"/>
      <c r="G372" s="866"/>
      <c r="H372" s="866"/>
      <c r="I372" s="866"/>
      <c r="J372" s="866"/>
      <c r="K372" s="866"/>
      <c r="L372" s="866"/>
      <c r="M372" s="866"/>
      <c r="N372" s="866"/>
      <c r="O372" s="866"/>
      <c r="P372" s="866"/>
      <c r="Q372" s="866"/>
      <c r="R372" s="866"/>
      <c r="S372" s="866"/>
      <c r="T372" s="866"/>
      <c r="U372" s="866"/>
      <c r="V372" s="917"/>
      <c r="W372" s="917"/>
      <c r="X372" s="917"/>
      <c r="Y372" s="917"/>
      <c r="Z372" s="917"/>
      <c r="AA372" s="917"/>
      <c r="AB372" s="917"/>
      <c r="AC372" s="917"/>
      <c r="AD372" s="917"/>
      <c r="AE372" s="917"/>
      <c r="AF372" s="917"/>
      <c r="AG372" s="917"/>
      <c r="AH372" s="917"/>
      <c r="AI372" s="917"/>
      <c r="AJ372" s="917"/>
      <c r="AK372" s="917"/>
      <c r="AL372" s="917"/>
      <c r="AM372" s="917"/>
      <c r="AN372" s="917"/>
      <c r="AO372" s="917"/>
      <c r="AP372" s="917"/>
      <c r="AQ372" s="917"/>
      <c r="AR372" s="917"/>
      <c r="AS372" s="917"/>
      <c r="AT372" s="917"/>
      <c r="AU372" s="917"/>
      <c r="AV372" s="917"/>
      <c r="AW372" s="917"/>
      <c r="AX372" s="917"/>
      <c r="AY372" s="917"/>
      <c r="AZ372" s="917"/>
      <c r="BA372" s="917"/>
      <c r="BB372" s="917"/>
      <c r="BC372" s="917"/>
      <c r="BD372" s="917"/>
      <c r="BE372" s="917"/>
      <c r="BF372" s="917"/>
      <c r="BG372" s="917"/>
      <c r="BH372" s="917"/>
      <c r="BI372" s="917"/>
      <c r="BJ372" s="917"/>
      <c r="BK372" s="917"/>
    </row>
    <row r="373" spans="1:96" s="922" customFormat="1" hidden="1" x14ac:dyDescent="0.2">
      <c r="A373" s="832" t="str">
        <f t="shared" si="14"/>
        <v/>
      </c>
      <c r="B373" s="832" t="s">
        <v>1204</v>
      </c>
      <c r="C373" s="864">
        <v>0</v>
      </c>
      <c r="D373" s="836" t="s">
        <v>1701</v>
      </c>
      <c r="E373" s="866"/>
      <c r="F373" s="866"/>
      <c r="G373" s="866"/>
      <c r="H373" s="866"/>
      <c r="I373" s="866"/>
      <c r="J373" s="866"/>
      <c r="K373" s="866"/>
      <c r="L373" s="866"/>
      <c r="M373" s="866"/>
      <c r="N373" s="866"/>
      <c r="O373" s="866"/>
      <c r="P373" s="866"/>
      <c r="Q373" s="866"/>
      <c r="R373" s="866"/>
      <c r="S373" s="866"/>
      <c r="T373" s="866"/>
      <c r="U373" s="866"/>
      <c r="V373" s="917"/>
      <c r="W373" s="917"/>
      <c r="X373" s="917"/>
      <c r="Y373" s="917"/>
      <c r="Z373" s="917"/>
      <c r="AA373" s="917"/>
      <c r="AB373" s="917"/>
      <c r="AC373" s="917"/>
      <c r="AD373" s="917"/>
      <c r="AE373" s="917"/>
      <c r="AF373" s="917"/>
      <c r="AG373" s="917"/>
      <c r="AH373" s="917"/>
      <c r="AI373" s="917"/>
      <c r="AJ373" s="917"/>
      <c r="AK373" s="917"/>
      <c r="AL373" s="917"/>
      <c r="AM373" s="917"/>
      <c r="AN373" s="917"/>
      <c r="AO373" s="917"/>
      <c r="AP373" s="917"/>
      <c r="AQ373" s="917"/>
      <c r="AR373" s="917"/>
      <c r="AS373" s="917"/>
      <c r="AT373" s="917"/>
      <c r="AU373" s="917"/>
      <c r="AV373" s="917"/>
      <c r="AW373" s="917"/>
      <c r="AX373" s="917"/>
      <c r="AY373" s="917"/>
      <c r="AZ373" s="917"/>
      <c r="BA373" s="917"/>
      <c r="BB373" s="917"/>
      <c r="BC373" s="917"/>
      <c r="BD373" s="917"/>
      <c r="BE373" s="917"/>
      <c r="BF373" s="917"/>
      <c r="BG373" s="917"/>
      <c r="BH373" s="917"/>
      <c r="BI373" s="917"/>
      <c r="BJ373" s="917"/>
      <c r="BK373" s="917"/>
    </row>
    <row r="374" spans="1:96" hidden="1" x14ac:dyDescent="0.2"/>
    <row r="380" spans="1:96" x14ac:dyDescent="0.2">
      <c r="W380" s="922"/>
      <c r="X380" s="922"/>
      <c r="Y380" s="922"/>
      <c r="Z380" s="922"/>
    </row>
    <row r="381" spans="1:96" x14ac:dyDescent="0.2">
      <c r="W381" s="922"/>
      <c r="X381" s="922"/>
      <c r="Y381" s="922"/>
      <c r="Z381" s="922"/>
    </row>
    <row r="382" spans="1:96" x14ac:dyDescent="0.2">
      <c r="W382" s="922"/>
      <c r="X382" s="922"/>
      <c r="Y382" s="922"/>
    </row>
    <row r="383" spans="1:96" x14ac:dyDescent="0.2">
      <c r="W383" s="922"/>
      <c r="X383" s="922"/>
      <c r="Y383" s="922"/>
    </row>
    <row r="384" spans="1:96" x14ac:dyDescent="0.2">
      <c r="W384" s="922"/>
      <c r="X384" s="922"/>
      <c r="Y384" s="922"/>
    </row>
  </sheetData>
  <autoFilter ref="A1:B374" xr:uid="{D2BBDA11-5D59-4769-84B0-05CF4FCC1615}">
    <filterColumn colId="0">
      <customFilters>
        <customFilter operator="notEqual" val=" "/>
      </customFilters>
    </filterColumn>
  </autoFilter>
  <pageMargins left="0.74803149606299202" right="0.74803149606299202" top="0.98425196850393704" bottom="0.98425196850393704" header="0.511811023622047" footer="0.511811023622047"/>
  <pageSetup scale="58" fitToHeight="0" orientation="landscape" r:id="rId1"/>
  <headerFooter alignWithMargins="0"/>
  <rowBreaks count="3" manualBreakCount="3">
    <brk id="109" min="3" max="20" man="1"/>
    <brk id="173" min="3" max="20" man="1"/>
    <brk id="247" min="3" max="20" man="1"/>
  </row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R45"/>
  <sheetViews>
    <sheetView view="pageBreakPreview" zoomScaleNormal="80" zoomScaleSheetLayoutView="100" zoomScalePageLayoutView="80" workbookViewId="0">
      <selection activeCell="A2" sqref="A2"/>
    </sheetView>
  </sheetViews>
  <sheetFormatPr defaultColWidth="8.7109375" defaultRowHeight="12.75" x14ac:dyDescent="0.2"/>
  <cols>
    <col min="1" max="1" width="10.7109375" bestFit="1" customWidth="1"/>
    <col min="5" max="5" width="9.28515625" bestFit="1" customWidth="1"/>
  </cols>
  <sheetData>
    <row r="1" spans="1:12" s="32" customFormat="1" ht="25.15" customHeight="1" x14ac:dyDescent="0.2">
      <c r="A1" s="73" t="str">
        <f>Index!B5</f>
        <v>Table 2a    Population by major centers, percent of population and growth, 1930-2011</v>
      </c>
      <c r="B1" s="73"/>
    </row>
    <row r="2" spans="1:12" ht="20.100000000000001" customHeight="1" x14ac:dyDescent="0.2">
      <c r="A2" s="10"/>
      <c r="B2" s="962" t="s">
        <v>0</v>
      </c>
      <c r="C2" s="963"/>
      <c r="D2" s="963"/>
      <c r="E2" s="964"/>
      <c r="F2" s="967" t="s">
        <v>7</v>
      </c>
      <c r="G2" s="968"/>
      <c r="H2" s="969"/>
      <c r="I2" s="965" t="s">
        <v>6</v>
      </c>
      <c r="J2" s="966"/>
      <c r="K2" s="966"/>
      <c r="L2" s="966"/>
    </row>
    <row r="3" spans="1:12" s="4" customFormat="1" ht="20.100000000000001" customHeight="1" x14ac:dyDescent="0.2">
      <c r="A3" s="5"/>
      <c r="B3" s="11" t="s">
        <v>5</v>
      </c>
      <c r="C3" s="8" t="s">
        <v>2</v>
      </c>
      <c r="D3" s="8" t="s">
        <v>3</v>
      </c>
      <c r="E3" s="12" t="s">
        <v>4</v>
      </c>
      <c r="F3" s="9" t="s">
        <v>2</v>
      </c>
      <c r="G3" s="9" t="s">
        <v>3</v>
      </c>
      <c r="H3" s="13" t="s">
        <v>4</v>
      </c>
      <c r="I3" s="14" t="s">
        <v>5</v>
      </c>
      <c r="J3" s="9" t="s">
        <v>2</v>
      </c>
      <c r="K3" s="9" t="s">
        <v>3</v>
      </c>
      <c r="L3" s="15" t="s">
        <v>4</v>
      </c>
    </row>
    <row r="4" spans="1:12" ht="20.100000000000001" customHeight="1" x14ac:dyDescent="0.2">
      <c r="A4" s="29">
        <v>1930</v>
      </c>
      <c r="B4" s="2">
        <v>10412</v>
      </c>
      <c r="C4" s="2">
        <v>753</v>
      </c>
      <c r="D4" s="2">
        <v>19</v>
      </c>
      <c r="E4" s="23">
        <f>B4-C4-D4</f>
        <v>9640</v>
      </c>
      <c r="F4" s="3">
        <f>C4/$B4</f>
        <v>7.2320399538993468E-2</v>
      </c>
      <c r="G4" s="3">
        <f>D4/$B4</f>
        <v>1.8248175182481751E-3</v>
      </c>
      <c r="H4" s="26">
        <f>E4/$B4</f>
        <v>0.92585478294275836</v>
      </c>
    </row>
    <row r="5" spans="1:12" x14ac:dyDescent="0.2">
      <c r="A5" s="30">
        <v>1935</v>
      </c>
      <c r="B5" s="2">
        <v>10446</v>
      </c>
      <c r="C5" s="2">
        <v>779</v>
      </c>
      <c r="D5" s="2">
        <v>16</v>
      </c>
      <c r="E5" s="24">
        <f t="shared" ref="E5:E12" si="0">B5-C5-D5</f>
        <v>9651</v>
      </c>
      <c r="F5" s="3">
        <f t="shared" ref="F5:F12" si="1">C5/$B5</f>
        <v>7.4573999617078307E-2</v>
      </c>
      <c r="G5" s="3">
        <f t="shared" ref="G5:G12" si="2">D5/$B5</f>
        <v>1.5316867700555237E-3</v>
      </c>
      <c r="H5" s="27">
        <f t="shared" ref="H5:H12" si="3">E5/$B5</f>
        <v>0.92389431361286611</v>
      </c>
      <c r="I5" s="3">
        <f>EXP(LN(B5/B4)/($A5-$A4))-1</f>
        <v>6.5224119319795548E-4</v>
      </c>
      <c r="J5" s="3">
        <f t="shared" ref="J5:L11" si="4">EXP(LN(C5/C4)/($A5-$A4))-1</f>
        <v>6.8122622292989821E-3</v>
      </c>
      <c r="K5" s="3">
        <f t="shared" si="4"/>
        <v>-3.3786110314771522E-2</v>
      </c>
      <c r="L5" s="3">
        <f t="shared" si="4"/>
        <v>2.2811167402103649E-4</v>
      </c>
    </row>
    <row r="6" spans="1:12" x14ac:dyDescent="0.2">
      <c r="A6" s="30">
        <v>1958</v>
      </c>
      <c r="B6" s="2">
        <v>14163</v>
      </c>
      <c r="C6" s="2">
        <v>3415</v>
      </c>
      <c r="D6" s="2">
        <v>1284</v>
      </c>
      <c r="E6" s="24">
        <f t="shared" si="0"/>
        <v>9464</v>
      </c>
      <c r="F6" s="3">
        <f t="shared" si="1"/>
        <v>0.241121231377533</v>
      </c>
      <c r="G6" s="3">
        <f t="shared" si="2"/>
        <v>9.0658758737555606E-2</v>
      </c>
      <c r="H6" s="27">
        <f t="shared" si="3"/>
        <v>0.66822000988491137</v>
      </c>
      <c r="I6" s="3">
        <f t="shared" ref="I6:I11" si="5">EXP(LN(B6/B5)/($A6-$A5))-1</f>
        <v>1.3323357995501439E-2</v>
      </c>
      <c r="J6" s="3">
        <f t="shared" si="4"/>
        <v>6.636691702216857E-2</v>
      </c>
      <c r="K6" s="3">
        <f t="shared" si="4"/>
        <v>0.21004621714887284</v>
      </c>
      <c r="L6" s="3">
        <f t="shared" si="4"/>
        <v>-8.5035173495329186E-4</v>
      </c>
    </row>
    <row r="7" spans="1:12" x14ac:dyDescent="0.2">
      <c r="A7" s="30">
        <v>1967</v>
      </c>
      <c r="B7" s="2">
        <v>18925</v>
      </c>
      <c r="C7" s="2">
        <v>5249</v>
      </c>
      <c r="D7" s="2">
        <v>3540</v>
      </c>
      <c r="E7" s="24">
        <f t="shared" si="0"/>
        <v>10136</v>
      </c>
      <c r="F7" s="3">
        <f t="shared" si="1"/>
        <v>0.27735799207397621</v>
      </c>
      <c r="G7" s="3">
        <f t="shared" si="2"/>
        <v>0.1870541611624835</v>
      </c>
      <c r="H7" s="27">
        <f t="shared" si="3"/>
        <v>0.53558784676354032</v>
      </c>
      <c r="I7" s="3">
        <f t="shared" si="5"/>
        <v>3.2729866555834874E-2</v>
      </c>
      <c r="J7" s="3">
        <f t="shared" si="4"/>
        <v>4.8921225915835143E-2</v>
      </c>
      <c r="K7" s="3">
        <f t="shared" si="4"/>
        <v>0.11927700641401384</v>
      </c>
      <c r="L7" s="3">
        <f t="shared" si="4"/>
        <v>7.651156800833947E-3</v>
      </c>
    </row>
    <row r="8" spans="1:12" x14ac:dyDescent="0.2">
      <c r="A8" s="30">
        <v>1973</v>
      </c>
      <c r="B8" s="2">
        <v>25045</v>
      </c>
      <c r="C8" s="2">
        <v>10290</v>
      </c>
      <c r="D8" s="2">
        <v>5123</v>
      </c>
      <c r="E8" s="24">
        <f t="shared" si="0"/>
        <v>9632</v>
      </c>
      <c r="F8" s="3">
        <f t="shared" si="1"/>
        <v>0.41086045118786185</v>
      </c>
      <c r="G8" s="3">
        <f t="shared" si="2"/>
        <v>0.20455180674785386</v>
      </c>
      <c r="H8" s="27">
        <f t="shared" si="3"/>
        <v>0.38458774206428431</v>
      </c>
      <c r="I8" s="3">
        <f t="shared" si="5"/>
        <v>4.7805944454180072E-2</v>
      </c>
      <c r="J8" s="3">
        <f t="shared" si="4"/>
        <v>0.11872445996260161</v>
      </c>
      <c r="K8" s="3">
        <f t="shared" si="4"/>
        <v>6.3539233923297633E-2</v>
      </c>
      <c r="L8" s="3">
        <f t="shared" si="4"/>
        <v>-8.4643992755344399E-3</v>
      </c>
    </row>
    <row r="9" spans="1:12" x14ac:dyDescent="0.2">
      <c r="A9" s="30">
        <v>1980</v>
      </c>
      <c r="B9" s="2">
        <v>30873</v>
      </c>
      <c r="C9" s="2">
        <v>11791</v>
      </c>
      <c r="D9" s="2">
        <v>6169</v>
      </c>
      <c r="E9" s="24">
        <f t="shared" si="0"/>
        <v>12913</v>
      </c>
      <c r="F9" s="3">
        <f t="shared" si="1"/>
        <v>0.38191947656528358</v>
      </c>
      <c r="G9" s="3">
        <f t="shared" si="2"/>
        <v>0.19981861173193405</v>
      </c>
      <c r="H9" s="27">
        <f t="shared" si="3"/>
        <v>0.41826191170278237</v>
      </c>
      <c r="I9" s="3">
        <f t="shared" si="5"/>
        <v>3.0337923822896462E-2</v>
      </c>
      <c r="J9" s="3">
        <f t="shared" si="4"/>
        <v>1.9642419754164475E-2</v>
      </c>
      <c r="K9" s="3">
        <f t="shared" si="4"/>
        <v>2.6897749436052054E-2</v>
      </c>
      <c r="L9" s="3">
        <f t="shared" si="4"/>
        <v>4.2766905890289308E-2</v>
      </c>
    </row>
    <row r="10" spans="1:12" x14ac:dyDescent="0.2">
      <c r="A10" s="30">
        <v>1988</v>
      </c>
      <c r="B10" s="2">
        <v>43380</v>
      </c>
      <c r="C10" s="2">
        <v>19664</v>
      </c>
      <c r="D10" s="2">
        <v>8324</v>
      </c>
      <c r="E10" s="24">
        <f t="shared" si="0"/>
        <v>15392</v>
      </c>
      <c r="F10" s="3">
        <f t="shared" si="1"/>
        <v>0.4532964499769479</v>
      </c>
      <c r="G10" s="3">
        <f t="shared" si="2"/>
        <v>0.19188566159520518</v>
      </c>
      <c r="H10" s="27">
        <f t="shared" si="3"/>
        <v>0.35481788842784695</v>
      </c>
      <c r="I10" s="3">
        <f t="shared" si="5"/>
        <v>4.3431249910260705E-2</v>
      </c>
      <c r="J10" s="3">
        <f t="shared" si="4"/>
        <v>6.6019510414341509E-2</v>
      </c>
      <c r="K10" s="3">
        <f t="shared" si="4"/>
        <v>3.8160886943184869E-2</v>
      </c>
      <c r="L10" s="3">
        <f t="shared" si="4"/>
        <v>2.2194377818671507E-2</v>
      </c>
    </row>
    <row r="11" spans="1:12" x14ac:dyDescent="0.2">
      <c r="A11" s="30">
        <v>1999</v>
      </c>
      <c r="B11" s="2">
        <v>50840</v>
      </c>
      <c r="C11" s="2">
        <v>23676</v>
      </c>
      <c r="D11" s="2">
        <v>9345</v>
      </c>
      <c r="E11" s="24">
        <f t="shared" si="0"/>
        <v>17819</v>
      </c>
      <c r="F11" s="3">
        <f t="shared" si="1"/>
        <v>0.46569630212431157</v>
      </c>
      <c r="G11" s="3">
        <f t="shared" si="2"/>
        <v>0.1838119590873328</v>
      </c>
      <c r="H11" s="27">
        <f t="shared" si="3"/>
        <v>0.3504917387883556</v>
      </c>
      <c r="I11" s="3">
        <f t="shared" si="5"/>
        <v>1.4530459233569548E-2</v>
      </c>
      <c r="J11" s="3">
        <f t="shared" si="4"/>
        <v>1.7022562513075767E-2</v>
      </c>
      <c r="K11" s="3">
        <f t="shared" si="4"/>
        <v>1.0573557514036214E-2</v>
      </c>
      <c r="L11" s="3">
        <f t="shared" si="4"/>
        <v>1.339965499867235E-2</v>
      </c>
    </row>
    <row r="12" spans="1:12" s="4" customFormat="1" ht="20.100000000000001" customHeight="1" x14ac:dyDescent="0.2">
      <c r="A12" s="31">
        <v>2011</v>
      </c>
      <c r="B12" s="6">
        <v>53158</v>
      </c>
      <c r="C12" s="6">
        <v>27797</v>
      </c>
      <c r="D12" s="6">
        <v>9614</v>
      </c>
      <c r="E12" s="25">
        <f t="shared" si="0"/>
        <v>15747</v>
      </c>
      <c r="F12" s="7">
        <f t="shared" si="1"/>
        <v>0.52291282591519617</v>
      </c>
      <c r="G12" s="7">
        <f t="shared" si="2"/>
        <v>0.18085706760976711</v>
      </c>
      <c r="H12" s="28">
        <f t="shared" si="3"/>
        <v>0.29623010647503667</v>
      </c>
      <c r="I12" s="7">
        <f t="shared" ref="I12" si="6">EXP(LN(B12/B11)/($A12-$A11))-1</f>
        <v>3.7223411462632416E-3</v>
      </c>
      <c r="J12" s="7">
        <f t="shared" ref="J12" si="7">EXP(LN(C12/C11)/($A12-$A11))-1</f>
        <v>1.3461992896550923E-2</v>
      </c>
      <c r="K12" s="7">
        <f t="shared" ref="K12" si="8">EXP(LN(D12/D11)/($A12-$A11))-1</f>
        <v>2.3677093207459254E-3</v>
      </c>
      <c r="L12" s="7">
        <f t="shared" ref="L12" si="9">EXP(LN(E12/E11)/($A12-$A11))-1</f>
        <v>-1.0248409541094183E-2</v>
      </c>
    </row>
    <row r="13" spans="1:12" ht="20.100000000000001" customHeight="1" x14ac:dyDescent="0.2">
      <c r="A13" t="s">
        <v>1</v>
      </c>
      <c r="B13" s="124" t="s">
        <v>593</v>
      </c>
    </row>
    <row r="16" spans="1:12" s="20" customFormat="1" ht="20.100000000000001" customHeight="1" x14ac:dyDescent="0.2">
      <c r="A16" s="73" t="str">
        <f>Index!B6</f>
        <v>Table 2b    Working age population, economically active, and not economically active, 1988, 1999 and 2011</v>
      </c>
      <c r="H16" s="486"/>
    </row>
    <row r="17" spans="1:18" s="32" customFormat="1" ht="25.15" customHeight="1" x14ac:dyDescent="0.2">
      <c r="A17" s="34"/>
      <c r="B17" s="34"/>
      <c r="C17" s="34"/>
      <c r="D17" s="37"/>
      <c r="E17" s="971" t="s">
        <v>14</v>
      </c>
      <c r="F17" s="972"/>
      <c r="G17" s="973"/>
      <c r="H17" s="971" t="s">
        <v>15</v>
      </c>
      <c r="I17" s="972"/>
      <c r="J17" s="973"/>
    </row>
    <row r="18" spans="1:18" s="32" customFormat="1" ht="25.15" customHeight="1" x14ac:dyDescent="0.2">
      <c r="A18" s="33"/>
      <c r="B18" s="33"/>
      <c r="C18" s="33"/>
      <c r="D18" s="38"/>
      <c r="E18" s="39">
        <v>1988</v>
      </c>
      <c r="F18" s="16">
        <v>1999</v>
      </c>
      <c r="G18" s="40">
        <v>2011</v>
      </c>
      <c r="H18" s="16">
        <v>1988</v>
      </c>
      <c r="I18" s="16">
        <v>1999</v>
      </c>
      <c r="J18" s="40">
        <v>2011</v>
      </c>
      <c r="K18" s="164"/>
      <c r="L18" s="164"/>
      <c r="M18" s="164"/>
      <c r="N18" s="164"/>
      <c r="O18" s="164"/>
      <c r="P18" s="164"/>
      <c r="Q18" s="164"/>
      <c r="R18" s="164"/>
    </row>
    <row r="19" spans="1:18" ht="20.100000000000001" customHeight="1" x14ac:dyDescent="0.2">
      <c r="A19" t="s">
        <v>11</v>
      </c>
      <c r="D19" s="21"/>
      <c r="E19" s="41">
        <v>21244</v>
      </c>
      <c r="F19" s="157">
        <v>28692</v>
      </c>
      <c r="G19" s="24">
        <v>31905</v>
      </c>
      <c r="I19" s="10"/>
      <c r="J19" s="174"/>
      <c r="K19" s="171"/>
      <c r="L19" s="171"/>
      <c r="M19" s="171"/>
      <c r="N19" s="171"/>
      <c r="O19" s="171"/>
      <c r="P19" s="171"/>
      <c r="Q19" s="171"/>
      <c r="R19" s="171"/>
    </row>
    <row r="20" spans="1:18" x14ac:dyDescent="0.2">
      <c r="A20" s="35" t="s">
        <v>12</v>
      </c>
      <c r="D20" s="21"/>
      <c r="E20" s="41">
        <v>11488</v>
      </c>
      <c r="F20" s="157">
        <v>14677</v>
      </c>
      <c r="G20" s="24">
        <v>12647</v>
      </c>
      <c r="H20" s="3">
        <f t="shared" ref="H20:J21" si="10">E20/E$19</f>
        <v>0.54076445113914517</v>
      </c>
      <c r="I20" s="417">
        <f t="shared" si="10"/>
        <v>0.5115363167433431</v>
      </c>
      <c r="J20" s="27">
        <f t="shared" si="10"/>
        <v>0.39639554928694559</v>
      </c>
      <c r="K20" s="171"/>
      <c r="L20" s="171"/>
      <c r="M20" s="171"/>
      <c r="N20" s="171"/>
      <c r="O20" s="171"/>
      <c r="P20" s="171"/>
      <c r="Q20" s="171"/>
      <c r="R20" s="171"/>
    </row>
    <row r="21" spans="1:18" x14ac:dyDescent="0.2">
      <c r="A21" s="35" t="s">
        <v>10</v>
      </c>
      <c r="D21" s="21"/>
      <c r="E21" s="41">
        <v>9546</v>
      </c>
      <c r="F21" s="157">
        <v>14015</v>
      </c>
      <c r="G21" s="24">
        <f>G19-G20</f>
        <v>19258</v>
      </c>
      <c r="H21" s="3">
        <f t="shared" si="10"/>
        <v>0.44935040482018451</v>
      </c>
      <c r="I21" s="417">
        <f t="shared" si="10"/>
        <v>0.4884636832566569</v>
      </c>
      <c r="J21" s="27">
        <f t="shared" si="10"/>
        <v>0.60360445071305435</v>
      </c>
      <c r="K21" s="171"/>
      <c r="L21" s="171"/>
      <c r="M21" s="171"/>
      <c r="N21" s="171"/>
      <c r="O21" s="171"/>
      <c r="P21" s="171"/>
      <c r="Q21" s="171"/>
      <c r="R21" s="171"/>
    </row>
    <row r="22" spans="1:18" x14ac:dyDescent="0.2">
      <c r="A22" s="35" t="s">
        <v>13</v>
      </c>
      <c r="D22" s="21"/>
      <c r="E22" s="41">
        <v>210</v>
      </c>
      <c r="F22" s="157">
        <v>6</v>
      </c>
      <c r="G22" s="24"/>
      <c r="I22" s="51"/>
      <c r="J22" s="21"/>
      <c r="K22" s="172"/>
      <c r="L22" s="172"/>
      <c r="M22" s="172"/>
      <c r="N22" s="172"/>
      <c r="O22" s="172"/>
      <c r="P22" s="172"/>
      <c r="Q22" s="172"/>
      <c r="R22" s="172"/>
    </row>
    <row r="23" spans="1:18" x14ac:dyDescent="0.2">
      <c r="A23" s="36" t="s">
        <v>8</v>
      </c>
      <c r="D23" s="21"/>
      <c r="E23" s="41">
        <v>10056</v>
      </c>
      <c r="F23" s="157">
        <v>10141</v>
      </c>
      <c r="G23" s="24">
        <v>12647</v>
      </c>
      <c r="H23" s="3">
        <f>E23/E$20</f>
        <v>0.87534818941504178</v>
      </c>
      <c r="I23" s="417">
        <f>F23/F$20</f>
        <v>0.69094501601144653</v>
      </c>
      <c r="J23" s="27"/>
      <c r="K23" s="171"/>
      <c r="L23" s="171"/>
      <c r="M23" s="171"/>
      <c r="N23" s="171"/>
      <c r="O23" s="171"/>
      <c r="P23" s="171"/>
      <c r="Q23" s="171"/>
      <c r="R23" s="171"/>
    </row>
    <row r="24" spans="1:18" x14ac:dyDescent="0.2">
      <c r="A24" s="19" t="s">
        <v>16</v>
      </c>
      <c r="D24" s="21"/>
      <c r="E24" s="42">
        <v>3392</v>
      </c>
      <c r="F24" s="157">
        <v>3106</v>
      </c>
      <c r="G24" s="24">
        <v>4180</v>
      </c>
      <c r="H24" s="3">
        <f>E24/E$23</f>
        <v>0.33731105807478123</v>
      </c>
      <c r="I24" s="417">
        <f>F24/F$23</f>
        <v>0.30628143181145845</v>
      </c>
      <c r="J24" s="27">
        <f t="shared" ref="J24:J31" si="11">G24/G$23</f>
        <v>0.33051316517751245</v>
      </c>
      <c r="K24" s="171"/>
      <c r="L24" s="171"/>
      <c r="M24" s="171"/>
      <c r="N24" s="171"/>
      <c r="O24" s="171"/>
      <c r="P24" s="171"/>
      <c r="Q24" s="171"/>
      <c r="R24" s="171"/>
    </row>
    <row r="25" spans="1:18" x14ac:dyDescent="0.2">
      <c r="A25" s="19" t="s">
        <v>17</v>
      </c>
      <c r="D25" s="21"/>
      <c r="E25" s="42">
        <v>3369</v>
      </c>
      <c r="F25" s="157">
        <v>4115</v>
      </c>
      <c r="G25" s="24">
        <v>4887</v>
      </c>
      <c r="H25" s="3">
        <f t="shared" ref="H25:I30" si="12">E25/E$23</f>
        <v>0.33502386634844866</v>
      </c>
      <c r="I25" s="417">
        <f t="shared" si="12"/>
        <v>0.40577852282812343</v>
      </c>
      <c r="J25" s="27">
        <f t="shared" si="11"/>
        <v>0.38641575077093382</v>
      </c>
      <c r="K25" s="171"/>
      <c r="L25" s="171"/>
      <c r="M25" s="171"/>
      <c r="N25" s="171"/>
      <c r="O25" s="171"/>
      <c r="P25" s="171"/>
      <c r="Q25" s="171"/>
      <c r="R25" s="171"/>
    </row>
    <row r="26" spans="1:18" x14ac:dyDescent="0.2">
      <c r="A26" s="19" t="s">
        <v>18</v>
      </c>
      <c r="D26" s="21"/>
      <c r="E26" s="970">
        <v>2484</v>
      </c>
      <c r="F26" s="157">
        <v>2622</v>
      </c>
      <c r="G26" s="24">
        <f>131+2537</f>
        <v>2668</v>
      </c>
      <c r="H26" s="961">
        <f>E26/E23</f>
        <v>0.24701670644391407</v>
      </c>
      <c r="I26" s="417">
        <f t="shared" si="12"/>
        <v>0.25855438319692337</v>
      </c>
      <c r="J26" s="27">
        <f t="shared" si="11"/>
        <v>0.21095912074009646</v>
      </c>
      <c r="K26" s="171"/>
      <c r="L26" s="171"/>
      <c r="M26" s="171"/>
      <c r="N26" s="171"/>
      <c r="O26" s="171"/>
      <c r="P26" s="171"/>
      <c r="Q26" s="171"/>
      <c r="R26" s="171"/>
    </row>
    <row r="27" spans="1:18" x14ac:dyDescent="0.2">
      <c r="A27" s="19" t="s">
        <v>19</v>
      </c>
      <c r="D27" s="21"/>
      <c r="E27" s="970"/>
      <c r="F27" s="157">
        <v>115</v>
      </c>
      <c r="G27" s="24">
        <v>197</v>
      </c>
      <c r="H27" s="961"/>
      <c r="I27" s="417">
        <f t="shared" si="12"/>
        <v>1.1340104526180851E-2</v>
      </c>
      <c r="J27" s="27">
        <f t="shared" si="11"/>
        <v>1.5576816636356449E-2</v>
      </c>
      <c r="K27" s="171"/>
      <c r="L27" s="171"/>
      <c r="M27" s="171"/>
      <c r="N27" s="171"/>
      <c r="O27" s="171"/>
      <c r="P27" s="171"/>
      <c r="Q27" s="171"/>
      <c r="R27" s="171"/>
    </row>
    <row r="28" spans="1:18" x14ac:dyDescent="0.2">
      <c r="A28" s="19" t="s">
        <v>20</v>
      </c>
      <c r="D28" s="21"/>
      <c r="E28" s="166">
        <v>811</v>
      </c>
      <c r="F28" s="157">
        <v>96</v>
      </c>
      <c r="G28" s="24"/>
      <c r="H28" s="167">
        <f>E28/E23</f>
        <v>8.0648369132856002E-2</v>
      </c>
      <c r="I28" s="417">
        <f>F28/F$23</f>
        <v>9.4665220392466231E-3</v>
      </c>
      <c r="J28" s="27"/>
      <c r="K28" s="171"/>
      <c r="L28" s="171"/>
      <c r="M28" s="171"/>
      <c r="N28" s="171"/>
      <c r="O28" s="171"/>
      <c r="P28" s="171"/>
      <c r="Q28" s="171"/>
      <c r="R28" s="171"/>
    </row>
    <row r="29" spans="1:18" x14ac:dyDescent="0.2">
      <c r="A29" s="479" t="s">
        <v>654</v>
      </c>
      <c r="D29" s="21"/>
      <c r="E29" s="477"/>
      <c r="F29" s="157"/>
      <c r="G29" s="24">
        <v>277</v>
      </c>
      <c r="H29" s="476"/>
      <c r="I29" s="417"/>
      <c r="J29" s="27">
        <f t="shared" si="11"/>
        <v>2.1902427453150946E-2</v>
      </c>
      <c r="K29" s="171"/>
      <c r="L29" s="171"/>
      <c r="M29" s="171"/>
      <c r="N29" s="171"/>
      <c r="O29" s="171"/>
      <c r="P29" s="171"/>
      <c r="Q29" s="171"/>
      <c r="R29" s="171"/>
    </row>
    <row r="30" spans="1:18" x14ac:dyDescent="0.2">
      <c r="A30" s="19" t="s">
        <v>21</v>
      </c>
      <c r="D30" s="21"/>
      <c r="E30" s="166"/>
      <c r="F30" s="157">
        <v>87</v>
      </c>
      <c r="G30" s="24">
        <v>103</v>
      </c>
      <c r="H30" s="167"/>
      <c r="I30" s="417">
        <f t="shared" si="12"/>
        <v>8.5790355980672525E-3</v>
      </c>
      <c r="J30" s="27">
        <f t="shared" si="11"/>
        <v>8.1442239266229146E-3</v>
      </c>
      <c r="K30" s="171"/>
      <c r="L30" s="171"/>
      <c r="M30" s="171"/>
      <c r="N30" s="171"/>
      <c r="O30" s="171"/>
      <c r="P30" s="171"/>
      <c r="Q30" s="171"/>
      <c r="R30" s="171"/>
    </row>
    <row r="31" spans="1:18" x14ac:dyDescent="0.2">
      <c r="A31" s="479" t="s">
        <v>655</v>
      </c>
      <c r="D31" s="21"/>
      <c r="E31" s="477"/>
      <c r="F31" s="157"/>
      <c r="G31" s="24">
        <v>335</v>
      </c>
      <c r="H31" s="480"/>
      <c r="I31" s="417"/>
      <c r="J31" s="27">
        <f t="shared" si="11"/>
        <v>2.6488495295326955E-2</v>
      </c>
      <c r="K31" s="171"/>
      <c r="L31" s="171"/>
      <c r="M31" s="171"/>
      <c r="N31" s="171"/>
      <c r="O31" s="171"/>
      <c r="P31" s="171"/>
      <c r="Q31" s="171"/>
      <c r="R31" s="171"/>
    </row>
    <row r="32" spans="1:18" s="4" customFormat="1" ht="20.100000000000001" customHeight="1" x14ac:dyDescent="0.2">
      <c r="A32" s="43" t="s">
        <v>9</v>
      </c>
      <c r="B32" s="5"/>
      <c r="C32" s="5"/>
      <c r="D32" s="22"/>
      <c r="E32" s="44">
        <v>1432</v>
      </c>
      <c r="F32" s="6">
        <v>4536</v>
      </c>
      <c r="G32" s="25"/>
      <c r="H32" s="7">
        <f>E32/E$20</f>
        <v>0.12465181058495822</v>
      </c>
      <c r="I32" s="7">
        <f>F32/F$20</f>
        <v>0.30905498398855352</v>
      </c>
      <c r="J32" s="28"/>
      <c r="K32" s="156"/>
      <c r="L32" s="156"/>
      <c r="M32" s="156"/>
      <c r="N32" s="156"/>
      <c r="O32" s="156"/>
      <c r="P32" s="156"/>
      <c r="Q32" s="156"/>
      <c r="R32" s="156"/>
    </row>
    <row r="33" spans="1:17" ht="20.100000000000001" customHeight="1" x14ac:dyDescent="0.2">
      <c r="A33" t="s">
        <v>1</v>
      </c>
      <c r="B33" t="s">
        <v>369</v>
      </c>
    </row>
    <row r="34" spans="1:17" x14ac:dyDescent="0.2">
      <c r="J34" s="169"/>
      <c r="K34" s="169"/>
      <c r="L34" s="169"/>
      <c r="M34" s="169"/>
      <c r="N34" s="169"/>
      <c r="O34" s="169"/>
      <c r="P34" s="169"/>
      <c r="Q34" s="169"/>
    </row>
    <row r="36" spans="1:17" x14ac:dyDescent="0.2">
      <c r="J36" s="169"/>
      <c r="K36" s="169"/>
      <c r="L36" s="169"/>
      <c r="M36" s="169"/>
      <c r="N36" s="169"/>
      <c r="O36" s="169"/>
      <c r="P36" s="169"/>
      <c r="Q36" s="169"/>
    </row>
    <row r="37" spans="1:17" x14ac:dyDescent="0.2">
      <c r="K37" s="169"/>
      <c r="L37" s="169"/>
      <c r="M37" s="169"/>
      <c r="N37" s="169"/>
      <c r="O37" s="169"/>
      <c r="P37" s="169"/>
      <c r="Q37" s="169"/>
    </row>
    <row r="38" spans="1:17" x14ac:dyDescent="0.2">
      <c r="J38" s="3"/>
      <c r="K38" s="3"/>
      <c r="L38" s="3"/>
      <c r="M38" s="3"/>
      <c r="N38" s="3"/>
      <c r="O38" s="3"/>
      <c r="P38" s="3"/>
      <c r="Q38" s="3"/>
    </row>
    <row r="39" spans="1:17" x14ac:dyDescent="0.2">
      <c r="J39" s="3"/>
      <c r="K39" s="3"/>
      <c r="L39" s="3"/>
      <c r="M39" s="3"/>
      <c r="N39" s="3"/>
      <c r="O39" s="3"/>
      <c r="P39" s="3"/>
      <c r="Q39" s="3"/>
    </row>
    <row r="40" spans="1:17" x14ac:dyDescent="0.2">
      <c r="K40" s="169"/>
      <c r="L40" s="169"/>
      <c r="M40" s="169"/>
      <c r="N40" s="169"/>
      <c r="O40" s="169"/>
      <c r="P40" s="169"/>
      <c r="Q40" s="169"/>
    </row>
    <row r="41" spans="1:17" ht="14.25" x14ac:dyDescent="0.2">
      <c r="A41" s="173"/>
    </row>
    <row r="42" spans="1:17" ht="14.25" x14ac:dyDescent="0.2">
      <c r="A42" s="173"/>
      <c r="F42" s="170"/>
      <c r="J42" s="171"/>
      <c r="K42" s="171"/>
      <c r="L42" s="171"/>
      <c r="M42" s="171"/>
      <c r="N42" s="171"/>
      <c r="O42" s="171"/>
      <c r="P42" s="171"/>
      <c r="Q42" s="171"/>
    </row>
    <row r="43" spans="1:17" ht="14.25" x14ac:dyDescent="0.2">
      <c r="A43" s="173"/>
      <c r="F43" s="170"/>
      <c r="J43" s="171"/>
      <c r="K43" s="171"/>
      <c r="L43" s="171"/>
      <c r="M43" s="171"/>
      <c r="N43" s="171"/>
      <c r="O43" s="171"/>
      <c r="P43" s="171"/>
      <c r="Q43" s="171"/>
    </row>
    <row r="44" spans="1:17" x14ac:dyDescent="0.2">
      <c r="H44" s="168"/>
      <c r="J44" s="168"/>
      <c r="K44" s="168"/>
      <c r="L44" s="168"/>
      <c r="M44" s="168"/>
      <c r="N44" s="168"/>
      <c r="O44" s="168"/>
      <c r="P44" s="168"/>
      <c r="Q44" s="168"/>
    </row>
    <row r="45" spans="1:17" x14ac:dyDescent="0.2">
      <c r="H45" s="168"/>
      <c r="J45" s="168"/>
      <c r="K45" s="168"/>
      <c r="L45" s="168"/>
      <c r="M45" s="168"/>
      <c r="N45" s="168"/>
      <c r="O45" s="168"/>
      <c r="P45" s="168"/>
      <c r="Q45" s="168"/>
    </row>
  </sheetData>
  <mergeCells count="7">
    <mergeCell ref="H26:H27"/>
    <mergeCell ref="B2:E2"/>
    <mergeCell ref="I2:L2"/>
    <mergeCell ref="F2:H2"/>
    <mergeCell ref="E26:E27"/>
    <mergeCell ref="E17:G17"/>
    <mergeCell ref="H17:J17"/>
  </mergeCells>
  <phoneticPr fontId="6" type="noConversion"/>
  <pageMargins left="0.74803149606299202" right="0.74803149606299202" top="0.98425196850393704" bottom="0.98425196850393704" header="0.511811023622047" footer="0.511811023622047"/>
  <pageSetup scale="80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5"/>
  <dimension ref="A1:AD94"/>
  <sheetViews>
    <sheetView view="pageBreakPreview" zoomScale="90" zoomScaleNormal="80" zoomScaleSheetLayoutView="90" zoomScalePageLayoutView="80" workbookViewId="0">
      <pane xSplit="2" ySplit="2" topLeftCell="N3" activePane="bottomRight" state="frozen"/>
      <selection activeCell="A3" sqref="A3"/>
      <selection pane="topRight" activeCell="A3" sqref="A3"/>
      <selection pane="bottomLeft" activeCell="A3" sqref="A3"/>
      <selection pane="bottomRight" activeCell="B2" sqref="B2"/>
    </sheetView>
  </sheetViews>
  <sheetFormatPr defaultColWidth="8.7109375" defaultRowHeight="12.75" outlineLevelCol="1" x14ac:dyDescent="0.2"/>
  <cols>
    <col min="1" max="1" width="3.28515625" hidden="1" customWidth="1" outlineLevel="1"/>
    <col min="2" max="2" width="48.28515625" customWidth="1" collapsed="1"/>
    <col min="3" max="7" width="9.28515625" hidden="1" customWidth="1" outlineLevel="1"/>
    <col min="8" max="8" width="9.7109375" hidden="1" customWidth="1" outlineLevel="1"/>
    <col min="9" max="9" width="9.28515625" hidden="1" customWidth="1" outlineLevel="1"/>
    <col min="10" max="12" width="9.7109375" hidden="1" customWidth="1" outlineLevel="1"/>
    <col min="13" max="13" width="8.28515625" hidden="1" customWidth="1" outlineLevel="1"/>
    <col min="14" max="25" width="9" bestFit="1" customWidth="1" collapsed="1"/>
    <col min="29" max="30" width="8.85546875" customWidth="1"/>
  </cols>
  <sheetData>
    <row r="1" spans="1:30" s="32" customFormat="1" ht="25.15" customHeight="1" x14ac:dyDescent="0.2">
      <c r="B1" s="73" t="str">
        <f>Index!B84</f>
        <v>Table 10c   Transfers (including subsidies and capital transfers) to public enterprises,  FY2004-FY2019</v>
      </c>
    </row>
    <row r="2" spans="1:30" s="32" customFormat="1" ht="20.100000000000001" customHeight="1" x14ac:dyDescent="0.2">
      <c r="B2" s="218"/>
      <c r="C2" s="177" t="str">
        <f>IF(PubGrf="P",Sys!A3,Sys!A4)</f>
        <v>FY1993</v>
      </c>
      <c r="D2" s="177" t="str">
        <f>IF(PubGrf="P",Sys!B3,Sys!B4)</f>
        <v>FY1994</v>
      </c>
      <c r="E2" s="177" t="str">
        <f>IF(PubGrf="P",Sys!C3,Sys!C4)</f>
        <v>FY1995</v>
      </c>
      <c r="F2" s="177" t="str">
        <f>IF(PubGrf="P",Sys!D3,Sys!D4)</f>
        <v>FY1996</v>
      </c>
      <c r="G2" s="177" t="str">
        <f>IF(PubGrf="P",Sys!E3,Sys!E4)</f>
        <v>FY1997</v>
      </c>
      <c r="H2" s="177" t="str">
        <f>IF(PubGrf="P",Sys!F3,Sys!F4)</f>
        <v>FY1998</v>
      </c>
      <c r="I2" s="177" t="str">
        <f>IF(PubGrf="P",Sys!G3,Sys!G4)</f>
        <v>FY1999</v>
      </c>
      <c r="J2" s="177" t="str">
        <f>IF(PubGrf="P",Sys!H3,Sys!H4)</f>
        <v>FY2000</v>
      </c>
      <c r="K2" s="177" t="str">
        <f>IF(PubGrf="P",Sys!I3,Sys!I4)</f>
        <v>FY2001</v>
      </c>
      <c r="L2" s="177" t="str">
        <f>IF(PubGrf="P",Sys!J3,Sys!J4)</f>
        <v>FY2002</v>
      </c>
      <c r="M2" s="177" t="str">
        <f>IF(PubGrf="P",Sys!K3,Sys!K4)</f>
        <v>FY2003</v>
      </c>
      <c r="N2" s="177" t="str">
        <f>IF(PubGrf="P",Sys!L3,Sys!L4)</f>
        <v>FY2004</v>
      </c>
      <c r="O2" s="177" t="str">
        <f>IF(PubGrf="P",Sys!M3,Sys!M4)</f>
        <v>FY2005</v>
      </c>
      <c r="P2" s="177" t="str">
        <f>IF(PubGrf="P",Sys!N3,Sys!N4)</f>
        <v>FY2006</v>
      </c>
      <c r="Q2" s="177" t="str">
        <f>IF(PubGrf="P",Sys!O3,Sys!O4)</f>
        <v>FY2007</v>
      </c>
      <c r="R2" s="177" t="str">
        <f>IF(PubGrf="P",Sys!P3,Sys!P4)</f>
        <v>FY2008</v>
      </c>
      <c r="S2" s="177" t="str">
        <f>IF(PubGrf="P",Sys!Q3,Sys!Q4)</f>
        <v>FY2009</v>
      </c>
      <c r="T2" s="177" t="str">
        <f>IF(PubGrf="P",Sys!R3,Sys!R4)</f>
        <v>FY2010</v>
      </c>
      <c r="U2" s="177" t="str">
        <f>IF(PubGrf="P",Sys!S3,Sys!S4)</f>
        <v>FY2011</v>
      </c>
      <c r="V2" s="177" t="str">
        <f>IF(PubGrf="P",Sys!T3,Sys!T4)</f>
        <v>FY2012</v>
      </c>
      <c r="W2" s="177" t="str">
        <f>IF(PubGrf="P",Sys!U3,Sys!U4)</f>
        <v>FY2013</v>
      </c>
      <c r="X2" s="177" t="str">
        <f>IF(PubGrf="P",Sys!V3,Sys!V4)</f>
        <v>FY2014</v>
      </c>
      <c r="Y2" s="177" t="str">
        <f>IF(PubGrf="P",Sys!W3,Sys!W4)</f>
        <v>FY2015</v>
      </c>
      <c r="Z2" s="177" t="str">
        <f>IF(PubGrf="P",Sys!X3,Sys!X4)</f>
        <v>FY2016</v>
      </c>
      <c r="AA2" s="177" t="str">
        <f>IF(PubGrf="P",Sys!Y3,Sys!Y4)</f>
        <v>FY2017</v>
      </c>
      <c r="AB2" s="177" t="str">
        <f>IF(PubGrf="P",Sys!Z3,Sys!Z4)</f>
        <v>FY2018</v>
      </c>
      <c r="AC2" s="177" t="str">
        <f>IF(PubGrf="P",Sys!AA3,Sys!AA4)</f>
        <v>FY2019</v>
      </c>
      <c r="AD2" s="177" t="str">
        <f>IF(PubGrf="P",Sys!AB3,Sys!AB4)</f>
        <v>FY2020</v>
      </c>
    </row>
    <row r="3" spans="1:30" s="422" customFormat="1" ht="20.100000000000001" customHeight="1" x14ac:dyDescent="0.2">
      <c r="A3" s="422">
        <v>1</v>
      </c>
      <c r="B3" s="423" t="s">
        <v>249</v>
      </c>
      <c r="C3" s="700">
        <v>3.7</v>
      </c>
      <c r="D3" s="700">
        <v>5.3</v>
      </c>
      <c r="E3" s="700">
        <v>2.7450000000000001</v>
      </c>
      <c r="F3" s="700">
        <v>1.492</v>
      </c>
      <c r="G3" s="700">
        <v>0.78489999999999993</v>
      </c>
      <c r="H3" s="700">
        <v>0.5</v>
      </c>
      <c r="I3" s="700">
        <v>1.8740000000000001</v>
      </c>
      <c r="J3" s="700">
        <v>2</v>
      </c>
      <c r="K3" s="700">
        <v>0</v>
      </c>
      <c r="L3" s="700">
        <v>3</v>
      </c>
      <c r="M3" s="700">
        <v>0.91299998760223389</v>
      </c>
      <c r="N3" s="700">
        <v>0.7160000205039978</v>
      </c>
      <c r="O3" s="700">
        <v>0.40000000596046448</v>
      </c>
      <c r="P3" s="700">
        <v>0.3970000147819519</v>
      </c>
      <c r="Q3" s="700">
        <v>1.8500000014901161</v>
      </c>
      <c r="R3" s="700">
        <v>4.5450830095367429</v>
      </c>
      <c r="S3" s="700">
        <v>0.82440000772476196</v>
      </c>
      <c r="T3" s="700">
        <v>0.49879100918769836</v>
      </c>
      <c r="U3" s="700">
        <v>0.71926701068878174</v>
      </c>
      <c r="V3" s="700">
        <v>2.2684699711303713</v>
      </c>
      <c r="W3" s="700">
        <v>1.2538069808883667</v>
      </c>
      <c r="X3" s="700">
        <v>0.70848101169776911</v>
      </c>
      <c r="Y3" s="700">
        <v>2.8522079822883608</v>
      </c>
      <c r="Z3" s="700">
        <v>1.3341529918937685</v>
      </c>
      <c r="AA3" s="700">
        <v>2.4795530558853152</v>
      </c>
      <c r="AB3" s="700">
        <v>1.4151060581207275</v>
      </c>
      <c r="AC3" s="700">
        <v>0.94239997863769531</v>
      </c>
    </row>
    <row r="4" spans="1:30" s="149" customFormat="1" x14ac:dyDescent="0.2">
      <c r="A4" s="149">
        <v>3</v>
      </c>
      <c r="B4" s="126" t="s">
        <v>250</v>
      </c>
      <c r="C4" s="700">
        <v>0.2</v>
      </c>
      <c r="D4" s="700">
        <v>1.1000000000000001</v>
      </c>
      <c r="E4" s="700">
        <v>0.51800000000000002</v>
      </c>
      <c r="F4" s="700">
        <v>0.50900000000000001</v>
      </c>
      <c r="G4" s="700">
        <v>0.48830000000000001</v>
      </c>
      <c r="H4" s="700">
        <v>0.32500000000000001</v>
      </c>
      <c r="I4" s="700">
        <v>0.32500000000000001</v>
      </c>
      <c r="J4" s="700">
        <v>2.0299999999999998</v>
      </c>
      <c r="K4" s="700">
        <v>0.55000000000000004</v>
      </c>
      <c r="L4" s="700">
        <v>1.8247629959468841</v>
      </c>
      <c r="M4" s="700">
        <v>3.1039120009536743</v>
      </c>
      <c r="N4" s="700">
        <v>1.253291992132187</v>
      </c>
      <c r="O4" s="700">
        <v>1.4696139842643738</v>
      </c>
      <c r="P4" s="700">
        <v>2.0813009597244263</v>
      </c>
      <c r="Q4" s="700">
        <v>3.820645054916382</v>
      </c>
      <c r="R4" s="700">
        <v>3.5851990381469725</v>
      </c>
      <c r="S4" s="700">
        <v>3.4316120147705078</v>
      </c>
      <c r="T4" s="700">
        <v>1.5487819910049438</v>
      </c>
      <c r="U4" s="700">
        <v>1.6000000238418579</v>
      </c>
      <c r="V4" s="700">
        <v>2.8524549007415771</v>
      </c>
      <c r="W4" s="700">
        <v>1</v>
      </c>
      <c r="X4" s="700">
        <v>1.7999999523162842</v>
      </c>
      <c r="Y4" s="700">
        <v>2.6297640800476074</v>
      </c>
      <c r="Z4" s="700">
        <v>1.3778599500656128</v>
      </c>
      <c r="AA4" s="700">
        <v>4.5413809861373906</v>
      </c>
      <c r="AB4" s="700">
        <v>4.1206039977493294</v>
      </c>
      <c r="AC4" s="700">
        <v>5.7216340101470946</v>
      </c>
    </row>
    <row r="5" spans="1:30" s="149" customFormat="1" x14ac:dyDescent="0.2">
      <c r="A5" s="149">
        <v>5</v>
      </c>
      <c r="B5" s="126" t="s">
        <v>251</v>
      </c>
      <c r="C5" s="700">
        <v>0.3</v>
      </c>
      <c r="D5" s="700">
        <v>0.2</v>
      </c>
      <c r="E5" s="700">
        <v>0.52400000000000002</v>
      </c>
      <c r="F5" s="700">
        <v>0</v>
      </c>
      <c r="G5" s="700">
        <v>0.1</v>
      </c>
      <c r="H5" s="700">
        <v>0</v>
      </c>
      <c r="I5" s="700">
        <v>0</v>
      </c>
      <c r="J5" s="700">
        <v>0.1</v>
      </c>
      <c r="K5" s="700">
        <v>9.9500000000000005E-2</v>
      </c>
      <c r="L5" s="700">
        <v>3.1907489504089357</v>
      </c>
      <c r="M5" s="700">
        <v>4.8700001090764999E-2</v>
      </c>
      <c r="N5" s="700">
        <v>0</v>
      </c>
      <c r="O5" s="700">
        <v>0</v>
      </c>
      <c r="P5" s="700">
        <v>0</v>
      </c>
      <c r="Q5" s="700">
        <v>0.34940400719642639</v>
      </c>
      <c r="R5" s="700">
        <v>1.2580000162124634</v>
      </c>
      <c r="S5" s="700">
        <v>0.34599998593330383</v>
      </c>
      <c r="T5" s="700">
        <v>0.53969899210929873</v>
      </c>
      <c r="U5" s="700">
        <v>0.13882799915981292</v>
      </c>
      <c r="V5" s="700">
        <v>0.37256699741411209</v>
      </c>
      <c r="W5" s="700">
        <v>0.15</v>
      </c>
      <c r="X5" s="700">
        <v>0.862568</v>
      </c>
      <c r="Y5" s="700">
        <v>0.42041700000000004</v>
      </c>
      <c r="Z5" s="700">
        <v>0.25325900000000001</v>
      </c>
      <c r="AA5" s="700">
        <v>0.64481600000000006</v>
      </c>
      <c r="AB5" s="700">
        <v>0.65695299932944773</v>
      </c>
      <c r="AC5" s="700">
        <v>0.111474</v>
      </c>
    </row>
    <row r="6" spans="1:30" s="149" customFormat="1" x14ac:dyDescent="0.2">
      <c r="A6" s="149">
        <v>6</v>
      </c>
      <c r="B6" s="126" t="s">
        <v>252</v>
      </c>
      <c r="C6" s="700">
        <v>0.4</v>
      </c>
      <c r="D6" s="700">
        <v>1.3</v>
      </c>
      <c r="E6" s="700">
        <v>0</v>
      </c>
      <c r="F6" s="700">
        <v>0</v>
      </c>
      <c r="G6" s="700">
        <v>0.60099999999999998</v>
      </c>
      <c r="H6" s="700">
        <v>0</v>
      </c>
      <c r="I6" s="700">
        <v>0</v>
      </c>
      <c r="J6" s="700">
        <v>0</v>
      </c>
      <c r="K6" s="700">
        <v>0</v>
      </c>
      <c r="L6" s="700">
        <v>1.8669999837875366</v>
      </c>
      <c r="M6" s="700">
        <v>1.8669999837875366</v>
      </c>
      <c r="N6" s="700">
        <v>0.34799399499320982</v>
      </c>
      <c r="O6" s="700">
        <v>0.8000000059604645</v>
      </c>
      <c r="P6" s="700">
        <v>2.1200000286102294</v>
      </c>
      <c r="Q6" s="700">
        <v>0.87419998645782471</v>
      </c>
      <c r="R6" s="700">
        <v>0.35561800003051758</v>
      </c>
      <c r="S6" s="700">
        <v>1.675029968574524</v>
      </c>
      <c r="T6" s="700">
        <v>1.7999910257453919</v>
      </c>
      <c r="U6" s="700">
        <v>0.86224198341369629</v>
      </c>
      <c r="V6" s="700">
        <v>1.982712998840332</v>
      </c>
      <c r="W6" s="700">
        <v>4.1073579802474978</v>
      </c>
      <c r="X6" s="700">
        <v>0.69440001249313354</v>
      </c>
      <c r="Y6" s="700">
        <v>0.81112597601699832</v>
      </c>
      <c r="Z6" s="700">
        <v>2.4533998966217041</v>
      </c>
      <c r="AA6" s="700">
        <v>1.8133759992370606</v>
      </c>
      <c r="AB6" s="700">
        <v>1.1699249744415283</v>
      </c>
      <c r="AC6" s="700">
        <v>2.1067240238189697</v>
      </c>
    </row>
    <row r="7" spans="1:30" s="149" customFormat="1" x14ac:dyDescent="0.2">
      <c r="A7" s="149">
        <v>7</v>
      </c>
      <c r="B7" s="126" t="s">
        <v>253</v>
      </c>
      <c r="C7" s="700">
        <v>0</v>
      </c>
      <c r="D7" s="700">
        <v>0</v>
      </c>
      <c r="E7" s="700">
        <v>0</v>
      </c>
      <c r="F7" s="700">
        <v>0</v>
      </c>
      <c r="G7" s="700">
        <v>0</v>
      </c>
      <c r="H7" s="700">
        <v>0</v>
      </c>
      <c r="I7" s="700">
        <v>0</v>
      </c>
      <c r="J7" s="700">
        <v>0.05</v>
      </c>
      <c r="K7" s="700">
        <v>8.9219999999999994E-2</v>
      </c>
      <c r="L7" s="700">
        <v>0</v>
      </c>
      <c r="M7" s="700">
        <v>0</v>
      </c>
      <c r="N7" s="700">
        <v>0</v>
      </c>
      <c r="O7" s="700">
        <v>0</v>
      </c>
      <c r="P7" s="700">
        <v>0</v>
      </c>
      <c r="Q7" s="700">
        <v>0</v>
      </c>
      <c r="R7" s="700">
        <v>0</v>
      </c>
      <c r="S7" s="700">
        <v>0</v>
      </c>
      <c r="T7" s="700">
        <v>0</v>
      </c>
      <c r="U7" s="700">
        <v>0</v>
      </c>
      <c r="V7" s="700">
        <v>0</v>
      </c>
      <c r="W7" s="700">
        <v>0</v>
      </c>
      <c r="X7" s="700">
        <v>0</v>
      </c>
      <c r="Y7" s="700">
        <v>0</v>
      </c>
      <c r="Z7" s="700">
        <v>0</v>
      </c>
      <c r="AA7" s="700">
        <v>0</v>
      </c>
      <c r="AB7" s="700">
        <v>0</v>
      </c>
      <c r="AC7" s="700">
        <v>0</v>
      </c>
    </row>
    <row r="8" spans="1:30" s="149" customFormat="1" x14ac:dyDescent="0.2">
      <c r="A8" s="149">
        <v>8</v>
      </c>
      <c r="B8" s="126" t="s">
        <v>254</v>
      </c>
      <c r="C8" s="700">
        <v>0</v>
      </c>
      <c r="D8" s="700">
        <v>0</v>
      </c>
      <c r="E8" s="700">
        <v>3.6999999999999998E-2</v>
      </c>
      <c r="F8" s="700">
        <v>0</v>
      </c>
      <c r="G8" s="700">
        <v>0</v>
      </c>
      <c r="H8" s="700">
        <v>0</v>
      </c>
      <c r="I8" s="700">
        <v>0</v>
      </c>
      <c r="J8" s="700">
        <v>4.9750000000000003E-2</v>
      </c>
      <c r="K8" s="700">
        <v>0.97</v>
      </c>
      <c r="L8" s="700">
        <v>0.30297800449275969</v>
      </c>
      <c r="M8" s="700">
        <v>0.33005800421619413</v>
      </c>
      <c r="N8" s="700">
        <v>0.41400000226497646</v>
      </c>
      <c r="O8" s="700">
        <v>0.28812799428844449</v>
      </c>
      <c r="P8" s="700">
        <v>0.92714399549674986</v>
      </c>
      <c r="Q8" s="700">
        <v>0.80185200357627862</v>
      </c>
      <c r="R8" s="700">
        <v>0.64529800207519528</v>
      </c>
      <c r="S8" s="700">
        <v>0.73272998570442205</v>
      </c>
      <c r="T8" s="700">
        <v>0.72463201238250741</v>
      </c>
      <c r="U8" s="700">
        <v>0.18373799662017823</v>
      </c>
      <c r="V8" s="700">
        <v>0.1109139996893406</v>
      </c>
      <c r="W8" s="700">
        <v>0.52704799587631224</v>
      </c>
      <c r="X8" s="700">
        <v>0.31676999367237091</v>
      </c>
      <c r="Y8" s="700">
        <v>0.28801599572467806</v>
      </c>
      <c r="Z8" s="700">
        <v>0.29771999262332915</v>
      </c>
      <c r="AA8" s="700">
        <v>2.9997730001926421</v>
      </c>
      <c r="AB8" s="700">
        <v>0.16152599453926086</v>
      </c>
      <c r="AC8" s="700">
        <v>0.19692300260066986</v>
      </c>
    </row>
    <row r="9" spans="1:30" s="149" customFormat="1" x14ac:dyDescent="0.2">
      <c r="A9" s="149">
        <v>9</v>
      </c>
      <c r="B9" s="126" t="s">
        <v>255</v>
      </c>
      <c r="C9" s="700">
        <v>0</v>
      </c>
      <c r="D9" s="700">
        <v>0</v>
      </c>
      <c r="E9" s="700">
        <v>0</v>
      </c>
      <c r="F9" s="700">
        <v>0</v>
      </c>
      <c r="G9" s="700">
        <v>0.39500000000000002</v>
      </c>
      <c r="H9" s="700">
        <v>0.115</v>
      </c>
      <c r="I9" s="700">
        <v>0</v>
      </c>
      <c r="J9" s="700">
        <v>0</v>
      </c>
      <c r="K9" s="700">
        <v>0</v>
      </c>
      <c r="L9" s="700">
        <v>0</v>
      </c>
      <c r="M9" s="700">
        <v>0</v>
      </c>
      <c r="N9" s="700">
        <v>0.162549</v>
      </c>
      <c r="O9" s="700">
        <v>0.20999999946355818</v>
      </c>
      <c r="P9" s="700">
        <v>13.285977999999998</v>
      </c>
      <c r="Q9" s="700">
        <v>4.9018920000000001</v>
      </c>
      <c r="R9" s="700">
        <v>8.3832740000000001</v>
      </c>
      <c r="S9" s="700">
        <v>10.591850000000001</v>
      </c>
      <c r="T9" s="700">
        <v>4.7693410000000007</v>
      </c>
      <c r="U9" s="700">
        <v>3.8099430000000001</v>
      </c>
      <c r="V9" s="700">
        <v>3.7668159999999999</v>
      </c>
      <c r="W9" s="700">
        <v>8.6652330000000006</v>
      </c>
      <c r="X9" s="700">
        <v>7.7530000000000001</v>
      </c>
      <c r="Y9" s="700">
        <v>5.5659390000000002</v>
      </c>
      <c r="Z9" s="700">
        <v>7.1711679999999998</v>
      </c>
      <c r="AA9" s="700">
        <v>2.5718700000000001</v>
      </c>
      <c r="AB9" s="700">
        <v>0.81271099999999996</v>
      </c>
      <c r="AC9" s="700">
        <v>7.7772999999999995E-2</v>
      </c>
    </row>
    <row r="10" spans="1:30" s="149" customFormat="1" x14ac:dyDescent="0.2">
      <c r="A10" s="149">
        <v>10</v>
      </c>
      <c r="B10" s="126" t="s">
        <v>256</v>
      </c>
      <c r="C10" s="700">
        <v>0.3</v>
      </c>
      <c r="D10" s="700">
        <v>0</v>
      </c>
      <c r="E10" s="700">
        <v>0.29849999999999999</v>
      </c>
      <c r="F10" s="700">
        <v>0</v>
      </c>
      <c r="G10" s="700">
        <v>0</v>
      </c>
      <c r="H10" s="700">
        <v>0</v>
      </c>
      <c r="I10" s="700">
        <v>0</v>
      </c>
      <c r="J10" s="700">
        <v>0</v>
      </c>
      <c r="K10" s="700">
        <v>0</v>
      </c>
      <c r="L10" s="700">
        <v>0</v>
      </c>
      <c r="M10" s="700">
        <v>0</v>
      </c>
      <c r="N10" s="700">
        <v>0</v>
      </c>
      <c r="O10" s="700">
        <v>0.65485199999999999</v>
      </c>
      <c r="P10" s="700">
        <v>0.61067700000000003</v>
      </c>
      <c r="Q10" s="700">
        <v>0</v>
      </c>
      <c r="R10" s="700">
        <v>0</v>
      </c>
      <c r="S10" s="700">
        <v>1</v>
      </c>
      <c r="T10" s="700">
        <v>1.0402499437332153</v>
      </c>
      <c r="U10" s="700">
        <v>0</v>
      </c>
      <c r="V10" s="700">
        <v>0.61900001764297485</v>
      </c>
      <c r="W10" s="700">
        <v>1.2489069700241089</v>
      </c>
      <c r="X10" s="700">
        <v>1.2000000104308128E-2</v>
      </c>
      <c r="Y10" s="700">
        <v>1.8630000352859497</v>
      </c>
      <c r="Z10" s="700">
        <v>1.6444449424743652</v>
      </c>
      <c r="AA10" s="700">
        <v>2.1823999881744385</v>
      </c>
      <c r="AB10" s="700">
        <v>1.5</v>
      </c>
      <c r="AC10" s="700">
        <v>1.2000000476837158</v>
      </c>
    </row>
    <row r="11" spans="1:30" s="149" customFormat="1" x14ac:dyDescent="0.2">
      <c r="A11" s="149">
        <v>11</v>
      </c>
      <c r="B11" s="126" t="s">
        <v>263</v>
      </c>
      <c r="C11" s="700">
        <v>0</v>
      </c>
      <c r="D11" s="700">
        <v>0</v>
      </c>
      <c r="E11" s="700">
        <v>0</v>
      </c>
      <c r="F11" s="700">
        <v>0</v>
      </c>
      <c r="G11" s="700">
        <v>0.42</v>
      </c>
      <c r="H11" s="700">
        <v>1.1200000000000001</v>
      </c>
      <c r="I11" s="700">
        <v>0.46229999999999999</v>
      </c>
      <c r="J11" s="700">
        <v>9.9500000000000005E-2</v>
      </c>
      <c r="K11" s="700">
        <v>0.18598100000000001</v>
      </c>
      <c r="L11" s="700">
        <v>0</v>
      </c>
      <c r="M11" s="700">
        <v>0</v>
      </c>
      <c r="N11" s="700">
        <v>0.5451120138168335</v>
      </c>
      <c r="O11" s="700">
        <v>0</v>
      </c>
      <c r="P11" s="700">
        <v>0</v>
      </c>
      <c r="Q11" s="700">
        <v>0</v>
      </c>
      <c r="R11" s="700">
        <v>0</v>
      </c>
      <c r="S11" s="700">
        <v>0</v>
      </c>
      <c r="T11" s="700">
        <v>0</v>
      </c>
      <c r="U11" s="700">
        <v>0.60140399472808836</v>
      </c>
      <c r="V11" s="700">
        <v>0.30000001192092896</v>
      </c>
      <c r="W11" s="700">
        <v>2.6875350101089479</v>
      </c>
      <c r="X11" s="700">
        <v>9.4999998807907104E-2</v>
      </c>
      <c r="Y11" s="700">
        <v>0</v>
      </c>
      <c r="Z11" s="700">
        <v>0</v>
      </c>
      <c r="AA11" s="700">
        <v>7.4400000274181366E-2</v>
      </c>
      <c r="AB11" s="700">
        <v>0.14880000027418139</v>
      </c>
      <c r="AC11" s="700">
        <v>0</v>
      </c>
    </row>
    <row r="12" spans="1:30" s="149" customFormat="1" x14ac:dyDescent="0.2">
      <c r="A12" s="149">
        <v>12</v>
      </c>
      <c r="B12" s="126" t="s">
        <v>306</v>
      </c>
      <c r="C12" s="700">
        <v>0</v>
      </c>
      <c r="D12" s="700">
        <v>0</v>
      </c>
      <c r="E12" s="700">
        <v>0</v>
      </c>
      <c r="F12" s="700">
        <v>0</v>
      </c>
      <c r="G12" s="700">
        <v>0</v>
      </c>
      <c r="H12" s="700">
        <v>0</v>
      </c>
      <c r="I12" s="700">
        <v>0</v>
      </c>
      <c r="J12" s="700">
        <v>0</v>
      </c>
      <c r="K12" s="700">
        <v>0</v>
      </c>
      <c r="L12" s="700">
        <v>0</v>
      </c>
      <c r="M12" s="700">
        <v>0</v>
      </c>
      <c r="N12" s="700">
        <v>0</v>
      </c>
      <c r="O12" s="700">
        <v>0</v>
      </c>
      <c r="P12" s="700">
        <v>0</v>
      </c>
      <c r="Q12" s="700">
        <v>1.4674999713897705</v>
      </c>
      <c r="R12" s="700">
        <v>1.0082000494003296</v>
      </c>
      <c r="S12" s="700">
        <v>1.0918500423431396</v>
      </c>
      <c r="T12" s="700">
        <v>0.96915000677108765</v>
      </c>
      <c r="U12" s="700">
        <v>1.1424460411071777</v>
      </c>
      <c r="V12" s="700">
        <v>1.3963350057601929</v>
      </c>
      <c r="W12" s="700">
        <v>1.2253999710083008</v>
      </c>
      <c r="X12" s="700">
        <v>1.2990570068359375</v>
      </c>
      <c r="Y12" s="700">
        <v>1.7495410442352295</v>
      </c>
      <c r="Z12" s="700">
        <v>1.7372369766235352</v>
      </c>
      <c r="AA12" s="700">
        <v>1.8947199583053589</v>
      </c>
      <c r="AB12" s="700">
        <v>9.113387992607116</v>
      </c>
      <c r="AC12" s="700">
        <v>2.7580000919342043</v>
      </c>
    </row>
    <row r="13" spans="1:30" s="424" customFormat="1" x14ac:dyDescent="0.2">
      <c r="A13" s="149">
        <v>13</v>
      </c>
      <c r="B13" s="126" t="s">
        <v>257</v>
      </c>
      <c r="C13" s="700">
        <v>1.9</v>
      </c>
      <c r="D13" s="700">
        <v>2.2000000000000002</v>
      </c>
      <c r="E13" s="700">
        <v>2.6974999999999998</v>
      </c>
      <c r="F13" s="700">
        <v>0.59599999999999997</v>
      </c>
      <c r="G13" s="700">
        <v>0.45</v>
      </c>
      <c r="H13" s="700">
        <v>0.57899999999999996</v>
      </c>
      <c r="I13" s="700">
        <v>0.58099999999999996</v>
      </c>
      <c r="J13" s="700">
        <v>0.84499999999999997</v>
      </c>
      <c r="K13" s="700">
        <v>3.0499640000000001</v>
      </c>
      <c r="L13" s="700">
        <v>1.4490000009536743</v>
      </c>
      <c r="M13" s="700">
        <v>1.0959999561309814</v>
      </c>
      <c r="N13" s="700">
        <v>0.89999997615814209</v>
      </c>
      <c r="O13" s="700">
        <v>0.84460002183914185</v>
      </c>
      <c r="P13" s="700">
        <v>0.89999997615814209</v>
      </c>
      <c r="Q13" s="700">
        <v>1.2000000476837158</v>
      </c>
      <c r="R13" s="700">
        <v>1.0921850204467773</v>
      </c>
      <c r="S13" s="700">
        <v>0.99699997901916504</v>
      </c>
      <c r="T13" s="700">
        <v>1.3400019407272339</v>
      </c>
      <c r="U13" s="700">
        <v>1.4343999851226807</v>
      </c>
      <c r="V13" s="700">
        <v>1.4700000476837158</v>
      </c>
      <c r="W13" s="700">
        <v>1.2525000043869019</v>
      </c>
      <c r="X13" s="700">
        <v>1.4104000329971313</v>
      </c>
      <c r="Y13" s="700">
        <v>1.7202719449996948</v>
      </c>
      <c r="Z13" s="700">
        <v>3.3522539138793945</v>
      </c>
      <c r="AA13" s="700">
        <v>2.9575119018554688</v>
      </c>
      <c r="AB13" s="700">
        <v>4.4743871688842773</v>
      </c>
      <c r="AC13" s="700">
        <v>8.9675512313842773</v>
      </c>
    </row>
    <row r="14" spans="1:30" s="424" customFormat="1" ht="20.100000000000001" customHeight="1" x14ac:dyDescent="0.2">
      <c r="B14" s="425" t="s">
        <v>5</v>
      </c>
      <c r="C14" s="701">
        <f t="shared" ref="C14:AA14" si="0">SUM(C3:C13)</f>
        <v>6.8000000000000007</v>
      </c>
      <c r="D14" s="701">
        <f t="shared" si="0"/>
        <v>10.100000000000001</v>
      </c>
      <c r="E14" s="701">
        <f t="shared" si="0"/>
        <v>6.8199999999999994</v>
      </c>
      <c r="F14" s="701">
        <f t="shared" si="0"/>
        <v>2.597</v>
      </c>
      <c r="G14" s="701">
        <f t="shared" si="0"/>
        <v>3.2392000000000003</v>
      </c>
      <c r="H14" s="701">
        <f t="shared" si="0"/>
        <v>2.6390000000000002</v>
      </c>
      <c r="I14" s="701">
        <f t="shared" si="0"/>
        <v>3.2423000000000002</v>
      </c>
      <c r="J14" s="701">
        <f t="shared" si="0"/>
        <v>5.1742499999999989</v>
      </c>
      <c r="K14" s="701">
        <f t="shared" si="0"/>
        <v>4.9446650000000005</v>
      </c>
      <c r="L14" s="701">
        <f t="shared" si="0"/>
        <v>11.634489935589789</v>
      </c>
      <c r="M14" s="701">
        <f t="shared" si="0"/>
        <v>7.3586699337813846</v>
      </c>
      <c r="N14" s="701">
        <f t="shared" si="0"/>
        <v>4.3389469998693464</v>
      </c>
      <c r="O14" s="701">
        <f t="shared" si="0"/>
        <v>4.6671940117764468</v>
      </c>
      <c r="P14" s="701">
        <f t="shared" si="0"/>
        <v>20.322099974771497</v>
      </c>
      <c r="Q14" s="701">
        <f t="shared" si="0"/>
        <v>15.265493072710514</v>
      </c>
      <c r="R14" s="701">
        <f t="shared" si="0"/>
        <v>20.872857135848999</v>
      </c>
      <c r="S14" s="701">
        <f t="shared" si="0"/>
        <v>20.690471984069823</v>
      </c>
      <c r="T14" s="701">
        <f t="shared" si="0"/>
        <v>13.230637921661378</v>
      </c>
      <c r="U14" s="701">
        <f t="shared" si="0"/>
        <v>10.492268034682276</v>
      </c>
      <c r="V14" s="701">
        <f t="shared" si="0"/>
        <v>15.139269950823545</v>
      </c>
      <c r="W14" s="701">
        <f t="shared" si="0"/>
        <v>22.11778791254044</v>
      </c>
      <c r="X14" s="701">
        <f t="shared" si="0"/>
        <v>14.951676008924842</v>
      </c>
      <c r="Y14" s="701">
        <f t="shared" si="0"/>
        <v>17.900283058598518</v>
      </c>
      <c r="Z14" s="701">
        <f t="shared" si="0"/>
        <v>19.621495664181708</v>
      </c>
      <c r="AA14" s="701">
        <f t="shared" si="0"/>
        <v>22.159800890061856</v>
      </c>
      <c r="AB14" s="701">
        <f t="shared" ref="AB14" si="1">SUM(AB3:AB13)</f>
        <v>23.573400185945871</v>
      </c>
      <c r="AC14" s="701">
        <f t="shared" ref="AC14" si="2">SUM(AC3:AC13)</f>
        <v>22.082479386206629</v>
      </c>
    </row>
    <row r="15" spans="1:30" s="187" customFormat="1" x14ac:dyDescent="0.2">
      <c r="B15" s="130" t="s">
        <v>476</v>
      </c>
      <c r="C15" s="736"/>
      <c r="D15" s="736"/>
      <c r="E15" s="736"/>
      <c r="F15" s="736"/>
      <c r="G15" s="736"/>
      <c r="H15" s="736"/>
      <c r="I15" s="736"/>
      <c r="J15" s="736"/>
      <c r="K15" s="736"/>
      <c r="L15" s="736"/>
      <c r="M15" s="736"/>
      <c r="N15" s="736"/>
      <c r="O15" s="736"/>
      <c r="P15" s="736"/>
      <c r="Q15" s="736"/>
      <c r="R15" s="736"/>
      <c r="S15" s="736"/>
      <c r="T15" s="736"/>
      <c r="U15" s="736"/>
      <c r="V15" s="736"/>
      <c r="W15" s="736"/>
      <c r="X15" s="736"/>
      <c r="Y15" s="736"/>
      <c r="Z15" s="736"/>
    </row>
    <row r="16" spans="1:30" s="4" customFormat="1" x14ac:dyDescent="0.2">
      <c r="B16" s="535" t="s">
        <v>477</v>
      </c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0"/>
      <c r="O16" s="700"/>
      <c r="P16" s="700"/>
      <c r="Q16" s="700"/>
      <c r="R16" s="700">
        <v>1.1106579999999999</v>
      </c>
      <c r="S16" s="700">
        <v>0.79200000000000004</v>
      </c>
      <c r="T16" s="700">
        <v>0.84935400000000005</v>
      </c>
      <c r="U16" s="700">
        <v>0.50462499999999999</v>
      </c>
      <c r="V16" s="700">
        <v>0.59841099999999992</v>
      </c>
      <c r="W16" s="700">
        <v>0.91092699999999993</v>
      </c>
      <c r="X16" s="700">
        <v>0.43</v>
      </c>
      <c r="Y16" s="700">
        <v>0.711422</v>
      </c>
      <c r="Z16" s="700">
        <v>0.99217699999999986</v>
      </c>
      <c r="AA16" s="700">
        <v>1.3573489999999999</v>
      </c>
      <c r="AB16" s="700">
        <v>0.9752090000000001</v>
      </c>
      <c r="AC16" s="700">
        <v>0.400426</v>
      </c>
    </row>
    <row r="17" spans="1:30" s="4" customFormat="1" x14ac:dyDescent="0.2">
      <c r="B17" s="535" t="s">
        <v>771</v>
      </c>
      <c r="C17" s="700"/>
      <c r="D17" s="700"/>
      <c r="E17" s="700"/>
      <c r="F17" s="700"/>
      <c r="G17" s="700"/>
      <c r="H17" s="700"/>
      <c r="I17" s="700"/>
      <c r="J17" s="700"/>
      <c r="K17" s="700"/>
      <c r="L17" s="700"/>
      <c r="M17" s="700">
        <v>1.9419949999999999</v>
      </c>
      <c r="N17" s="700">
        <v>3.179522</v>
      </c>
      <c r="O17" s="700">
        <v>3.4746750000000004</v>
      </c>
      <c r="P17" s="700">
        <v>2.8797009999999998</v>
      </c>
      <c r="Q17" s="700">
        <v>3.2512460000000001</v>
      </c>
      <c r="R17" s="700">
        <v>3.189629</v>
      </c>
      <c r="S17" s="700">
        <v>3.8707750000000001</v>
      </c>
      <c r="T17" s="700">
        <v>4.3524820000000002</v>
      </c>
      <c r="U17" s="700">
        <v>4.5645210000000001</v>
      </c>
      <c r="V17" s="700">
        <v>5.5141970000000002</v>
      </c>
      <c r="W17" s="700">
        <v>5.2318239999999996</v>
      </c>
      <c r="X17" s="700">
        <v>6.6367659999999997</v>
      </c>
      <c r="Y17" s="700">
        <v>5.7111459999999994</v>
      </c>
      <c r="Z17" s="700">
        <v>5.4258729999999993</v>
      </c>
      <c r="AA17" s="700">
        <v>5.3065319999999998</v>
      </c>
      <c r="AB17" s="700">
        <v>5.2874509999999999</v>
      </c>
      <c r="AC17" s="700">
        <v>6.0805769999999999</v>
      </c>
    </row>
    <row r="18" spans="1:30" s="4" customFormat="1" x14ac:dyDescent="0.2">
      <c r="B18" s="535" t="s">
        <v>1091</v>
      </c>
      <c r="C18" s="700"/>
      <c r="D18" s="700"/>
      <c r="E18" s="700"/>
      <c r="F18" s="700"/>
      <c r="G18" s="700"/>
      <c r="H18" s="700"/>
      <c r="I18" s="700"/>
      <c r="J18" s="700"/>
      <c r="K18" s="700"/>
      <c r="L18" s="700"/>
      <c r="M18" s="700"/>
      <c r="N18" s="700">
        <v>2.6234999999999998E-2</v>
      </c>
      <c r="O18" s="700">
        <v>2.5000000000000001E-2</v>
      </c>
      <c r="P18" s="700">
        <v>7.8788999999999998E-2</v>
      </c>
      <c r="Q18" s="700">
        <v>8.5043000000000007E-2</v>
      </c>
      <c r="R18" s="700">
        <v>4.3174999999999998E-2</v>
      </c>
      <c r="S18" s="700">
        <v>9.0875999999999998E-2</v>
      </c>
      <c r="T18" s="700">
        <v>2.1531999999999999E-2</v>
      </c>
      <c r="U18" s="700">
        <v>1.7911999999999997E-2</v>
      </c>
      <c r="V18" s="700">
        <v>0.22170200000000001</v>
      </c>
      <c r="W18" s="700">
        <v>0.2329</v>
      </c>
      <c r="X18" s="700">
        <v>0.282217</v>
      </c>
      <c r="Y18" s="700">
        <v>0.55971099999999996</v>
      </c>
      <c r="Z18" s="700">
        <v>0.510884</v>
      </c>
      <c r="AA18" s="700">
        <v>0.23511000000000001</v>
      </c>
      <c r="AB18" s="700">
        <v>5.9561000000000003E-2</v>
      </c>
      <c r="AC18" s="700">
        <v>0.26746900000000001</v>
      </c>
    </row>
    <row r="19" spans="1:30" s="4" customFormat="1" x14ac:dyDescent="0.2">
      <c r="B19" s="535" t="s">
        <v>772</v>
      </c>
      <c r="C19" s="700"/>
      <c r="D19" s="700"/>
      <c r="E19" s="700"/>
      <c r="F19" s="700"/>
      <c r="G19" s="700"/>
      <c r="H19" s="700"/>
      <c r="I19" s="700"/>
      <c r="J19" s="700"/>
      <c r="K19" s="700"/>
      <c r="L19" s="700"/>
      <c r="M19" s="700"/>
      <c r="N19" s="700">
        <v>2.2000000000000002</v>
      </c>
      <c r="O19" s="700">
        <v>3</v>
      </c>
      <c r="P19" s="700">
        <v>2</v>
      </c>
      <c r="Q19" s="700">
        <v>1.988</v>
      </c>
      <c r="R19" s="700">
        <v>1.988</v>
      </c>
      <c r="S19" s="700">
        <v>2.0179999999999998</v>
      </c>
      <c r="T19" s="700">
        <v>1.988</v>
      </c>
      <c r="U19" s="700">
        <v>1.87677</v>
      </c>
      <c r="V19" s="700">
        <v>1.8748800000000001</v>
      </c>
      <c r="W19" s="700">
        <v>1.984</v>
      </c>
      <c r="X19" s="700">
        <v>1.8740000000000001</v>
      </c>
      <c r="Y19" s="700">
        <v>1.8186040000000001</v>
      </c>
      <c r="Z19" s="700">
        <v>2.1374509999999995</v>
      </c>
      <c r="AA19" s="700">
        <v>2.6644029999999992</v>
      </c>
      <c r="AB19" s="700">
        <v>2.515603</v>
      </c>
      <c r="AC19" s="700">
        <v>2.9119999999999999</v>
      </c>
    </row>
    <row r="20" spans="1:30" s="4" customFormat="1" x14ac:dyDescent="0.2">
      <c r="B20" s="535" t="s">
        <v>662</v>
      </c>
      <c r="C20" s="700"/>
      <c r="D20" s="700"/>
      <c r="E20" s="700"/>
      <c r="F20" s="700"/>
      <c r="G20" s="700"/>
      <c r="H20" s="700"/>
      <c r="I20" s="700"/>
      <c r="J20" s="700"/>
      <c r="K20" s="700"/>
      <c r="L20" s="700"/>
      <c r="M20" s="700"/>
      <c r="N20" s="700">
        <v>1.9419949999999999</v>
      </c>
      <c r="O20" s="700">
        <v>1.5404990000000001</v>
      </c>
      <c r="P20" s="700">
        <v>1.2264349999999999</v>
      </c>
      <c r="Q20" s="700">
        <v>1.2492370000000002</v>
      </c>
      <c r="R20" s="700">
        <v>1.104687</v>
      </c>
      <c r="S20" s="700">
        <v>1.6018869999999998</v>
      </c>
      <c r="T20" s="700">
        <v>1.2256320000000001</v>
      </c>
      <c r="U20" s="700">
        <v>1.196394</v>
      </c>
      <c r="V20" s="700">
        <v>1.2141710000000001</v>
      </c>
      <c r="W20" s="700">
        <v>0.91700000000000004</v>
      </c>
      <c r="X20" s="700">
        <v>1</v>
      </c>
      <c r="Y20" s="700">
        <v>1</v>
      </c>
      <c r="Z20" s="700">
        <v>2.1841680000000001</v>
      </c>
      <c r="AA20" s="700">
        <v>1.9003270000000001</v>
      </c>
      <c r="AB20" s="700">
        <v>1.7561660000000001</v>
      </c>
      <c r="AC20" s="700">
        <v>1.9007299999999996</v>
      </c>
    </row>
    <row r="21" spans="1:30" s="4" customFormat="1" x14ac:dyDescent="0.2">
      <c r="B21" s="699" t="s">
        <v>663</v>
      </c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>
        <v>0.19963499999999998</v>
      </c>
      <c r="O21" s="702">
        <v>0.107846</v>
      </c>
      <c r="P21" s="702">
        <v>1</v>
      </c>
      <c r="Q21" s="702">
        <v>3.248424</v>
      </c>
      <c r="R21" s="702">
        <v>4.8483010000000002</v>
      </c>
      <c r="S21" s="702">
        <v>5.7663080000000004</v>
      </c>
      <c r="T21" s="702">
        <v>3.2947600000000001</v>
      </c>
      <c r="U21" s="702">
        <v>4.2734680000000003</v>
      </c>
      <c r="V21" s="702">
        <v>2.334784</v>
      </c>
      <c r="W21" s="702">
        <v>0.59</v>
      </c>
      <c r="X21" s="702">
        <v>0.31</v>
      </c>
      <c r="Y21" s="702">
        <v>0.219</v>
      </c>
      <c r="Z21" s="702">
        <v>0.46367700000000001</v>
      </c>
      <c r="AA21" s="702">
        <v>0</v>
      </c>
      <c r="AB21" s="702">
        <v>0</v>
      </c>
      <c r="AC21" s="702">
        <v>0</v>
      </c>
    </row>
    <row r="22" spans="1:30" ht="15.75" customHeight="1" x14ac:dyDescent="0.2">
      <c r="B22" s="124" t="s">
        <v>773</v>
      </c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</row>
    <row r="23" spans="1:30" s="32" customFormat="1" ht="24.75" customHeight="1" x14ac:dyDescent="0.2">
      <c r="B23" s="124"/>
    </row>
    <row r="24" spans="1:30" s="32" customFormat="1" ht="25.15" customHeight="1" x14ac:dyDescent="0.2">
      <c r="B24" s="73" t="str">
        <f>Index!B85</f>
        <v>Table 10d   Transfers treated as subsidies to public enterprises in GDP estimates,  FY2004-FY2020</v>
      </c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698"/>
      <c r="Z24" s="698"/>
    </row>
    <row r="25" spans="1:30" s="32" customFormat="1" ht="20.100000000000001" customHeight="1" x14ac:dyDescent="0.2">
      <c r="B25" s="218" t="s">
        <v>774</v>
      </c>
      <c r="C25" s="48"/>
      <c r="D25" s="48"/>
      <c r="E25" s="48"/>
      <c r="F25" s="48"/>
      <c r="G25" s="48" t="str">
        <f t="shared" ref="G25:P25" si="3">G2</f>
        <v>FY1997</v>
      </c>
      <c r="H25" s="48" t="str">
        <f t="shared" si="3"/>
        <v>FY1998</v>
      </c>
      <c r="I25" s="48" t="str">
        <f t="shared" si="3"/>
        <v>FY1999</v>
      </c>
      <c r="J25" s="48" t="str">
        <f t="shared" si="3"/>
        <v>FY2000</v>
      </c>
      <c r="K25" s="48" t="str">
        <f t="shared" si="3"/>
        <v>FY2001</v>
      </c>
      <c r="L25" s="48" t="str">
        <f t="shared" si="3"/>
        <v>FY2002</v>
      </c>
      <c r="M25" s="48" t="str">
        <f t="shared" si="3"/>
        <v>FY2003</v>
      </c>
      <c r="N25" s="48" t="str">
        <f t="shared" si="3"/>
        <v>FY2004</v>
      </c>
      <c r="O25" s="48" t="str">
        <f t="shared" si="3"/>
        <v>FY2005</v>
      </c>
      <c r="P25" s="48" t="str">
        <f t="shared" si="3"/>
        <v>FY2006</v>
      </c>
      <c r="Q25" s="48" t="s">
        <v>296</v>
      </c>
      <c r="R25" s="48" t="s">
        <v>297</v>
      </c>
      <c r="S25" s="48" t="s">
        <v>430</v>
      </c>
      <c r="T25" s="48" t="s">
        <v>444</v>
      </c>
      <c r="U25" s="48" t="s">
        <v>541</v>
      </c>
      <c r="V25" s="48" t="s">
        <v>594</v>
      </c>
      <c r="W25" s="48" t="s">
        <v>656</v>
      </c>
      <c r="X25" s="48" t="s">
        <v>675</v>
      </c>
      <c r="Y25" s="48" t="s">
        <v>676</v>
      </c>
      <c r="Z25" s="48" t="s">
        <v>677</v>
      </c>
      <c r="AA25" s="48" t="s">
        <v>678</v>
      </c>
      <c r="AB25" s="48" t="s">
        <v>679</v>
      </c>
      <c r="AC25" s="48" t="s">
        <v>680</v>
      </c>
      <c r="AD25" s="48" t="s">
        <v>681</v>
      </c>
    </row>
    <row r="26" spans="1:30" s="18" customFormat="1" ht="20.100000000000001" customHeight="1" x14ac:dyDescent="0.2">
      <c r="A26" s="18">
        <v>1</v>
      </c>
      <c r="B26" s="122" t="s">
        <v>249</v>
      </c>
      <c r="C26" s="123"/>
      <c r="D26" s="123"/>
      <c r="E26" s="123"/>
      <c r="F26" s="123"/>
      <c r="G26" s="700">
        <v>0.7849000096321106</v>
      </c>
      <c r="H26" s="700">
        <v>0.5</v>
      </c>
      <c r="I26" s="700">
        <v>0</v>
      </c>
      <c r="J26" s="700">
        <v>2</v>
      </c>
      <c r="K26" s="700">
        <v>0</v>
      </c>
      <c r="L26" s="700">
        <v>1.5</v>
      </c>
      <c r="M26" s="700">
        <v>0.91299998760223389</v>
      </c>
      <c r="N26" s="700">
        <v>0.7160000205039978</v>
      </c>
      <c r="O26" s="700">
        <v>0.40000000596046448</v>
      </c>
      <c r="P26" s="700">
        <v>0.3970000147819519</v>
      </c>
      <c r="Q26" s="700">
        <v>0.10000000149011612</v>
      </c>
      <c r="R26" s="700">
        <v>2.7400000095367432</v>
      </c>
      <c r="S26" s="700">
        <v>0.82440000772476196</v>
      </c>
      <c r="T26" s="700">
        <v>0.49879100918769836</v>
      </c>
      <c r="U26" s="700">
        <v>0.71926701068878174</v>
      </c>
      <c r="V26" s="700">
        <v>0.77287197113037109</v>
      </c>
      <c r="W26" s="700">
        <v>1.1770399808883667</v>
      </c>
      <c r="X26" s="700">
        <v>0.39680901169776917</v>
      </c>
      <c r="Y26" s="700">
        <v>0.6355469822883606</v>
      </c>
      <c r="Z26" s="700">
        <v>0.49599999189376831</v>
      </c>
      <c r="AA26" s="700">
        <v>1.6864000558853149</v>
      </c>
      <c r="AB26" s="700">
        <v>1.4151060581207275</v>
      </c>
      <c r="AC26" s="700">
        <v>0.94239997863769531</v>
      </c>
      <c r="AD26" s="700">
        <v>0.84320002794265747</v>
      </c>
    </row>
    <row r="27" spans="1:30" x14ac:dyDescent="0.2">
      <c r="A27">
        <v>3</v>
      </c>
      <c r="B27" s="124" t="s">
        <v>250</v>
      </c>
      <c r="C27" s="125"/>
      <c r="D27" s="125"/>
      <c r="E27" s="125"/>
      <c r="F27" s="125"/>
      <c r="G27" s="700">
        <v>0.48829999566078186</v>
      </c>
      <c r="H27" s="700">
        <v>0.32499998807907104</v>
      </c>
      <c r="I27" s="700">
        <v>0.32499998807907104</v>
      </c>
      <c r="J27" s="700">
        <v>2.0299999713897705</v>
      </c>
      <c r="K27" s="700">
        <v>0.55000001192092896</v>
      </c>
      <c r="L27" s="700">
        <v>0.49799999594688416</v>
      </c>
      <c r="M27" s="700">
        <v>0.19900000095367432</v>
      </c>
      <c r="N27" s="700">
        <v>0.32699999213218689</v>
      </c>
      <c r="O27" s="700">
        <v>0.90399998426437378</v>
      </c>
      <c r="P27" s="700">
        <v>1.3528319597244263</v>
      </c>
      <c r="Q27" s="700">
        <v>3.4658410549163818</v>
      </c>
      <c r="R27" s="700">
        <v>2.8350000381469727</v>
      </c>
      <c r="S27" s="700">
        <v>3.4316120147705078</v>
      </c>
      <c r="T27" s="700">
        <v>1.5487819910049438</v>
      </c>
      <c r="U27" s="700">
        <v>1.1000000238418579</v>
      </c>
      <c r="V27" s="700">
        <v>2.8524549007415771</v>
      </c>
      <c r="W27" s="700">
        <v>1</v>
      </c>
      <c r="X27" s="700">
        <v>1.7999999523162842</v>
      </c>
      <c r="Y27" s="700">
        <v>2.6297640800476074</v>
      </c>
      <c r="Z27" s="700">
        <v>1.3778599500656128</v>
      </c>
      <c r="AA27" s="700">
        <v>1.3277109861373901</v>
      </c>
      <c r="AB27" s="700">
        <v>1.3278599977493286</v>
      </c>
      <c r="AC27" s="700">
        <v>1.7898600101470947</v>
      </c>
      <c r="AD27" s="700">
        <v>1.6540000438690186</v>
      </c>
    </row>
    <row r="28" spans="1:30" x14ac:dyDescent="0.2">
      <c r="A28">
        <v>5</v>
      </c>
      <c r="B28" s="124" t="s">
        <v>251</v>
      </c>
      <c r="C28" s="125"/>
      <c r="D28" s="125"/>
      <c r="E28" s="125"/>
      <c r="F28" s="125"/>
      <c r="G28" s="700">
        <v>0</v>
      </c>
      <c r="H28" s="700">
        <v>0</v>
      </c>
      <c r="I28" s="700">
        <v>0</v>
      </c>
      <c r="J28" s="700">
        <v>0.10000000149011612</v>
      </c>
      <c r="K28" s="700">
        <v>9.9500000476837158E-2</v>
      </c>
      <c r="L28" s="700">
        <v>1.4644999504089355</v>
      </c>
      <c r="M28" s="700">
        <v>4.8700001090764999E-2</v>
      </c>
      <c r="N28" s="700">
        <v>0</v>
      </c>
      <c r="O28" s="700">
        <v>0</v>
      </c>
      <c r="P28" s="700">
        <v>0</v>
      </c>
      <c r="Q28" s="700">
        <v>0.34940400719642639</v>
      </c>
      <c r="R28" s="700">
        <v>1.2580000162124634</v>
      </c>
      <c r="S28" s="700">
        <v>0.34599998593330383</v>
      </c>
      <c r="T28" s="700">
        <v>0.31809899210929871</v>
      </c>
      <c r="U28" s="700">
        <v>0.12443099915981293</v>
      </c>
      <c r="V28" s="700">
        <v>8.9098997414112091E-2</v>
      </c>
      <c r="W28" s="700">
        <v>0</v>
      </c>
      <c r="X28" s="700">
        <v>0</v>
      </c>
      <c r="Y28" s="700">
        <v>0</v>
      </c>
      <c r="Z28" s="700">
        <v>0</v>
      </c>
      <c r="AA28" s="700">
        <v>0</v>
      </c>
      <c r="AB28" s="700">
        <v>2.9999999329447746E-2</v>
      </c>
      <c r="AC28" s="700">
        <v>0</v>
      </c>
      <c r="AD28" s="700">
        <v>0</v>
      </c>
    </row>
    <row r="29" spans="1:30" x14ac:dyDescent="0.2">
      <c r="A29">
        <v>6</v>
      </c>
      <c r="B29" s="124" t="s">
        <v>252</v>
      </c>
      <c r="C29" s="125"/>
      <c r="D29" s="125"/>
      <c r="E29" s="125"/>
      <c r="F29" s="125"/>
      <c r="G29" s="700">
        <v>0.11519999802112579</v>
      </c>
      <c r="H29" s="700">
        <v>0</v>
      </c>
      <c r="I29" s="700">
        <v>0</v>
      </c>
      <c r="J29" s="700">
        <v>0</v>
      </c>
      <c r="K29" s="700">
        <v>0</v>
      </c>
      <c r="L29" s="700">
        <v>1.8669999837875366</v>
      </c>
      <c r="M29" s="700">
        <v>1.8669999837875366</v>
      </c>
      <c r="N29" s="700">
        <v>0.17399999499320984</v>
      </c>
      <c r="O29" s="700">
        <v>0.40000000596046448</v>
      </c>
      <c r="P29" s="700">
        <v>1.4700000286102295</v>
      </c>
      <c r="Q29" s="700">
        <v>0.87419998645782471</v>
      </c>
      <c r="R29" s="700">
        <v>0.35561800003051758</v>
      </c>
      <c r="S29" s="700">
        <v>1.1539269685745239</v>
      </c>
      <c r="T29" s="700">
        <v>0.92620402574539185</v>
      </c>
      <c r="U29" s="700">
        <v>0.86224198341369629</v>
      </c>
      <c r="V29" s="700">
        <v>1.564640998840332</v>
      </c>
      <c r="W29" s="700">
        <v>1.0840619802474976</v>
      </c>
      <c r="X29" s="700">
        <v>0.69440001249313354</v>
      </c>
      <c r="Y29" s="700">
        <v>0.55604797601699829</v>
      </c>
      <c r="Z29" s="700">
        <v>2.4533998966217041</v>
      </c>
      <c r="AA29" s="700">
        <v>1.1407999992370605</v>
      </c>
      <c r="AB29" s="700">
        <v>1.1699249744415283</v>
      </c>
      <c r="AC29" s="700">
        <v>2.1067240238189697</v>
      </c>
      <c r="AD29" s="700">
        <v>2.1067240238189697</v>
      </c>
    </row>
    <row r="30" spans="1:30" x14ac:dyDescent="0.2">
      <c r="A30">
        <v>7</v>
      </c>
      <c r="B30" s="124" t="s">
        <v>253</v>
      </c>
      <c r="C30" s="125"/>
      <c r="D30" s="125"/>
      <c r="E30" s="125"/>
      <c r="F30" s="125"/>
      <c r="G30" s="700">
        <v>0</v>
      </c>
      <c r="H30" s="700">
        <v>0</v>
      </c>
      <c r="I30" s="700">
        <v>0</v>
      </c>
      <c r="J30" s="700">
        <v>5.000000074505806E-2</v>
      </c>
      <c r="K30" s="700">
        <v>0</v>
      </c>
      <c r="L30" s="700">
        <v>0</v>
      </c>
      <c r="M30" s="700">
        <v>0</v>
      </c>
      <c r="N30" s="700">
        <v>0</v>
      </c>
      <c r="O30" s="700">
        <v>0</v>
      </c>
      <c r="P30" s="700">
        <v>0</v>
      </c>
      <c r="Q30" s="700">
        <v>0</v>
      </c>
      <c r="R30" s="700">
        <v>0</v>
      </c>
      <c r="S30" s="700">
        <v>0</v>
      </c>
      <c r="T30" s="700">
        <v>0</v>
      </c>
      <c r="U30" s="700">
        <v>0</v>
      </c>
      <c r="V30" s="700">
        <v>0</v>
      </c>
      <c r="W30" s="700">
        <v>0</v>
      </c>
      <c r="X30" s="700">
        <v>0</v>
      </c>
      <c r="Y30" s="700">
        <v>0</v>
      </c>
      <c r="Z30" s="700">
        <v>0</v>
      </c>
      <c r="AA30" s="700">
        <v>0</v>
      </c>
      <c r="AB30" s="700">
        <v>0</v>
      </c>
      <c r="AC30" s="700">
        <v>0</v>
      </c>
      <c r="AD30" s="700">
        <v>0</v>
      </c>
    </row>
    <row r="31" spans="1:30" x14ac:dyDescent="0.2">
      <c r="A31">
        <v>8</v>
      </c>
      <c r="B31" s="126" t="s">
        <v>254</v>
      </c>
      <c r="C31" s="125"/>
      <c r="D31" s="125"/>
      <c r="E31" s="125"/>
      <c r="F31" s="125"/>
      <c r="G31" s="700">
        <v>0</v>
      </c>
      <c r="H31" s="700">
        <v>0</v>
      </c>
      <c r="I31" s="700">
        <v>0</v>
      </c>
      <c r="J31" s="700">
        <v>0</v>
      </c>
      <c r="K31" s="700">
        <v>0.1364160031080246</v>
      </c>
      <c r="L31" s="700">
        <v>0.1514890044927597</v>
      </c>
      <c r="M31" s="700">
        <v>0.16502900421619415</v>
      </c>
      <c r="N31" s="700">
        <v>0.2070000022649765</v>
      </c>
      <c r="O31" s="700">
        <v>0.14406399428844452</v>
      </c>
      <c r="P31" s="700">
        <v>0.46357199549674988</v>
      </c>
      <c r="Q31" s="700">
        <v>0.40250000357627869</v>
      </c>
      <c r="R31" s="700">
        <v>0.32264900207519531</v>
      </c>
      <c r="S31" s="700">
        <v>0.366364985704422</v>
      </c>
      <c r="T31" s="700">
        <v>0.36231601238250732</v>
      </c>
      <c r="U31" s="700">
        <v>9.1868996620178223E-2</v>
      </c>
      <c r="V31" s="700">
        <v>5.5456999689340591E-2</v>
      </c>
      <c r="W31" s="700">
        <v>0.26352399587631226</v>
      </c>
      <c r="X31" s="700">
        <v>0.15838499367237091</v>
      </c>
      <c r="Y31" s="700">
        <v>0.14400799572467804</v>
      </c>
      <c r="Z31" s="700">
        <v>0.14885999262332916</v>
      </c>
      <c r="AA31" s="700">
        <v>0.17257300019264221</v>
      </c>
      <c r="AB31" s="700">
        <v>0.16152599453926086</v>
      </c>
      <c r="AC31" s="700">
        <v>0.19692300260066986</v>
      </c>
      <c r="AD31" s="700">
        <v>0.213297039270401</v>
      </c>
    </row>
    <row r="32" spans="1:30" x14ac:dyDescent="0.2">
      <c r="A32">
        <v>9</v>
      </c>
      <c r="B32" s="124" t="s">
        <v>255</v>
      </c>
      <c r="C32" s="125"/>
      <c r="D32" s="125"/>
      <c r="E32" s="125"/>
      <c r="F32" s="125"/>
      <c r="G32" s="700">
        <v>5.000000074505806E-2</v>
      </c>
      <c r="H32" s="700">
        <v>0.11500000208616257</v>
      </c>
      <c r="I32" s="700">
        <v>0</v>
      </c>
      <c r="J32" s="700">
        <v>0</v>
      </c>
      <c r="K32" s="700">
        <v>0</v>
      </c>
      <c r="L32" s="700">
        <v>0</v>
      </c>
      <c r="M32" s="700">
        <v>0</v>
      </c>
      <c r="N32" s="700">
        <v>0</v>
      </c>
      <c r="O32" s="700">
        <v>9.8999999463558197E-2</v>
      </c>
      <c r="P32" s="700">
        <v>0</v>
      </c>
      <c r="Q32" s="700">
        <v>0</v>
      </c>
      <c r="R32" s="700">
        <v>0</v>
      </c>
      <c r="S32" s="700">
        <v>0</v>
      </c>
      <c r="T32" s="700">
        <v>0</v>
      </c>
      <c r="U32" s="700">
        <v>0</v>
      </c>
      <c r="V32" s="700">
        <v>0</v>
      </c>
      <c r="W32" s="700">
        <v>0</v>
      </c>
      <c r="X32" s="700">
        <v>0</v>
      </c>
      <c r="Y32" s="700">
        <v>0</v>
      </c>
      <c r="Z32" s="700">
        <v>0</v>
      </c>
      <c r="AA32" s="700">
        <v>0</v>
      </c>
      <c r="AB32" s="700">
        <v>0</v>
      </c>
      <c r="AC32" s="700">
        <v>0</v>
      </c>
      <c r="AD32" s="700">
        <v>0</v>
      </c>
    </row>
    <row r="33" spans="1:30" x14ac:dyDescent="0.2">
      <c r="A33">
        <v>10</v>
      </c>
      <c r="B33" s="124" t="s">
        <v>256</v>
      </c>
      <c r="C33" s="125"/>
      <c r="D33" s="125"/>
      <c r="E33" s="125"/>
      <c r="F33" s="125"/>
      <c r="G33" s="700">
        <v>0</v>
      </c>
      <c r="H33" s="700">
        <v>0</v>
      </c>
      <c r="I33" s="700">
        <v>0</v>
      </c>
      <c r="J33" s="700">
        <v>0</v>
      </c>
      <c r="K33" s="700">
        <v>0</v>
      </c>
      <c r="L33" s="700">
        <v>0</v>
      </c>
      <c r="M33" s="700">
        <v>0</v>
      </c>
      <c r="N33" s="700">
        <v>0</v>
      </c>
      <c r="O33" s="700">
        <v>0</v>
      </c>
      <c r="P33" s="700">
        <v>0</v>
      </c>
      <c r="Q33" s="700">
        <v>0</v>
      </c>
      <c r="R33" s="700">
        <v>0</v>
      </c>
      <c r="S33" s="700">
        <v>1</v>
      </c>
      <c r="T33" s="700">
        <v>1.0402499437332153</v>
      </c>
      <c r="U33" s="700">
        <v>0</v>
      </c>
      <c r="V33" s="700">
        <v>0.61900001764297485</v>
      </c>
      <c r="W33" s="700">
        <v>1.2489069700241089</v>
      </c>
      <c r="X33" s="700">
        <v>1.2000000104308128E-2</v>
      </c>
      <c r="Y33" s="700">
        <v>1.8630000352859497</v>
      </c>
      <c r="Z33" s="700">
        <v>1.6444449424743652</v>
      </c>
      <c r="AA33" s="700">
        <v>2.1823999881744385</v>
      </c>
      <c r="AB33" s="700">
        <v>1.5</v>
      </c>
      <c r="AC33" s="700">
        <v>1.2000000476837158</v>
      </c>
      <c r="AD33" s="700">
        <v>1.59</v>
      </c>
    </row>
    <row r="34" spans="1:30" x14ac:dyDescent="0.2">
      <c r="A34">
        <v>11</v>
      </c>
      <c r="B34" s="124" t="s">
        <v>263</v>
      </c>
      <c r="C34" s="125"/>
      <c r="D34" s="125"/>
      <c r="E34" s="125"/>
      <c r="F34" s="125"/>
      <c r="G34" s="700">
        <v>0.41999998688697815</v>
      </c>
      <c r="H34" s="700">
        <v>1.1196000576019287</v>
      </c>
      <c r="I34" s="700">
        <v>0.46230000257492065</v>
      </c>
      <c r="J34" s="700">
        <v>9.9500000476837158E-2</v>
      </c>
      <c r="K34" s="700">
        <v>0.10999999940395355</v>
      </c>
      <c r="L34" s="700">
        <v>0</v>
      </c>
      <c r="M34" s="700">
        <v>0</v>
      </c>
      <c r="N34" s="700">
        <v>0.5451120138168335</v>
      </c>
      <c r="O34" s="700">
        <v>0</v>
      </c>
      <c r="P34" s="700">
        <v>0</v>
      </c>
      <c r="Q34" s="700">
        <v>0</v>
      </c>
      <c r="R34" s="700">
        <v>0</v>
      </c>
      <c r="S34" s="700">
        <v>0</v>
      </c>
      <c r="T34" s="700">
        <v>0</v>
      </c>
      <c r="U34" s="700">
        <v>0.13730299472808838</v>
      </c>
      <c r="V34" s="700">
        <v>0.30000001192092896</v>
      </c>
      <c r="W34" s="700">
        <v>0.32190001010894775</v>
      </c>
      <c r="X34" s="700">
        <v>9.4999998807907104E-2</v>
      </c>
      <c r="Y34" s="700">
        <v>0</v>
      </c>
      <c r="Z34" s="700">
        <v>0</v>
      </c>
      <c r="AA34" s="700">
        <v>7.4400000274181366E-2</v>
      </c>
      <c r="AB34" s="700">
        <v>7.4400000274181366E-2</v>
      </c>
      <c r="AC34" s="700">
        <v>0</v>
      </c>
      <c r="AD34" s="700">
        <v>0</v>
      </c>
    </row>
    <row r="35" spans="1:30" x14ac:dyDescent="0.2">
      <c r="A35">
        <v>12</v>
      </c>
      <c r="B35" s="124" t="s">
        <v>306</v>
      </c>
      <c r="C35" s="125"/>
      <c r="D35" s="125"/>
      <c r="E35" s="125"/>
      <c r="F35" s="125"/>
      <c r="G35" s="700">
        <v>0</v>
      </c>
      <c r="H35" s="700">
        <v>0</v>
      </c>
      <c r="I35" s="700">
        <v>0</v>
      </c>
      <c r="J35" s="700">
        <v>0</v>
      </c>
      <c r="K35" s="700">
        <v>0</v>
      </c>
      <c r="L35" s="700">
        <v>0</v>
      </c>
      <c r="M35" s="700">
        <v>0</v>
      </c>
      <c r="N35" s="700">
        <v>0</v>
      </c>
      <c r="O35" s="700">
        <v>0</v>
      </c>
      <c r="P35" s="700">
        <v>0</v>
      </c>
      <c r="Q35" s="700">
        <v>1.4674999713897705</v>
      </c>
      <c r="R35" s="700">
        <v>1.0082000494003296</v>
      </c>
      <c r="S35" s="700">
        <v>1.0918500423431396</v>
      </c>
      <c r="T35" s="700">
        <v>0.96915000677108765</v>
      </c>
      <c r="U35" s="700">
        <v>1.1424460411071777</v>
      </c>
      <c r="V35" s="700">
        <v>1.3963350057601929</v>
      </c>
      <c r="W35" s="700">
        <v>1.2253999710083008</v>
      </c>
      <c r="X35" s="700">
        <v>1.2990570068359375</v>
      </c>
      <c r="Y35" s="700">
        <v>1.7495410442352295</v>
      </c>
      <c r="Z35" s="700">
        <v>1.7372369766235352</v>
      </c>
      <c r="AA35" s="700">
        <v>1.8947199583053589</v>
      </c>
      <c r="AB35" s="700">
        <v>1.9062269926071167</v>
      </c>
      <c r="AC35" s="700">
        <v>2.0336000919342041</v>
      </c>
      <c r="AD35" s="700">
        <v>2.3283450603485107</v>
      </c>
    </row>
    <row r="36" spans="1:30" x14ac:dyDescent="0.2">
      <c r="A36">
        <v>13</v>
      </c>
      <c r="B36" s="124" t="s">
        <v>257</v>
      </c>
      <c r="C36" s="125"/>
      <c r="D36" s="125"/>
      <c r="E36" s="125"/>
      <c r="F36" s="125"/>
      <c r="G36" s="700">
        <v>0.44999998807907104</v>
      </c>
      <c r="H36" s="700">
        <v>0.57899999618530273</v>
      </c>
      <c r="I36" s="700">
        <v>0.58099997043609619</v>
      </c>
      <c r="J36" s="700">
        <v>0.84500002861022949</v>
      </c>
      <c r="K36" s="700">
        <v>1.8489999771118164</v>
      </c>
      <c r="L36" s="700">
        <v>0.94900000095367432</v>
      </c>
      <c r="M36" s="700">
        <v>1.0959999561309814</v>
      </c>
      <c r="N36" s="700">
        <v>0.89999997615814209</v>
      </c>
      <c r="O36" s="700">
        <v>0.84460002183914185</v>
      </c>
      <c r="P36" s="700">
        <v>0.89999997615814209</v>
      </c>
      <c r="Q36" s="700">
        <v>1.2000000476837158</v>
      </c>
      <c r="R36" s="700">
        <v>1.0921850204467773</v>
      </c>
      <c r="S36" s="700">
        <v>0.99699997901916504</v>
      </c>
      <c r="T36" s="700">
        <v>1.3400019407272339</v>
      </c>
      <c r="U36" s="700">
        <v>1.2455999851226807</v>
      </c>
      <c r="V36" s="700">
        <v>1.2000000476837158</v>
      </c>
      <c r="W36" s="700">
        <v>1.1904000043869019</v>
      </c>
      <c r="X36" s="700">
        <v>1.4104000329971313</v>
      </c>
      <c r="Y36" s="700">
        <v>1.7202719449996948</v>
      </c>
      <c r="Z36" s="700">
        <v>3.3522539138793945</v>
      </c>
      <c r="AA36" s="700">
        <v>2.9575119018554688</v>
      </c>
      <c r="AB36" s="700">
        <v>4.4743871688842773</v>
      </c>
      <c r="AC36" s="700">
        <v>8.9675512313842773</v>
      </c>
      <c r="AD36" s="700">
        <v>8.187739372253418</v>
      </c>
    </row>
    <row r="37" spans="1:30" s="272" customFormat="1" ht="20.100000000000001" customHeight="1" x14ac:dyDescent="0.2">
      <c r="B37" s="421" t="s">
        <v>5</v>
      </c>
      <c r="C37" s="388"/>
      <c r="D37" s="388"/>
      <c r="E37" s="388"/>
      <c r="F37" s="388"/>
      <c r="G37" s="701">
        <f t="shared" ref="G37:Z37" si="4">SUM(G26:G36)</f>
        <v>2.3083999790251255</v>
      </c>
      <c r="H37" s="701">
        <f t="shared" si="4"/>
        <v>2.6386000439524651</v>
      </c>
      <c r="I37" s="701">
        <f t="shared" si="4"/>
        <v>1.3682999610900879</v>
      </c>
      <c r="J37" s="701">
        <f t="shared" si="4"/>
        <v>5.1245000027120113</v>
      </c>
      <c r="K37" s="701">
        <f t="shared" si="4"/>
        <v>2.7449159920215607</v>
      </c>
      <c r="L37" s="701">
        <f t="shared" si="4"/>
        <v>6.4299889355897903</v>
      </c>
      <c r="M37" s="701">
        <f t="shared" si="4"/>
        <v>4.2887289337813854</v>
      </c>
      <c r="N37" s="701">
        <f t="shared" si="4"/>
        <v>2.8691119998693466</v>
      </c>
      <c r="O37" s="701">
        <f t="shared" si="4"/>
        <v>2.7916640117764473</v>
      </c>
      <c r="P37" s="701">
        <f t="shared" si="4"/>
        <v>4.5834039747714996</v>
      </c>
      <c r="Q37" s="701">
        <f t="shared" si="4"/>
        <v>7.8594450727105141</v>
      </c>
      <c r="R37" s="701">
        <f t="shared" si="4"/>
        <v>9.611652135848999</v>
      </c>
      <c r="S37" s="701">
        <f t="shared" si="4"/>
        <v>9.2111539840698242</v>
      </c>
      <c r="T37" s="701">
        <f t="shared" si="4"/>
        <v>7.003593921661377</v>
      </c>
      <c r="U37" s="701">
        <f t="shared" si="4"/>
        <v>5.4231580346822739</v>
      </c>
      <c r="V37" s="701">
        <f t="shared" si="4"/>
        <v>8.8498589508235455</v>
      </c>
      <c r="W37" s="701">
        <f t="shared" si="4"/>
        <v>7.5112329125404358</v>
      </c>
      <c r="X37" s="701">
        <f t="shared" si="4"/>
        <v>5.8660510089248419</v>
      </c>
      <c r="Y37" s="701">
        <f t="shared" si="4"/>
        <v>9.2981800585985184</v>
      </c>
      <c r="Z37" s="701">
        <f t="shared" si="4"/>
        <v>11.210055664181709</v>
      </c>
      <c r="AA37" s="701">
        <f>SUM(AA26:AA36)</f>
        <v>11.436515890061855</v>
      </c>
      <c r="AB37" s="701">
        <f>SUM(AB26:AB36)</f>
        <v>12.059431185945868</v>
      </c>
      <c r="AC37" s="701">
        <f>SUM(AC26:AC36)</f>
        <v>17.237058386206627</v>
      </c>
      <c r="AD37" s="701">
        <f>SUM(AD26:AD36)</f>
        <v>16.923305567502975</v>
      </c>
    </row>
    <row r="38" spans="1:30" ht="15.75" customHeight="1" x14ac:dyDescent="0.2">
      <c r="B38" s="124" t="s">
        <v>368</v>
      </c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</row>
    <row r="39" spans="1:30" x14ac:dyDescent="0.2">
      <c r="B39" s="124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</row>
    <row r="40" spans="1:30" s="32" customFormat="1" ht="25.15" customHeight="1" x14ac:dyDescent="0.2">
      <c r="B40" s="73" t="str">
        <f>Index!B86</f>
        <v>Table 10e   Capital transfers to public enterprises,  FY2004-FY2019</v>
      </c>
      <c r="N40" s="703"/>
      <c r="O40" s="703"/>
      <c r="P40" s="703"/>
      <c r="Q40" s="703"/>
      <c r="R40" s="703"/>
      <c r="S40" s="703"/>
      <c r="T40" s="703"/>
      <c r="U40" s="703"/>
      <c r="V40" s="703"/>
      <c r="W40" s="703"/>
      <c r="X40" s="703"/>
      <c r="Y40" s="703"/>
      <c r="Z40" s="703"/>
    </row>
    <row r="41" spans="1:30" s="32" customFormat="1" ht="20.100000000000001" customHeight="1" x14ac:dyDescent="0.2">
      <c r="B41" s="218" t="s">
        <v>774</v>
      </c>
      <c r="C41" s="48"/>
      <c r="D41" s="48"/>
      <c r="E41" s="48"/>
      <c r="F41" s="48"/>
      <c r="G41" s="48" t="str">
        <f t="shared" ref="G41:AA41" si="5">G2</f>
        <v>FY1997</v>
      </c>
      <c r="H41" s="48" t="str">
        <f t="shared" si="5"/>
        <v>FY1998</v>
      </c>
      <c r="I41" s="48" t="str">
        <f t="shared" si="5"/>
        <v>FY1999</v>
      </c>
      <c r="J41" s="48" t="str">
        <f t="shared" si="5"/>
        <v>FY2000</v>
      </c>
      <c r="K41" s="48" t="str">
        <f t="shared" si="5"/>
        <v>FY2001</v>
      </c>
      <c r="L41" s="48" t="str">
        <f t="shared" si="5"/>
        <v>FY2002</v>
      </c>
      <c r="M41" s="48" t="str">
        <f t="shared" si="5"/>
        <v>FY2003</v>
      </c>
      <c r="N41" s="48" t="str">
        <f t="shared" si="5"/>
        <v>FY2004</v>
      </c>
      <c r="O41" s="48" t="str">
        <f t="shared" si="5"/>
        <v>FY2005</v>
      </c>
      <c r="P41" s="48" t="str">
        <f t="shared" si="5"/>
        <v>FY2006</v>
      </c>
      <c r="Q41" s="48" t="str">
        <f t="shared" si="5"/>
        <v>FY2007</v>
      </c>
      <c r="R41" s="48" t="str">
        <f t="shared" si="5"/>
        <v>FY2008</v>
      </c>
      <c r="S41" s="48" t="str">
        <f t="shared" si="5"/>
        <v>FY2009</v>
      </c>
      <c r="T41" s="48" t="str">
        <f t="shared" si="5"/>
        <v>FY2010</v>
      </c>
      <c r="U41" s="48" t="str">
        <f t="shared" si="5"/>
        <v>FY2011</v>
      </c>
      <c r="V41" s="48" t="str">
        <f t="shared" si="5"/>
        <v>FY2012</v>
      </c>
      <c r="W41" s="48" t="str">
        <f t="shared" si="5"/>
        <v>FY2013</v>
      </c>
      <c r="X41" s="48" t="str">
        <f t="shared" si="5"/>
        <v>FY2014</v>
      </c>
      <c r="Y41" s="48" t="str">
        <f t="shared" si="5"/>
        <v>FY2015</v>
      </c>
      <c r="Z41" s="48" t="str">
        <f t="shared" si="5"/>
        <v>FY2016</v>
      </c>
      <c r="AA41" s="48" t="str">
        <f t="shared" si="5"/>
        <v>FY2017</v>
      </c>
      <c r="AB41" s="48" t="str">
        <f t="shared" ref="AB41:AD41" si="6">AB2</f>
        <v>FY2018</v>
      </c>
      <c r="AC41" s="48" t="str">
        <f t="shared" si="6"/>
        <v>FY2019</v>
      </c>
      <c r="AD41" s="48" t="str">
        <f t="shared" si="6"/>
        <v>FY2020</v>
      </c>
    </row>
    <row r="42" spans="1:30" s="703" customFormat="1" ht="20.100000000000001" customHeight="1" x14ac:dyDescent="0.2">
      <c r="A42" s="703">
        <v>1</v>
      </c>
      <c r="B42" s="122" t="s">
        <v>249</v>
      </c>
      <c r="C42" s="123"/>
      <c r="D42" s="123"/>
      <c r="E42" s="123"/>
      <c r="F42" s="700"/>
      <c r="G42" s="700">
        <v>-9.6321106646257704E-9</v>
      </c>
      <c r="H42" s="700">
        <v>0</v>
      </c>
      <c r="I42" s="700">
        <v>1.8740000000000001</v>
      </c>
      <c r="J42" s="700">
        <v>0</v>
      </c>
      <c r="K42" s="700">
        <v>0</v>
      </c>
      <c r="L42" s="700">
        <v>1.5</v>
      </c>
      <c r="M42" s="700">
        <v>0</v>
      </c>
      <c r="N42" s="700">
        <v>0</v>
      </c>
      <c r="O42" s="700">
        <v>0</v>
      </c>
      <c r="P42" s="700">
        <v>0</v>
      </c>
      <c r="Q42" s="700">
        <v>1.75</v>
      </c>
      <c r="R42" s="700">
        <v>1.805083</v>
      </c>
      <c r="S42" s="700">
        <v>0</v>
      </c>
      <c r="T42" s="700">
        <v>0</v>
      </c>
      <c r="U42" s="700">
        <v>0</v>
      </c>
      <c r="V42" s="700">
        <v>1.495598</v>
      </c>
      <c r="W42" s="700">
        <v>7.6767000000000002E-2</v>
      </c>
      <c r="X42" s="700">
        <v>0.311672</v>
      </c>
      <c r="Y42" s="700">
        <v>2.2166610000000002</v>
      </c>
      <c r="Z42" s="700">
        <v>0.83815300000000004</v>
      </c>
      <c r="AA42" s="700">
        <v>0.793153</v>
      </c>
      <c r="AB42" s="700">
        <v>0</v>
      </c>
      <c r="AC42" s="700">
        <v>0</v>
      </c>
    </row>
    <row r="43" spans="1:30" x14ac:dyDescent="0.2">
      <c r="A43">
        <v>3</v>
      </c>
      <c r="B43" s="124" t="s">
        <v>250</v>
      </c>
      <c r="C43" s="125"/>
      <c r="D43" s="125"/>
      <c r="E43" s="125"/>
      <c r="F43" s="700"/>
      <c r="G43" s="700">
        <v>4.3392181514612105E-9</v>
      </c>
      <c r="H43" s="700">
        <v>1.1920928966180355E-8</v>
      </c>
      <c r="I43" s="700">
        <v>1.1920928966180355E-8</v>
      </c>
      <c r="J43" s="700">
        <v>2.8610229296788248E-8</v>
      </c>
      <c r="K43" s="700">
        <v>0</v>
      </c>
      <c r="L43" s="700">
        <v>1.3267629999999999</v>
      </c>
      <c r="M43" s="700">
        <v>2.9049119999999999</v>
      </c>
      <c r="N43" s="700">
        <v>0.926292</v>
      </c>
      <c r="O43" s="700">
        <v>0.56561400000000006</v>
      </c>
      <c r="P43" s="700">
        <v>0.72846900000000003</v>
      </c>
      <c r="Q43" s="700">
        <v>0.35480399999999995</v>
      </c>
      <c r="R43" s="700">
        <v>0.75019899999999995</v>
      </c>
      <c r="S43" s="700">
        <v>0</v>
      </c>
      <c r="T43" s="700">
        <v>0</v>
      </c>
      <c r="U43" s="700">
        <v>0.5</v>
      </c>
      <c r="V43" s="700">
        <v>0</v>
      </c>
      <c r="W43" s="700">
        <v>0</v>
      </c>
      <c r="X43" s="700">
        <v>0</v>
      </c>
      <c r="Y43" s="700">
        <v>0</v>
      </c>
      <c r="Z43" s="700">
        <v>0</v>
      </c>
      <c r="AA43" s="700">
        <v>3.21367</v>
      </c>
      <c r="AB43" s="700">
        <v>2.7927440000000003</v>
      </c>
      <c r="AC43" s="700">
        <v>3.9317739999999999</v>
      </c>
    </row>
    <row r="44" spans="1:30" x14ac:dyDescent="0.2">
      <c r="A44">
        <v>5</v>
      </c>
      <c r="B44" s="124" t="s">
        <v>251</v>
      </c>
      <c r="C44" s="125"/>
      <c r="D44" s="125"/>
      <c r="E44" s="125"/>
      <c r="F44" s="700"/>
      <c r="G44" s="700">
        <v>0.1</v>
      </c>
      <c r="H44" s="700">
        <v>0</v>
      </c>
      <c r="I44" s="700">
        <v>0</v>
      </c>
      <c r="J44" s="700">
        <v>-1.4901161138336505E-9</v>
      </c>
      <c r="K44" s="700">
        <v>0</v>
      </c>
      <c r="L44" s="700">
        <v>1.7262489999999999</v>
      </c>
      <c r="M44" s="700">
        <v>0</v>
      </c>
      <c r="N44" s="700">
        <v>0</v>
      </c>
      <c r="O44" s="700">
        <v>0</v>
      </c>
      <c r="P44" s="700">
        <v>0</v>
      </c>
      <c r="Q44" s="700">
        <v>0</v>
      </c>
      <c r="R44" s="700">
        <v>0</v>
      </c>
      <c r="S44" s="700">
        <v>0</v>
      </c>
      <c r="T44" s="700">
        <v>0.22159999999999999</v>
      </c>
      <c r="U44" s="700">
        <v>1.4397E-2</v>
      </c>
      <c r="V44" s="700">
        <v>0.283468</v>
      </c>
      <c r="W44" s="700">
        <v>0.15</v>
      </c>
      <c r="X44" s="700">
        <v>0.862568</v>
      </c>
      <c r="Y44" s="700">
        <v>0.42041700000000004</v>
      </c>
      <c r="Z44" s="700">
        <v>0.25325900000000001</v>
      </c>
      <c r="AA44" s="700">
        <v>0.64481600000000006</v>
      </c>
      <c r="AB44" s="700">
        <v>0.62695299999999998</v>
      </c>
      <c r="AC44" s="700">
        <v>0.111474</v>
      </c>
    </row>
    <row r="45" spans="1:30" x14ac:dyDescent="0.2">
      <c r="A45">
        <v>6</v>
      </c>
      <c r="B45" s="124" t="s">
        <v>252</v>
      </c>
      <c r="C45" s="125"/>
      <c r="D45" s="125"/>
      <c r="E45" s="125"/>
      <c r="F45" s="700"/>
      <c r="G45" s="700">
        <v>0.48580000197887419</v>
      </c>
      <c r="H45" s="700">
        <v>0</v>
      </c>
      <c r="I45" s="700">
        <v>0</v>
      </c>
      <c r="J45" s="700">
        <v>0</v>
      </c>
      <c r="K45" s="700">
        <v>0</v>
      </c>
      <c r="L45" s="700">
        <v>0</v>
      </c>
      <c r="M45" s="700">
        <v>0</v>
      </c>
      <c r="N45" s="700">
        <v>0.17399400000000001</v>
      </c>
      <c r="O45" s="700">
        <v>0.4</v>
      </c>
      <c r="P45" s="700">
        <v>0.65</v>
      </c>
      <c r="Q45" s="700">
        <v>0</v>
      </c>
      <c r="R45" s="700">
        <v>0</v>
      </c>
      <c r="S45" s="700">
        <v>0.52110299999999998</v>
      </c>
      <c r="T45" s="700">
        <v>0.87378699999999998</v>
      </c>
      <c r="U45" s="700">
        <v>0</v>
      </c>
      <c r="V45" s="700">
        <v>0.418072</v>
      </c>
      <c r="W45" s="700">
        <v>3.0232959999999998</v>
      </c>
      <c r="X45" s="700">
        <v>0</v>
      </c>
      <c r="Y45" s="700">
        <v>0.25507800000000003</v>
      </c>
      <c r="Z45" s="700">
        <v>0</v>
      </c>
      <c r="AA45" s="700">
        <v>0.67257600000000006</v>
      </c>
      <c r="AB45" s="700">
        <v>0</v>
      </c>
      <c r="AC45" s="700">
        <v>0</v>
      </c>
    </row>
    <row r="46" spans="1:30" x14ac:dyDescent="0.2">
      <c r="A46">
        <v>7</v>
      </c>
      <c r="B46" s="124" t="s">
        <v>253</v>
      </c>
      <c r="C46" s="125"/>
      <c r="D46" s="125"/>
      <c r="E46" s="125"/>
      <c r="F46" s="700"/>
      <c r="G46" s="700">
        <v>0</v>
      </c>
      <c r="H46" s="700">
        <v>0</v>
      </c>
      <c r="I46" s="700">
        <v>0</v>
      </c>
      <c r="J46" s="700">
        <v>-7.4505805691682525E-10</v>
      </c>
      <c r="K46" s="700">
        <v>0</v>
      </c>
      <c r="L46" s="700">
        <v>0</v>
      </c>
      <c r="M46" s="700">
        <v>0</v>
      </c>
      <c r="N46" s="700">
        <v>0</v>
      </c>
      <c r="O46" s="700">
        <v>0</v>
      </c>
      <c r="P46" s="700">
        <v>0</v>
      </c>
      <c r="Q46" s="700">
        <v>0</v>
      </c>
      <c r="R46" s="700">
        <v>0</v>
      </c>
      <c r="S46" s="700">
        <v>0</v>
      </c>
      <c r="T46" s="700">
        <v>0</v>
      </c>
      <c r="U46" s="700">
        <v>0</v>
      </c>
      <c r="V46" s="700">
        <v>0</v>
      </c>
      <c r="W46" s="700">
        <v>0</v>
      </c>
      <c r="X46" s="700">
        <v>0</v>
      </c>
      <c r="Y46" s="700">
        <v>0</v>
      </c>
      <c r="Z46" s="700">
        <v>0</v>
      </c>
      <c r="AA46" s="700">
        <v>0</v>
      </c>
      <c r="AB46" s="700">
        <v>0</v>
      </c>
      <c r="AC46" s="700">
        <v>0</v>
      </c>
    </row>
    <row r="47" spans="1:30" x14ac:dyDescent="0.2">
      <c r="A47">
        <v>8</v>
      </c>
      <c r="B47" s="126" t="s">
        <v>254</v>
      </c>
      <c r="C47" s="125"/>
      <c r="D47" s="125"/>
      <c r="E47" s="125"/>
      <c r="F47" s="700"/>
      <c r="G47" s="700">
        <v>0</v>
      </c>
      <c r="H47" s="700">
        <v>0</v>
      </c>
      <c r="I47" s="700">
        <v>0</v>
      </c>
      <c r="J47" s="700">
        <v>4.9750000000000003E-2</v>
      </c>
      <c r="K47" s="700">
        <v>0.13641600000000001</v>
      </c>
      <c r="L47" s="700">
        <v>0.15148900000000001</v>
      </c>
      <c r="M47" s="700">
        <v>0.16502900000000001</v>
      </c>
      <c r="N47" s="700">
        <v>0.20699999999999999</v>
      </c>
      <c r="O47" s="700">
        <v>0.144064</v>
      </c>
      <c r="P47" s="700">
        <v>0.46357199999999998</v>
      </c>
      <c r="Q47" s="700">
        <v>0.39935199999999998</v>
      </c>
      <c r="R47" s="700">
        <v>0.32264900000000002</v>
      </c>
      <c r="S47" s="700">
        <v>0.366365</v>
      </c>
      <c r="T47" s="700">
        <v>0.36231600000000003</v>
      </c>
      <c r="U47" s="700">
        <v>9.1869000000000006E-2</v>
      </c>
      <c r="V47" s="700">
        <v>5.5456999999999999E-2</v>
      </c>
      <c r="W47" s="700">
        <v>0.26352399999999998</v>
      </c>
      <c r="X47" s="700">
        <v>0.158385</v>
      </c>
      <c r="Y47" s="700">
        <v>0.144008</v>
      </c>
      <c r="Z47" s="700">
        <v>0.14886000000000002</v>
      </c>
      <c r="AA47" s="700">
        <v>2.8271999999999999</v>
      </c>
      <c r="AB47" s="700">
        <v>0</v>
      </c>
      <c r="AC47" s="700">
        <v>0</v>
      </c>
    </row>
    <row r="48" spans="1:30" x14ac:dyDescent="0.2">
      <c r="A48">
        <v>9</v>
      </c>
      <c r="B48" s="124" t="s">
        <v>255</v>
      </c>
      <c r="C48" s="125"/>
      <c r="D48" s="125"/>
      <c r="E48" s="125"/>
      <c r="F48" s="700"/>
      <c r="G48" s="700">
        <v>0.34499999925494196</v>
      </c>
      <c r="H48" s="700">
        <v>-2.0861625621426683E-9</v>
      </c>
      <c r="I48" s="700">
        <v>0</v>
      </c>
      <c r="J48" s="700">
        <v>0</v>
      </c>
      <c r="K48" s="700">
        <v>0</v>
      </c>
      <c r="L48" s="700">
        <v>0</v>
      </c>
      <c r="M48" s="700">
        <v>0</v>
      </c>
      <c r="N48" s="700">
        <v>0.162549</v>
      </c>
      <c r="O48" s="700">
        <v>0.111</v>
      </c>
      <c r="P48" s="700">
        <v>13.285977999999998</v>
      </c>
      <c r="Q48" s="700">
        <v>4.9018920000000001</v>
      </c>
      <c r="R48" s="700">
        <v>8.3832740000000001</v>
      </c>
      <c r="S48" s="700">
        <v>10.591850000000001</v>
      </c>
      <c r="T48" s="700">
        <v>4.7693410000000007</v>
      </c>
      <c r="U48" s="700">
        <v>3.8099430000000001</v>
      </c>
      <c r="V48" s="700">
        <v>3.7668159999999999</v>
      </c>
      <c r="W48" s="700">
        <v>8.6652330000000006</v>
      </c>
      <c r="X48" s="700">
        <v>7.7530000000000001</v>
      </c>
      <c r="Y48" s="700">
        <v>5.5659390000000002</v>
      </c>
      <c r="Z48" s="700">
        <v>7.1711679999999998</v>
      </c>
      <c r="AA48" s="700">
        <v>2.5718700000000001</v>
      </c>
      <c r="AB48" s="700">
        <v>0.81271099999999996</v>
      </c>
      <c r="AC48" s="700">
        <v>7.7772999999999995E-2</v>
      </c>
    </row>
    <row r="49" spans="1:30" x14ac:dyDescent="0.2">
      <c r="A49">
        <v>10</v>
      </c>
      <c r="B49" s="124" t="s">
        <v>256</v>
      </c>
      <c r="C49" s="125"/>
      <c r="D49" s="125"/>
      <c r="E49" s="125"/>
      <c r="F49" s="700"/>
      <c r="G49" s="700">
        <v>0</v>
      </c>
      <c r="H49" s="700">
        <v>0</v>
      </c>
      <c r="I49" s="700">
        <v>0</v>
      </c>
      <c r="J49" s="700">
        <v>0</v>
      </c>
      <c r="K49" s="700">
        <v>0</v>
      </c>
      <c r="L49" s="700">
        <v>0</v>
      </c>
      <c r="M49" s="700">
        <v>0</v>
      </c>
      <c r="N49" s="700">
        <v>0</v>
      </c>
      <c r="O49" s="700">
        <v>0.65485199999999999</v>
      </c>
      <c r="P49" s="700">
        <v>0.61067700000000003</v>
      </c>
      <c r="Q49" s="700">
        <v>0</v>
      </c>
      <c r="R49" s="700">
        <v>0</v>
      </c>
      <c r="S49" s="700">
        <v>0</v>
      </c>
      <c r="T49" s="700">
        <v>0</v>
      </c>
      <c r="U49" s="700">
        <v>0</v>
      </c>
      <c r="V49" s="700">
        <v>0</v>
      </c>
      <c r="W49" s="700">
        <v>0</v>
      </c>
      <c r="X49" s="700">
        <v>0</v>
      </c>
      <c r="Y49" s="700">
        <v>0</v>
      </c>
      <c r="Z49" s="700">
        <v>0</v>
      </c>
      <c r="AA49" s="700">
        <v>0</v>
      </c>
      <c r="AB49" s="700">
        <v>0</v>
      </c>
      <c r="AC49" s="700">
        <v>0</v>
      </c>
    </row>
    <row r="50" spans="1:30" x14ac:dyDescent="0.2">
      <c r="A50">
        <v>11</v>
      </c>
      <c r="B50" s="124" t="s">
        <v>263</v>
      </c>
      <c r="C50" s="125"/>
      <c r="D50" s="125"/>
      <c r="E50" s="125"/>
      <c r="F50" s="700"/>
      <c r="G50" s="700">
        <v>1.3113021835042815E-8</v>
      </c>
      <c r="H50" s="700">
        <v>3.9994239807139564E-4</v>
      </c>
      <c r="I50" s="700">
        <v>-2.5749206655767409E-9</v>
      </c>
      <c r="J50" s="700">
        <v>-4.7683715309609909E-10</v>
      </c>
      <c r="K50" s="700">
        <v>0</v>
      </c>
      <c r="L50" s="700">
        <v>0</v>
      </c>
      <c r="M50" s="700">
        <v>0</v>
      </c>
      <c r="N50" s="700">
        <v>0</v>
      </c>
      <c r="O50" s="700">
        <v>0</v>
      </c>
      <c r="P50" s="700">
        <v>0</v>
      </c>
      <c r="Q50" s="700">
        <v>0</v>
      </c>
      <c r="R50" s="700">
        <v>0</v>
      </c>
      <c r="S50" s="700">
        <v>0</v>
      </c>
      <c r="T50" s="700">
        <v>0</v>
      </c>
      <c r="U50" s="700">
        <v>0.46410099999999999</v>
      </c>
      <c r="V50" s="700">
        <v>0</v>
      </c>
      <c r="W50" s="700">
        <v>2.3656350000000002</v>
      </c>
      <c r="X50" s="700">
        <v>0</v>
      </c>
      <c r="Y50" s="700">
        <v>0</v>
      </c>
      <c r="Z50" s="700">
        <v>0</v>
      </c>
      <c r="AA50" s="700">
        <v>0</v>
      </c>
      <c r="AB50" s="700">
        <v>7.4400000000000008E-2</v>
      </c>
      <c r="AC50" s="700">
        <v>0</v>
      </c>
    </row>
    <row r="51" spans="1:30" x14ac:dyDescent="0.2">
      <c r="A51">
        <v>12</v>
      </c>
      <c r="B51" s="124" t="s">
        <v>306</v>
      </c>
      <c r="C51" s="125"/>
      <c r="D51" s="125"/>
      <c r="E51" s="125"/>
      <c r="F51" s="700"/>
      <c r="G51" s="700">
        <v>0</v>
      </c>
      <c r="H51" s="700">
        <v>0</v>
      </c>
      <c r="I51" s="700">
        <v>0</v>
      </c>
      <c r="J51" s="700">
        <v>0</v>
      </c>
      <c r="K51" s="700">
        <v>0</v>
      </c>
      <c r="L51" s="700">
        <v>0</v>
      </c>
      <c r="M51" s="700">
        <v>0</v>
      </c>
      <c r="N51" s="700">
        <v>0</v>
      </c>
      <c r="O51" s="700">
        <v>0</v>
      </c>
      <c r="P51" s="700">
        <v>0</v>
      </c>
      <c r="Q51" s="700">
        <v>0</v>
      </c>
      <c r="R51" s="700">
        <v>0</v>
      </c>
      <c r="S51" s="700">
        <v>0</v>
      </c>
      <c r="T51" s="700">
        <v>0</v>
      </c>
      <c r="U51" s="700">
        <v>0</v>
      </c>
      <c r="V51" s="700">
        <v>0</v>
      </c>
      <c r="W51" s="700">
        <v>0</v>
      </c>
      <c r="X51" s="700">
        <v>0</v>
      </c>
      <c r="Y51" s="700">
        <v>0</v>
      </c>
      <c r="Z51" s="700">
        <v>0</v>
      </c>
      <c r="AA51" s="700">
        <v>0</v>
      </c>
      <c r="AB51" s="700">
        <v>7.2071610000000002</v>
      </c>
      <c r="AC51" s="700">
        <v>0.72439999999999993</v>
      </c>
    </row>
    <row r="52" spans="1:30" x14ac:dyDescent="0.2">
      <c r="A52">
        <v>13</v>
      </c>
      <c r="B52" s="124" t="s">
        <v>257</v>
      </c>
      <c r="C52" s="125"/>
      <c r="D52" s="125"/>
      <c r="E52" s="125"/>
      <c r="F52" s="700"/>
      <c r="G52" s="700">
        <v>1.1920928966180355E-8</v>
      </c>
      <c r="H52" s="700">
        <v>3.8146972247687927E-9</v>
      </c>
      <c r="I52" s="700">
        <v>2.95639037695139E-8</v>
      </c>
      <c r="J52" s="700">
        <v>-2.8610229518832853E-8</v>
      </c>
      <c r="K52" s="700">
        <v>0</v>
      </c>
      <c r="L52" s="700">
        <v>0.5</v>
      </c>
      <c r="M52" s="700">
        <v>0</v>
      </c>
      <c r="N52" s="700">
        <v>0</v>
      </c>
      <c r="O52" s="700">
        <v>0</v>
      </c>
      <c r="P52" s="700">
        <v>0</v>
      </c>
      <c r="Q52" s="700">
        <v>0</v>
      </c>
      <c r="R52" s="700">
        <v>0</v>
      </c>
      <c r="S52" s="700">
        <v>0</v>
      </c>
      <c r="T52" s="700">
        <v>0</v>
      </c>
      <c r="U52" s="700">
        <v>0.18880000000000002</v>
      </c>
      <c r="V52" s="700">
        <v>0.27</v>
      </c>
      <c r="W52" s="700">
        <v>6.2100000000000002E-2</v>
      </c>
      <c r="X52" s="700">
        <v>0</v>
      </c>
      <c r="Y52" s="700">
        <v>0</v>
      </c>
      <c r="Z52" s="700">
        <v>0</v>
      </c>
      <c r="AA52" s="700">
        <v>0</v>
      </c>
      <c r="AB52" s="700">
        <v>0</v>
      </c>
      <c r="AC52" s="700">
        <v>0</v>
      </c>
    </row>
    <row r="53" spans="1:30" s="272" customFormat="1" ht="20.100000000000001" customHeight="1" x14ac:dyDescent="0.2">
      <c r="B53" s="421" t="s">
        <v>5</v>
      </c>
      <c r="C53" s="388"/>
      <c r="D53" s="388"/>
      <c r="E53" s="388"/>
      <c r="F53" s="701"/>
      <c r="G53" s="701">
        <f t="shared" ref="G53:Z53" si="7">SUM(G42:G52)</f>
        <v>0.93080002097487435</v>
      </c>
      <c r="H53" s="701">
        <f t="shared" si="7"/>
        <v>3.9995604753502445E-4</v>
      </c>
      <c r="I53" s="701">
        <f t="shared" si="7"/>
        <v>1.8740000389099121</v>
      </c>
      <c r="J53" s="701">
        <f t="shared" si="7"/>
        <v>4.9749997287988457E-2</v>
      </c>
      <c r="K53" s="701">
        <f t="shared" si="7"/>
        <v>0.13641600000000001</v>
      </c>
      <c r="L53" s="701">
        <f t="shared" si="7"/>
        <v>5.2045009999999996</v>
      </c>
      <c r="M53" s="701">
        <f t="shared" si="7"/>
        <v>3.069941</v>
      </c>
      <c r="N53" s="701">
        <f t="shared" si="7"/>
        <v>1.4698350000000002</v>
      </c>
      <c r="O53" s="701">
        <f t="shared" si="7"/>
        <v>1.8755300000000001</v>
      </c>
      <c r="P53" s="701">
        <f t="shared" si="7"/>
        <v>15.738695999999999</v>
      </c>
      <c r="Q53" s="701">
        <f t="shared" si="7"/>
        <v>7.4060480000000002</v>
      </c>
      <c r="R53" s="701">
        <f t="shared" si="7"/>
        <v>11.261205</v>
      </c>
      <c r="S53" s="701">
        <f t="shared" si="7"/>
        <v>11.479318000000001</v>
      </c>
      <c r="T53" s="701">
        <f t="shared" si="7"/>
        <v>6.2270440000000011</v>
      </c>
      <c r="U53" s="701">
        <f t="shared" si="7"/>
        <v>5.0691100000000002</v>
      </c>
      <c r="V53" s="701">
        <f t="shared" si="7"/>
        <v>6.2894109999999994</v>
      </c>
      <c r="W53" s="701">
        <f t="shared" si="7"/>
        <v>14.606554999999998</v>
      </c>
      <c r="X53" s="701">
        <f t="shared" si="7"/>
        <v>9.0856250000000003</v>
      </c>
      <c r="Y53" s="701">
        <f t="shared" si="7"/>
        <v>8.6021029999999996</v>
      </c>
      <c r="Z53" s="701">
        <f t="shared" si="7"/>
        <v>8.4114399999999989</v>
      </c>
      <c r="AA53" s="701">
        <f>SUM(AA42:AA52)</f>
        <v>10.723285000000001</v>
      </c>
      <c r="AB53" s="701">
        <f>SUM(AB42:AB52)</f>
        <v>11.513968999999999</v>
      </c>
      <c r="AC53" s="701">
        <f>SUM(AC42:AC52)</f>
        <v>4.845421</v>
      </c>
    </row>
    <row r="54" spans="1:30" ht="15.75" customHeight="1" x14ac:dyDescent="0.2">
      <c r="B54" s="124" t="s">
        <v>773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</row>
    <row r="55" spans="1:30" s="32" customFormat="1" ht="24.75" customHeight="1" x14ac:dyDescent="0.2">
      <c r="B55" s="124"/>
    </row>
    <row r="56" spans="1:30" s="32" customFormat="1" ht="25.15" customHeight="1" x14ac:dyDescent="0.2">
      <c r="B56" s="73" t="str">
        <f>Index!B87</f>
        <v>Table 10f    Operating income/loss, public enterprises,   FY2004-FY2019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30" s="32" customFormat="1" ht="20.100000000000001" customHeight="1" x14ac:dyDescent="0.2">
      <c r="B57" s="218" t="s">
        <v>775</v>
      </c>
      <c r="C57" s="48"/>
      <c r="D57" s="48"/>
      <c r="E57" s="48"/>
      <c r="F57" s="48"/>
      <c r="G57" s="48"/>
      <c r="H57" s="48"/>
      <c r="I57" s="48" t="str">
        <f>I2</f>
        <v>FY1999</v>
      </c>
      <c r="J57" s="48" t="str">
        <f t="shared" ref="J57:AA57" si="8">J2</f>
        <v>FY2000</v>
      </c>
      <c r="K57" s="48" t="str">
        <f t="shared" si="8"/>
        <v>FY2001</v>
      </c>
      <c r="L57" s="48" t="str">
        <f t="shared" si="8"/>
        <v>FY2002</v>
      </c>
      <c r="M57" s="48" t="str">
        <f t="shared" si="8"/>
        <v>FY2003</v>
      </c>
      <c r="N57" s="48" t="str">
        <f t="shared" si="8"/>
        <v>FY2004</v>
      </c>
      <c r="O57" s="48" t="str">
        <f t="shared" si="8"/>
        <v>FY2005</v>
      </c>
      <c r="P57" s="48" t="str">
        <f t="shared" si="8"/>
        <v>FY2006</v>
      </c>
      <c r="Q57" s="48" t="str">
        <f t="shared" si="8"/>
        <v>FY2007</v>
      </c>
      <c r="R57" s="48" t="str">
        <f t="shared" si="8"/>
        <v>FY2008</v>
      </c>
      <c r="S57" s="48" t="str">
        <f t="shared" si="8"/>
        <v>FY2009</v>
      </c>
      <c r="T57" s="48" t="str">
        <f t="shared" si="8"/>
        <v>FY2010</v>
      </c>
      <c r="U57" s="48" t="str">
        <f t="shared" si="8"/>
        <v>FY2011</v>
      </c>
      <c r="V57" s="48" t="str">
        <f t="shared" si="8"/>
        <v>FY2012</v>
      </c>
      <c r="W57" s="48" t="str">
        <f t="shared" si="8"/>
        <v>FY2013</v>
      </c>
      <c r="X57" s="48" t="str">
        <f t="shared" si="8"/>
        <v>FY2014</v>
      </c>
      <c r="Y57" s="48" t="str">
        <f t="shared" si="8"/>
        <v>FY2015</v>
      </c>
      <c r="Z57" s="48" t="str">
        <f t="shared" si="8"/>
        <v>FY2016</v>
      </c>
      <c r="AA57" s="48" t="str">
        <f t="shared" si="8"/>
        <v>FY2017</v>
      </c>
      <c r="AB57" s="48" t="str">
        <f t="shared" ref="AB57:AD57" si="9">AB2</f>
        <v>FY2018</v>
      </c>
      <c r="AC57" s="48" t="str">
        <f t="shared" si="9"/>
        <v>FY2019</v>
      </c>
      <c r="AD57" s="48" t="str">
        <f t="shared" si="9"/>
        <v>FY2020</v>
      </c>
    </row>
    <row r="58" spans="1:30" s="735" customFormat="1" ht="20.100000000000001" customHeight="1" x14ac:dyDescent="0.2">
      <c r="B58" s="122" t="s">
        <v>249</v>
      </c>
      <c r="C58" s="123"/>
      <c r="D58" s="123"/>
      <c r="E58" s="123"/>
      <c r="F58" s="700"/>
      <c r="G58" s="700"/>
      <c r="H58" s="700"/>
      <c r="I58" s="700">
        <v>-1.3160000000000001</v>
      </c>
      <c r="J58" s="700">
        <v>-1.9179999999999999</v>
      </c>
      <c r="K58" s="700">
        <v>-3.9693000000000001</v>
      </c>
      <c r="L58" s="700">
        <v>-1.8691</v>
      </c>
      <c r="M58" s="700">
        <v>-0.74199999999999999</v>
      </c>
      <c r="N58" s="700">
        <v>-1.0813999999999997</v>
      </c>
      <c r="O58" s="700">
        <v>-0.85699999999999998</v>
      </c>
      <c r="P58" s="700">
        <v>-1.0680000000000001</v>
      </c>
      <c r="Q58" s="700">
        <v>-0.52724800000000005</v>
      </c>
      <c r="R58" s="700">
        <v>-2.5277779999999996</v>
      </c>
      <c r="S58" s="700">
        <v>-1.7856079999999999</v>
      </c>
      <c r="T58" s="700">
        <v>-1.5182279999999997</v>
      </c>
      <c r="U58" s="700">
        <v>-0.76373900000000006</v>
      </c>
      <c r="V58" s="700">
        <v>-1.38544245</v>
      </c>
      <c r="W58" s="700">
        <v>-0.76312100000000005</v>
      </c>
      <c r="X58" s="700">
        <v>-1.1914449999999996</v>
      </c>
      <c r="Y58" s="700">
        <v>-0.84550300000000012</v>
      </c>
      <c r="Z58" s="700">
        <v>-2.7788000000000465E-2</v>
      </c>
      <c r="AA58" s="700">
        <v>-0.15839200000000073</v>
      </c>
      <c r="AB58" s="700">
        <v>-0.57076899999999997</v>
      </c>
      <c r="AC58" s="700">
        <v>-0.67452599999999996</v>
      </c>
    </row>
    <row r="59" spans="1:30" x14ac:dyDescent="0.2">
      <c r="B59" s="124" t="s">
        <v>250</v>
      </c>
      <c r="C59" s="2"/>
      <c r="D59" s="2"/>
      <c r="E59" s="2"/>
      <c r="F59" s="2"/>
      <c r="G59" s="2"/>
      <c r="H59" s="536"/>
      <c r="I59" s="700">
        <v>-0.71399999999999997</v>
      </c>
      <c r="J59" s="700">
        <v>-3.5185999999999997</v>
      </c>
      <c r="K59" s="700">
        <v>-2.423</v>
      </c>
      <c r="L59" s="700">
        <v>-2.1395</v>
      </c>
      <c r="M59" s="700">
        <v>-2.661</v>
      </c>
      <c r="N59" s="700">
        <v>-2.4710000000000001</v>
      </c>
      <c r="O59" s="700">
        <v>-2.6440000000000001</v>
      </c>
      <c r="P59" s="700">
        <v>-2.4233950000000002</v>
      </c>
      <c r="Q59" s="700">
        <v>-2.5852000000000004</v>
      </c>
      <c r="R59" s="700">
        <v>-2.6592000000000002</v>
      </c>
      <c r="S59" s="700">
        <v>-2.7193929999999997</v>
      </c>
      <c r="T59" s="700">
        <v>-2.2852250000000001</v>
      </c>
      <c r="U59" s="700">
        <v>-1.4123130000000002</v>
      </c>
      <c r="V59" s="700">
        <v>-2.5328599999999999</v>
      </c>
      <c r="W59" s="700">
        <v>-2.1049660000000006</v>
      </c>
      <c r="X59" s="700">
        <v>-2.2249099999999999</v>
      </c>
      <c r="Y59" s="700">
        <v>-2.0748140000000004</v>
      </c>
      <c r="Z59" s="700">
        <v>-1.3905599999999996</v>
      </c>
      <c r="AA59" s="700">
        <v>-2.0475879999999997</v>
      </c>
      <c r="AB59" s="700">
        <v>-3.5720689999999999</v>
      </c>
      <c r="AC59" s="700">
        <v>-3.4581149999999998</v>
      </c>
    </row>
    <row r="60" spans="1:30" x14ac:dyDescent="0.2">
      <c r="B60" s="124" t="s">
        <v>251</v>
      </c>
      <c r="C60" s="2"/>
      <c r="D60" s="2"/>
      <c r="E60" s="2"/>
      <c r="F60" s="2"/>
      <c r="G60" s="2"/>
      <c r="H60" s="536"/>
      <c r="I60" s="700">
        <v>-0.30789999999999995</v>
      </c>
      <c r="J60" s="700">
        <v>-0.70119999999999993</v>
      </c>
      <c r="K60" s="700">
        <v>-0.56599999999999995</v>
      </c>
      <c r="L60" s="700">
        <v>-8.840000000000009E-2</v>
      </c>
      <c r="M60" s="700">
        <v>-6.6000000000001361E-3</v>
      </c>
      <c r="N60" s="700">
        <v>-5.4599999999999912E-2</v>
      </c>
      <c r="O60" s="700">
        <v>-0.21179999999999996</v>
      </c>
      <c r="P60" s="700">
        <v>-0.12172399999999993</v>
      </c>
      <c r="Q60" s="700">
        <v>-0.24719100000000002</v>
      </c>
      <c r="R60" s="700">
        <v>-0.22700099999999998</v>
      </c>
      <c r="S60" s="700">
        <v>-0.26885000000000014</v>
      </c>
      <c r="T60" s="700">
        <v>-0.21207799999999996</v>
      </c>
      <c r="U60" s="700">
        <v>-0.12181299999999988</v>
      </c>
      <c r="V60" s="700">
        <v>-0.13596999999999981</v>
      </c>
      <c r="W60" s="700">
        <v>-0.35537199999999985</v>
      </c>
      <c r="X60" s="700">
        <v>-1.4276000000000068E-2</v>
      </c>
      <c r="Y60" s="700">
        <v>-2.6858999999999925E-2</v>
      </c>
      <c r="Z60" s="700">
        <v>-0.67852999999999997</v>
      </c>
      <c r="AA60" s="700">
        <v>-0.83478599999999992</v>
      </c>
      <c r="AB60" s="700">
        <v>-0.91648699999999994</v>
      </c>
      <c r="AC60" s="700">
        <v>-0.437809</v>
      </c>
    </row>
    <row r="61" spans="1:30" x14ac:dyDescent="0.2">
      <c r="B61" s="124" t="s">
        <v>252</v>
      </c>
      <c r="C61" s="2"/>
      <c r="D61" s="2"/>
      <c r="E61" s="2"/>
      <c r="F61" s="2"/>
      <c r="G61" s="2"/>
      <c r="H61" s="536"/>
      <c r="I61" s="700">
        <v>0.74440000000000051</v>
      </c>
      <c r="J61" s="700">
        <v>0.60270000000000068</v>
      </c>
      <c r="K61" s="700">
        <v>-0.83</v>
      </c>
      <c r="L61" s="700">
        <v>0.97399999999999998</v>
      </c>
      <c r="M61" s="700">
        <v>-0.60080000000000289</v>
      </c>
      <c r="N61" s="700">
        <v>-1.3787999999999994</v>
      </c>
      <c r="O61" s="700">
        <v>-3.2096669999999996</v>
      </c>
      <c r="P61" s="700">
        <v>-3.7578680000000002</v>
      </c>
      <c r="Q61" s="700">
        <v>-3.2170899999999985</v>
      </c>
      <c r="R61" s="700">
        <v>-2.9434800000000032</v>
      </c>
      <c r="S61" s="700">
        <v>-0.71260699999999999</v>
      </c>
      <c r="T61" s="700">
        <v>-2.3519999999989522E-3</v>
      </c>
      <c r="U61" s="700">
        <v>0.34746845999999643</v>
      </c>
      <c r="V61" s="700">
        <v>-0.45132300000000031</v>
      </c>
      <c r="W61" s="700">
        <v>2.1976929999999957</v>
      </c>
      <c r="X61" s="700">
        <v>8.9400999999998024E-2</v>
      </c>
      <c r="Y61" s="700">
        <v>0.99819700000000011</v>
      </c>
      <c r="Z61" s="700">
        <v>4.1772400000000012</v>
      </c>
      <c r="AA61" s="700">
        <v>1.9890719999999964</v>
      </c>
      <c r="AB61" s="700">
        <v>-0.17580000000000001</v>
      </c>
      <c r="AC61" s="700">
        <v>-1.472259</v>
      </c>
    </row>
    <row r="62" spans="1:30" x14ac:dyDescent="0.2">
      <c r="B62" s="124" t="s">
        <v>253</v>
      </c>
      <c r="C62" s="2"/>
      <c r="D62" s="2"/>
      <c r="E62" s="2"/>
      <c r="F62" s="2"/>
      <c r="G62" s="2"/>
      <c r="H62" s="536"/>
      <c r="I62" s="737" t="s">
        <v>938</v>
      </c>
      <c r="J62" s="700">
        <v>-0.19450000000000001</v>
      </c>
      <c r="K62" s="700">
        <v>-0.25170000000000003</v>
      </c>
      <c r="L62" s="700">
        <v>-0.14739999999999998</v>
      </c>
      <c r="M62" s="700">
        <v>-0.16039999999999999</v>
      </c>
      <c r="N62" s="700">
        <v>-0.1915</v>
      </c>
      <c r="O62" s="737" t="s">
        <v>939</v>
      </c>
      <c r="P62" s="737" t="s">
        <v>939</v>
      </c>
      <c r="Q62" s="737" t="s">
        <v>939</v>
      </c>
      <c r="R62" s="737" t="s">
        <v>939</v>
      </c>
      <c r="S62" s="737" t="s">
        <v>939</v>
      </c>
      <c r="T62" s="737" t="s">
        <v>939</v>
      </c>
      <c r="U62" s="737" t="s">
        <v>939</v>
      </c>
      <c r="V62" s="737" t="s">
        <v>939</v>
      </c>
      <c r="W62" s="737" t="s">
        <v>939</v>
      </c>
      <c r="X62" s="737" t="s">
        <v>939</v>
      </c>
      <c r="Y62" s="737" t="s">
        <v>939</v>
      </c>
      <c r="Z62" s="737" t="s">
        <v>939</v>
      </c>
      <c r="AA62" s="737" t="s">
        <v>939</v>
      </c>
      <c r="AB62" s="737" t="s">
        <v>939</v>
      </c>
      <c r="AC62" s="737" t="s">
        <v>939</v>
      </c>
    </row>
    <row r="63" spans="1:30" x14ac:dyDescent="0.2">
      <c r="B63" s="126" t="s">
        <v>254</v>
      </c>
      <c r="C63" s="2"/>
      <c r="D63" s="2"/>
      <c r="E63" s="2"/>
      <c r="F63" s="2"/>
      <c r="G63" s="2"/>
      <c r="H63" s="536"/>
      <c r="I63" s="700">
        <v>0.21060000000000018</v>
      </c>
      <c r="J63" s="700">
        <v>0.84010000000000007</v>
      </c>
      <c r="K63" s="700">
        <v>0.31369999999999981</v>
      </c>
      <c r="L63" s="700">
        <v>-1.0927529999999996</v>
      </c>
      <c r="M63" s="700">
        <v>-0.26698900000000036</v>
      </c>
      <c r="N63" s="700">
        <v>-0.1683929999999999</v>
      </c>
      <c r="O63" s="700">
        <v>-0.58994199999999974</v>
      </c>
      <c r="P63" s="700">
        <v>2.3122000000000014E-2</v>
      </c>
      <c r="Q63" s="700">
        <v>0.47961299999999979</v>
      </c>
      <c r="R63" s="700">
        <v>0.68840000000000057</v>
      </c>
      <c r="S63" s="700">
        <v>0.61327500000000013</v>
      </c>
      <c r="T63" s="700">
        <v>0.67685899999999966</v>
      </c>
      <c r="U63" s="700">
        <v>0.59233599999999931</v>
      </c>
      <c r="V63" s="700">
        <v>0.65903200000000006</v>
      </c>
      <c r="W63" s="700">
        <v>2.5885829999999994</v>
      </c>
      <c r="X63" s="700">
        <v>0.595109000000001</v>
      </c>
      <c r="Y63" s="700">
        <v>0.34258300000000008</v>
      </c>
      <c r="Z63" s="700">
        <v>1.4962670000000002</v>
      </c>
      <c r="AA63" s="700">
        <v>2.1727089999999998</v>
      </c>
      <c r="AB63" s="700">
        <v>1.1588160000000001</v>
      </c>
      <c r="AC63" s="700">
        <v>1.0053619999999999</v>
      </c>
    </row>
    <row r="64" spans="1:30" x14ac:dyDescent="0.2">
      <c r="B64" s="124" t="s">
        <v>255</v>
      </c>
      <c r="C64" s="2"/>
      <c r="D64" s="2"/>
      <c r="E64" s="2"/>
      <c r="F64" s="2"/>
      <c r="G64" s="2"/>
      <c r="H64" s="536"/>
      <c r="I64" s="700">
        <v>-0.24299999999999999</v>
      </c>
      <c r="J64" s="700">
        <v>0.30270000000000002</v>
      </c>
      <c r="K64" s="700">
        <v>0.15110000000000012</v>
      </c>
      <c r="L64" s="700">
        <v>0.55879999999999996</v>
      </c>
      <c r="M64" s="700">
        <v>0.48559999999999992</v>
      </c>
      <c r="N64" s="700">
        <v>7.3799999999999949E-2</v>
      </c>
      <c r="O64" s="700">
        <v>0.128</v>
      </c>
      <c r="P64" s="700">
        <v>-0.63266199999999961</v>
      </c>
      <c r="Q64" s="700">
        <v>-1.5245610000000001</v>
      </c>
      <c r="R64" s="700">
        <v>-1.6042209999999999</v>
      </c>
      <c r="S64" s="700">
        <v>-1.5986550000000002</v>
      </c>
      <c r="T64" s="700">
        <v>-1.8893499999999999</v>
      </c>
      <c r="U64" s="700">
        <v>-2.7191880000000004</v>
      </c>
      <c r="V64" s="700">
        <v>-4.5952890000000002</v>
      </c>
      <c r="W64" s="700">
        <v>-2.2646809999999999</v>
      </c>
      <c r="X64" s="700">
        <v>-1.9421490000000003</v>
      </c>
      <c r="Y64" s="700">
        <v>-1.0476100000000006</v>
      </c>
      <c r="Z64" s="700">
        <v>-2.6641650000000001</v>
      </c>
      <c r="AA64" s="700">
        <v>-3.148353999999999</v>
      </c>
      <c r="AB64" s="700">
        <v>-2.8557689999999996</v>
      </c>
      <c r="AC64" s="700">
        <v>-2.9458800000000003</v>
      </c>
    </row>
    <row r="65" spans="2:29" x14ac:dyDescent="0.2">
      <c r="B65" s="124" t="s">
        <v>256</v>
      </c>
      <c r="C65" s="2"/>
      <c r="D65" s="2"/>
      <c r="E65" s="2"/>
      <c r="F65" s="2"/>
      <c r="G65" s="2"/>
      <c r="H65" s="536"/>
      <c r="I65" s="700">
        <v>9.3899999999999637E-2</v>
      </c>
      <c r="J65" s="700">
        <v>0.75130000000000019</v>
      </c>
      <c r="K65" s="700">
        <v>0.4206999999999998</v>
      </c>
      <c r="L65" s="700">
        <v>1.5743999999999996</v>
      </c>
      <c r="M65" s="700">
        <v>0.78440000000000054</v>
      </c>
      <c r="N65" s="700">
        <v>5.2100000000000361E-2</v>
      </c>
      <c r="O65" s="700">
        <v>0.40080000000000016</v>
      </c>
      <c r="P65" s="700">
        <v>1.0555000000000001</v>
      </c>
      <c r="Q65" s="700">
        <v>1.5281999999999989</v>
      </c>
      <c r="R65" s="700">
        <v>1.0880000000000001</v>
      </c>
      <c r="S65" s="700">
        <v>0.60099999999999998</v>
      </c>
      <c r="T65" s="700">
        <v>-0.4372649999999994</v>
      </c>
      <c r="U65" s="700">
        <v>-0.67245399999999977</v>
      </c>
      <c r="V65" s="700">
        <v>-0.47278200000000015</v>
      </c>
      <c r="W65" s="700">
        <v>-0.51049600000000006</v>
      </c>
      <c r="X65" s="700">
        <v>0.16008599999999934</v>
      </c>
      <c r="Y65" s="700">
        <v>-0.21380199999999969</v>
      </c>
      <c r="Z65" s="700">
        <v>-0.11071399999999994</v>
      </c>
      <c r="AA65" s="700">
        <v>-5.4688000000000105E-2</v>
      </c>
      <c r="AB65" s="700">
        <v>4.0146999999999995E-2</v>
      </c>
      <c r="AC65" s="700">
        <v>0.11223900000000001</v>
      </c>
    </row>
    <row r="66" spans="2:29" x14ac:dyDescent="0.2">
      <c r="B66" s="124" t="s">
        <v>263</v>
      </c>
      <c r="C66" s="2"/>
      <c r="D66" s="2"/>
      <c r="E66" s="2"/>
      <c r="F66" s="2"/>
      <c r="G66" s="2"/>
      <c r="H66" s="536"/>
      <c r="I66" s="700">
        <v>-1.0437000000000001</v>
      </c>
      <c r="J66" s="700">
        <v>-0.50990000000000013</v>
      </c>
      <c r="K66" s="700">
        <v>1.0109999999999999</v>
      </c>
      <c r="L66" s="700">
        <v>-0.75909999999999989</v>
      </c>
      <c r="M66" s="700">
        <v>-0.67590000000000006</v>
      </c>
      <c r="N66" s="700">
        <v>-0.25259999999999994</v>
      </c>
      <c r="O66" s="700">
        <v>3.0066666666666606E-2</v>
      </c>
      <c r="P66" s="700">
        <v>-0.28116900000000034</v>
      </c>
      <c r="Q66" s="700">
        <v>-0.23994999999999983</v>
      </c>
      <c r="R66" s="700">
        <v>-0.68331900000000001</v>
      </c>
      <c r="S66" s="700">
        <v>-0.40494900000000006</v>
      </c>
      <c r="T66" s="700">
        <v>-0.4737099999999998</v>
      </c>
      <c r="U66" s="700">
        <v>-0.44406800000000018</v>
      </c>
      <c r="V66" s="700">
        <v>-0.92480000000000018</v>
      </c>
      <c r="W66" s="700">
        <v>-0.96706399999999981</v>
      </c>
      <c r="X66" s="700">
        <v>-0.39919999999999983</v>
      </c>
      <c r="Y66" s="700">
        <v>-9.3561999999999437E-2</v>
      </c>
      <c r="Z66" s="700">
        <v>-6.5530000000003381E-3</v>
      </c>
      <c r="AA66" s="700">
        <v>-4.1634000000000011E-2</v>
      </c>
      <c r="AB66" s="700">
        <v>5.8966000000000005E-2</v>
      </c>
      <c r="AC66" s="700">
        <v>-0.148481</v>
      </c>
    </row>
    <row r="67" spans="2:29" x14ac:dyDescent="0.2">
      <c r="B67" s="124" t="s">
        <v>306</v>
      </c>
      <c r="C67" s="2"/>
      <c r="D67" s="2"/>
      <c r="E67" s="2"/>
      <c r="F67" s="2"/>
      <c r="G67" s="2"/>
      <c r="H67" s="536"/>
      <c r="I67" s="700">
        <v>0</v>
      </c>
      <c r="J67" s="700">
        <v>0</v>
      </c>
      <c r="K67" s="700">
        <v>0</v>
      </c>
      <c r="L67" s="700">
        <v>0</v>
      </c>
      <c r="M67" s="700">
        <v>0</v>
      </c>
      <c r="N67" s="700">
        <v>0</v>
      </c>
      <c r="O67" s="700">
        <v>0</v>
      </c>
      <c r="P67" s="700">
        <v>0</v>
      </c>
      <c r="Q67" s="700">
        <v>-0.91500000000000004</v>
      </c>
      <c r="R67" s="700">
        <v>-1.1714020000000003</v>
      </c>
      <c r="S67" s="700">
        <v>-1.3264270000000002</v>
      </c>
      <c r="T67" s="700">
        <v>-1.0718719999999999</v>
      </c>
      <c r="U67" s="700">
        <v>-1.4612740000000002</v>
      </c>
      <c r="V67" s="700">
        <v>-1.1529449999999997</v>
      </c>
      <c r="W67" s="700">
        <v>-0.98262999999999989</v>
      </c>
      <c r="X67" s="700">
        <v>-1.1164889999999998</v>
      </c>
      <c r="Y67" s="700">
        <v>-1.5876299999999999</v>
      </c>
      <c r="Z67" s="700">
        <v>-1.4877399999999998</v>
      </c>
      <c r="AA67" s="700">
        <v>-1.2319739999999999</v>
      </c>
      <c r="AB67" s="700">
        <v>-2.1746590000000001</v>
      </c>
      <c r="AC67" s="700">
        <v>-2.9318879999999998</v>
      </c>
    </row>
    <row r="68" spans="2:29" x14ac:dyDescent="0.2">
      <c r="B68" s="124" t="s">
        <v>257</v>
      </c>
      <c r="C68" s="2"/>
      <c r="D68" s="2"/>
      <c r="E68" s="2"/>
      <c r="F68" s="2"/>
      <c r="G68" s="2"/>
      <c r="H68" s="536"/>
      <c r="I68" s="700">
        <v>-0.47930000000000006</v>
      </c>
      <c r="J68" s="700">
        <v>-1.5833000000000002</v>
      </c>
      <c r="K68" s="700">
        <v>-1.7509999999999999</v>
      </c>
      <c r="L68" s="700">
        <v>-0.85099999999999998</v>
      </c>
      <c r="M68" s="700">
        <v>-0.81749999999999978</v>
      </c>
      <c r="N68" s="700">
        <v>-0.29630000000000001</v>
      </c>
      <c r="O68" s="700">
        <v>-1.1850999999999998</v>
      </c>
      <c r="P68" s="700">
        <v>-0.98092499999999994</v>
      </c>
      <c r="Q68" s="700">
        <v>-0.66369400000000023</v>
      </c>
      <c r="R68" s="700">
        <v>2.0496999999999731E-2</v>
      </c>
      <c r="S68" s="700">
        <v>-2.3690000000000002</v>
      </c>
      <c r="T68" s="700">
        <v>-0.93037600000000031</v>
      </c>
      <c r="U68" s="700">
        <v>1.112247</v>
      </c>
      <c r="V68" s="700">
        <v>-2.2440000000000002</v>
      </c>
      <c r="W68" s="700">
        <v>-2.5749999999999997</v>
      </c>
      <c r="X68" s="700">
        <v>-1.7447000000000004</v>
      </c>
      <c r="Y68" s="700">
        <v>-2.5050180000000006</v>
      </c>
      <c r="Z68" s="700">
        <v>-2.2255510000000003</v>
      </c>
      <c r="AA68" s="700">
        <v>-2.4839419999999999</v>
      </c>
      <c r="AB68" s="700">
        <v>-5.396954</v>
      </c>
      <c r="AC68" s="700">
        <v>-7.5536649999999996</v>
      </c>
    </row>
    <row r="69" spans="2:29" s="272" customFormat="1" ht="20.100000000000001" customHeight="1" x14ac:dyDescent="0.2">
      <c r="B69" s="269" t="s">
        <v>5</v>
      </c>
      <c r="C69" s="388"/>
      <c r="D69" s="388"/>
      <c r="E69" s="388"/>
      <c r="F69" s="388"/>
      <c r="G69" s="388"/>
      <c r="H69" s="531"/>
      <c r="I69" s="531">
        <f t="shared" ref="I69:Z69" si="10">SUM(I58:I68)</f>
        <v>-3.0550000000000006</v>
      </c>
      <c r="J69" s="531">
        <f t="shared" si="10"/>
        <v>-5.9286999999999992</v>
      </c>
      <c r="K69" s="531">
        <f t="shared" si="10"/>
        <v>-7.8945000000000007</v>
      </c>
      <c r="L69" s="531">
        <f t="shared" si="10"/>
        <v>-3.8400529999999993</v>
      </c>
      <c r="M69" s="531">
        <f t="shared" si="10"/>
        <v>-4.6611890000000029</v>
      </c>
      <c r="N69" s="531">
        <f t="shared" si="10"/>
        <v>-5.768692999999999</v>
      </c>
      <c r="O69" s="531">
        <f t="shared" si="10"/>
        <v>-8.1386423333333315</v>
      </c>
      <c r="P69" s="531">
        <f t="shared" si="10"/>
        <v>-8.1871209999999994</v>
      </c>
      <c r="Q69" s="531">
        <f t="shared" si="10"/>
        <v>-7.912121</v>
      </c>
      <c r="R69" s="531">
        <f t="shared" si="10"/>
        <v>-10.019504000000005</v>
      </c>
      <c r="S69" s="531">
        <f t="shared" si="10"/>
        <v>-9.9712140000000016</v>
      </c>
      <c r="T69" s="531">
        <f t="shared" si="10"/>
        <v>-8.143596999999998</v>
      </c>
      <c r="U69" s="531">
        <f t="shared" si="10"/>
        <v>-5.5427975400000058</v>
      </c>
      <c r="V69" s="531">
        <f t="shared" si="10"/>
        <v>-13.236379449999998</v>
      </c>
      <c r="W69" s="531">
        <f t="shared" si="10"/>
        <v>-5.737054000000005</v>
      </c>
      <c r="X69" s="531">
        <f t="shared" si="10"/>
        <v>-7.7885730000000013</v>
      </c>
      <c r="Y69" s="531">
        <f t="shared" si="10"/>
        <v>-7.0540180000000001</v>
      </c>
      <c r="Z69" s="531">
        <f t="shared" si="10"/>
        <v>-2.9180939999999991</v>
      </c>
      <c r="AA69" s="531">
        <f>SUM(AA58:AA68)</f>
        <v>-5.8395770000000029</v>
      </c>
      <c r="AB69" s="531">
        <f>SUM(AB58:AB68)</f>
        <v>-14.404578000000001</v>
      </c>
      <c r="AC69" s="531">
        <f>SUM(AC58:AC68)</f>
        <v>-18.505021999999997</v>
      </c>
    </row>
    <row r="70" spans="2:29" ht="15.75" customHeight="1" x14ac:dyDescent="0.2">
      <c r="B70" s="124" t="s">
        <v>925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</row>
    <row r="71" spans="2:29" x14ac:dyDescent="0.2">
      <c r="G71" s="2"/>
      <c r="H71" s="2"/>
      <c r="I71" s="2"/>
      <c r="J71" s="2"/>
      <c r="K71" s="2"/>
      <c r="L71" s="2"/>
      <c r="M71" s="2"/>
    </row>
    <row r="72" spans="2:29" x14ac:dyDescent="0.2">
      <c r="G72" s="2"/>
      <c r="H72" s="2"/>
      <c r="I72" s="2"/>
      <c r="J72" s="2"/>
      <c r="K72" s="2"/>
      <c r="L72" s="2"/>
      <c r="M72" s="2"/>
    </row>
    <row r="73" spans="2:29" x14ac:dyDescent="0.2">
      <c r="G73" s="2"/>
      <c r="H73" s="2"/>
      <c r="I73" s="2"/>
      <c r="J73" s="2"/>
      <c r="K73" s="2"/>
      <c r="L73" s="2"/>
      <c r="M73" s="2"/>
    </row>
    <row r="74" spans="2:29" x14ac:dyDescent="0.2">
      <c r="G74" s="2"/>
      <c r="H74" s="2"/>
      <c r="I74" s="2"/>
      <c r="J74" s="2"/>
      <c r="K74" s="2"/>
      <c r="L74" s="2"/>
      <c r="M74" s="2"/>
    </row>
    <row r="75" spans="2:29" x14ac:dyDescent="0.2">
      <c r="G75" s="2"/>
      <c r="H75" s="2"/>
      <c r="I75" s="2"/>
      <c r="J75" s="2"/>
      <c r="K75" s="2"/>
      <c r="L75" s="2"/>
      <c r="M75" s="2"/>
    </row>
    <row r="76" spans="2:29" x14ac:dyDescent="0.2">
      <c r="G76" s="2"/>
      <c r="H76" s="2"/>
      <c r="I76" s="2"/>
      <c r="J76" s="2"/>
      <c r="K76" s="2"/>
      <c r="L76" s="2"/>
      <c r="M76" s="2"/>
    </row>
    <row r="77" spans="2:29" x14ac:dyDescent="0.2">
      <c r="G77" s="2"/>
      <c r="H77" s="2"/>
      <c r="I77" s="2"/>
      <c r="J77" s="2"/>
      <c r="K77" s="2"/>
      <c r="L77" s="2"/>
      <c r="M77" s="2"/>
    </row>
    <row r="78" spans="2:29" x14ac:dyDescent="0.2">
      <c r="G78" s="2"/>
      <c r="H78" s="2"/>
      <c r="I78" s="2"/>
      <c r="J78" s="2"/>
      <c r="K78" s="2"/>
      <c r="L78" s="2"/>
      <c r="M78" s="2"/>
    </row>
    <row r="79" spans="2:29" x14ac:dyDescent="0.2">
      <c r="G79" s="2"/>
      <c r="H79" s="2"/>
      <c r="I79" s="2"/>
      <c r="J79" s="2"/>
      <c r="K79" s="2"/>
      <c r="L79" s="2"/>
      <c r="M79" s="2"/>
    </row>
    <row r="80" spans="2:29" x14ac:dyDescent="0.2">
      <c r="G80" s="2"/>
      <c r="H80" s="2"/>
      <c r="I80" s="2"/>
      <c r="J80" s="2"/>
      <c r="K80" s="2"/>
      <c r="L80" s="2"/>
      <c r="M80" s="2"/>
    </row>
    <row r="81" spans="7:13" x14ac:dyDescent="0.2">
      <c r="G81" s="458"/>
      <c r="H81" s="458"/>
      <c r="I81" s="458"/>
      <c r="J81" s="458"/>
      <c r="K81" s="458"/>
      <c r="L81" s="458"/>
      <c r="M81" s="458"/>
    </row>
    <row r="83" spans="7:13" x14ac:dyDescent="0.2">
      <c r="G83" s="2"/>
      <c r="H83" s="2"/>
      <c r="I83" s="2"/>
      <c r="J83" s="2"/>
      <c r="K83" s="2"/>
      <c r="L83" s="2"/>
      <c r="M83" s="2"/>
    </row>
    <row r="84" spans="7:13" x14ac:dyDescent="0.2">
      <c r="G84" s="2"/>
      <c r="H84" s="2"/>
      <c r="I84" s="2"/>
      <c r="J84" s="2"/>
      <c r="K84" s="2"/>
      <c r="L84" s="2"/>
      <c r="M84" s="2"/>
    </row>
    <row r="85" spans="7:13" x14ac:dyDescent="0.2">
      <c r="G85" s="2"/>
      <c r="H85" s="2"/>
      <c r="I85" s="2"/>
      <c r="J85" s="2"/>
      <c r="K85" s="2"/>
      <c r="L85" s="2"/>
      <c r="M85" s="2"/>
    </row>
    <row r="86" spans="7:13" x14ac:dyDescent="0.2">
      <c r="G86" s="2"/>
      <c r="H86" s="2"/>
      <c r="I86" s="2"/>
      <c r="J86" s="2"/>
      <c r="K86" s="2"/>
      <c r="L86" s="2"/>
      <c r="M86" s="2"/>
    </row>
    <row r="87" spans="7:13" x14ac:dyDescent="0.2">
      <c r="G87" s="2"/>
      <c r="H87" s="2"/>
      <c r="I87" s="2"/>
      <c r="J87" s="2"/>
      <c r="K87" s="2"/>
      <c r="L87" s="2"/>
      <c r="M87" s="2"/>
    </row>
    <row r="88" spans="7:13" x14ac:dyDescent="0.2">
      <c r="G88" s="2"/>
      <c r="H88" s="2"/>
      <c r="I88" s="2"/>
      <c r="J88" s="2"/>
      <c r="K88" s="2"/>
      <c r="L88" s="2"/>
      <c r="M88" s="2"/>
    </row>
    <row r="89" spans="7:13" x14ac:dyDescent="0.2">
      <c r="G89" s="2"/>
      <c r="H89" s="2"/>
      <c r="I89" s="2"/>
      <c r="J89" s="2"/>
      <c r="K89" s="2"/>
      <c r="L89" s="2"/>
      <c r="M89" s="2"/>
    </row>
    <row r="90" spans="7:13" x14ac:dyDescent="0.2">
      <c r="G90" s="2"/>
      <c r="H90" s="2"/>
      <c r="I90" s="2"/>
      <c r="J90" s="2"/>
      <c r="K90" s="2"/>
      <c r="L90" s="2"/>
      <c r="M90" s="2"/>
    </row>
    <row r="91" spans="7:13" x14ac:dyDescent="0.2">
      <c r="G91" s="2"/>
      <c r="H91" s="2"/>
      <c r="I91" s="2"/>
      <c r="J91" s="2"/>
      <c r="K91" s="2"/>
      <c r="L91" s="2"/>
      <c r="M91" s="2"/>
    </row>
    <row r="92" spans="7:13" x14ac:dyDescent="0.2">
      <c r="G92" s="2"/>
      <c r="H92" s="2"/>
      <c r="I92" s="2"/>
      <c r="J92" s="2"/>
      <c r="K92" s="2"/>
      <c r="L92" s="2"/>
      <c r="M92" s="2"/>
    </row>
    <row r="93" spans="7:13" x14ac:dyDescent="0.2">
      <c r="G93" s="2"/>
      <c r="H93" s="2"/>
      <c r="I93" s="2"/>
      <c r="J93" s="2"/>
      <c r="K93" s="2"/>
      <c r="L93" s="2"/>
      <c r="M93" s="2"/>
    </row>
    <row r="94" spans="7:13" x14ac:dyDescent="0.2">
      <c r="G94" s="458"/>
      <c r="H94" s="458"/>
      <c r="I94" s="458"/>
      <c r="J94" s="458"/>
      <c r="K94" s="458"/>
      <c r="L94" s="458"/>
      <c r="M94" s="458"/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61" fitToHeight="2" orientation="landscape" r:id="rId1"/>
  <headerFooter alignWithMargins="0"/>
  <rowBreaks count="1" manualBreakCount="1">
    <brk id="39" max="29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>
    <pageSetUpPr fitToPage="1"/>
  </sheetPr>
  <dimension ref="A1:V36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8.7109375" defaultRowHeight="12.75" x14ac:dyDescent="0.2"/>
  <cols>
    <col min="1" max="1" width="29.28515625" customWidth="1"/>
    <col min="2" max="15" width="10.7109375" customWidth="1"/>
    <col min="16" max="18" width="11" bestFit="1" customWidth="1"/>
    <col min="19" max="19" width="13.28515625" customWidth="1"/>
    <col min="20" max="20" width="9.7109375" bestFit="1" customWidth="1"/>
    <col min="21" max="21" width="10.140625" bestFit="1" customWidth="1"/>
    <col min="22" max="22" width="9" bestFit="1" customWidth="1"/>
  </cols>
  <sheetData>
    <row r="1" spans="1:22" s="32" customFormat="1" ht="20.100000000000001" customHeight="1" x14ac:dyDescent="0.2">
      <c r="A1" s="73" t="str">
        <f>Index!B88</f>
        <v>Table 10g   RMI  Compact grants awarded, FY2004-FY2020</v>
      </c>
    </row>
    <row r="2" spans="1:22" ht="18.75" customHeight="1" x14ac:dyDescent="0.2">
      <c r="A2" s="65"/>
      <c r="B2" s="177" t="str">
        <f>IF(PubGrf="P",Sys!L3,Sys!L4)</f>
        <v>FY2004</v>
      </c>
      <c r="C2" s="177" t="str">
        <f>IF(PubGrf="P",Sys!M3,Sys!M4)</f>
        <v>FY2005</v>
      </c>
      <c r="D2" s="177" t="str">
        <f>IF(PubGrf="P",Sys!N3,Sys!N4)</f>
        <v>FY2006</v>
      </c>
      <c r="E2" s="177" t="str">
        <f>IF(PubGrf="P",Sys!O3,Sys!O4)</f>
        <v>FY2007</v>
      </c>
      <c r="F2" s="177" t="str">
        <f>IF(PubGrf="P",Sys!P3,Sys!P4)</f>
        <v>FY2008</v>
      </c>
      <c r="G2" s="177" t="str">
        <f>IF(PubGrf="P",Sys!Q3,Sys!Q4)</f>
        <v>FY2009</v>
      </c>
      <c r="H2" s="177" t="str">
        <f>IF(PubGrf="P",Sys!R3,Sys!R4)</f>
        <v>FY2010</v>
      </c>
      <c r="I2" s="177" t="str">
        <f>IF(PubGrf="P",Sys!S3,Sys!S4)</f>
        <v>FY2011</v>
      </c>
      <c r="J2" s="177" t="str">
        <f>IF(PubGrf="P",Sys!T3,Sys!T4)</f>
        <v>FY2012</v>
      </c>
      <c r="K2" s="177" t="str">
        <f>IF(PubGrf="P",Sys!U3,Sys!U4)</f>
        <v>FY2013</v>
      </c>
      <c r="L2" s="177" t="s">
        <v>675</v>
      </c>
      <c r="M2" s="177" t="str">
        <f>IF(PubGrf="P",Sys!W3,Sys!W4)</f>
        <v>FY2015</v>
      </c>
      <c r="N2" s="177" t="s">
        <v>677</v>
      </c>
      <c r="O2" s="177" t="str">
        <f>IF(PubGrf="P",Sys!Y3,Sys!Y4)</f>
        <v>FY2017</v>
      </c>
      <c r="P2" s="177" t="s">
        <v>679</v>
      </c>
      <c r="Q2" s="177" t="s">
        <v>680</v>
      </c>
      <c r="R2" s="177" t="s">
        <v>681</v>
      </c>
      <c r="S2" s="265" t="s">
        <v>1761</v>
      </c>
    </row>
    <row r="3" spans="1:22" ht="20.25" customHeight="1" x14ac:dyDescent="0.2">
      <c r="A3" s="266" t="s">
        <v>57</v>
      </c>
      <c r="B3" s="267">
        <v>9648932</v>
      </c>
      <c r="C3" s="267">
        <v>10066921</v>
      </c>
      <c r="D3" s="267">
        <v>10834083</v>
      </c>
      <c r="E3" s="267">
        <v>11408682</v>
      </c>
      <c r="F3" s="267">
        <v>11336978</v>
      </c>
      <c r="G3" s="267">
        <v>12457410</v>
      </c>
      <c r="H3" s="267">
        <v>11600728</v>
      </c>
      <c r="I3" s="267">
        <v>11839151</v>
      </c>
      <c r="J3" s="267">
        <v>11839151</v>
      </c>
      <c r="K3" s="267">
        <v>11598951</v>
      </c>
      <c r="L3" s="267">
        <v>11010951</v>
      </c>
      <c r="M3" s="267">
        <v>11323914</v>
      </c>
      <c r="N3" s="267">
        <v>11323914</v>
      </c>
      <c r="O3" s="267">
        <v>11668756</v>
      </c>
      <c r="P3" s="267">
        <v>11020660</v>
      </c>
      <c r="Q3" s="267">
        <v>13681149</v>
      </c>
      <c r="R3" s="267">
        <v>11276496</v>
      </c>
      <c r="S3" s="268">
        <f>SUM(B3:R3)</f>
        <v>193936827</v>
      </c>
    </row>
    <row r="4" spans="1:22" ht="20.25" customHeight="1" x14ac:dyDescent="0.2">
      <c r="A4" s="266" t="s">
        <v>431</v>
      </c>
      <c r="B4" s="267">
        <v>5894448</v>
      </c>
      <c r="C4" s="267">
        <v>5564197</v>
      </c>
      <c r="D4" s="267">
        <v>5597181</v>
      </c>
      <c r="E4" s="267">
        <v>5815108</v>
      </c>
      <c r="F4" s="267">
        <v>6512349</v>
      </c>
      <c r="G4" s="267">
        <v>7040240</v>
      </c>
      <c r="H4" s="267">
        <v>7159858</v>
      </c>
      <c r="I4" s="267">
        <v>6834858</v>
      </c>
      <c r="J4" s="267">
        <v>6834858</v>
      </c>
      <c r="K4" s="267">
        <v>6693787</v>
      </c>
      <c r="L4" s="267">
        <v>6251691</v>
      </c>
      <c r="M4" s="267">
        <v>7327425</v>
      </c>
      <c r="N4" s="267">
        <v>7230142</v>
      </c>
      <c r="O4" s="267">
        <v>7635910</v>
      </c>
      <c r="P4" s="267">
        <v>6869099</v>
      </c>
      <c r="Q4" s="267">
        <v>9937164</v>
      </c>
      <c r="R4" s="267">
        <v>7588095</v>
      </c>
      <c r="S4" s="268">
        <f t="shared" ref="S4:S17" si="0">SUM(B4:R4)</f>
        <v>116786410</v>
      </c>
    </row>
    <row r="5" spans="1:22" ht="20.25" customHeight="1" x14ac:dyDescent="0.2">
      <c r="A5" s="266" t="s">
        <v>432</v>
      </c>
      <c r="B5" s="267">
        <v>0</v>
      </c>
      <c r="C5" s="267">
        <v>103514</v>
      </c>
      <c r="D5" s="267">
        <v>103514</v>
      </c>
      <c r="E5" s="267">
        <v>0</v>
      </c>
      <c r="F5" s="267">
        <v>300000</v>
      </c>
      <c r="G5" s="267">
        <v>425000</v>
      </c>
      <c r="H5" s="267">
        <v>413380</v>
      </c>
      <c r="I5" s="267">
        <v>300000</v>
      </c>
      <c r="J5" s="267">
        <v>300000</v>
      </c>
      <c r="K5" s="267">
        <v>0</v>
      </c>
      <c r="L5" s="267">
        <v>0</v>
      </c>
      <c r="M5" s="515" t="s">
        <v>751</v>
      </c>
      <c r="N5" s="515" t="s">
        <v>751</v>
      </c>
      <c r="O5" s="515" t="s">
        <v>751</v>
      </c>
      <c r="P5" s="515" t="s">
        <v>751</v>
      </c>
      <c r="Q5" s="515"/>
      <c r="R5" s="515"/>
      <c r="S5" s="268">
        <f t="shared" si="0"/>
        <v>1945408</v>
      </c>
    </row>
    <row r="6" spans="1:22" ht="20.25" customHeight="1" x14ac:dyDescent="0.2">
      <c r="A6" s="266" t="s">
        <v>433</v>
      </c>
      <c r="B6" s="267">
        <v>356620</v>
      </c>
      <c r="C6" s="267">
        <v>361943</v>
      </c>
      <c r="D6" s="267">
        <v>361943</v>
      </c>
      <c r="E6" s="267">
        <v>0</v>
      </c>
      <c r="F6" s="267">
        <v>0</v>
      </c>
      <c r="G6" s="267">
        <v>0</v>
      </c>
      <c r="H6" s="267">
        <v>0</v>
      </c>
      <c r="I6" s="267">
        <v>0</v>
      </c>
      <c r="J6" s="267">
        <v>0</v>
      </c>
      <c r="K6" s="267">
        <v>0</v>
      </c>
      <c r="L6" s="267">
        <v>0</v>
      </c>
      <c r="M6" s="515" t="s">
        <v>751</v>
      </c>
      <c r="N6" s="515" t="s">
        <v>751</v>
      </c>
      <c r="O6" s="515" t="s">
        <v>751</v>
      </c>
      <c r="P6" s="515" t="s">
        <v>751</v>
      </c>
      <c r="Q6" s="515"/>
      <c r="R6" s="515"/>
      <c r="S6" s="268">
        <f t="shared" si="0"/>
        <v>1080506</v>
      </c>
    </row>
    <row r="7" spans="1:22" ht="20.25" customHeight="1" x14ac:dyDescent="0.2">
      <c r="A7" s="378" t="s">
        <v>434</v>
      </c>
      <c r="B7" s="267">
        <v>400000</v>
      </c>
      <c r="C7" s="267">
        <v>404720</v>
      </c>
      <c r="D7" s="267">
        <v>408000</v>
      </c>
      <c r="E7" s="267">
        <v>210579</v>
      </c>
      <c r="F7" s="267">
        <v>215860</v>
      </c>
      <c r="G7" s="267">
        <v>228138</v>
      </c>
      <c r="H7" s="267">
        <v>230202</v>
      </c>
      <c r="I7" s="267">
        <v>549954</v>
      </c>
      <c r="J7" s="267">
        <v>551800</v>
      </c>
      <c r="K7" s="267">
        <v>556420</v>
      </c>
      <c r="L7" s="267">
        <v>325000</v>
      </c>
      <c r="M7" s="267">
        <v>325000</v>
      </c>
      <c r="N7" s="267">
        <v>320760</v>
      </c>
      <c r="O7" s="2">
        <v>319220</v>
      </c>
      <c r="P7" s="2">
        <v>180766</v>
      </c>
      <c r="Q7" s="2">
        <v>244260</v>
      </c>
      <c r="R7" s="2">
        <v>248600</v>
      </c>
      <c r="S7" s="268">
        <f t="shared" si="0"/>
        <v>5719279</v>
      </c>
    </row>
    <row r="8" spans="1:22" ht="20.25" customHeight="1" x14ac:dyDescent="0.2">
      <c r="A8" s="266" t="s">
        <v>435</v>
      </c>
      <c r="B8" s="267">
        <v>3100000</v>
      </c>
      <c r="C8" s="267">
        <v>3136580</v>
      </c>
      <c r="D8" s="267">
        <v>3185560</v>
      </c>
      <c r="E8" s="267">
        <v>3263969</v>
      </c>
      <c r="F8" s="267">
        <v>3345830</v>
      </c>
      <c r="G8" s="267">
        <v>3536134</v>
      </c>
      <c r="H8" s="267">
        <v>3451055</v>
      </c>
      <c r="I8" s="267">
        <v>3486781</v>
      </c>
      <c r="J8" s="267">
        <v>3515400</v>
      </c>
      <c r="K8" s="267">
        <v>3587010</v>
      </c>
      <c r="L8" s="267">
        <v>3837010</v>
      </c>
      <c r="M8" s="267">
        <v>4468048</v>
      </c>
      <c r="N8" s="267">
        <v>4705334</v>
      </c>
      <c r="O8" s="2">
        <v>4721734</v>
      </c>
      <c r="P8" s="2">
        <v>4437029</v>
      </c>
      <c r="Q8" s="2">
        <v>3938205</v>
      </c>
      <c r="R8" s="2">
        <v>4995641</v>
      </c>
      <c r="S8" s="268">
        <f t="shared" si="0"/>
        <v>64711320</v>
      </c>
    </row>
    <row r="9" spans="1:22" ht="20.25" customHeight="1" x14ac:dyDescent="0.2">
      <c r="A9" s="266" t="s">
        <v>436</v>
      </c>
      <c r="B9" s="267">
        <v>1900000</v>
      </c>
      <c r="C9" s="267">
        <v>1922420</v>
      </c>
      <c r="D9" s="267">
        <v>1952440</v>
      </c>
      <c r="E9" s="267">
        <v>2000497</v>
      </c>
      <c r="F9" s="267">
        <v>2050670</v>
      </c>
      <c r="G9" s="267">
        <v>2167308</v>
      </c>
      <c r="H9" s="267">
        <v>2115163</v>
      </c>
      <c r="I9" s="267">
        <v>2137149</v>
      </c>
      <c r="J9" s="267">
        <v>2154600</v>
      </c>
      <c r="K9" s="267">
        <v>2198490</v>
      </c>
      <c r="L9" s="267">
        <v>2050000</v>
      </c>
      <c r="M9" s="267">
        <v>1600939</v>
      </c>
      <c r="N9" s="267">
        <v>2856030</v>
      </c>
      <c r="O9" s="2">
        <v>2259290</v>
      </c>
      <c r="P9" s="2">
        <v>2749410</v>
      </c>
      <c r="Q9" s="2">
        <v>2709408</v>
      </c>
      <c r="R9" s="2" t="s">
        <v>1760</v>
      </c>
      <c r="S9" s="268">
        <f t="shared" si="0"/>
        <v>34823814</v>
      </c>
    </row>
    <row r="10" spans="1:22" ht="20.25" customHeight="1" x14ac:dyDescent="0.2">
      <c r="A10" s="378" t="s">
        <v>574</v>
      </c>
      <c r="B10" s="267">
        <v>13700000</v>
      </c>
      <c r="C10" s="267">
        <v>13385745</v>
      </c>
      <c r="D10" s="267">
        <v>12495679</v>
      </c>
      <c r="E10" s="267">
        <v>12573086</v>
      </c>
      <c r="F10" s="267">
        <v>11855213</v>
      </c>
      <c r="G10" s="267">
        <v>11547382</v>
      </c>
      <c r="H10" s="267">
        <v>11189235</v>
      </c>
      <c r="I10" s="267">
        <v>10296314</v>
      </c>
      <c r="J10" s="267">
        <v>9958191</v>
      </c>
      <c r="K10" s="267">
        <v>10656891</v>
      </c>
      <c r="L10" s="267">
        <v>9474702</v>
      </c>
      <c r="M10" s="267">
        <f>1759432</f>
        <v>1759432</v>
      </c>
      <c r="N10" s="2">
        <v>7650000</v>
      </c>
      <c r="O10" s="2">
        <v>9131950</v>
      </c>
      <c r="P10" s="2">
        <v>4386070</v>
      </c>
      <c r="Q10" s="2">
        <v>1601275</v>
      </c>
      <c r="R10" s="2">
        <v>2514130</v>
      </c>
      <c r="S10" s="268">
        <f t="shared" si="0"/>
        <v>154175295</v>
      </c>
    </row>
    <row r="11" spans="1:22" ht="20.25" customHeight="1" x14ac:dyDescent="0.2">
      <c r="A11" s="266" t="s">
        <v>437</v>
      </c>
      <c r="B11" s="267">
        <v>0</v>
      </c>
      <c r="C11" s="267">
        <v>6100000</v>
      </c>
      <c r="D11" s="267">
        <v>5941769</v>
      </c>
      <c r="E11" s="267">
        <v>5990490</v>
      </c>
      <c r="F11" s="267">
        <v>5895668</v>
      </c>
      <c r="G11" s="267">
        <v>5886017</v>
      </c>
      <c r="H11" s="267">
        <v>5895667</v>
      </c>
      <c r="I11" s="267">
        <v>5885052</v>
      </c>
      <c r="J11" s="267">
        <v>5885052</v>
      </c>
      <c r="K11" s="267">
        <v>5867006</v>
      </c>
      <c r="L11" s="267">
        <v>5577490</v>
      </c>
      <c r="M11" s="267">
        <v>5560767</v>
      </c>
      <c r="N11" s="267">
        <v>5298590</v>
      </c>
      <c r="O11" s="2">
        <v>5577466</v>
      </c>
      <c r="P11" s="2">
        <v>5577466</v>
      </c>
      <c r="Q11" s="2">
        <v>5577466</v>
      </c>
      <c r="R11" s="2">
        <v>5577461</v>
      </c>
      <c r="S11" s="268">
        <f t="shared" si="0"/>
        <v>92093427</v>
      </c>
    </row>
    <row r="12" spans="1:22" s="380" customFormat="1" ht="20.25" customHeight="1" x14ac:dyDescent="0.2">
      <c r="A12" s="379" t="s">
        <v>575</v>
      </c>
      <c r="B12" s="267">
        <v>0</v>
      </c>
      <c r="C12" s="267">
        <v>0</v>
      </c>
      <c r="D12" s="267">
        <v>0</v>
      </c>
      <c r="E12" s="267">
        <v>0</v>
      </c>
      <c r="F12" s="267">
        <v>0</v>
      </c>
      <c r="G12" s="267">
        <v>0</v>
      </c>
      <c r="H12" s="267">
        <v>0</v>
      </c>
      <c r="I12" s="267">
        <v>0</v>
      </c>
      <c r="J12" s="267">
        <v>0</v>
      </c>
      <c r="K12" s="267">
        <v>0</v>
      </c>
      <c r="L12" s="267">
        <v>0</v>
      </c>
      <c r="M12" s="267">
        <v>0</v>
      </c>
      <c r="N12" s="515" t="s">
        <v>751</v>
      </c>
      <c r="O12" s="515" t="s">
        <v>751</v>
      </c>
      <c r="P12" s="515" t="s">
        <v>751</v>
      </c>
      <c r="Q12" s="515"/>
      <c r="R12" s="515"/>
      <c r="S12" s="268">
        <f t="shared" si="0"/>
        <v>0</v>
      </c>
      <c r="T12"/>
      <c r="U12"/>
      <c r="V12"/>
    </row>
    <row r="13" spans="1:22" ht="20.25" customHeight="1" x14ac:dyDescent="0.2">
      <c r="A13" s="266" t="s">
        <v>441</v>
      </c>
      <c r="B13" s="267">
        <v>0</v>
      </c>
      <c r="C13" s="267">
        <v>0</v>
      </c>
      <c r="D13" s="267">
        <v>0</v>
      </c>
      <c r="E13" s="267">
        <v>0</v>
      </c>
      <c r="F13" s="267">
        <v>0</v>
      </c>
      <c r="G13" s="267">
        <v>1513421</v>
      </c>
      <c r="H13" s="267">
        <v>27765</v>
      </c>
      <c r="I13" s="267">
        <v>-212750</v>
      </c>
      <c r="J13" s="267">
        <v>0</v>
      </c>
      <c r="K13" s="267">
        <v>0</v>
      </c>
      <c r="L13" s="267">
        <v>0</v>
      </c>
      <c r="M13" s="267">
        <v>0</v>
      </c>
      <c r="N13" s="515" t="s">
        <v>751</v>
      </c>
      <c r="O13" s="515" t="s">
        <v>751</v>
      </c>
      <c r="P13" s="515" t="s">
        <v>751</v>
      </c>
      <c r="Q13" s="515"/>
      <c r="R13" s="515"/>
      <c r="S13" s="268">
        <f t="shared" si="0"/>
        <v>1328436</v>
      </c>
    </row>
    <row r="14" spans="1:22" ht="20.25" customHeight="1" x14ac:dyDescent="0.2">
      <c r="A14" s="266" t="s">
        <v>442</v>
      </c>
      <c r="B14" s="267">
        <v>7000000</v>
      </c>
      <c r="C14" s="267">
        <v>7588500</v>
      </c>
      <c r="D14" s="267">
        <v>8220800</v>
      </c>
      <c r="E14" s="267">
        <v>8949592</v>
      </c>
      <c r="F14" s="267">
        <v>9713700</v>
      </c>
      <c r="G14" s="267">
        <v>10784291</v>
      </c>
      <c r="H14" s="267">
        <v>11132214</v>
      </c>
      <c r="I14" s="267">
        <v>11798145</v>
      </c>
      <c r="J14" s="267">
        <v>12474000</v>
      </c>
      <c r="K14" s="267">
        <v>13306650</v>
      </c>
      <c r="L14" s="267">
        <v>13984800</v>
      </c>
      <c r="M14" s="267">
        <v>14534573</v>
      </c>
      <c r="N14" s="2">
        <v>15323100</v>
      </c>
      <c r="O14" s="2">
        <v>16052850</v>
      </c>
      <c r="P14" s="2">
        <v>16854600</v>
      </c>
      <c r="Q14" s="2">
        <v>17708850</v>
      </c>
      <c r="R14" s="2">
        <v>18645000</v>
      </c>
      <c r="S14" s="268">
        <f t="shared" si="0"/>
        <v>214071665</v>
      </c>
    </row>
    <row r="15" spans="1:22" s="272" customFormat="1" ht="21" customHeight="1" x14ac:dyDescent="0.2">
      <c r="A15" s="266" t="s">
        <v>473</v>
      </c>
      <c r="B15" s="267">
        <v>15000000</v>
      </c>
      <c r="C15" s="267">
        <v>15177000</v>
      </c>
      <c r="D15" s="267">
        <v>15414000</v>
      </c>
      <c r="E15" s="267">
        <v>15793397</v>
      </c>
      <c r="F15" s="267">
        <v>16189500</v>
      </c>
      <c r="G15" s="267">
        <v>17110328</v>
      </c>
      <c r="H15" s="267">
        <v>16698653</v>
      </c>
      <c r="I15" s="267">
        <v>16871519</v>
      </c>
      <c r="J15" s="267">
        <v>17010000</v>
      </c>
      <c r="K15" s="267">
        <v>17356500</v>
      </c>
      <c r="L15" s="267">
        <v>18000000</v>
      </c>
      <c r="M15" s="267">
        <v>20929785</v>
      </c>
      <c r="N15" s="267">
        <v>21216600</v>
      </c>
      <c r="O15" s="267">
        <v>21403800</v>
      </c>
      <c r="P15" s="267">
        <v>21670200</v>
      </c>
      <c r="Q15" s="267">
        <v>9383400</v>
      </c>
      <c r="R15" s="267">
        <v>22374000</v>
      </c>
      <c r="S15" s="268">
        <f t="shared" si="0"/>
        <v>297598682</v>
      </c>
      <c r="T15"/>
      <c r="U15"/>
      <c r="V15"/>
    </row>
    <row r="16" spans="1:22" s="272" customFormat="1" ht="21" customHeight="1" x14ac:dyDescent="0.2">
      <c r="A16" s="266" t="s">
        <v>659</v>
      </c>
      <c r="B16" s="267"/>
      <c r="C16" s="267">
        <v>200000</v>
      </c>
      <c r="D16" s="267">
        <v>205520</v>
      </c>
      <c r="E16" s="267">
        <v>210579</v>
      </c>
      <c r="F16" s="267">
        <v>215860</v>
      </c>
      <c r="G16" s="267">
        <v>228138</v>
      </c>
      <c r="H16" s="267">
        <v>222648</v>
      </c>
      <c r="I16" s="267">
        <v>224954</v>
      </c>
      <c r="J16" s="267">
        <v>226800</v>
      </c>
      <c r="K16" s="267">
        <v>231420</v>
      </c>
      <c r="L16" s="267">
        <v>233080</v>
      </c>
      <c r="M16" s="267">
        <v>232553</v>
      </c>
      <c r="N16" s="267">
        <v>235740</v>
      </c>
      <c r="O16" s="267">
        <v>237820</v>
      </c>
      <c r="P16" s="267">
        <v>240780</v>
      </c>
      <c r="Q16" s="267">
        <v>244260</v>
      </c>
      <c r="R16" s="267">
        <v>248600</v>
      </c>
      <c r="S16" s="268">
        <f t="shared" si="0"/>
        <v>3638752</v>
      </c>
      <c r="T16"/>
      <c r="U16"/>
      <c r="V16"/>
    </row>
    <row r="17" spans="1:22" s="272" customFormat="1" ht="21" customHeight="1" x14ac:dyDescent="0.2">
      <c r="A17" s="266" t="s">
        <v>660</v>
      </c>
      <c r="B17" s="267"/>
      <c r="C17" s="267">
        <v>310000</v>
      </c>
      <c r="D17" s="267">
        <v>500000</v>
      </c>
      <c r="E17" s="267">
        <v>500000</v>
      </c>
      <c r="F17" s="267">
        <v>500000</v>
      </c>
      <c r="G17" s="267">
        <v>500000</v>
      </c>
      <c r="H17" s="267">
        <v>500000</v>
      </c>
      <c r="I17" s="267">
        <v>500000</v>
      </c>
      <c r="J17" s="267">
        <v>500000</v>
      </c>
      <c r="K17" s="267">
        <v>500000</v>
      </c>
      <c r="L17" s="267">
        <v>500000</v>
      </c>
      <c r="M17" s="267">
        <v>500000</v>
      </c>
      <c r="N17" s="267">
        <v>500000</v>
      </c>
      <c r="O17" s="267">
        <v>500000</v>
      </c>
      <c r="P17" s="267">
        <v>500000</v>
      </c>
      <c r="Q17" s="267">
        <v>500000</v>
      </c>
      <c r="R17" s="267">
        <v>500000</v>
      </c>
      <c r="S17" s="268">
        <f t="shared" si="0"/>
        <v>7810000</v>
      </c>
      <c r="T17"/>
      <c r="U17"/>
      <c r="V17"/>
    </row>
    <row r="18" spans="1:22" ht="20.25" customHeight="1" x14ac:dyDescent="0.2">
      <c r="A18" s="269" t="s">
        <v>30</v>
      </c>
      <c r="B18" s="270">
        <f t="shared" ref="B18:I18" si="1">SUM(B3:B17)</f>
        <v>57000000</v>
      </c>
      <c r="C18" s="270">
        <f t="shared" si="1"/>
        <v>64321540</v>
      </c>
      <c r="D18" s="270">
        <f t="shared" si="1"/>
        <v>65220489</v>
      </c>
      <c r="E18" s="270">
        <f t="shared" si="1"/>
        <v>66715979</v>
      </c>
      <c r="F18" s="270">
        <f t="shared" si="1"/>
        <v>68131628</v>
      </c>
      <c r="G18" s="270">
        <f t="shared" si="1"/>
        <v>73423807</v>
      </c>
      <c r="H18" s="270">
        <f t="shared" si="1"/>
        <v>70636568</v>
      </c>
      <c r="I18" s="270">
        <f t="shared" si="1"/>
        <v>70511127</v>
      </c>
      <c r="J18" s="270">
        <f>SUM(J3:J17)</f>
        <v>71249852</v>
      </c>
      <c r="K18" s="270">
        <f t="shared" ref="K18:O18" si="2">SUM(K3:K17)</f>
        <v>72553125</v>
      </c>
      <c r="L18" s="270">
        <f t="shared" si="2"/>
        <v>71244724</v>
      </c>
      <c r="M18" s="270">
        <f t="shared" si="2"/>
        <v>68562436</v>
      </c>
      <c r="N18" s="270">
        <f t="shared" si="2"/>
        <v>76660210</v>
      </c>
      <c r="O18" s="270">
        <f t="shared" si="2"/>
        <v>79508796</v>
      </c>
      <c r="P18" s="270">
        <f t="shared" ref="P18" si="3">SUM(P3:P17)</f>
        <v>74486080</v>
      </c>
      <c r="Q18" s="270">
        <v>65525437</v>
      </c>
      <c r="R18" s="270">
        <v>73968023</v>
      </c>
      <c r="S18" s="271">
        <f>SUM(B18:R18)</f>
        <v>1189719821</v>
      </c>
    </row>
    <row r="36" spans="1:1" x14ac:dyDescent="0.2"/>
  </sheetData>
  <phoneticPr fontId="6" type="noConversion"/>
  <pageMargins left="0.74803149606299202" right="0.74803149606299202" top="0.98425196850393704" bottom="0.98425196850393704" header="0.511811023622047" footer="0.511811023622047"/>
  <pageSetup scale="54" orientation="landscape" r:id="rId1"/>
  <headerFooter alignWithMargins="0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24"/>
  <sheetViews>
    <sheetView view="pageBreakPreview" zoomScale="90" zoomScaleNormal="80" zoomScaleSheetLayoutView="90" zoomScalePageLayoutView="80" workbookViewId="0">
      <pane xSplit="1" ySplit="1" topLeftCell="B2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8.7109375" defaultRowHeight="12.75" x14ac:dyDescent="0.2"/>
  <cols>
    <col min="1" max="1" width="30.7109375" style="596" customWidth="1"/>
    <col min="2" max="18" width="10.28515625" style="597" customWidth="1"/>
    <col min="19" max="19" width="10.7109375" style="597" customWidth="1"/>
    <col min="20" max="20" width="8.7109375" style="597"/>
    <col min="21" max="21" width="47.28515625" style="597" bestFit="1" customWidth="1"/>
    <col min="22" max="23" width="12.7109375" style="597" bestFit="1" customWidth="1"/>
    <col min="24" max="16384" width="8.7109375" style="597"/>
  </cols>
  <sheetData>
    <row r="1" spans="1:23" ht="25.15" customHeight="1" x14ac:dyDescent="0.2">
      <c r="A1" s="596" t="str">
        <f>Index!B89</f>
        <v>Table 10h   RMI Compact Trust Fund balances and investment returns, FY2004-FY2020</v>
      </c>
    </row>
    <row r="2" spans="1:23" s="600" customFormat="1" ht="25.15" customHeight="1" x14ac:dyDescent="0.2">
      <c r="A2" s="594" t="s">
        <v>344</v>
      </c>
      <c r="B2" s="598" t="s">
        <v>293</v>
      </c>
      <c r="C2" s="598" t="s">
        <v>294</v>
      </c>
      <c r="D2" s="598" t="s">
        <v>295</v>
      </c>
      <c r="E2" s="598" t="s">
        <v>296</v>
      </c>
      <c r="F2" s="598" t="s">
        <v>297</v>
      </c>
      <c r="G2" s="598" t="s">
        <v>430</v>
      </c>
      <c r="H2" s="598" t="s">
        <v>444</v>
      </c>
      <c r="I2" s="598" t="s">
        <v>541</v>
      </c>
      <c r="J2" s="598" t="s">
        <v>594</v>
      </c>
      <c r="K2" s="598" t="s">
        <v>656</v>
      </c>
      <c r="L2" s="598" t="s">
        <v>675</v>
      </c>
      <c r="M2" s="598" t="s">
        <v>676</v>
      </c>
      <c r="N2" s="598" t="s">
        <v>677</v>
      </c>
      <c r="O2" s="598" t="s">
        <v>678</v>
      </c>
      <c r="P2" s="598" t="s">
        <v>679</v>
      </c>
      <c r="Q2" s="598" t="s">
        <v>680</v>
      </c>
      <c r="R2" s="598" t="s">
        <v>681</v>
      </c>
      <c r="S2" s="599" t="s">
        <v>1791</v>
      </c>
    </row>
    <row r="3" spans="1:23" s="602" customFormat="1" ht="20.100000000000001" customHeight="1" x14ac:dyDescent="0.2">
      <c r="A3" s="601" t="s">
        <v>697</v>
      </c>
      <c r="C3" s="602">
        <v>32.157846999999997</v>
      </c>
      <c r="D3" s="602">
        <v>45.152406999999997</v>
      </c>
      <c r="E3" s="602">
        <v>63.100518000000001</v>
      </c>
      <c r="F3" s="602">
        <v>83.813820000000007</v>
      </c>
      <c r="G3" s="602">
        <v>76.327993000000006</v>
      </c>
      <c r="H3" s="602">
        <v>90.451764999999995</v>
      </c>
      <c r="I3" s="602">
        <v>112.794544</v>
      </c>
      <c r="J3" s="602">
        <v>125.17712</v>
      </c>
      <c r="K3" s="602">
        <v>165.56838400000001</v>
      </c>
      <c r="L3" s="602">
        <v>206.15645599999999</v>
      </c>
      <c r="M3" s="602">
        <v>240.12118699999999</v>
      </c>
      <c r="N3" s="602">
        <v>247.14205799999999</v>
      </c>
      <c r="O3" s="602">
        <f>N20</f>
        <v>294.54553299999998</v>
      </c>
      <c r="P3" s="602">
        <f t="shared" ref="P3:R3" si="0">O20</f>
        <v>356.93341500000002</v>
      </c>
      <c r="Q3" s="602">
        <f t="shared" si="0"/>
        <v>402.43642199999999</v>
      </c>
      <c r="R3" s="602">
        <f t="shared" si="0"/>
        <v>434.66682600000001</v>
      </c>
      <c r="S3" s="603"/>
      <c r="T3" s="600"/>
      <c r="U3" s="604"/>
    </row>
    <row r="4" spans="1:23" x14ac:dyDescent="0.2">
      <c r="A4" s="605" t="s">
        <v>698</v>
      </c>
      <c r="B4" s="606"/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  <c r="P4" s="606"/>
      <c r="Q4" s="606"/>
      <c r="R4" s="606"/>
      <c r="S4" s="607"/>
      <c r="T4" s="600"/>
      <c r="U4" s="608"/>
      <c r="V4" s="602"/>
      <c r="W4" s="602"/>
    </row>
    <row r="5" spans="1:23" x14ac:dyDescent="0.2">
      <c r="A5" s="609" t="s">
        <v>699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6"/>
      <c r="S5" s="607"/>
      <c r="T5" s="600"/>
      <c r="U5" s="604"/>
      <c r="V5" s="602"/>
      <c r="W5" s="602"/>
    </row>
    <row r="6" spans="1:23" x14ac:dyDescent="0.2">
      <c r="A6" s="610" t="s">
        <v>700</v>
      </c>
      <c r="B6" s="602">
        <v>7</v>
      </c>
      <c r="C6" s="602">
        <v>7.5884999999999998</v>
      </c>
      <c r="D6" s="602">
        <v>8.2208000000000006</v>
      </c>
      <c r="E6" s="602">
        <v>8.9495920000000009</v>
      </c>
      <c r="F6" s="602">
        <v>9.7136999999999993</v>
      </c>
      <c r="G6" s="602">
        <v>10.784291</v>
      </c>
      <c r="H6" s="602">
        <v>11.132213999999999</v>
      </c>
      <c r="I6" s="602">
        <v>11.79815</v>
      </c>
      <c r="J6" s="602">
        <v>12.474</v>
      </c>
      <c r="K6" s="602">
        <f>K9-K7</f>
        <v>13.306649999999999</v>
      </c>
      <c r="L6" s="602">
        <v>13.9848</v>
      </c>
      <c r="M6" s="602">
        <v>14.534573</v>
      </c>
      <c r="N6" s="602">
        <v>15.3231</v>
      </c>
      <c r="O6" s="602">
        <v>16.052849999999999</v>
      </c>
      <c r="P6" s="602">
        <v>16.854600000000001</v>
      </c>
      <c r="Q6" s="602">
        <v>17.708850000000002</v>
      </c>
      <c r="R6" s="602">
        <v>18.645</v>
      </c>
      <c r="S6" s="603">
        <f>SUM(B6:R6)</f>
        <v>214.07167000000004</v>
      </c>
      <c r="T6" s="600"/>
      <c r="U6" s="604"/>
      <c r="V6" s="602"/>
      <c r="W6" s="602"/>
    </row>
    <row r="7" spans="1:23" x14ac:dyDescent="0.2">
      <c r="A7" s="610" t="s">
        <v>192</v>
      </c>
      <c r="B7" s="602"/>
      <c r="C7" s="602">
        <v>1.75</v>
      </c>
      <c r="D7" s="602">
        <v>0.75</v>
      </c>
      <c r="E7" s="602">
        <v>0.75</v>
      </c>
      <c r="F7" s="602">
        <v>0.75</v>
      </c>
      <c r="G7" s="602">
        <v>2.4</v>
      </c>
      <c r="H7" s="602">
        <v>2.4</v>
      </c>
      <c r="I7" s="602">
        <v>2.4</v>
      </c>
      <c r="J7" s="602">
        <v>2.4</v>
      </c>
      <c r="K7" s="602">
        <v>2.4</v>
      </c>
      <c r="L7" s="602">
        <v>2.4</v>
      </c>
      <c r="M7" s="602">
        <v>2.4</v>
      </c>
      <c r="N7" s="602">
        <v>2.4</v>
      </c>
      <c r="O7" s="602">
        <v>2.4</v>
      </c>
      <c r="P7" s="602">
        <v>2.4</v>
      </c>
      <c r="Q7" s="602">
        <v>2.4</v>
      </c>
      <c r="R7" s="602">
        <v>2.4</v>
      </c>
      <c r="S7" s="603">
        <f t="shared" ref="S7:S9" si="1">SUM(B7:R7)</f>
        <v>32.79999999999999</v>
      </c>
      <c r="T7" s="600"/>
      <c r="U7" s="604"/>
      <c r="V7" s="602"/>
      <c r="W7" s="602"/>
    </row>
    <row r="8" spans="1:23" x14ac:dyDescent="0.2">
      <c r="A8" s="610" t="s">
        <v>282</v>
      </c>
      <c r="B8" s="602">
        <v>25</v>
      </c>
      <c r="C8" s="602">
        <v>2.5</v>
      </c>
      <c r="D8" s="602">
        <v>2.5</v>
      </c>
      <c r="E8" s="602"/>
      <c r="F8" s="602"/>
      <c r="G8" s="602"/>
      <c r="H8" s="602"/>
      <c r="I8" s="602">
        <v>0.119197</v>
      </c>
      <c r="J8" s="602"/>
      <c r="K8" s="602"/>
      <c r="L8" s="602"/>
      <c r="M8" s="602">
        <v>0.65</v>
      </c>
      <c r="N8" s="602">
        <v>2.2000000000000002</v>
      </c>
      <c r="O8" s="602"/>
      <c r="P8" s="602"/>
      <c r="Q8" s="602">
        <v>0.25</v>
      </c>
      <c r="R8" s="602">
        <v>5.5</v>
      </c>
      <c r="S8" s="603">
        <f t="shared" si="1"/>
        <v>38.719197000000001</v>
      </c>
      <c r="U8" s="604"/>
      <c r="V8" s="602"/>
      <c r="W8" s="602"/>
    </row>
    <row r="9" spans="1:23" x14ac:dyDescent="0.2">
      <c r="A9" s="610" t="s">
        <v>701</v>
      </c>
      <c r="B9" s="602">
        <f>B6+B8</f>
        <v>32</v>
      </c>
      <c r="C9" s="602">
        <v>11.8385</v>
      </c>
      <c r="D9" s="602">
        <v>11.470800000000001</v>
      </c>
      <c r="E9" s="602">
        <v>9.6995920000000009</v>
      </c>
      <c r="F9" s="602">
        <v>10.463699999999999</v>
      </c>
      <c r="G9" s="602">
        <v>13.184291</v>
      </c>
      <c r="H9" s="602">
        <v>13.532214</v>
      </c>
      <c r="I9" s="602">
        <v>14.317347</v>
      </c>
      <c r="J9" s="602">
        <v>14.874000000000001</v>
      </c>
      <c r="K9" s="602">
        <v>15.70665</v>
      </c>
      <c r="L9" s="602">
        <v>16.384799999999998</v>
      </c>
      <c r="M9" s="602">
        <v>17.584572999999999</v>
      </c>
      <c r="N9" s="602">
        <v>19.923100000000002</v>
      </c>
      <c r="O9" s="602">
        <v>18.542850000000001</v>
      </c>
      <c r="P9" s="602">
        <v>19.2546</v>
      </c>
      <c r="Q9" s="602">
        <v>20.35885</v>
      </c>
      <c r="R9" s="602">
        <v>26.545000000000002</v>
      </c>
      <c r="S9" s="603">
        <f t="shared" si="1"/>
        <v>285.68086699999998</v>
      </c>
      <c r="V9" s="602"/>
      <c r="W9" s="602"/>
    </row>
    <row r="10" spans="1:23" x14ac:dyDescent="0.2">
      <c r="A10" s="609" t="s">
        <v>702</v>
      </c>
      <c r="B10" s="602"/>
      <c r="C10" s="602"/>
      <c r="D10" s="602"/>
      <c r="E10" s="602"/>
      <c r="F10" s="602"/>
      <c r="G10" s="602"/>
      <c r="H10" s="602"/>
      <c r="I10" s="602"/>
      <c r="J10" s="602"/>
      <c r="K10" s="602"/>
      <c r="L10" s="602"/>
      <c r="M10" s="602"/>
      <c r="N10" s="602"/>
      <c r="O10" s="602"/>
      <c r="P10" s="602"/>
      <c r="Q10" s="602"/>
      <c r="R10" s="602"/>
      <c r="S10" s="603"/>
      <c r="V10" s="602"/>
      <c r="W10" s="602"/>
    </row>
    <row r="11" spans="1:23" x14ac:dyDescent="0.2">
      <c r="A11" s="610" t="s">
        <v>703</v>
      </c>
      <c r="B11" s="602"/>
      <c r="C11" s="602">
        <v>1.210259</v>
      </c>
      <c r="D11" s="602">
        <v>1.790848</v>
      </c>
      <c r="E11" s="602">
        <v>2.1414430000000002</v>
      </c>
      <c r="F11" s="602">
        <v>2.8767369999999999</v>
      </c>
      <c r="G11" s="602">
        <v>2.2835399999999999</v>
      </c>
      <c r="H11" s="602">
        <v>2.6297450000000002</v>
      </c>
      <c r="I11" s="602">
        <v>3.5724429999999998</v>
      </c>
      <c r="J11" s="602">
        <v>0.88978400000000002</v>
      </c>
      <c r="K11" s="602">
        <v>3.6</v>
      </c>
      <c r="L11" s="602">
        <v>7.8483869999999998</v>
      </c>
      <c r="M11" s="602">
        <v>11.102119</v>
      </c>
      <c r="N11" s="602">
        <v>4.3715390000000003</v>
      </c>
      <c r="O11" s="602">
        <v>3.147824</v>
      </c>
      <c r="P11" s="602">
        <v>9.7588109999999997</v>
      </c>
      <c r="Q11" s="602">
        <v>15.8835</v>
      </c>
      <c r="R11" s="602">
        <v>15.339784999999999</v>
      </c>
      <c r="S11" s="603">
        <f t="shared" ref="S11:S16" si="2">SUM(B11:R11)</f>
        <v>88.446764000000002</v>
      </c>
      <c r="V11" s="602"/>
      <c r="W11" s="602"/>
    </row>
    <row r="12" spans="1:23" x14ac:dyDescent="0.2">
      <c r="A12" s="610" t="s">
        <v>704</v>
      </c>
      <c r="B12" s="602"/>
      <c r="C12" s="602"/>
      <c r="D12" s="602">
        <v>4.8266669999999996</v>
      </c>
      <c r="E12" s="602">
        <v>9.1066190000000002</v>
      </c>
      <c r="F12" s="602">
        <v>-20.154070000000001</v>
      </c>
      <c r="G12" s="602">
        <v>-0.69198300000000001</v>
      </c>
      <c r="H12" s="602">
        <v>6.9523669999999997</v>
      </c>
      <c r="I12" s="602">
        <v>-5.0609900000000003</v>
      </c>
      <c r="J12" s="602">
        <v>25.130852000000001</v>
      </c>
      <c r="K12" s="602">
        <f>K13-K11</f>
        <v>21.749100999999996</v>
      </c>
      <c r="L12" s="602">
        <v>10.252243999999999</v>
      </c>
      <c r="M12" s="602">
        <v>-21.073094000000001</v>
      </c>
      <c r="N12" s="602">
        <v>23.699801999999998</v>
      </c>
      <c r="O12" s="602">
        <v>41.410302000000001</v>
      </c>
      <c r="P12" s="602">
        <v>16.767021</v>
      </c>
      <c r="Q12" s="602">
        <v>-3.7368899999999998</v>
      </c>
      <c r="R12" s="602">
        <v>38.163882999999998</v>
      </c>
      <c r="S12" s="603">
        <f t="shared" si="2"/>
        <v>147.34183099999998</v>
      </c>
      <c r="V12" s="602"/>
      <c r="W12" s="602"/>
    </row>
    <row r="13" spans="1:23" x14ac:dyDescent="0.2">
      <c r="A13" s="610" t="s">
        <v>705</v>
      </c>
      <c r="B13" s="602"/>
      <c r="C13" s="602">
        <v>1.210259</v>
      </c>
      <c r="D13" s="602">
        <v>6.617515</v>
      </c>
      <c r="E13" s="602">
        <v>11.248061999999999</v>
      </c>
      <c r="F13" s="602">
        <v>-17.277332999999999</v>
      </c>
      <c r="G13" s="602">
        <v>1.5915570000000001</v>
      </c>
      <c r="H13" s="602">
        <v>9.5821120000000004</v>
      </c>
      <c r="I13" s="602">
        <v>-1.4885470000000001</v>
      </c>
      <c r="J13" s="602">
        <v>26.020636</v>
      </c>
      <c r="K13" s="602">
        <f>K15+K14</f>
        <v>25.349100999999997</v>
      </c>
      <c r="L13" s="602">
        <v>18.100631</v>
      </c>
      <c r="M13" s="602">
        <v>-9.9709749999999993</v>
      </c>
      <c r="N13" s="602">
        <v>28.071341</v>
      </c>
      <c r="O13" s="602">
        <v>44.558126000000001</v>
      </c>
      <c r="P13" s="602">
        <v>26.525531999999998</v>
      </c>
      <c r="Q13" s="602">
        <v>12.146610000000001</v>
      </c>
      <c r="R13" s="602">
        <v>53.503667999999998</v>
      </c>
      <c r="S13" s="603">
        <f t="shared" si="2"/>
        <v>235.78829500000001</v>
      </c>
      <c r="V13" s="602"/>
      <c r="W13" s="602"/>
    </row>
    <row r="14" spans="1:23" x14ac:dyDescent="0.2">
      <c r="A14" s="609" t="s">
        <v>706</v>
      </c>
      <c r="B14" s="602"/>
      <c r="C14" s="602">
        <v>1.2859000000000001E-2</v>
      </c>
      <c r="D14" s="602">
        <v>0.139073</v>
      </c>
      <c r="E14" s="602">
        <v>0.22448299999999999</v>
      </c>
      <c r="F14" s="602">
        <v>0.59996300000000002</v>
      </c>
      <c r="G14" s="602">
        <v>0.52434000000000003</v>
      </c>
      <c r="H14" s="602">
        <v>0.65116600000000002</v>
      </c>
      <c r="I14" s="602">
        <v>0.321523</v>
      </c>
      <c r="J14" s="602">
        <v>0.37392999999999998</v>
      </c>
      <c r="K14" s="602">
        <v>0.33655000000000002</v>
      </c>
      <c r="L14" s="602">
        <v>0.38494899999999999</v>
      </c>
      <c r="M14" s="602">
        <v>0.39908300000000002</v>
      </c>
      <c r="N14" s="602">
        <v>0.42479800000000001</v>
      </c>
      <c r="O14" s="602">
        <v>0.45012999999999997</v>
      </c>
      <c r="P14" s="602">
        <v>0.118045</v>
      </c>
      <c r="Q14" s="602">
        <v>0.121966</v>
      </c>
      <c r="R14" s="602">
        <v>0.13304099999999999</v>
      </c>
      <c r="S14" s="603">
        <f t="shared" si="2"/>
        <v>5.2158990000000003</v>
      </c>
      <c r="V14" s="602"/>
      <c r="W14" s="602"/>
    </row>
    <row r="15" spans="1:23" x14ac:dyDescent="0.2">
      <c r="A15" s="609" t="s">
        <v>707</v>
      </c>
      <c r="B15" s="602">
        <f>B20-B6-B8</f>
        <v>0.15784699999999674</v>
      </c>
      <c r="C15" s="602">
        <v>1.1974</v>
      </c>
      <c r="D15" s="602">
        <v>6.4784420000000003</v>
      </c>
      <c r="E15" s="602">
        <v>11.023579</v>
      </c>
      <c r="F15" s="602">
        <v>-17.877296000000001</v>
      </c>
      <c r="G15" s="602">
        <v>1.0672170000000001</v>
      </c>
      <c r="H15" s="602">
        <v>8.9309460000000005</v>
      </c>
      <c r="I15" s="602">
        <v>-1.8100700000000001</v>
      </c>
      <c r="J15" s="602">
        <v>25.646705999999998</v>
      </c>
      <c r="K15" s="602">
        <v>25.012550999999998</v>
      </c>
      <c r="L15" s="602">
        <v>17.715682000000001</v>
      </c>
      <c r="M15" s="602">
        <v>-10.370058</v>
      </c>
      <c r="N15" s="602">
        <v>27.646543000000001</v>
      </c>
      <c r="O15" s="602">
        <v>44.108013</v>
      </c>
      <c r="P15" s="602">
        <v>26.407786999999999</v>
      </c>
      <c r="Q15" s="602">
        <v>12.024644</v>
      </c>
      <c r="R15" s="602">
        <v>53.370626999999999</v>
      </c>
      <c r="S15" s="603">
        <f t="shared" si="2"/>
        <v>230.73055999999997</v>
      </c>
      <c r="V15" s="602"/>
      <c r="W15" s="602"/>
    </row>
    <row r="16" spans="1:23" x14ac:dyDescent="0.2">
      <c r="A16" s="609" t="s">
        <v>708</v>
      </c>
      <c r="B16" s="602">
        <f>B9+B15</f>
        <v>32.157846999999997</v>
      </c>
      <c r="C16" s="602">
        <v>13.0359</v>
      </c>
      <c r="D16" s="602">
        <v>17.949242000000002</v>
      </c>
      <c r="E16" s="602">
        <v>20.723171000000001</v>
      </c>
      <c r="F16" s="602">
        <v>-7.4135960000000001</v>
      </c>
      <c r="G16" s="602">
        <v>14.251507999999999</v>
      </c>
      <c r="H16" s="602">
        <v>22.463159999999998</v>
      </c>
      <c r="I16" s="602">
        <v>12.507277</v>
      </c>
      <c r="J16" s="602">
        <v>40.520705999999997</v>
      </c>
      <c r="K16" s="602">
        <v>40.719200999999998</v>
      </c>
      <c r="L16" s="602">
        <v>34.100482</v>
      </c>
      <c r="M16" s="602">
        <v>7.2145149999999996</v>
      </c>
      <c r="N16" s="602">
        <v>47.569642999999999</v>
      </c>
      <c r="O16" s="602">
        <v>62.560862999999998</v>
      </c>
      <c r="P16" s="602">
        <v>45.662387000000003</v>
      </c>
      <c r="Q16" s="602">
        <v>32.383493999999999</v>
      </c>
      <c r="R16" s="602">
        <v>79.915627000000001</v>
      </c>
      <c r="S16" s="603">
        <f t="shared" si="2"/>
        <v>516.32142699999997</v>
      </c>
      <c r="V16" s="602"/>
      <c r="W16" s="602"/>
    </row>
    <row r="17" spans="1:23" x14ac:dyDescent="0.2">
      <c r="A17" s="605" t="s">
        <v>709</v>
      </c>
      <c r="B17" s="602"/>
      <c r="C17" s="602"/>
      <c r="D17" s="602"/>
      <c r="E17" s="602"/>
      <c r="F17" s="602"/>
      <c r="G17" s="602"/>
      <c r="H17" s="602"/>
      <c r="I17" s="602"/>
      <c r="J17" s="602"/>
      <c r="K17" s="602"/>
      <c r="L17" s="602"/>
      <c r="M17" s="602"/>
      <c r="N17" s="602"/>
      <c r="O17" s="602"/>
      <c r="P17" s="602"/>
      <c r="Q17" s="602"/>
      <c r="R17" s="602"/>
      <c r="S17" s="603"/>
      <c r="V17" s="602"/>
      <c r="W17" s="602"/>
    </row>
    <row r="18" spans="1:23" x14ac:dyDescent="0.2">
      <c r="A18" s="609" t="s">
        <v>710</v>
      </c>
      <c r="B18" s="602"/>
      <c r="C18" s="602">
        <v>4.1340000000000002E-2</v>
      </c>
      <c r="D18" s="602">
        <v>1.1310000000000001E-3</v>
      </c>
      <c r="E18" s="602">
        <v>9.8689999999999993E-3</v>
      </c>
      <c r="F18" s="602">
        <v>7.2231000000000004E-2</v>
      </c>
      <c r="G18" s="602">
        <v>0.12773599999999999</v>
      </c>
      <c r="H18" s="602">
        <v>0.120381</v>
      </c>
      <c r="I18" s="602">
        <v>0.12470100000000001</v>
      </c>
      <c r="J18" s="602">
        <v>0.129442</v>
      </c>
      <c r="K18" s="602">
        <v>0.131129</v>
      </c>
      <c r="L18" s="602">
        <v>0.13600000000000001</v>
      </c>
      <c r="M18" s="602">
        <v>0.19364400000000001</v>
      </c>
      <c r="N18" s="602">
        <v>0.16616800000000001</v>
      </c>
      <c r="O18" s="602">
        <v>0.172981</v>
      </c>
      <c r="P18" s="602">
        <v>0.15937999999999999</v>
      </c>
      <c r="Q18" s="602">
        <v>0.15309</v>
      </c>
      <c r="R18" s="602">
        <v>0.15317500000000001</v>
      </c>
      <c r="S18" s="603">
        <f>SUM(B18:R18)</f>
        <v>1.8923980000000002</v>
      </c>
      <c r="V18" s="602"/>
      <c r="W18" s="602"/>
    </row>
    <row r="19" spans="1:23" x14ac:dyDescent="0.2">
      <c r="A19" s="605" t="s">
        <v>711</v>
      </c>
      <c r="B19" s="602">
        <f>B16</f>
        <v>32.157846999999997</v>
      </c>
      <c r="C19" s="602">
        <v>12.99456</v>
      </c>
      <c r="D19" s="602">
        <v>17.948111000000001</v>
      </c>
      <c r="E19" s="602">
        <v>20.713301999999999</v>
      </c>
      <c r="F19" s="602">
        <v>-7.4858269999999996</v>
      </c>
      <c r="G19" s="602">
        <v>14.123772000000001</v>
      </c>
      <c r="H19" s="602">
        <v>22.342779</v>
      </c>
      <c r="I19" s="602">
        <v>12.382576</v>
      </c>
      <c r="J19" s="602">
        <v>40.391264</v>
      </c>
      <c r="K19" s="602">
        <v>40.588071999999997</v>
      </c>
      <c r="L19" s="602">
        <v>33.964731</v>
      </c>
      <c r="M19" s="602">
        <v>7.0208709999999996</v>
      </c>
      <c r="N19" s="602">
        <v>47.403475</v>
      </c>
      <c r="O19" s="602">
        <v>62.387881999999998</v>
      </c>
      <c r="P19" s="602">
        <v>45.503006999999997</v>
      </c>
      <c r="Q19" s="602">
        <v>32.230404</v>
      </c>
      <c r="R19" s="602">
        <v>79.762451999999996</v>
      </c>
      <c r="S19" s="603">
        <f>SUM(B19:R19)</f>
        <v>514.42927800000007</v>
      </c>
      <c r="V19" s="602"/>
      <c r="W19" s="602"/>
    </row>
    <row r="20" spans="1:23" s="614" customFormat="1" ht="20.100000000000001" customHeight="1" x14ac:dyDescent="0.2">
      <c r="A20" s="611" t="s">
        <v>712</v>
      </c>
      <c r="B20" s="612">
        <f>C3</f>
        <v>32.157846999999997</v>
      </c>
      <c r="C20" s="612">
        <v>45.152406999999997</v>
      </c>
      <c r="D20" s="612">
        <v>63.100518000000001</v>
      </c>
      <c r="E20" s="612">
        <v>83.813820000000007</v>
      </c>
      <c r="F20" s="612">
        <v>76.327993000000006</v>
      </c>
      <c r="G20" s="612">
        <v>90.451764999999995</v>
      </c>
      <c r="H20" s="612">
        <v>112.794544</v>
      </c>
      <c r="I20" s="612">
        <v>125.17712</v>
      </c>
      <c r="J20" s="612">
        <v>165.56838400000001</v>
      </c>
      <c r="K20" s="612">
        <v>206.15645599999999</v>
      </c>
      <c r="L20" s="612">
        <v>240.12118699999999</v>
      </c>
      <c r="M20" s="612">
        <v>247.14205799999999</v>
      </c>
      <c r="N20" s="612">
        <v>294.54553299999998</v>
      </c>
      <c r="O20" s="612">
        <v>356.93341500000002</v>
      </c>
      <c r="P20" s="612">
        <v>402.43642199999999</v>
      </c>
      <c r="Q20" s="612">
        <v>434.66682600000001</v>
      </c>
      <c r="R20" s="612">
        <v>514.42927799999995</v>
      </c>
      <c r="S20" s="613">
        <f>R20</f>
        <v>514.42927799999995</v>
      </c>
      <c r="U20" s="597"/>
      <c r="V20" s="602"/>
      <c r="W20" s="602"/>
    </row>
    <row r="21" spans="1:23" ht="20.100000000000001" customHeight="1" x14ac:dyDescent="0.2">
      <c r="A21" s="596" t="s">
        <v>713</v>
      </c>
      <c r="B21" s="606"/>
      <c r="C21" s="606"/>
      <c r="D21" s="606"/>
      <c r="E21" s="606"/>
      <c r="F21" s="606"/>
      <c r="G21" s="606"/>
      <c r="H21" s="606"/>
      <c r="I21" s="606"/>
      <c r="J21" s="606"/>
      <c r="K21" s="606"/>
      <c r="L21" s="606"/>
      <c r="M21" s="606"/>
      <c r="N21" s="606"/>
      <c r="O21" s="606"/>
      <c r="P21" s="606"/>
      <c r="Q21" s="606"/>
      <c r="R21" s="606"/>
      <c r="S21" s="606"/>
    </row>
    <row r="22" spans="1:23" x14ac:dyDescent="0.2">
      <c r="B22" s="595"/>
      <c r="C22" s="595"/>
      <c r="D22" s="595"/>
      <c r="E22" s="595"/>
      <c r="F22" s="595"/>
      <c r="G22" s="595"/>
      <c r="H22" s="595"/>
      <c r="I22" s="595"/>
      <c r="J22" s="595"/>
      <c r="K22" s="595"/>
      <c r="L22" s="595"/>
      <c r="M22" s="595"/>
      <c r="N22" s="595"/>
      <c r="O22" s="595"/>
      <c r="P22" s="595"/>
      <c r="Q22" s="595"/>
      <c r="R22" s="595"/>
      <c r="S22" s="595"/>
    </row>
    <row r="23" spans="1:23" x14ac:dyDescent="0.2">
      <c r="B23" s="602"/>
      <c r="C23" s="602"/>
      <c r="D23" s="602"/>
      <c r="E23" s="602"/>
      <c r="F23" s="602"/>
      <c r="G23" s="60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  <c r="T23" s="602"/>
    </row>
    <row r="24" spans="1:23" x14ac:dyDescent="0.2">
      <c r="L24" s="602"/>
      <c r="M24" s="602"/>
      <c r="N24" s="602"/>
      <c r="O24" s="602"/>
      <c r="P24" s="602"/>
      <c r="Q24" s="602"/>
      <c r="R24" s="602"/>
    </row>
  </sheetData>
  <phoneticPr fontId="6" type="noConversion"/>
  <pageMargins left="0.70866141732283472" right="0.70866141732283472" top="0.74803149606299213" bottom="0.74803149606299213" header="0.31496062992125984" footer="0.31496062992125984"/>
  <pageSetup scale="57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E4"/>
  <sheetViews>
    <sheetView workbookViewId="0">
      <selection activeCell="B9" sqref="B9"/>
    </sheetView>
  </sheetViews>
  <sheetFormatPr defaultColWidth="8.7109375" defaultRowHeight="12.75" x14ac:dyDescent="0.2"/>
  <sheetData>
    <row r="1" spans="1:31" ht="13.5" thickBot="1" x14ac:dyDescent="0.25">
      <c r="A1" t="s">
        <v>689</v>
      </c>
      <c r="C1" s="1"/>
    </row>
    <row r="2" spans="1:31" ht="13.5" thickBot="1" x14ac:dyDescent="0.25">
      <c r="A2" s="487" t="s">
        <v>60</v>
      </c>
      <c r="C2" s="1"/>
    </row>
    <row r="3" spans="1:31" x14ac:dyDescent="0.2">
      <c r="A3" s="225" t="s">
        <v>333</v>
      </c>
      <c r="B3" s="225" t="s">
        <v>334</v>
      </c>
      <c r="C3" s="225" t="s">
        <v>335</v>
      </c>
      <c r="D3" s="225" t="s">
        <v>302</v>
      </c>
      <c r="E3" s="225" t="s">
        <v>303</v>
      </c>
      <c r="F3" s="225" t="s">
        <v>304</v>
      </c>
      <c r="G3" s="225" t="s">
        <v>320</v>
      </c>
      <c r="H3" s="225" t="s">
        <v>321</v>
      </c>
      <c r="I3" s="225" t="s">
        <v>290</v>
      </c>
      <c r="J3" s="225" t="s">
        <v>291</v>
      </c>
      <c r="K3" s="225" t="s">
        <v>292</v>
      </c>
      <c r="L3" s="225" t="s">
        <v>293</v>
      </c>
      <c r="M3" s="225" t="s">
        <v>294</v>
      </c>
      <c r="N3" s="225" t="s">
        <v>295</v>
      </c>
      <c r="O3" s="225" t="s">
        <v>296</v>
      </c>
      <c r="P3" s="225" t="s">
        <v>297</v>
      </c>
      <c r="Q3" s="225" t="s">
        <v>430</v>
      </c>
      <c r="R3" s="225" t="s">
        <v>444</v>
      </c>
      <c r="S3" s="225" t="s">
        <v>541</v>
      </c>
      <c r="T3" s="225" t="s">
        <v>594</v>
      </c>
      <c r="U3" s="225" t="s">
        <v>656</v>
      </c>
      <c r="V3" s="225" t="s">
        <v>675</v>
      </c>
      <c r="W3" s="225" t="s">
        <v>676</v>
      </c>
      <c r="X3" s="225" t="s">
        <v>677</v>
      </c>
      <c r="Y3" s="225" t="s">
        <v>678</v>
      </c>
      <c r="Z3" s="225" t="s">
        <v>679</v>
      </c>
      <c r="AA3" s="225" t="s">
        <v>680</v>
      </c>
      <c r="AB3" s="225" t="s">
        <v>681</v>
      </c>
      <c r="AC3" s="225" t="s">
        <v>682</v>
      </c>
      <c r="AD3" s="225" t="s">
        <v>683</v>
      </c>
      <c r="AE3" s="225" t="s">
        <v>684</v>
      </c>
    </row>
    <row r="4" spans="1:31" x14ac:dyDescent="0.2">
      <c r="A4" s="225" t="s">
        <v>688</v>
      </c>
      <c r="B4" s="225" t="s">
        <v>687</v>
      </c>
      <c r="C4" s="225" t="s">
        <v>685</v>
      </c>
      <c r="D4" s="225" t="s">
        <v>686</v>
      </c>
      <c r="E4" s="225" t="s">
        <v>664</v>
      </c>
      <c r="F4" s="225" t="s">
        <v>665</v>
      </c>
      <c r="G4" s="225" t="s">
        <v>666</v>
      </c>
      <c r="H4" s="225" t="s">
        <v>582</v>
      </c>
      <c r="I4" s="225" t="s">
        <v>583</v>
      </c>
      <c r="J4" s="225" t="s">
        <v>584</v>
      </c>
      <c r="K4" s="225" t="s">
        <v>592</v>
      </c>
      <c r="L4" s="225" t="s">
        <v>667</v>
      </c>
      <c r="M4" s="225" t="s">
        <v>668</v>
      </c>
      <c r="N4" s="225" t="s">
        <v>669</v>
      </c>
      <c r="O4" s="225" t="s">
        <v>670</v>
      </c>
      <c r="P4" s="225" t="s">
        <v>671</v>
      </c>
      <c r="Q4" s="225" t="s">
        <v>672</v>
      </c>
      <c r="R4" s="225" t="s">
        <v>673</v>
      </c>
      <c r="S4" s="225" t="s">
        <v>674</v>
      </c>
      <c r="T4" s="225" t="s">
        <v>22</v>
      </c>
      <c r="U4" s="225" t="s">
        <v>23</v>
      </c>
      <c r="V4" s="225" t="s">
        <v>146</v>
      </c>
      <c r="W4" s="225" t="s">
        <v>147</v>
      </c>
      <c r="X4" s="225" t="s">
        <v>148</v>
      </c>
      <c r="Y4" s="225" t="s">
        <v>149</v>
      </c>
      <c r="Z4" s="225" t="s">
        <v>150</v>
      </c>
      <c r="AA4" s="225" t="s">
        <v>151</v>
      </c>
      <c r="AB4" s="225" t="s">
        <v>152</v>
      </c>
      <c r="AC4" s="225" t="s">
        <v>153</v>
      </c>
      <c r="AD4" s="225" t="s">
        <v>154</v>
      </c>
      <c r="AE4" s="225" t="s">
        <v>155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I50"/>
  <sheetViews>
    <sheetView view="pageBreakPreview" zoomScaleNormal="80" zoomScaleSheetLayoutView="100" zoomScalePageLayoutView="80" workbookViewId="0">
      <pane xSplit="1" ySplit="5" topLeftCell="B6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outlineLevelRow="1" outlineLevelCol="1" x14ac:dyDescent="0.2"/>
  <cols>
    <col min="1" max="1" width="18.28515625" customWidth="1"/>
    <col min="2" max="2" width="16.7109375" hidden="1" customWidth="1" outlineLevel="1"/>
    <col min="3" max="3" width="14.28515625" hidden="1" customWidth="1" outlineLevel="1"/>
    <col min="4" max="4" width="16.7109375" hidden="1" customWidth="1" outlineLevel="1"/>
    <col min="5" max="5" width="14.28515625" hidden="1" customWidth="1" outlineLevel="1"/>
    <col min="6" max="6" width="22.7109375" style="149" customWidth="1" collapsed="1"/>
    <col min="7" max="8" width="22.7109375" style="149" customWidth="1"/>
  </cols>
  <sheetData>
    <row r="1" spans="1:8" s="32" customFormat="1" ht="25.15" customHeight="1" x14ac:dyDescent="0.2">
      <c r="A1" s="73" t="str">
        <f>Index!B7</f>
        <v>Table 2c    Net air passengers from US, Majuro and Kwajalein atolls: 1990 to 2019</v>
      </c>
      <c r="B1" s="73"/>
      <c r="C1" s="73"/>
      <c r="D1" s="73"/>
      <c r="E1" s="73"/>
      <c r="F1" s="141"/>
      <c r="G1" s="142"/>
      <c r="H1" s="142"/>
    </row>
    <row r="2" spans="1:8" x14ac:dyDescent="0.2">
      <c r="A2" s="137" t="s">
        <v>284</v>
      </c>
      <c r="B2" s="137"/>
      <c r="C2" s="137"/>
      <c r="D2" s="137"/>
      <c r="E2" s="137"/>
      <c r="F2" s="143"/>
      <c r="G2" s="143"/>
      <c r="H2" s="143"/>
    </row>
    <row r="3" spans="1:8" x14ac:dyDescent="0.2">
      <c r="A3" s="137"/>
      <c r="B3" s="150"/>
      <c r="C3" s="150"/>
      <c r="D3" s="150"/>
      <c r="E3" s="150"/>
      <c r="F3" s="144"/>
      <c r="G3" s="144"/>
      <c r="H3" s="144"/>
    </row>
    <row r="4" spans="1:8" s="133" customFormat="1" ht="23.25" customHeight="1" x14ac:dyDescent="0.2">
      <c r="A4" s="131" t="s">
        <v>286</v>
      </c>
      <c r="B4" s="151" t="s">
        <v>62</v>
      </c>
      <c r="C4" s="152"/>
      <c r="D4" s="151" t="s">
        <v>2</v>
      </c>
      <c r="E4" s="152"/>
      <c r="F4" s="145" t="s">
        <v>2</v>
      </c>
      <c r="G4" s="145" t="s">
        <v>62</v>
      </c>
      <c r="H4" s="145" t="s">
        <v>282</v>
      </c>
    </row>
    <row r="5" spans="1:8" s="133" customFormat="1" ht="23.25" hidden="1" customHeight="1" outlineLevel="1" x14ac:dyDescent="0.2">
      <c r="A5" s="140"/>
      <c r="B5" s="153" t="s">
        <v>63</v>
      </c>
      <c r="C5" s="153" t="s">
        <v>64</v>
      </c>
      <c r="D5" s="153" t="s">
        <v>63</v>
      </c>
      <c r="E5" s="153" t="s">
        <v>64</v>
      </c>
      <c r="F5" s="146"/>
      <c r="G5" s="146"/>
      <c r="H5" s="146"/>
    </row>
    <row r="6" spans="1:8" s="137" customFormat="1" ht="18.75" customHeight="1" collapsed="1" x14ac:dyDescent="0.2">
      <c r="A6" s="138">
        <v>1990</v>
      </c>
      <c r="B6" s="154">
        <v>6002</v>
      </c>
      <c r="C6" s="154">
        <v>5682</v>
      </c>
      <c r="D6" s="154">
        <v>6636</v>
      </c>
      <c r="E6" s="154">
        <v>6945</v>
      </c>
      <c r="F6" s="147">
        <v>-309</v>
      </c>
      <c r="G6" s="147">
        <v>320</v>
      </c>
      <c r="H6" s="147">
        <v>11</v>
      </c>
    </row>
    <row r="7" spans="1:8" s="135" customFormat="1" ht="14.25" customHeight="1" x14ac:dyDescent="0.2">
      <c r="A7" s="134">
        <v>1991</v>
      </c>
      <c r="B7" s="198">
        <v>6593</v>
      </c>
      <c r="C7" s="198">
        <v>6058</v>
      </c>
      <c r="D7" s="198">
        <v>7078</v>
      </c>
      <c r="E7" s="198">
        <v>7275</v>
      </c>
      <c r="F7" s="197">
        <v>-197</v>
      </c>
      <c r="G7" s="197">
        <v>535</v>
      </c>
      <c r="H7" s="197">
        <v>338</v>
      </c>
    </row>
    <row r="8" spans="1:8" s="135" customFormat="1" ht="14.25" customHeight="1" x14ac:dyDescent="0.2">
      <c r="A8" s="134">
        <v>1992</v>
      </c>
      <c r="B8" s="198">
        <v>5530</v>
      </c>
      <c r="C8" s="198">
        <v>5906</v>
      </c>
      <c r="D8" s="198">
        <v>7194</v>
      </c>
      <c r="E8" s="198">
        <v>7524</v>
      </c>
      <c r="F8" s="197">
        <v>-330</v>
      </c>
      <c r="G8" s="197">
        <v>-376</v>
      </c>
      <c r="H8" s="197">
        <v>-706</v>
      </c>
    </row>
    <row r="9" spans="1:8" s="135" customFormat="1" ht="14.25" customHeight="1" x14ac:dyDescent="0.2">
      <c r="A9" s="134">
        <v>1993</v>
      </c>
      <c r="B9" s="198">
        <v>5332</v>
      </c>
      <c r="C9" s="198">
        <v>5856</v>
      </c>
      <c r="D9" s="198">
        <v>7633</v>
      </c>
      <c r="E9" s="198">
        <v>7887</v>
      </c>
      <c r="F9" s="197">
        <v>-254</v>
      </c>
      <c r="G9" s="197">
        <v>-524</v>
      </c>
      <c r="H9" s="197">
        <v>-778</v>
      </c>
    </row>
    <row r="10" spans="1:8" s="135" customFormat="1" ht="14.25" customHeight="1" x14ac:dyDescent="0.2">
      <c r="A10" s="134">
        <v>1994</v>
      </c>
      <c r="B10" s="198">
        <v>4781</v>
      </c>
      <c r="C10" s="198">
        <v>4574</v>
      </c>
      <c r="D10" s="198">
        <v>7744</v>
      </c>
      <c r="E10" s="198">
        <v>8074</v>
      </c>
      <c r="F10" s="197">
        <v>-330</v>
      </c>
      <c r="G10" s="197">
        <v>207</v>
      </c>
      <c r="H10" s="197">
        <v>-123</v>
      </c>
    </row>
    <row r="11" spans="1:8" s="135" customFormat="1" ht="14.25" customHeight="1" x14ac:dyDescent="0.2">
      <c r="A11" s="134">
        <v>1995</v>
      </c>
      <c r="B11" s="198">
        <v>5086</v>
      </c>
      <c r="C11" s="198">
        <v>5366</v>
      </c>
      <c r="D11" s="198">
        <v>7959</v>
      </c>
      <c r="E11" s="198">
        <v>8472</v>
      </c>
      <c r="F11" s="197">
        <v>-513</v>
      </c>
      <c r="G11" s="197">
        <v>-280</v>
      </c>
      <c r="H11" s="197">
        <v>-793</v>
      </c>
    </row>
    <row r="12" spans="1:8" s="135" customFormat="1" ht="14.25" customHeight="1" x14ac:dyDescent="0.2">
      <c r="A12" s="134">
        <v>1996</v>
      </c>
      <c r="B12" s="198">
        <v>5051</v>
      </c>
      <c r="C12" s="198">
        <v>5105</v>
      </c>
      <c r="D12" s="198">
        <v>8160</v>
      </c>
      <c r="E12" s="198">
        <v>8746</v>
      </c>
      <c r="F12" s="197">
        <v>-586</v>
      </c>
      <c r="G12" s="197">
        <v>-54</v>
      </c>
      <c r="H12" s="197">
        <v>-640</v>
      </c>
    </row>
    <row r="13" spans="1:8" s="135" customFormat="1" ht="14.25" customHeight="1" x14ac:dyDescent="0.2">
      <c r="A13" s="134">
        <v>1997</v>
      </c>
      <c r="B13" s="198">
        <v>4719</v>
      </c>
      <c r="C13" s="198">
        <v>4955</v>
      </c>
      <c r="D13" s="198">
        <v>8111</v>
      </c>
      <c r="E13" s="198">
        <v>9290</v>
      </c>
      <c r="F13" s="197">
        <v>-1179</v>
      </c>
      <c r="G13" s="197">
        <v>-236</v>
      </c>
      <c r="H13" s="197">
        <v>-1415</v>
      </c>
    </row>
    <row r="14" spans="1:8" s="135" customFormat="1" ht="14.25" customHeight="1" x14ac:dyDescent="0.2">
      <c r="A14" s="134">
        <v>1998</v>
      </c>
      <c r="B14" s="198">
        <v>3869</v>
      </c>
      <c r="C14" s="198">
        <v>3791</v>
      </c>
      <c r="D14" s="198">
        <v>8227</v>
      </c>
      <c r="E14" s="198">
        <v>9060</v>
      </c>
      <c r="F14" s="197">
        <v>-833</v>
      </c>
      <c r="G14" s="197">
        <v>78</v>
      </c>
      <c r="H14" s="197">
        <v>-755</v>
      </c>
    </row>
    <row r="15" spans="1:8" s="135" customFormat="1" ht="14.25" customHeight="1" x14ac:dyDescent="0.2">
      <c r="A15" s="134">
        <v>1999</v>
      </c>
      <c r="B15" s="198">
        <v>4335</v>
      </c>
      <c r="C15" s="198">
        <v>4132</v>
      </c>
      <c r="D15" s="198">
        <v>8776</v>
      </c>
      <c r="E15" s="198">
        <v>9436</v>
      </c>
      <c r="F15" s="197">
        <v>-660</v>
      </c>
      <c r="G15" s="197">
        <v>203</v>
      </c>
      <c r="H15" s="197">
        <v>-457</v>
      </c>
    </row>
    <row r="16" spans="1:8" s="135" customFormat="1" ht="14.25" customHeight="1" x14ac:dyDescent="0.2">
      <c r="A16" s="134">
        <v>2000</v>
      </c>
      <c r="B16" s="198">
        <v>23190</v>
      </c>
      <c r="C16" s="198">
        <v>23817</v>
      </c>
      <c r="D16" s="198">
        <v>8893</v>
      </c>
      <c r="E16" s="198">
        <v>10182</v>
      </c>
      <c r="F16" s="197">
        <v>-1289</v>
      </c>
      <c r="G16" s="197">
        <v>-627</v>
      </c>
      <c r="H16" s="197">
        <v>-457</v>
      </c>
    </row>
    <row r="17" spans="1:8" s="135" customFormat="1" ht="14.25" customHeight="1" x14ac:dyDescent="0.2">
      <c r="A17" s="134">
        <v>2001</v>
      </c>
      <c r="B17" s="198">
        <v>5676</v>
      </c>
      <c r="C17" s="198">
        <v>6188</v>
      </c>
      <c r="D17" s="198">
        <v>9392</v>
      </c>
      <c r="E17" s="198">
        <v>10909</v>
      </c>
      <c r="F17" s="197">
        <v>-1517</v>
      </c>
      <c r="G17" s="197">
        <v>-512</v>
      </c>
      <c r="H17" s="197">
        <v>-2029</v>
      </c>
    </row>
    <row r="18" spans="1:8" s="135" customFormat="1" ht="14.25" customHeight="1" x14ac:dyDescent="0.2">
      <c r="A18" s="134">
        <v>2002</v>
      </c>
      <c r="B18" s="198">
        <v>7463</v>
      </c>
      <c r="C18" s="198">
        <v>7482</v>
      </c>
      <c r="D18" s="198">
        <v>9548</v>
      </c>
      <c r="E18" s="198">
        <v>10442</v>
      </c>
      <c r="F18" s="197">
        <v>-894</v>
      </c>
      <c r="G18" s="197">
        <v>-19</v>
      </c>
      <c r="H18" s="197">
        <v>-913</v>
      </c>
    </row>
    <row r="19" spans="1:8" s="135" customFormat="1" ht="14.25" customHeight="1" x14ac:dyDescent="0.2">
      <c r="A19" s="134">
        <v>2003</v>
      </c>
      <c r="B19" s="198">
        <v>6813</v>
      </c>
      <c r="C19" s="198">
        <v>7175</v>
      </c>
      <c r="D19" s="198">
        <v>10005</v>
      </c>
      <c r="E19" s="198">
        <v>10424</v>
      </c>
      <c r="F19" s="197">
        <v>-419</v>
      </c>
      <c r="G19" s="197">
        <v>-362</v>
      </c>
      <c r="H19" s="197">
        <v>-781</v>
      </c>
    </row>
    <row r="20" spans="1:8" s="135" customFormat="1" ht="14.25" customHeight="1" x14ac:dyDescent="0.2">
      <c r="A20" s="134">
        <v>2004</v>
      </c>
      <c r="B20" s="198">
        <v>7991</v>
      </c>
      <c r="C20" s="198">
        <v>8002</v>
      </c>
      <c r="D20" s="198">
        <v>9406</v>
      </c>
      <c r="E20" s="198">
        <v>9948</v>
      </c>
      <c r="F20" s="197">
        <v>-542</v>
      </c>
      <c r="G20" s="197">
        <v>-11</v>
      </c>
      <c r="H20" s="197">
        <v>-553</v>
      </c>
    </row>
    <row r="21" spans="1:8" s="135" customFormat="1" ht="14.25" customHeight="1" x14ac:dyDescent="0.2">
      <c r="A21" s="134">
        <v>2005</v>
      </c>
      <c r="B21" s="198">
        <v>7001</v>
      </c>
      <c r="C21" s="198">
        <v>6984</v>
      </c>
      <c r="D21" s="198">
        <v>10369</v>
      </c>
      <c r="E21" s="198">
        <v>11423</v>
      </c>
      <c r="F21" s="197">
        <v>-1054</v>
      </c>
      <c r="G21" s="197">
        <v>17</v>
      </c>
      <c r="H21" s="197">
        <v>-1037</v>
      </c>
    </row>
    <row r="22" spans="1:8" s="135" customFormat="1" ht="14.25" customHeight="1" x14ac:dyDescent="0.2">
      <c r="A22" s="134">
        <v>2006</v>
      </c>
      <c r="B22" s="198">
        <v>6282</v>
      </c>
      <c r="C22" s="198">
        <v>6468</v>
      </c>
      <c r="D22" s="198">
        <v>9312</v>
      </c>
      <c r="E22" s="198">
        <v>10104</v>
      </c>
      <c r="F22" s="197">
        <v>-792</v>
      </c>
      <c r="G22" s="197">
        <v>-186</v>
      </c>
      <c r="H22" s="197">
        <v>-978</v>
      </c>
    </row>
    <row r="23" spans="1:8" s="135" customFormat="1" ht="14.25" customHeight="1" x14ac:dyDescent="0.2">
      <c r="A23" s="134">
        <v>2007</v>
      </c>
      <c r="B23" s="198">
        <v>5669</v>
      </c>
      <c r="C23" s="198">
        <v>5781</v>
      </c>
      <c r="D23" s="198">
        <v>9878</v>
      </c>
      <c r="E23" s="198">
        <v>10344</v>
      </c>
      <c r="F23" s="197">
        <v>-466</v>
      </c>
      <c r="G23" s="197">
        <v>-112</v>
      </c>
      <c r="H23" s="197">
        <v>-578</v>
      </c>
    </row>
    <row r="24" spans="1:8" s="135" customFormat="1" ht="14.25" customHeight="1" x14ac:dyDescent="0.2">
      <c r="A24" s="279">
        <v>2008</v>
      </c>
      <c r="B24" s="280">
        <v>4994</v>
      </c>
      <c r="C24" s="280">
        <v>5274</v>
      </c>
      <c r="D24" s="280">
        <v>9517</v>
      </c>
      <c r="E24" s="280">
        <v>10740</v>
      </c>
      <c r="F24" s="281">
        <v>-1223</v>
      </c>
      <c r="G24" s="281">
        <v>-280</v>
      </c>
      <c r="H24" s="281">
        <v>-1503</v>
      </c>
    </row>
    <row r="25" spans="1:8" s="135" customFormat="1" ht="14.25" customHeight="1" x14ac:dyDescent="0.2">
      <c r="A25" s="279">
        <v>2009</v>
      </c>
      <c r="B25" s="280">
        <v>4932</v>
      </c>
      <c r="C25" s="280">
        <v>4833</v>
      </c>
      <c r="D25" s="280">
        <v>9011</v>
      </c>
      <c r="E25" s="280">
        <v>9782</v>
      </c>
      <c r="F25" s="281">
        <v>-771</v>
      </c>
      <c r="G25" s="281">
        <v>99</v>
      </c>
      <c r="H25" s="281">
        <v>-672</v>
      </c>
    </row>
    <row r="26" spans="1:8" s="135" customFormat="1" ht="14.25" customHeight="1" x14ac:dyDescent="0.2">
      <c r="A26" s="279">
        <v>2010</v>
      </c>
      <c r="B26" s="280">
        <v>4753</v>
      </c>
      <c r="C26" s="280">
        <v>4887</v>
      </c>
      <c r="D26" s="280">
        <v>8890</v>
      </c>
      <c r="E26" s="280">
        <v>9796</v>
      </c>
      <c r="F26" s="281">
        <v>-906</v>
      </c>
      <c r="G26" s="281">
        <v>-134</v>
      </c>
      <c r="H26" s="281">
        <v>-1040</v>
      </c>
    </row>
    <row r="27" spans="1:8" s="135" customFormat="1" ht="14.25" customHeight="1" x14ac:dyDescent="0.2">
      <c r="A27" s="279">
        <v>2011</v>
      </c>
      <c r="B27" s="280">
        <v>4780</v>
      </c>
      <c r="C27" s="280">
        <v>4817</v>
      </c>
      <c r="D27" s="280">
        <v>8773</v>
      </c>
      <c r="E27" s="280">
        <v>9603</v>
      </c>
      <c r="F27" s="281">
        <v>-830</v>
      </c>
      <c r="G27" s="281">
        <v>-37</v>
      </c>
      <c r="H27" s="281">
        <v>-867</v>
      </c>
    </row>
    <row r="28" spans="1:8" s="135" customFormat="1" ht="14.25" customHeight="1" x14ac:dyDescent="0.2">
      <c r="A28" s="279">
        <v>2012</v>
      </c>
      <c r="B28" s="905" t="s">
        <v>248</v>
      </c>
      <c r="C28" s="905" t="s">
        <v>248</v>
      </c>
      <c r="D28" s="905" t="s">
        <v>248</v>
      </c>
      <c r="E28" s="905" t="s">
        <v>248</v>
      </c>
      <c r="F28" s="905" t="s">
        <v>248</v>
      </c>
      <c r="G28" s="905" t="s">
        <v>248</v>
      </c>
      <c r="H28" s="905" t="s">
        <v>248</v>
      </c>
    </row>
    <row r="29" spans="1:8" s="135" customFormat="1" ht="14.25" customHeight="1" x14ac:dyDescent="0.2">
      <c r="A29" s="279">
        <v>2013</v>
      </c>
      <c r="B29" s="905" t="s">
        <v>248</v>
      </c>
      <c r="C29" s="905" t="s">
        <v>248</v>
      </c>
      <c r="D29" s="905" t="s">
        <v>248</v>
      </c>
      <c r="E29" s="905" t="s">
        <v>248</v>
      </c>
      <c r="F29" s="905" t="s">
        <v>248</v>
      </c>
      <c r="G29" s="905" t="s">
        <v>248</v>
      </c>
      <c r="H29" s="905" t="s">
        <v>248</v>
      </c>
    </row>
    <row r="30" spans="1:8" s="135" customFormat="1" ht="14.25" customHeight="1" x14ac:dyDescent="0.2">
      <c r="A30" s="279">
        <v>2014</v>
      </c>
      <c r="B30" s="905" t="s">
        <v>248</v>
      </c>
      <c r="C30" s="905" t="s">
        <v>248</v>
      </c>
      <c r="D30" s="905" t="s">
        <v>248</v>
      </c>
      <c r="E30" s="905" t="s">
        <v>248</v>
      </c>
      <c r="F30" s="905" t="s">
        <v>248</v>
      </c>
      <c r="G30" s="905" t="s">
        <v>248</v>
      </c>
      <c r="H30" s="905" t="s">
        <v>248</v>
      </c>
    </row>
    <row r="31" spans="1:8" s="135" customFormat="1" ht="14.25" customHeight="1" x14ac:dyDescent="0.2">
      <c r="A31" s="279">
        <v>2015</v>
      </c>
      <c r="B31" s="905" t="s">
        <v>248</v>
      </c>
      <c r="C31" s="905" t="s">
        <v>248</v>
      </c>
      <c r="D31" s="905" t="s">
        <v>248</v>
      </c>
      <c r="E31" s="905" t="s">
        <v>248</v>
      </c>
      <c r="F31" s="905" t="s">
        <v>248</v>
      </c>
      <c r="G31" s="905" t="s">
        <v>248</v>
      </c>
      <c r="H31" s="905" t="s">
        <v>248</v>
      </c>
    </row>
    <row r="32" spans="1:8" s="135" customFormat="1" ht="14.25" customHeight="1" x14ac:dyDescent="0.2">
      <c r="A32" s="279">
        <v>2016</v>
      </c>
      <c r="B32" s="905" t="s">
        <v>248</v>
      </c>
      <c r="C32" s="905" t="s">
        <v>248</v>
      </c>
      <c r="D32" s="905" t="s">
        <v>248</v>
      </c>
      <c r="E32" s="905" t="s">
        <v>248</v>
      </c>
      <c r="F32" s="905" t="s">
        <v>248</v>
      </c>
      <c r="G32" s="905" t="s">
        <v>248</v>
      </c>
      <c r="H32" s="905" t="s">
        <v>248</v>
      </c>
    </row>
    <row r="33" spans="1:9" s="135" customFormat="1" ht="14.25" customHeight="1" x14ac:dyDescent="0.2">
      <c r="A33" s="134">
        <v>2017</v>
      </c>
      <c r="B33" s="198">
        <v>6378</v>
      </c>
      <c r="C33" s="198">
        <v>6722</v>
      </c>
      <c r="D33" s="198">
        <v>9900</v>
      </c>
      <c r="E33" s="198">
        <v>11704</v>
      </c>
      <c r="F33" s="197">
        <v>-1804</v>
      </c>
      <c r="G33" s="197">
        <v>-344</v>
      </c>
      <c r="H33" s="281">
        <f>F33+G33</f>
        <v>-2148</v>
      </c>
    </row>
    <row r="34" spans="1:9" s="135" customFormat="1" ht="14.25" customHeight="1" x14ac:dyDescent="0.2">
      <c r="A34" s="134">
        <v>2018</v>
      </c>
      <c r="B34" s="198">
        <v>6220</v>
      </c>
      <c r="C34" s="198">
        <v>6582</v>
      </c>
      <c r="D34" s="198">
        <v>10671</v>
      </c>
      <c r="E34" s="198">
        <v>12371</v>
      </c>
      <c r="F34" s="197">
        <v>-1700</v>
      </c>
      <c r="G34" s="197">
        <v>-362</v>
      </c>
      <c r="H34" s="281">
        <f t="shared" ref="H34:H35" si="0">F34+G34</f>
        <v>-2062</v>
      </c>
    </row>
    <row r="35" spans="1:9" s="136" customFormat="1" ht="19.5" customHeight="1" x14ac:dyDescent="0.2">
      <c r="A35" s="282">
        <v>2019</v>
      </c>
      <c r="B35" s="283">
        <v>5804</v>
      </c>
      <c r="C35" s="283">
        <v>6192</v>
      </c>
      <c r="D35" s="283">
        <v>11466</v>
      </c>
      <c r="E35" s="283">
        <v>12718</v>
      </c>
      <c r="F35" s="284">
        <v>-1252</v>
      </c>
      <c r="G35" s="284">
        <v>-388</v>
      </c>
      <c r="H35" s="281">
        <f t="shared" si="0"/>
        <v>-1640</v>
      </c>
    </row>
    <row r="36" spans="1:9" s="133" customFormat="1" ht="23.25" customHeight="1" x14ac:dyDescent="0.2">
      <c r="A36" s="904" t="s">
        <v>283</v>
      </c>
      <c r="B36" s="131"/>
      <c r="C36" s="131"/>
      <c r="D36" s="131"/>
      <c r="E36" s="131"/>
      <c r="F36" s="145"/>
      <c r="G36" s="145"/>
      <c r="H36" s="145"/>
      <c r="I36" s="132"/>
    </row>
    <row r="37" spans="1:9" s="196" customFormat="1" ht="20.25" customHeight="1" x14ac:dyDescent="0.2">
      <c r="A37" s="530" t="s">
        <v>770</v>
      </c>
      <c r="B37" s="138"/>
      <c r="C37" s="138"/>
      <c r="D37" s="138"/>
      <c r="E37" s="138"/>
      <c r="F37" s="147">
        <f>AVERAGE(F8:F12)</f>
        <v>-402.6</v>
      </c>
      <c r="G37" s="147">
        <f>AVERAGE(G8:G12)</f>
        <v>-205.4</v>
      </c>
      <c r="H37" s="147">
        <f>AVERAGE(H8:H12)</f>
        <v>-608</v>
      </c>
      <c r="I37" s="195"/>
    </row>
    <row r="38" spans="1:9" s="135" customFormat="1" ht="14.25" customHeight="1" x14ac:dyDescent="0.2">
      <c r="A38" s="529" t="s">
        <v>769</v>
      </c>
      <c r="B38" s="134"/>
      <c r="C38" s="134"/>
      <c r="D38" s="134"/>
      <c r="E38" s="134"/>
      <c r="F38" s="197">
        <f>AVERAGE(F13:F17)</f>
        <v>-1095.5999999999999</v>
      </c>
      <c r="G38" s="197">
        <f>AVERAGE(G13:G17)</f>
        <v>-218.8</v>
      </c>
      <c r="H38" s="197">
        <f>AVERAGE(H13:H17)</f>
        <v>-1022.6</v>
      </c>
      <c r="I38" s="132"/>
    </row>
    <row r="39" spans="1:9" s="135" customFormat="1" ht="14.25" customHeight="1" x14ac:dyDescent="0.2">
      <c r="A39" s="529" t="s">
        <v>768</v>
      </c>
      <c r="B39" s="134"/>
      <c r="C39" s="134"/>
      <c r="D39" s="134"/>
      <c r="E39" s="134"/>
      <c r="F39" s="197">
        <f>AVERAGE(F18:F22)</f>
        <v>-740.2</v>
      </c>
      <c r="G39" s="197">
        <f>AVERAGE(G18:G22)</f>
        <v>-112.2</v>
      </c>
      <c r="H39" s="197">
        <f>AVERAGE(H18:H22)</f>
        <v>-852.4</v>
      </c>
      <c r="I39" s="132"/>
    </row>
    <row r="40" spans="1:9" s="135" customFormat="1" ht="14.25" customHeight="1" x14ac:dyDescent="0.2">
      <c r="A40" s="529" t="s">
        <v>1103</v>
      </c>
      <c r="B40" s="134"/>
      <c r="C40" s="134"/>
      <c r="D40" s="134"/>
      <c r="E40" s="134"/>
      <c r="F40" s="197">
        <f>AVERAGE(F23:F27)</f>
        <v>-839.2</v>
      </c>
      <c r="G40" s="197">
        <f t="shared" ref="G40:H40" si="1">AVERAGE(G23:G27)</f>
        <v>-92.8</v>
      </c>
      <c r="H40" s="197">
        <f t="shared" si="1"/>
        <v>-932</v>
      </c>
      <c r="I40" s="132"/>
    </row>
    <row r="41" spans="1:9" s="133" customFormat="1" ht="18.75" customHeight="1" x14ac:dyDescent="0.2">
      <c r="A41" s="915" t="s">
        <v>1094</v>
      </c>
      <c r="B41" s="140"/>
      <c r="C41" s="140"/>
      <c r="D41" s="140"/>
      <c r="E41" s="140"/>
      <c r="F41" s="146"/>
      <c r="G41" s="146"/>
      <c r="H41" s="146"/>
      <c r="I41" s="132"/>
    </row>
    <row r="42" spans="1:9" s="135" customFormat="1" ht="19.5" customHeight="1" x14ac:dyDescent="0.2">
      <c r="A42" s="912" t="s">
        <v>1093</v>
      </c>
      <c r="B42" s="913"/>
      <c r="C42" s="913"/>
      <c r="D42" s="913"/>
      <c r="E42" s="913"/>
      <c r="F42" s="914">
        <f>AVERAGE(F33:F35)</f>
        <v>-1585.3333333333333</v>
      </c>
      <c r="G42" s="914">
        <f t="shared" ref="G42:H42" si="2">AVERAGE(G33:G35)</f>
        <v>-364.66666666666669</v>
      </c>
      <c r="H42" s="914">
        <f t="shared" si="2"/>
        <v>-1950</v>
      </c>
      <c r="I42" s="132"/>
    </row>
    <row r="43" spans="1:9" x14ac:dyDescent="0.2">
      <c r="A43" s="138"/>
      <c r="B43" s="138"/>
      <c r="C43" s="138"/>
      <c r="D43" s="138"/>
      <c r="E43" s="138"/>
      <c r="F43" s="148"/>
      <c r="G43" s="148"/>
      <c r="H43" s="148"/>
    </row>
    <row r="44" spans="1:9" x14ac:dyDescent="0.2">
      <c r="A44" s="139" t="s">
        <v>285</v>
      </c>
      <c r="B44" s="139"/>
      <c r="C44" s="139"/>
      <c r="D44" s="139"/>
      <c r="E44" s="139"/>
      <c r="F44" s="143"/>
      <c r="G44" s="143"/>
      <c r="H44" s="143"/>
    </row>
    <row r="45" spans="1:9" x14ac:dyDescent="0.2">
      <c r="A45" s="139" t="s">
        <v>443</v>
      </c>
      <c r="B45" s="139"/>
      <c r="C45" s="139"/>
      <c r="D45" s="139"/>
      <c r="E45" s="139"/>
      <c r="F45" s="143"/>
      <c r="G45" s="143"/>
      <c r="H45" s="143"/>
    </row>
    <row r="46" spans="1:9" x14ac:dyDescent="0.2">
      <c r="A46" s="285" t="s">
        <v>448</v>
      </c>
      <c r="B46" s="139"/>
      <c r="C46" s="139"/>
      <c r="D46" s="139"/>
      <c r="E46" s="139"/>
      <c r="F46" s="143"/>
      <c r="G46" s="143"/>
      <c r="H46" s="143"/>
    </row>
    <row r="47" spans="1:9" x14ac:dyDescent="0.2">
      <c r="A47" s="285" t="s">
        <v>445</v>
      </c>
      <c r="B47" s="139"/>
      <c r="C47" s="139"/>
      <c r="D47" s="139"/>
      <c r="E47" s="139"/>
    </row>
    <row r="48" spans="1:9" x14ac:dyDescent="0.2">
      <c r="A48" s="285" t="s">
        <v>447</v>
      </c>
    </row>
    <row r="49" spans="1:1" x14ac:dyDescent="0.2">
      <c r="A49" s="285" t="s">
        <v>446</v>
      </c>
    </row>
    <row r="50" spans="1:1" x14ac:dyDescent="0.2">
      <c r="A50" s="285" t="s">
        <v>1095</v>
      </c>
    </row>
  </sheetData>
  <phoneticPr fontId="6" type="noConversion"/>
  <pageMargins left="0.74803149606299202" right="0.74803149606299202" top="0.98425196850393704" bottom="0.98425196850393704" header="0.511811023622047" footer="0.511811023622047"/>
  <pageSetup scale="90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7">
    <pageSetUpPr fitToPage="1"/>
  </sheetPr>
  <dimension ref="A1:AM64"/>
  <sheetViews>
    <sheetView view="pageBreakPreview" zoomScale="80" zoomScaleNormal="125" zoomScaleSheetLayoutView="80" zoomScalePageLayoutView="125" workbookViewId="0">
      <pane xSplit="2" ySplit="2" topLeftCell="J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8.7109375" defaultRowHeight="12.75" outlineLevelCol="1" x14ac:dyDescent="0.2"/>
  <cols>
    <col min="1" max="1" width="2.28515625" style="224" customWidth="1"/>
    <col min="2" max="2" width="47.28515625" style="224" customWidth="1"/>
    <col min="3" max="9" width="9.28515625" hidden="1" customWidth="1" outlineLevel="1"/>
    <col min="10" max="10" width="9.28515625" customWidth="1" collapsed="1"/>
    <col min="11" max="14" width="9.28515625" customWidth="1"/>
    <col min="15" max="26" width="9.28515625" style="51" customWidth="1"/>
    <col min="27" max="29" width="10.7109375" style="51" bestFit="1" customWidth="1"/>
  </cols>
  <sheetData>
    <row r="1" spans="1:30" s="164" customFormat="1" ht="25.15" customHeight="1" x14ac:dyDescent="0.2">
      <c r="A1" s="73" t="str">
        <f>Index!B9</f>
        <v>Table 3a    National income measures in current prices and real terms, FY2004-FY2020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30" s="217" customFormat="1" ht="20.100000000000001" customHeight="1" x14ac:dyDescent="0.2">
      <c r="A2" s="65"/>
      <c r="B2" s="215" t="s">
        <v>344</v>
      </c>
      <c r="C2" s="177" t="str">
        <f>IF(PubGrf="P",Sys!E3,Sys!E4)</f>
        <v>FY1997</v>
      </c>
      <c r="D2" s="177" t="str">
        <f>IF(PubGrf="P",Sys!F3,Sys!F4)</f>
        <v>FY1998</v>
      </c>
      <c r="E2" s="177" t="str">
        <f>IF(PubGrf="P",Sys!G3,Sys!G4)</f>
        <v>FY1999</v>
      </c>
      <c r="F2" s="177" t="str">
        <f>IF(PubGrf="P",Sys!H3,Sys!H4)</f>
        <v>FY2000</v>
      </c>
      <c r="G2" s="177" t="str">
        <f>IF(PubGrf="P",Sys!I3,Sys!I4)</f>
        <v>FY2001</v>
      </c>
      <c r="H2" s="177" t="str">
        <f>IF(PubGrf="P",Sys!J3,Sys!J4)</f>
        <v>FY2002</v>
      </c>
      <c r="I2" s="177" t="str">
        <f>IF(PubGrf="P",Sys!K3,Sys!K4)</f>
        <v>FY2003</v>
      </c>
      <c r="J2" s="177" t="str">
        <f>IF(PubGrf="P",Sys!L3,Sys!L4)</f>
        <v>FY2004</v>
      </c>
      <c r="K2" s="177" t="str">
        <f>IF(PubGrf="P",Sys!M3,Sys!M4)</f>
        <v>FY2005</v>
      </c>
      <c r="L2" s="177" t="str">
        <f>IF(PubGrf="P",Sys!N3,Sys!N4)</f>
        <v>FY2006</v>
      </c>
      <c r="M2" s="177" t="str">
        <f>IF(PubGrf="P",Sys!O3,Sys!O4)</f>
        <v>FY2007</v>
      </c>
      <c r="N2" s="177" t="str">
        <f>IF(PubGrf="P",Sys!P3,Sys!P4)</f>
        <v>FY2008</v>
      </c>
      <c r="O2" s="177" t="str">
        <f>IF(PubGrf="P",Sys!Q3,Sys!Q4)</f>
        <v>FY2009</v>
      </c>
      <c r="P2" s="177" t="str">
        <f>IF(PubGrf="P",Sys!R3,Sys!R4)</f>
        <v>FY2010</v>
      </c>
      <c r="Q2" s="177" t="str">
        <f>IF(PubGrf="P",Sys!S3,Sys!S4)</f>
        <v>FY2011</v>
      </c>
      <c r="R2" s="177" t="str">
        <f>IF(PubGrf="P",Sys!T3,Sys!T4)</f>
        <v>FY2012</v>
      </c>
      <c r="S2" s="177" t="str">
        <f>IF(PubGrf="P",Sys!U3,Sys!U4)</f>
        <v>FY2013</v>
      </c>
      <c r="T2" s="177" t="str">
        <f>IF(PubGrf="P",Sys!V3,Sys!V4)</f>
        <v>FY2014</v>
      </c>
      <c r="U2" s="177" t="str">
        <f>IF(PubGrf="P",Sys!W3,Sys!W4)</f>
        <v>FY2015</v>
      </c>
      <c r="V2" s="177" t="str">
        <f>IF(PubGrf="P",Sys!X3,Sys!X4)</f>
        <v>FY2016</v>
      </c>
      <c r="W2" s="177" t="str">
        <f>IF(PubGrf="P",Sys!Y3,Sys!Y4)</f>
        <v>FY2017</v>
      </c>
      <c r="X2" s="177" t="str">
        <f>IF(PubGrf="P",Sys!Z3,Sys!Z4)</f>
        <v>FY2018</v>
      </c>
      <c r="Y2" s="177" t="str">
        <f>IF(PubGrf="P",Sys!AA3,Sys!AA4)</f>
        <v>FY2019</v>
      </c>
      <c r="Z2" s="177" t="str">
        <f>IF(PubGrf="P",Sys!AB3,Sys!AB4)</f>
        <v>FY2020</v>
      </c>
      <c r="AA2" s="216"/>
      <c r="AB2" s="216"/>
      <c r="AC2" s="216"/>
      <c r="AD2" s="216"/>
    </row>
    <row r="3" spans="1:30" s="194" customFormat="1" ht="20.25" customHeight="1" x14ac:dyDescent="0.2">
      <c r="A3" s="220" t="s">
        <v>356</v>
      </c>
      <c r="B3" s="221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</row>
    <row r="4" spans="1:30" s="194" customFormat="1" ht="16.5" customHeight="1" x14ac:dyDescent="0.2">
      <c r="A4" s="220"/>
      <c r="B4" s="64" t="s">
        <v>357</v>
      </c>
      <c r="C4" s="345">
        <v>111.26178741455078</v>
      </c>
      <c r="D4" s="345">
        <v>113.90760040283203</v>
      </c>
      <c r="E4" s="345">
        <v>115.38388824462891</v>
      </c>
      <c r="F4" s="345">
        <v>114.62044525146484</v>
      </c>
      <c r="G4" s="345">
        <v>122.08921051025391</v>
      </c>
      <c r="H4" s="345">
        <v>131.82295227050781</v>
      </c>
      <c r="I4" s="345">
        <v>130.90579223632813</v>
      </c>
      <c r="J4" s="345">
        <v>132.44017028808594</v>
      </c>
      <c r="K4" s="345">
        <v>136.55949401855469</v>
      </c>
      <c r="L4" s="345">
        <v>141.51579284667969</v>
      </c>
      <c r="M4" s="345">
        <v>148.42984008789063</v>
      </c>
      <c r="N4" s="345">
        <v>151.92463684082031</v>
      </c>
      <c r="O4" s="345">
        <v>150.41253662109375</v>
      </c>
      <c r="P4" s="345">
        <v>160.47023010253906</v>
      </c>
      <c r="Q4" s="345">
        <v>172.07273864746094</v>
      </c>
      <c r="R4" s="345">
        <v>180.54533386230469</v>
      </c>
      <c r="S4" s="345">
        <v>184.80838012695313</v>
      </c>
      <c r="T4" s="345">
        <v>182.48663330078125</v>
      </c>
      <c r="U4" s="345">
        <v>184.24749755859375</v>
      </c>
      <c r="V4" s="345">
        <v>201.69808959960938</v>
      </c>
      <c r="W4" s="345">
        <v>213.06163024902344</v>
      </c>
      <c r="X4" s="345">
        <v>221.79425048828125</v>
      </c>
      <c r="Y4" s="345">
        <v>239.64151000976563</v>
      </c>
      <c r="Z4" s="345">
        <v>244.46244812011719</v>
      </c>
      <c r="AA4" s="247"/>
      <c r="AB4" s="247"/>
      <c r="AC4" s="247"/>
    </row>
    <row r="5" spans="1:30" ht="14.25" x14ac:dyDescent="0.2">
      <c r="B5" s="237" t="s">
        <v>754</v>
      </c>
      <c r="C5" s="243" t="s">
        <v>938</v>
      </c>
      <c r="D5" s="243" t="s">
        <v>938</v>
      </c>
      <c r="E5" s="243" t="s">
        <v>938</v>
      </c>
      <c r="F5" s="243" t="s">
        <v>938</v>
      </c>
      <c r="G5" s="243" t="s">
        <v>938</v>
      </c>
      <c r="H5" s="243" t="s">
        <v>938</v>
      </c>
      <c r="I5" s="243" t="s">
        <v>938</v>
      </c>
      <c r="J5" s="243" t="s">
        <v>938</v>
      </c>
      <c r="K5" s="243" t="s">
        <v>938</v>
      </c>
      <c r="L5" s="243" t="s">
        <v>938</v>
      </c>
      <c r="M5" s="243" t="s">
        <v>938</v>
      </c>
      <c r="N5" s="243" t="s">
        <v>938</v>
      </c>
      <c r="O5" s="243" t="s">
        <v>938</v>
      </c>
      <c r="P5" s="243" t="s">
        <v>938</v>
      </c>
      <c r="Q5" s="243" t="s">
        <v>938</v>
      </c>
      <c r="R5" s="243" t="s">
        <v>938</v>
      </c>
      <c r="S5" s="243" t="s">
        <v>938</v>
      </c>
      <c r="T5" s="243" t="s">
        <v>938</v>
      </c>
      <c r="U5" s="243" t="s">
        <v>938</v>
      </c>
      <c r="V5" s="243" t="s">
        <v>938</v>
      </c>
      <c r="W5" s="243" t="s">
        <v>938</v>
      </c>
      <c r="X5" s="243" t="s">
        <v>938</v>
      </c>
      <c r="Y5" s="243" t="s">
        <v>938</v>
      </c>
      <c r="Z5" s="243" t="s">
        <v>938</v>
      </c>
      <c r="AA5" s="248"/>
      <c r="AB5" s="248"/>
      <c r="AC5" s="248"/>
    </row>
    <row r="6" spans="1:30" x14ac:dyDescent="0.2">
      <c r="B6" s="226" t="s">
        <v>358</v>
      </c>
      <c r="C6" s="243">
        <v>37.793067932128906</v>
      </c>
      <c r="D6" s="243">
        <v>42.379360198974609</v>
      </c>
      <c r="E6" s="243">
        <v>45.388896942138672</v>
      </c>
      <c r="F6" s="243">
        <v>45.036735534667969</v>
      </c>
      <c r="G6" s="243">
        <v>45.279346466064453</v>
      </c>
      <c r="H6" s="243">
        <v>43.485939025878906</v>
      </c>
      <c r="I6" s="243">
        <v>44.312885284423828</v>
      </c>
      <c r="J6" s="243">
        <v>47.910640716552734</v>
      </c>
      <c r="K6" s="243">
        <v>52.709186553955078</v>
      </c>
      <c r="L6" s="243">
        <v>54.178115844726563</v>
      </c>
      <c r="M6" s="243">
        <v>55.703773498535156</v>
      </c>
      <c r="N6" s="243">
        <v>53.960292816162109</v>
      </c>
      <c r="O6" s="243">
        <v>52.097785949707031</v>
      </c>
      <c r="P6" s="243">
        <v>50.992641448974609</v>
      </c>
      <c r="Q6" s="243">
        <v>58.426792144775391</v>
      </c>
      <c r="R6" s="243">
        <v>57.751720428466797</v>
      </c>
      <c r="S6" s="243">
        <v>63.436134338378906</v>
      </c>
      <c r="T6" s="243">
        <v>68.287300109863281</v>
      </c>
      <c r="U6" s="243">
        <v>86.419174194335938</v>
      </c>
      <c r="V6" s="243">
        <v>88.791015625</v>
      </c>
      <c r="W6" s="243">
        <v>95.036613464355469</v>
      </c>
      <c r="X6" s="243">
        <v>97.064796447753906</v>
      </c>
      <c r="Y6" s="243">
        <v>99.831466674804688</v>
      </c>
      <c r="Z6" s="243">
        <v>101.96077728271484</v>
      </c>
      <c r="AA6" s="236"/>
      <c r="AB6" s="236"/>
      <c r="AC6" s="236"/>
    </row>
    <row r="7" spans="1:30" x14ac:dyDescent="0.2">
      <c r="B7" s="226" t="s">
        <v>359</v>
      </c>
      <c r="C7" s="243">
        <v>-12.42158317565918</v>
      </c>
      <c r="D7" s="243">
        <v>-11.966741561889648</v>
      </c>
      <c r="E7" s="243">
        <v>-10.966294288635254</v>
      </c>
      <c r="F7" s="243">
        <v>-9.33367919921875</v>
      </c>
      <c r="G7" s="243">
        <v>-8.6932210922241211</v>
      </c>
      <c r="H7" s="243">
        <v>-9.3522300720214844</v>
      </c>
      <c r="I7" s="243">
        <v>-9.2157926559448242</v>
      </c>
      <c r="J7" s="243">
        <v>-11.007493019104004</v>
      </c>
      <c r="K7" s="243">
        <v>-10.143012046813965</v>
      </c>
      <c r="L7" s="243">
        <v>-14.353721618652344</v>
      </c>
      <c r="M7" s="243">
        <v>-12.6307373046875</v>
      </c>
      <c r="N7" s="243">
        <v>-16.409523010253906</v>
      </c>
      <c r="O7" s="243">
        <v>-12.338358879089355</v>
      </c>
      <c r="P7" s="243">
        <v>-16.211772918701172</v>
      </c>
      <c r="Q7" s="243">
        <v>-21.142932891845703</v>
      </c>
      <c r="R7" s="243">
        <v>-29.356765747070313</v>
      </c>
      <c r="S7" s="243">
        <v>-26.558004379272461</v>
      </c>
      <c r="T7" s="243">
        <v>-22.242179870605469</v>
      </c>
      <c r="U7" s="243">
        <v>-21.763172149658203</v>
      </c>
      <c r="V7" s="243">
        <v>-26.963037490844727</v>
      </c>
      <c r="W7" s="243">
        <v>-34.160053253173828</v>
      </c>
      <c r="X7" s="243">
        <v>-36.324226379394531</v>
      </c>
      <c r="Y7" s="243">
        <v>-44.491943359375</v>
      </c>
      <c r="Z7" s="243">
        <v>-48.227775573730469</v>
      </c>
      <c r="AA7" s="236"/>
      <c r="AB7" s="236"/>
      <c r="AC7" s="236"/>
    </row>
    <row r="8" spans="1:30" s="130" customFormat="1" x14ac:dyDescent="0.2">
      <c r="A8" s="295"/>
      <c r="B8" s="296" t="s">
        <v>474</v>
      </c>
      <c r="C8" s="246">
        <v>25.371484756469727</v>
      </c>
      <c r="D8" s="246">
        <v>30.412618637084961</v>
      </c>
      <c r="E8" s="246">
        <v>34.422602653503418</v>
      </c>
      <c r="F8" s="246">
        <v>35.703056335449219</v>
      </c>
      <c r="G8" s="246">
        <v>36.586125373840332</v>
      </c>
      <c r="H8" s="246">
        <v>34.133708953857422</v>
      </c>
      <c r="I8" s="246">
        <v>35.097092628479004</v>
      </c>
      <c r="J8" s="246">
        <v>36.90314769744873</v>
      </c>
      <c r="K8" s="246">
        <v>42.566174507141113</v>
      </c>
      <c r="L8" s="246">
        <v>39.824394226074219</v>
      </c>
      <c r="M8" s="246">
        <v>43.073036193847656</v>
      </c>
      <c r="N8" s="246">
        <v>37.550769805908203</v>
      </c>
      <c r="O8" s="246">
        <v>39.759427070617676</v>
      </c>
      <c r="P8" s="246">
        <v>34.780868530273438</v>
      </c>
      <c r="Q8" s="246">
        <v>37.283859252929688</v>
      </c>
      <c r="R8" s="246">
        <v>28.394954681396484</v>
      </c>
      <c r="S8" s="246">
        <v>36.878129959106445</v>
      </c>
      <c r="T8" s="246">
        <v>46.045120239257813</v>
      </c>
      <c r="U8" s="246">
        <v>64.656002044677734</v>
      </c>
      <c r="V8" s="246">
        <v>61.827978134155273</v>
      </c>
      <c r="W8" s="246">
        <v>60.876560211181641</v>
      </c>
      <c r="X8" s="246">
        <v>60.740570068359375</v>
      </c>
      <c r="Y8" s="246">
        <v>55.339523315429688</v>
      </c>
      <c r="Z8" s="246">
        <v>53.733001708984375</v>
      </c>
      <c r="AA8" s="297"/>
      <c r="AB8" s="297"/>
      <c r="AC8" s="297"/>
    </row>
    <row r="9" spans="1:30" s="194" customFormat="1" ht="16.5" customHeight="1" x14ac:dyDescent="0.2">
      <c r="A9" s="220"/>
      <c r="B9" s="221" t="s">
        <v>360</v>
      </c>
      <c r="C9" s="345">
        <v>136.63327217102051</v>
      </c>
      <c r="D9" s="345">
        <v>144.32021903991699</v>
      </c>
      <c r="E9" s="345">
        <v>149.80649089813232</v>
      </c>
      <c r="F9" s="345">
        <v>150.32350158691406</v>
      </c>
      <c r="G9" s="345">
        <v>158.67533588409424</v>
      </c>
      <c r="H9" s="345">
        <v>165.95666122436523</v>
      </c>
      <c r="I9" s="345">
        <v>166.00288486480713</v>
      </c>
      <c r="J9" s="345">
        <v>169.34331798553467</v>
      </c>
      <c r="K9" s="345">
        <v>179.1256685256958</v>
      </c>
      <c r="L9" s="345">
        <v>181.34018707275391</v>
      </c>
      <c r="M9" s="345">
        <v>191.50287628173828</v>
      </c>
      <c r="N9" s="345">
        <v>189.47540664672852</v>
      </c>
      <c r="O9" s="345">
        <v>190.17196369171143</v>
      </c>
      <c r="P9" s="345">
        <v>195.2510986328125</v>
      </c>
      <c r="Q9" s="345">
        <v>209.35659790039063</v>
      </c>
      <c r="R9" s="345">
        <v>208.94028854370117</v>
      </c>
      <c r="S9" s="345">
        <v>221.68651008605957</v>
      </c>
      <c r="T9" s="345">
        <v>228.53175354003906</v>
      </c>
      <c r="U9" s="345">
        <v>248.90349960327148</v>
      </c>
      <c r="V9" s="345">
        <v>263.52606773376465</v>
      </c>
      <c r="W9" s="345">
        <v>273.93819046020508</v>
      </c>
      <c r="X9" s="345">
        <v>282.53482055664063</v>
      </c>
      <c r="Y9" s="345">
        <v>294.98103332519531</v>
      </c>
      <c r="Z9" s="345">
        <v>298.19544982910156</v>
      </c>
      <c r="AA9" s="247"/>
      <c r="AB9" s="247"/>
      <c r="AC9" s="247"/>
    </row>
    <row r="10" spans="1:30" ht="14.25" x14ac:dyDescent="0.2">
      <c r="B10" s="237" t="s">
        <v>755</v>
      </c>
      <c r="C10" s="243" t="s">
        <v>938</v>
      </c>
      <c r="D10" s="243" t="s">
        <v>938</v>
      </c>
      <c r="E10" s="243" t="s">
        <v>938</v>
      </c>
      <c r="F10" s="243" t="s">
        <v>938</v>
      </c>
      <c r="G10" s="243" t="s">
        <v>938</v>
      </c>
      <c r="H10" s="243" t="s">
        <v>938</v>
      </c>
      <c r="I10" s="243" t="s">
        <v>938</v>
      </c>
      <c r="J10" s="243" t="s">
        <v>938</v>
      </c>
      <c r="K10" s="243" t="s">
        <v>938</v>
      </c>
      <c r="L10" s="243" t="s">
        <v>938</v>
      </c>
      <c r="M10" s="243" t="s">
        <v>938</v>
      </c>
      <c r="N10" s="243" t="s">
        <v>938</v>
      </c>
      <c r="O10" s="243" t="s">
        <v>938</v>
      </c>
      <c r="P10" s="243" t="s">
        <v>938</v>
      </c>
      <c r="Q10" s="243" t="s">
        <v>938</v>
      </c>
      <c r="R10" s="243" t="s">
        <v>938</v>
      </c>
      <c r="S10" s="243" t="s">
        <v>938</v>
      </c>
      <c r="T10" s="243" t="s">
        <v>938</v>
      </c>
      <c r="U10" s="243" t="s">
        <v>938</v>
      </c>
      <c r="V10" s="243" t="s">
        <v>938</v>
      </c>
      <c r="W10" s="243" t="s">
        <v>938</v>
      </c>
      <c r="X10" s="243" t="s">
        <v>938</v>
      </c>
      <c r="Y10" s="243" t="s">
        <v>938</v>
      </c>
      <c r="Z10" s="243" t="s">
        <v>938</v>
      </c>
      <c r="AA10" s="248"/>
      <c r="AB10" s="248"/>
      <c r="AC10" s="248"/>
    </row>
    <row r="11" spans="1:30" x14ac:dyDescent="0.2">
      <c r="B11" s="226" t="s">
        <v>358</v>
      </c>
      <c r="C11" s="243">
        <v>27.959386825561523</v>
      </c>
      <c r="D11" s="243">
        <v>32.972663879394531</v>
      </c>
      <c r="E11" s="243">
        <v>29.269302368164063</v>
      </c>
      <c r="F11" s="243">
        <v>37.553726196289063</v>
      </c>
      <c r="G11" s="243">
        <v>46.010063171386719</v>
      </c>
      <c r="H11" s="243">
        <v>42.611072540283203</v>
      </c>
      <c r="I11" s="243">
        <v>44.491535186767578</v>
      </c>
      <c r="J11" s="243">
        <v>44.187141418457031</v>
      </c>
      <c r="K11" s="243">
        <v>53.877025604248047</v>
      </c>
      <c r="L11" s="243">
        <v>51.35418701171875</v>
      </c>
      <c r="M11" s="243">
        <v>61.060237884521484</v>
      </c>
      <c r="N11" s="243">
        <v>56.817359924316406</v>
      </c>
      <c r="O11" s="243">
        <v>58.384845733642578</v>
      </c>
      <c r="P11" s="243">
        <v>57.853893280029297</v>
      </c>
      <c r="Q11" s="243">
        <v>57.261615753173828</v>
      </c>
      <c r="R11" s="243">
        <v>59.013446807861328</v>
      </c>
      <c r="S11" s="243">
        <v>64.523368835449219</v>
      </c>
      <c r="T11" s="243">
        <v>58.543449401855469</v>
      </c>
      <c r="U11" s="243">
        <v>63.541477203369141</v>
      </c>
      <c r="V11" s="243">
        <v>63.104808807373047</v>
      </c>
      <c r="W11" s="243">
        <v>60.964717864990234</v>
      </c>
      <c r="X11" s="243">
        <v>66.546592712402344</v>
      </c>
      <c r="Y11" s="243">
        <v>74.055976867675781</v>
      </c>
      <c r="Z11" s="243">
        <v>94.100479125976563</v>
      </c>
      <c r="AA11" s="236"/>
      <c r="AB11" s="236"/>
      <c r="AC11" s="236"/>
    </row>
    <row r="12" spans="1:30" x14ac:dyDescent="0.2">
      <c r="B12" s="226" t="s">
        <v>359</v>
      </c>
      <c r="C12" s="243">
        <v>-2.8515779972076416</v>
      </c>
      <c r="D12" s="243">
        <v>-2.8631186485290527</v>
      </c>
      <c r="E12" s="243">
        <v>-2.8900880813598633</v>
      </c>
      <c r="F12" s="243">
        <v>-3.0408391952514648</v>
      </c>
      <c r="G12" s="243">
        <v>-3.2255475521087646</v>
      </c>
      <c r="H12" s="243">
        <v>-3.4835367202758789</v>
      </c>
      <c r="I12" s="243">
        <v>-3.5030677318572998</v>
      </c>
      <c r="J12" s="243">
        <v>-3.5641512870788574</v>
      </c>
      <c r="K12" s="243">
        <v>-3.7099850177764893</v>
      </c>
      <c r="L12" s="243">
        <v>-3.8148589134216309</v>
      </c>
      <c r="M12" s="243">
        <v>-3.9803183078765869</v>
      </c>
      <c r="N12" s="243">
        <v>-4.247713565826416</v>
      </c>
      <c r="O12" s="243">
        <v>-4.550445556640625</v>
      </c>
      <c r="P12" s="243">
        <v>-5.2717852592468262</v>
      </c>
      <c r="Q12" s="243">
        <v>-6.0759162902832031</v>
      </c>
      <c r="R12" s="243">
        <v>-6.9572911262512207</v>
      </c>
      <c r="S12" s="243">
        <v>-7.7039227485656738</v>
      </c>
      <c r="T12" s="243">
        <v>-8.6132478713989258</v>
      </c>
      <c r="U12" s="243">
        <v>-9.158503532409668</v>
      </c>
      <c r="V12" s="243">
        <v>-10.190445899963379</v>
      </c>
      <c r="W12" s="243">
        <v>-10.695151329040527</v>
      </c>
      <c r="X12" s="243">
        <v>-12.054499626159668</v>
      </c>
      <c r="Y12" s="243">
        <v>-12.980855941772461</v>
      </c>
      <c r="Z12" s="243">
        <v>-13.314507484436035</v>
      </c>
      <c r="AA12" s="236"/>
      <c r="AB12" s="236"/>
      <c r="AC12" s="236"/>
    </row>
    <row r="13" spans="1:30" s="130" customFormat="1" x14ac:dyDescent="0.2">
      <c r="A13" s="295"/>
      <c r="B13" s="296" t="s">
        <v>475</v>
      </c>
      <c r="C13" s="246">
        <v>25.107808828353882</v>
      </c>
      <c r="D13" s="246">
        <v>30.109545230865479</v>
      </c>
      <c r="E13" s="246">
        <v>26.379214286804199</v>
      </c>
      <c r="F13" s="246">
        <v>34.512887001037598</v>
      </c>
      <c r="G13" s="246">
        <v>42.784515619277954</v>
      </c>
      <c r="H13" s="246">
        <v>39.127535820007324</v>
      </c>
      <c r="I13" s="246">
        <v>40.988467454910278</v>
      </c>
      <c r="J13" s="246">
        <v>40.622990131378174</v>
      </c>
      <c r="K13" s="246">
        <v>50.167040586471558</v>
      </c>
      <c r="L13" s="246">
        <v>47.539328098297119</v>
      </c>
      <c r="M13" s="246">
        <v>57.079919576644897</v>
      </c>
      <c r="N13" s="246">
        <v>52.56964635848999</v>
      </c>
      <c r="O13" s="246">
        <v>53.834400177001953</v>
      </c>
      <c r="P13" s="246">
        <v>52.582108020782471</v>
      </c>
      <c r="Q13" s="246">
        <v>51.185699462890625</v>
      </c>
      <c r="R13" s="246">
        <v>52.056155681610107</v>
      </c>
      <c r="S13" s="246">
        <v>56.819446086883545</v>
      </c>
      <c r="T13" s="246">
        <v>49.930201530456543</v>
      </c>
      <c r="U13" s="246">
        <v>54.382973670959473</v>
      </c>
      <c r="V13" s="246">
        <v>52.914362907409668</v>
      </c>
      <c r="W13" s="246">
        <v>50.269566535949707</v>
      </c>
      <c r="X13" s="246">
        <v>54.492093086242676</v>
      </c>
      <c r="Y13" s="246">
        <v>61.07512092590332</v>
      </c>
      <c r="Z13" s="246">
        <v>80.785971641540527</v>
      </c>
      <c r="AA13" s="297"/>
      <c r="AB13" s="297"/>
      <c r="AC13" s="297"/>
    </row>
    <row r="14" spans="1:30" s="202" customFormat="1" ht="16.5" customHeight="1" x14ac:dyDescent="0.2">
      <c r="A14" s="228"/>
      <c r="B14" s="229" t="s">
        <v>361</v>
      </c>
      <c r="C14" s="346">
        <v>161.74108099937439</v>
      </c>
      <c r="D14" s="346">
        <v>174.42976427078247</v>
      </c>
      <c r="E14" s="346">
        <v>176.18570518493652</v>
      </c>
      <c r="F14" s="346">
        <v>184.83638858795166</v>
      </c>
      <c r="G14" s="346">
        <v>201.45985150337219</v>
      </c>
      <c r="H14" s="346">
        <v>205.08419704437256</v>
      </c>
      <c r="I14" s="346">
        <v>206.99135231971741</v>
      </c>
      <c r="J14" s="346">
        <v>209.96630811691284</v>
      </c>
      <c r="K14" s="346">
        <v>229.29270911216736</v>
      </c>
      <c r="L14" s="346">
        <v>228.87951517105103</v>
      </c>
      <c r="M14" s="346">
        <v>248.58279585838318</v>
      </c>
      <c r="N14" s="346">
        <v>242.04505300521851</v>
      </c>
      <c r="O14" s="346">
        <v>244.00636386871338</v>
      </c>
      <c r="P14" s="346">
        <v>247.83320665359497</v>
      </c>
      <c r="Q14" s="346">
        <v>260.54229736328125</v>
      </c>
      <c r="R14" s="346">
        <v>260.99644422531128</v>
      </c>
      <c r="S14" s="346">
        <v>278.50595617294312</v>
      </c>
      <c r="T14" s="346">
        <v>278.46195507049561</v>
      </c>
      <c r="U14" s="346">
        <v>303.28647327423096</v>
      </c>
      <c r="V14" s="346">
        <v>316.44043064117432</v>
      </c>
      <c r="W14" s="346">
        <v>324.20775699615479</v>
      </c>
      <c r="X14" s="346">
        <v>337.0269136428833</v>
      </c>
      <c r="Y14" s="346">
        <v>356.05615425109863</v>
      </c>
      <c r="Z14" s="346">
        <v>378.98142147064209</v>
      </c>
      <c r="AA14" s="247"/>
      <c r="AB14" s="247"/>
      <c r="AC14" s="247"/>
    </row>
    <row r="15" spans="1:30" s="194" customFormat="1" ht="20.25" customHeight="1" x14ac:dyDescent="0.2">
      <c r="A15" s="220" t="s">
        <v>1085</v>
      </c>
      <c r="B15" s="221"/>
      <c r="C15" s="347" t="s">
        <v>938</v>
      </c>
      <c r="D15" s="347" t="s">
        <v>938</v>
      </c>
      <c r="E15" s="347" t="s">
        <v>938</v>
      </c>
      <c r="F15" s="347" t="s">
        <v>938</v>
      </c>
      <c r="G15" s="347" t="s">
        <v>938</v>
      </c>
      <c r="H15" s="347" t="s">
        <v>938</v>
      </c>
      <c r="I15" s="347" t="s">
        <v>938</v>
      </c>
      <c r="J15" s="347" t="s">
        <v>938</v>
      </c>
      <c r="K15" s="347" t="s">
        <v>938</v>
      </c>
      <c r="L15" s="347" t="s">
        <v>938</v>
      </c>
      <c r="M15" s="347" t="s">
        <v>938</v>
      </c>
      <c r="N15" s="347" t="s">
        <v>938</v>
      </c>
      <c r="O15" s="347" t="s">
        <v>938</v>
      </c>
      <c r="P15" s="347" t="s">
        <v>938</v>
      </c>
      <c r="Q15" s="347" t="s">
        <v>938</v>
      </c>
      <c r="R15" s="347" t="s">
        <v>938</v>
      </c>
      <c r="S15" s="347" t="s">
        <v>938</v>
      </c>
      <c r="T15" s="347" t="s">
        <v>938</v>
      </c>
      <c r="U15" s="347" t="s">
        <v>938</v>
      </c>
      <c r="V15" s="347" t="s">
        <v>938</v>
      </c>
      <c r="W15" s="347" t="s">
        <v>938</v>
      </c>
      <c r="X15" s="347" t="s">
        <v>938</v>
      </c>
      <c r="Y15" s="347" t="s">
        <v>938</v>
      </c>
      <c r="Z15" s="347" t="s">
        <v>938</v>
      </c>
      <c r="AA15" s="230"/>
      <c r="AB15" s="230"/>
      <c r="AC15" s="230"/>
    </row>
    <row r="16" spans="1:30" s="194" customFormat="1" ht="16.5" customHeight="1" x14ac:dyDescent="0.2">
      <c r="A16" s="220"/>
      <c r="B16" s="64" t="s">
        <v>390</v>
      </c>
      <c r="C16" s="345">
        <v>154.16152954101565</v>
      </c>
      <c r="D16" s="345">
        <v>153.13931274414063</v>
      </c>
      <c r="E16" s="345">
        <v>151.30673217773438</v>
      </c>
      <c r="F16" s="345">
        <v>152.91583251953125</v>
      </c>
      <c r="G16" s="345">
        <v>163.75239562988281</v>
      </c>
      <c r="H16" s="345">
        <v>169.527099609375</v>
      </c>
      <c r="I16" s="345">
        <v>167.01055908203125</v>
      </c>
      <c r="J16" s="345">
        <v>166.47709655761716</v>
      </c>
      <c r="K16" s="345">
        <v>170.32722473144528</v>
      </c>
      <c r="L16" s="345">
        <v>169.72998046875</v>
      </c>
      <c r="M16" s="345">
        <v>174.89268493652344</v>
      </c>
      <c r="N16" s="345">
        <v>163.90274047851563</v>
      </c>
      <c r="O16" s="345">
        <v>169.76437377929688</v>
      </c>
      <c r="P16" s="345">
        <v>180.67268371582031</v>
      </c>
      <c r="Q16" s="345">
        <v>179.31378173828125</v>
      </c>
      <c r="R16" s="345">
        <v>175.33500671386719</v>
      </c>
      <c r="S16" s="345">
        <v>182.38923645019531</v>
      </c>
      <c r="T16" s="345">
        <v>181.15522766113281</v>
      </c>
      <c r="U16" s="345">
        <v>184.24749755859375</v>
      </c>
      <c r="V16" s="345">
        <v>186.22825622558594</v>
      </c>
      <c r="W16" s="345">
        <v>192.28170776367188</v>
      </c>
      <c r="X16" s="345">
        <v>199.15530395507813</v>
      </c>
      <c r="Y16" s="345">
        <v>212.3885498046875</v>
      </c>
      <c r="Z16" s="345">
        <v>207.6998291015625</v>
      </c>
      <c r="AA16" s="247"/>
      <c r="AB16" s="247"/>
      <c r="AC16" s="247"/>
    </row>
    <row r="17" spans="1:29" ht="14.25" x14ac:dyDescent="0.2">
      <c r="A17" s="220"/>
      <c r="B17" s="231" t="s">
        <v>756</v>
      </c>
      <c r="C17" s="348">
        <v>-6.2387638952094688</v>
      </c>
      <c r="D17" s="348">
        <v>-4.7154696167498633</v>
      </c>
      <c r="E17" s="348">
        <v>-3.2617966514845098</v>
      </c>
      <c r="F17" s="348">
        <v>-5.0711933782775782</v>
      </c>
      <c r="G17" s="348">
        <v>-5.5055746715726395</v>
      </c>
      <c r="H17" s="348">
        <v>-2.8823183968005854</v>
      </c>
      <c r="I17" s="348">
        <v>-4.1838249579114768</v>
      </c>
      <c r="J17" s="348">
        <v>-5.2489380636994598</v>
      </c>
      <c r="K17" s="348">
        <v>-6.0387302686367947</v>
      </c>
      <c r="L17" s="348">
        <v>-3.2936421247781857</v>
      </c>
      <c r="M17" s="348">
        <v>-4.1340039781322178</v>
      </c>
      <c r="N17" s="348">
        <v>-0.98797579383133927</v>
      </c>
      <c r="O17" s="348">
        <v>-1.7118380572829768</v>
      </c>
      <c r="P17" s="348">
        <v>-6.1656310352352355</v>
      </c>
      <c r="Q17" s="348">
        <v>-3.016652995152779</v>
      </c>
      <c r="R17" s="348">
        <v>1.144885871576119</v>
      </c>
      <c r="S17" s="348">
        <v>-1.3884367496546408</v>
      </c>
      <c r="T17" s="348">
        <v>-2.5925330818621339</v>
      </c>
      <c r="U17" s="348">
        <v>0</v>
      </c>
      <c r="V17" s="348">
        <v>5.6053164082558178</v>
      </c>
      <c r="W17" s="348">
        <v>6.6031352612981307</v>
      </c>
      <c r="X17" s="348">
        <v>5.3181852532168827</v>
      </c>
      <c r="Y17" s="348">
        <v>6.2707561336100639</v>
      </c>
      <c r="Z17" s="348">
        <v>9.7217921837139532</v>
      </c>
      <c r="AA17" s="236"/>
      <c r="AB17" s="236"/>
      <c r="AC17" s="236"/>
    </row>
    <row r="18" spans="1:29" s="194" customFormat="1" ht="16.5" customHeight="1" x14ac:dyDescent="0.2">
      <c r="A18" s="220"/>
      <c r="B18" s="64" t="s">
        <v>362</v>
      </c>
      <c r="C18" s="345">
        <v>147.92276564580618</v>
      </c>
      <c r="D18" s="345">
        <v>148.42384312739077</v>
      </c>
      <c r="E18" s="345">
        <v>148.04493552624987</v>
      </c>
      <c r="F18" s="345">
        <v>147.84463914125368</v>
      </c>
      <c r="G18" s="345">
        <v>158.24682095831017</v>
      </c>
      <c r="H18" s="345">
        <v>166.6447812125744</v>
      </c>
      <c r="I18" s="345">
        <v>162.82673412411978</v>
      </c>
      <c r="J18" s="345">
        <v>161.2281584939177</v>
      </c>
      <c r="K18" s="345">
        <v>164.2884944628085</v>
      </c>
      <c r="L18" s="345">
        <v>166.43633834397181</v>
      </c>
      <c r="M18" s="345">
        <v>170.75868095839121</v>
      </c>
      <c r="N18" s="345">
        <v>162.91476468468429</v>
      </c>
      <c r="O18" s="345">
        <v>168.05253572201389</v>
      </c>
      <c r="P18" s="345">
        <v>174.50705268058508</v>
      </c>
      <c r="Q18" s="345">
        <v>176.29712874312847</v>
      </c>
      <c r="R18" s="345">
        <v>176.47989258544331</v>
      </c>
      <c r="S18" s="345">
        <v>181.00079970054068</v>
      </c>
      <c r="T18" s="345">
        <v>178.56269457927067</v>
      </c>
      <c r="U18" s="345">
        <v>184.24749755859375</v>
      </c>
      <c r="V18" s="345">
        <v>191.83357263384175</v>
      </c>
      <c r="W18" s="345">
        <v>198.88484302497</v>
      </c>
      <c r="X18" s="345">
        <v>204.47348920829501</v>
      </c>
      <c r="Y18" s="345">
        <v>218.65930593829756</v>
      </c>
      <c r="Z18" s="345">
        <v>217.42162128527644</v>
      </c>
      <c r="AA18" s="247"/>
      <c r="AB18" s="247"/>
      <c r="AC18" s="247"/>
    </row>
    <row r="19" spans="1:29" x14ac:dyDescent="0.2">
      <c r="A19" s="220"/>
      <c r="B19" s="232" t="s">
        <v>428</v>
      </c>
      <c r="C19" s="243" t="s">
        <v>938</v>
      </c>
      <c r="D19" s="243" t="s">
        <v>938</v>
      </c>
      <c r="E19" s="243" t="s">
        <v>938</v>
      </c>
      <c r="F19" s="243" t="s">
        <v>938</v>
      </c>
      <c r="G19" s="243" t="s">
        <v>938</v>
      </c>
      <c r="H19" s="243" t="s">
        <v>938</v>
      </c>
      <c r="I19" s="243" t="s">
        <v>938</v>
      </c>
      <c r="J19" s="243" t="s">
        <v>938</v>
      </c>
      <c r="K19" s="243" t="s">
        <v>938</v>
      </c>
      <c r="L19" s="243" t="s">
        <v>938</v>
      </c>
      <c r="M19" s="243" t="s">
        <v>938</v>
      </c>
      <c r="N19" s="243" t="s">
        <v>938</v>
      </c>
      <c r="O19" s="243" t="s">
        <v>938</v>
      </c>
      <c r="P19" s="243" t="s">
        <v>938</v>
      </c>
      <c r="Q19" s="243" t="s">
        <v>938</v>
      </c>
      <c r="R19" s="243" t="s">
        <v>938</v>
      </c>
      <c r="S19" s="243" t="s">
        <v>938</v>
      </c>
      <c r="T19" s="243" t="s">
        <v>938</v>
      </c>
      <c r="U19" s="243" t="s">
        <v>938</v>
      </c>
      <c r="V19" s="243" t="s">
        <v>938</v>
      </c>
      <c r="W19" s="243" t="s">
        <v>938</v>
      </c>
      <c r="X19" s="243" t="s">
        <v>938</v>
      </c>
      <c r="Y19" s="243" t="s">
        <v>938</v>
      </c>
      <c r="Z19" s="243"/>
      <c r="AA19" s="248"/>
      <c r="AB19" s="248"/>
      <c r="AC19" s="248"/>
    </row>
    <row r="20" spans="1:29" x14ac:dyDescent="0.2">
      <c r="A20" s="220"/>
      <c r="B20" s="233" t="s">
        <v>358</v>
      </c>
      <c r="C20" s="243">
        <v>53.322930153374237</v>
      </c>
      <c r="D20" s="243">
        <v>58.017667773500293</v>
      </c>
      <c r="E20" s="243">
        <v>60.608647205658272</v>
      </c>
      <c r="F20" s="243">
        <v>61.182771476216466</v>
      </c>
      <c r="G20" s="243">
        <v>61.841840594968332</v>
      </c>
      <c r="H20" s="243">
        <v>56.946735226435699</v>
      </c>
      <c r="I20" s="243">
        <v>57.568773283179134</v>
      </c>
      <c r="J20" s="243">
        <v>61.325150327660907</v>
      </c>
      <c r="K20" s="243">
        <v>66.561295378836789</v>
      </c>
      <c r="L20" s="243">
        <v>67.384039524782054</v>
      </c>
      <c r="M20" s="243">
        <v>67.161537130547075</v>
      </c>
      <c r="N20" s="243">
        <v>56.533640237714607</v>
      </c>
      <c r="O20" s="243">
        <v>58.632017618806898</v>
      </c>
      <c r="P20" s="243">
        <v>59.999546221529123</v>
      </c>
      <c r="Q20" s="243">
        <v>62.157004676198</v>
      </c>
      <c r="R20" s="243">
        <v>58.336374542946089</v>
      </c>
      <c r="S20" s="243">
        <v>65.708660045592424</v>
      </c>
      <c r="T20" s="243">
        <v>71.260181500689058</v>
      </c>
      <c r="U20" s="243">
        <v>86.419174194335938</v>
      </c>
      <c r="V20" s="243">
        <v>83.367700668190921</v>
      </c>
      <c r="W20" s="243">
        <v>85.467407185566259</v>
      </c>
      <c r="X20" s="243">
        <v>86.805187168603425</v>
      </c>
      <c r="Y20" s="243">
        <v>90.721808425062505</v>
      </c>
      <c r="Z20" s="243">
        <v>78.513941206082123</v>
      </c>
      <c r="AA20" s="236"/>
      <c r="AB20" s="236"/>
      <c r="AC20" s="236"/>
    </row>
    <row r="21" spans="1:29" x14ac:dyDescent="0.2">
      <c r="A21" s="220"/>
      <c r="B21" s="233" t="s">
        <v>359</v>
      </c>
      <c r="C21" s="243">
        <v>-17.525838687123809</v>
      </c>
      <c r="D21" s="243">
        <v>-16.382560591036253</v>
      </c>
      <c r="E21" s="243">
        <v>-14.643498883451864</v>
      </c>
      <c r="F21" s="243">
        <v>-12.679879096444063</v>
      </c>
      <c r="G21" s="243">
        <v>-11.873068738857786</v>
      </c>
      <c r="H21" s="243">
        <v>-12.247153484973019</v>
      </c>
      <c r="I21" s="243">
        <v>-11.972632218136395</v>
      </c>
      <c r="J21" s="243">
        <v>-14.089483130080779</v>
      </c>
      <c r="K21" s="243">
        <v>-12.808621513974497</v>
      </c>
      <c r="L21" s="243">
        <v>-17.852443367558195</v>
      </c>
      <c r="M21" s="243">
        <v>-15.228766009851441</v>
      </c>
      <c r="N21" s="243">
        <v>-17.192087402022651</v>
      </c>
      <c r="O21" s="243">
        <v>-13.885866011355857</v>
      </c>
      <c r="P21" s="243">
        <v>-19.075282058919594</v>
      </c>
      <c r="Q21" s="243">
        <v>-22.492786791556039</v>
      </c>
      <c r="R21" s="243">
        <v>-29.653961289549237</v>
      </c>
      <c r="S21" s="243">
        <v>-27.509413986961494</v>
      </c>
      <c r="T21" s="243">
        <v>-23.210491145503447</v>
      </c>
      <c r="U21" s="243">
        <v>-21.763172149658203</v>
      </c>
      <c r="V21" s="243">
        <v>-25.316147391933303</v>
      </c>
      <c r="W21" s="243">
        <v>-30.720488393293309</v>
      </c>
      <c r="X21" s="243">
        <v>-32.484807932557388</v>
      </c>
      <c r="Y21" s="243">
        <v>-40.432037075607234</v>
      </c>
      <c r="Z21" s="243">
        <v>-37.137346701435177</v>
      </c>
      <c r="AA21" s="236"/>
      <c r="AB21" s="236"/>
      <c r="AC21" s="236"/>
    </row>
    <row r="22" spans="1:29" s="130" customFormat="1" x14ac:dyDescent="0.2">
      <c r="A22" s="295"/>
      <c r="B22" s="296" t="s">
        <v>474</v>
      </c>
      <c r="C22" s="246">
        <v>35.797091466250428</v>
      </c>
      <c r="D22" s="246">
        <v>41.63510718246404</v>
      </c>
      <c r="E22" s="246">
        <v>45.96514832220641</v>
      </c>
      <c r="F22" s="246">
        <v>48.502892379772405</v>
      </c>
      <c r="G22" s="246">
        <v>49.96877185611055</v>
      </c>
      <c r="H22" s="246">
        <v>44.69958174146268</v>
      </c>
      <c r="I22" s="246">
        <v>45.596141065042737</v>
      </c>
      <c r="J22" s="246">
        <v>47.235667197580128</v>
      </c>
      <c r="K22" s="246">
        <v>53.752673864862288</v>
      </c>
      <c r="L22" s="246">
        <v>49.531596157223859</v>
      </c>
      <c r="M22" s="246">
        <v>51.932771120695634</v>
      </c>
      <c r="N22" s="246">
        <v>39.341552835691957</v>
      </c>
      <c r="O22" s="246">
        <v>44.74615160745104</v>
      </c>
      <c r="P22" s="246">
        <v>40.924264162609532</v>
      </c>
      <c r="Q22" s="246">
        <v>39.664217884641957</v>
      </c>
      <c r="R22" s="246">
        <v>28.682413253396852</v>
      </c>
      <c r="S22" s="246">
        <v>38.199246058630933</v>
      </c>
      <c r="T22" s="246">
        <v>48.049690355185611</v>
      </c>
      <c r="U22" s="246">
        <v>64.656002044677734</v>
      </c>
      <c r="V22" s="246">
        <v>58.051553276257621</v>
      </c>
      <c r="W22" s="246">
        <v>54.74691879227295</v>
      </c>
      <c r="X22" s="246">
        <v>54.320379236046037</v>
      </c>
      <c r="Y22" s="246">
        <v>50.289771349455272</v>
      </c>
      <c r="Z22" s="246">
        <v>41.376594504646945</v>
      </c>
      <c r="AA22" s="297"/>
      <c r="AB22" s="297"/>
      <c r="AC22" s="297"/>
    </row>
    <row r="23" spans="1:29" s="194" customFormat="1" ht="16.5" customHeight="1" x14ac:dyDescent="0.2">
      <c r="A23" s="220"/>
      <c r="B23" s="64" t="s">
        <v>363</v>
      </c>
      <c r="C23" s="345">
        <v>183.71985711205662</v>
      </c>
      <c r="D23" s="345">
        <v>190.05895030985479</v>
      </c>
      <c r="E23" s="345">
        <v>194.0100838484563</v>
      </c>
      <c r="F23" s="345">
        <v>196.34753152102607</v>
      </c>
      <c r="G23" s="345">
        <v>208.21559281442069</v>
      </c>
      <c r="H23" s="345">
        <v>211.34436295403708</v>
      </c>
      <c r="I23" s="345">
        <v>208.42287518916251</v>
      </c>
      <c r="J23" s="345">
        <v>208.46382569149785</v>
      </c>
      <c r="K23" s="345">
        <v>218.04116832767082</v>
      </c>
      <c r="L23" s="345">
        <v>215.96793450119566</v>
      </c>
      <c r="M23" s="345">
        <v>222.69145207908684</v>
      </c>
      <c r="N23" s="345">
        <v>202.25631752037623</v>
      </c>
      <c r="O23" s="345">
        <v>212.79868732946494</v>
      </c>
      <c r="P23" s="345">
        <v>215.43131684319462</v>
      </c>
      <c r="Q23" s="345">
        <v>215.96134662777044</v>
      </c>
      <c r="R23" s="345">
        <v>205.16230583884015</v>
      </c>
      <c r="S23" s="345">
        <v>219.20004575917162</v>
      </c>
      <c r="T23" s="345">
        <v>226.61238493445626</v>
      </c>
      <c r="U23" s="345">
        <v>248.90349960327148</v>
      </c>
      <c r="V23" s="345">
        <v>249.88512591009939</v>
      </c>
      <c r="W23" s="345">
        <v>253.63176181724293</v>
      </c>
      <c r="X23" s="345">
        <v>258.79386844434106</v>
      </c>
      <c r="Y23" s="345">
        <v>268.94907728775286</v>
      </c>
      <c r="Z23" s="345">
        <v>258.79821578992335</v>
      </c>
      <c r="AA23" s="247"/>
      <c r="AB23" s="247"/>
      <c r="AC23" s="247"/>
    </row>
    <row r="24" spans="1:29" ht="14.25" x14ac:dyDescent="0.2">
      <c r="A24" s="220"/>
      <c r="B24" s="232" t="s">
        <v>757</v>
      </c>
      <c r="C24" s="243" t="s">
        <v>938</v>
      </c>
      <c r="D24" s="243" t="s">
        <v>938</v>
      </c>
      <c r="E24" s="243" t="s">
        <v>938</v>
      </c>
      <c r="F24" s="243" t="s">
        <v>938</v>
      </c>
      <c r="G24" s="243" t="s">
        <v>938</v>
      </c>
      <c r="H24" s="243" t="s">
        <v>938</v>
      </c>
      <c r="I24" s="243" t="s">
        <v>938</v>
      </c>
      <c r="J24" s="243" t="s">
        <v>938</v>
      </c>
      <c r="K24" s="243" t="s">
        <v>938</v>
      </c>
      <c r="L24" s="243" t="s">
        <v>938</v>
      </c>
      <c r="M24" s="243" t="s">
        <v>938</v>
      </c>
      <c r="N24" s="243" t="s">
        <v>938</v>
      </c>
      <c r="O24" s="243" t="s">
        <v>938</v>
      </c>
      <c r="P24" s="243" t="s">
        <v>938</v>
      </c>
      <c r="Q24" s="243" t="s">
        <v>938</v>
      </c>
      <c r="R24" s="243" t="s">
        <v>938</v>
      </c>
      <c r="S24" s="243" t="s">
        <v>938</v>
      </c>
      <c r="T24" s="243" t="s">
        <v>938</v>
      </c>
      <c r="U24" s="243" t="s">
        <v>938</v>
      </c>
      <c r="V24" s="243" t="s">
        <v>938</v>
      </c>
      <c r="W24" s="243" t="s">
        <v>938</v>
      </c>
      <c r="X24" s="243" t="s">
        <v>938</v>
      </c>
      <c r="Y24" s="243" t="s">
        <v>938</v>
      </c>
      <c r="Z24" s="243" t="s">
        <v>938</v>
      </c>
      <c r="AA24" s="248"/>
      <c r="AB24" s="248"/>
      <c r="AC24" s="248"/>
    </row>
    <row r="25" spans="1:29" x14ac:dyDescent="0.2">
      <c r="A25" s="220"/>
      <c r="B25" s="233" t="s">
        <v>358</v>
      </c>
      <c r="C25" s="243">
        <v>39.448409785307604</v>
      </c>
      <c r="D25" s="243">
        <v>45.139828670851223</v>
      </c>
      <c r="E25" s="243">
        <v>39.083849590996614</v>
      </c>
      <c r="F25" s="243">
        <v>51.017042435931003</v>
      </c>
      <c r="G25" s="243">
        <v>62.839842322852981</v>
      </c>
      <c r="H25" s="243">
        <v>55.801059377420401</v>
      </c>
      <c r="I25" s="243">
        <v>57.800865047438613</v>
      </c>
      <c r="J25" s="243">
        <v>56.559107737005931</v>
      </c>
      <c r="K25" s="243">
        <v>68.036045513747723</v>
      </c>
      <c r="L25" s="243">
        <v>63.871777624720217</v>
      </c>
      <c r="M25" s="243">
        <v>73.619777913055898</v>
      </c>
      <c r="N25" s="243">
        <v>59.526959873278642</v>
      </c>
      <c r="O25" s="243">
        <v>65.707615809832788</v>
      </c>
      <c r="P25" s="243">
        <v>68.072710989564399</v>
      </c>
      <c r="Q25" s="243">
        <v>60.917438515490176</v>
      </c>
      <c r="R25" s="243">
        <v>59.610874109244619</v>
      </c>
      <c r="S25" s="243">
        <v>66.834843453565512</v>
      </c>
      <c r="T25" s="243">
        <v>61.092133139556616</v>
      </c>
      <c r="U25" s="243">
        <v>63.541477203369148</v>
      </c>
      <c r="V25" s="243">
        <v>59.250395711153857</v>
      </c>
      <c r="W25" s="243">
        <v>54.826199880055071</v>
      </c>
      <c r="X25" s="243">
        <v>59.512713643222995</v>
      </c>
      <c r="Y25" s="243">
        <v>67.298341594091255</v>
      </c>
      <c r="Z25" s="243">
        <v>72.461192259011781</v>
      </c>
      <c r="AA25" s="236"/>
      <c r="AB25" s="236"/>
      <c r="AC25" s="236"/>
    </row>
    <row r="26" spans="1:29" x14ac:dyDescent="0.2">
      <c r="A26" s="234"/>
      <c r="B26" s="235" t="s">
        <v>359</v>
      </c>
      <c r="C26" s="250">
        <v>-4.0233435042921251</v>
      </c>
      <c r="D26" s="250">
        <v>-3.9196312961442699</v>
      </c>
      <c r="E26" s="250">
        <v>-3.8591889364422221</v>
      </c>
      <c r="F26" s="250">
        <v>-4.1310047757741861</v>
      </c>
      <c r="G26" s="250">
        <v>-4.4054036358166151</v>
      </c>
      <c r="H26" s="250">
        <v>-4.561843384434245</v>
      </c>
      <c r="I26" s="250">
        <v>-4.5509858082249588</v>
      </c>
      <c r="J26" s="250">
        <v>-4.562078699046122</v>
      </c>
      <c r="K26" s="250">
        <v>-4.6849785542886639</v>
      </c>
      <c r="L26" s="250">
        <v>-4.7447313328540446</v>
      </c>
      <c r="M26" s="250">
        <v>-4.7990338721465529</v>
      </c>
      <c r="N26" s="250">
        <v>-4.4502855346137871</v>
      </c>
      <c r="O26" s="250">
        <v>-5.1211735621151675</v>
      </c>
      <c r="P26" s="250">
        <v>-6.2029483930277216</v>
      </c>
      <c r="Q26" s="250">
        <v>-6.4638283808482484</v>
      </c>
      <c r="R26" s="250">
        <v>-7.0277238138389668</v>
      </c>
      <c r="S26" s="250">
        <v>-7.979906817820515</v>
      </c>
      <c r="T26" s="250">
        <v>-8.9882248330046028</v>
      </c>
      <c r="U26" s="250">
        <v>-9.158503532409668</v>
      </c>
      <c r="V26" s="250">
        <v>-9.5680180870049654</v>
      </c>
      <c r="W26" s="250">
        <v>-9.6182599550771588</v>
      </c>
      <c r="X26" s="250">
        <v>-10.780356365717839</v>
      </c>
      <c r="Y26" s="250">
        <v>-11.796348037026569</v>
      </c>
      <c r="Z26" s="250">
        <v>-10.252711735634943</v>
      </c>
      <c r="AA26" s="236"/>
      <c r="AB26" s="236"/>
      <c r="AC26" s="236"/>
    </row>
    <row r="27" spans="1:29" s="130" customFormat="1" x14ac:dyDescent="0.2">
      <c r="A27" s="295"/>
      <c r="B27" s="296" t="s">
        <v>475</v>
      </c>
      <c r="C27" s="246">
        <v>35.425066281015475</v>
      </c>
      <c r="D27" s="246">
        <v>41.220197374706956</v>
      </c>
      <c r="E27" s="246">
        <v>35.224660654554391</v>
      </c>
      <c r="F27" s="246">
        <v>46.886037660156816</v>
      </c>
      <c r="G27" s="246">
        <v>58.434438687036362</v>
      </c>
      <c r="H27" s="246">
        <v>51.239215992986153</v>
      </c>
      <c r="I27" s="246">
        <v>53.249879239213655</v>
      </c>
      <c r="J27" s="246">
        <v>51.997029037959805</v>
      </c>
      <c r="K27" s="246">
        <v>63.351066959459061</v>
      </c>
      <c r="L27" s="246">
        <v>59.127046291866172</v>
      </c>
      <c r="M27" s="246">
        <v>68.820744040909346</v>
      </c>
      <c r="N27" s="246">
        <v>55.076674338664859</v>
      </c>
      <c r="O27" s="246">
        <v>60.586442247717621</v>
      </c>
      <c r="P27" s="246">
        <v>61.869762596536674</v>
      </c>
      <c r="Q27" s="246">
        <v>54.453610134641927</v>
      </c>
      <c r="R27" s="246">
        <v>52.583150295405652</v>
      </c>
      <c r="S27" s="246">
        <v>58.854936635744998</v>
      </c>
      <c r="T27" s="246">
        <v>52.103908306552015</v>
      </c>
      <c r="U27" s="246">
        <v>54.38297367095948</v>
      </c>
      <c r="V27" s="246">
        <v>49.682377624148891</v>
      </c>
      <c r="W27" s="246">
        <v>45.207939924977914</v>
      </c>
      <c r="X27" s="246">
        <v>48.732357277505159</v>
      </c>
      <c r="Y27" s="246">
        <v>55.501993557064687</v>
      </c>
      <c r="Z27" s="246">
        <v>62.208480523376835</v>
      </c>
      <c r="AA27" s="297"/>
      <c r="AB27" s="297"/>
      <c r="AC27" s="297"/>
    </row>
    <row r="28" spans="1:29" s="194" customFormat="1" ht="16.5" customHeight="1" x14ac:dyDescent="0.2">
      <c r="A28" s="228"/>
      <c r="B28" s="66" t="s">
        <v>758</v>
      </c>
      <c r="C28" s="346">
        <v>219.14492339307211</v>
      </c>
      <c r="D28" s="346">
        <v>231.27914768456174</v>
      </c>
      <c r="E28" s="346">
        <v>229.23474450301069</v>
      </c>
      <c r="F28" s="346">
        <v>243.2335691811829</v>
      </c>
      <c r="G28" s="346">
        <v>266.65003150145702</v>
      </c>
      <c r="H28" s="346">
        <v>262.58357894702323</v>
      </c>
      <c r="I28" s="346">
        <v>261.67275442837621</v>
      </c>
      <c r="J28" s="346">
        <v>260.46085472945765</v>
      </c>
      <c r="K28" s="346">
        <v>281.39223528712989</v>
      </c>
      <c r="L28" s="346">
        <v>275.09498079306184</v>
      </c>
      <c r="M28" s="346">
        <v>291.51219611999619</v>
      </c>
      <c r="N28" s="346">
        <v>257.3329918590411</v>
      </c>
      <c r="O28" s="346">
        <v>273.38512957718257</v>
      </c>
      <c r="P28" s="346">
        <v>277.30107943973127</v>
      </c>
      <c r="Q28" s="346">
        <v>270.41495676241237</v>
      </c>
      <c r="R28" s="346">
        <v>257.74545613424579</v>
      </c>
      <c r="S28" s="346">
        <v>278.05498239491664</v>
      </c>
      <c r="T28" s="346">
        <v>278.71629324100826</v>
      </c>
      <c r="U28" s="346">
        <v>303.28647327423096</v>
      </c>
      <c r="V28" s="346">
        <v>299.56750353424826</v>
      </c>
      <c r="W28" s="346">
        <v>298.83970174222083</v>
      </c>
      <c r="X28" s="346">
        <v>307.52622572184617</v>
      </c>
      <c r="Y28" s="346">
        <v>324.45107084481754</v>
      </c>
      <c r="Z28" s="346">
        <v>321.00669631330021</v>
      </c>
      <c r="AA28" s="247"/>
      <c r="AB28" s="247"/>
      <c r="AC28" s="247"/>
    </row>
    <row r="29" spans="1:29" s="46" customFormat="1" ht="16.5" customHeight="1" x14ac:dyDescent="0.2">
      <c r="A29" s="237"/>
      <c r="B29" s="238" t="s">
        <v>364</v>
      </c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36"/>
      <c r="AB29" s="236"/>
      <c r="AC29" s="236"/>
    </row>
    <row r="30" spans="1:29" x14ac:dyDescent="0.2">
      <c r="A30" s="220"/>
      <c r="B30" s="233" t="s">
        <v>365</v>
      </c>
      <c r="C30" s="239"/>
      <c r="D30" s="239">
        <f t="shared" ref="D30" si="0">D16/C16-1</f>
        <v>-6.630816390564287E-3</v>
      </c>
      <c r="E30" s="239">
        <f t="shared" ref="E30" si="1">E16/D16-1</f>
        <v>-1.1966754542434566E-2</v>
      </c>
      <c r="F30" s="239">
        <f t="shared" ref="F30" si="2">F16/E16-1</f>
        <v>1.0634690992511242E-2</v>
      </c>
      <c r="G30" s="239">
        <f t="shared" ref="G30" si="3">G16/F16-1</f>
        <v>7.0866194375049041E-2</v>
      </c>
      <c r="H30" s="239">
        <f t="shared" ref="H30" si="4">H16/G16-1</f>
        <v>3.526485189593398E-2</v>
      </c>
      <c r="I30" s="239">
        <f t="shared" ref="I30" si="5">I16/H16-1</f>
        <v>-1.4844473439009853E-2</v>
      </c>
      <c r="J30" s="239">
        <f t="shared" ref="J30" si="6">J16/I16-1</f>
        <v>-3.1941844117296947E-3</v>
      </c>
      <c r="K30" s="239">
        <f t="shared" ref="K30" si="7">K16/J16-1</f>
        <v>2.3127074254899682E-2</v>
      </c>
      <c r="L30" s="239">
        <f t="shared" ref="L30" si="8">L16/K16-1</f>
        <v>-3.506452146079142E-3</v>
      </c>
      <c r="M30" s="239">
        <f t="shared" ref="M30" si="9">M16/L16-1</f>
        <v>3.0417162916742235E-2</v>
      </c>
      <c r="N30" s="239">
        <f t="shared" ref="N30" si="10">N16/M16-1</f>
        <v>-6.2838216829918081E-2</v>
      </c>
      <c r="O30" s="239">
        <f t="shared" ref="O30" si="11">O16/N16-1</f>
        <v>3.5762875493528412E-2</v>
      </c>
      <c r="P30" s="239">
        <f t="shared" ref="P30" si="12">P16/O16-1</f>
        <v>6.4255589636874166E-2</v>
      </c>
      <c r="Q30" s="239">
        <f t="shared" ref="Q30" si="13">Q16/P16-1</f>
        <v>-7.5213471654435038E-3</v>
      </c>
      <c r="R30" s="239">
        <f t="shared" ref="R30" si="14">R16/Q16-1</f>
        <v>-2.218889694837467E-2</v>
      </c>
      <c r="S30" s="239">
        <f t="shared" ref="S30" si="15">S16/R16-1</f>
        <v>4.0232865464453704E-2</v>
      </c>
      <c r="T30" s="239">
        <f t="shared" ref="T30" si="16">T16/S16-1</f>
        <v>-6.7657983172678682E-3</v>
      </c>
      <c r="U30" s="239">
        <f t="shared" ref="U30" si="17">U16/T16-1</f>
        <v>1.7069724883928217E-2</v>
      </c>
      <c r="V30" s="239">
        <f t="shared" ref="V30" si="18">V16/U16-1</f>
        <v>1.0750532263605228E-2</v>
      </c>
      <c r="W30" s="239">
        <f t="shared" ref="W30" si="19">W16/V16-1</f>
        <v>3.2505548088004099E-2</v>
      </c>
      <c r="X30" s="239">
        <f t="shared" ref="X30:Z30" si="20">X16/W16-1</f>
        <v>3.5747530388352988E-2</v>
      </c>
      <c r="Y30" s="239">
        <f t="shared" si="20"/>
        <v>6.644686627374119E-2</v>
      </c>
      <c r="Z30" s="239">
        <f t="shared" si="20"/>
        <v>-2.2076146324445212E-2</v>
      </c>
      <c r="AA30" s="249"/>
      <c r="AB30" s="249"/>
      <c r="AC30" s="249"/>
    </row>
    <row r="31" spans="1:29" x14ac:dyDescent="0.2">
      <c r="A31" s="220"/>
      <c r="B31" s="233" t="s">
        <v>1059</v>
      </c>
      <c r="C31" s="239"/>
      <c r="D31" s="239">
        <f t="shared" ref="D31" si="21">D18/C18-1</f>
        <v>3.3874264005069321E-3</v>
      </c>
      <c r="E31" s="239">
        <f t="shared" ref="E31" si="22">E18/D18-1</f>
        <v>-2.5528755566293082E-3</v>
      </c>
      <c r="F31" s="239">
        <f t="shared" ref="F31" si="23">F18/E18-1</f>
        <v>-1.3529431742073106E-3</v>
      </c>
      <c r="G31" s="239">
        <f t="shared" ref="G31" si="24">G18/F18-1</f>
        <v>7.035887048375189E-2</v>
      </c>
      <c r="H31" s="239">
        <f t="shared" ref="H31" si="25">H18/G18-1</f>
        <v>5.3068745415597807E-2</v>
      </c>
      <c r="I31" s="239">
        <f t="shared" ref="I31" si="26">I18/H18-1</f>
        <v>-2.2911291074781737E-2</v>
      </c>
      <c r="J31" s="239">
        <f t="shared" ref="J31" si="27">J18/I18-1</f>
        <v>-9.8176484273370113E-3</v>
      </c>
      <c r="K31" s="239">
        <f t="shared" ref="K31" si="28">K18/J18-1</f>
        <v>1.898139876730176E-2</v>
      </c>
      <c r="L31" s="239">
        <f t="shared" ref="L31" si="29">L18/K18-1</f>
        <v>1.3073611077795366E-2</v>
      </c>
      <c r="M31" s="239">
        <f t="shared" ref="M31" si="30">M18/L18-1</f>
        <v>2.5969945370261982E-2</v>
      </c>
      <c r="N31" s="239">
        <f t="shared" ref="N31" si="31">N18/M18-1</f>
        <v>-4.5935680866604045E-2</v>
      </c>
      <c r="O31" s="239">
        <f t="shared" ref="O31" si="32">O18/N18-1</f>
        <v>3.1536558686215965E-2</v>
      </c>
      <c r="P31" s="239">
        <f t="shared" ref="P31" si="33">P18/O18-1</f>
        <v>3.8407733217712403E-2</v>
      </c>
      <c r="Q31" s="239">
        <f t="shared" ref="Q31" si="34">Q18/P18-1</f>
        <v>1.0257900956128774E-2</v>
      </c>
      <c r="R31" s="239">
        <f t="shared" ref="R31" si="35">R18/Q18-1</f>
        <v>1.0366807651254195E-3</v>
      </c>
      <c r="S31" s="239">
        <f t="shared" ref="S31" si="36">S18/R18-1</f>
        <v>2.5617122998352615E-2</v>
      </c>
      <c r="T31" s="239">
        <f t="shared" ref="T31" si="37">T18/S18-1</f>
        <v>-1.3470134525945587E-2</v>
      </c>
      <c r="U31" s="239">
        <f t="shared" ref="U31" si="38">U18/T18-1</f>
        <v>3.1836453816501908E-2</v>
      </c>
      <c r="V31" s="239">
        <f t="shared" ref="V31" si="39">V18/U18-1</f>
        <v>4.1173286887304927E-2</v>
      </c>
      <c r="W31" s="239">
        <f t="shared" ref="W31" si="40">W18/V18-1</f>
        <v>3.6757228123917685E-2</v>
      </c>
      <c r="X31" s="239">
        <f t="shared" ref="X31:Z31" si="41">X18/W18-1</f>
        <v>2.8099909969626857E-2</v>
      </c>
      <c r="Y31" s="239">
        <f t="shared" si="41"/>
        <v>6.9377290840631156E-2</v>
      </c>
      <c r="Z31" s="239">
        <f t="shared" si="41"/>
        <v>-5.660333767685044E-3</v>
      </c>
      <c r="AA31" s="249"/>
      <c r="AB31" s="249"/>
      <c r="AC31" s="249"/>
    </row>
    <row r="32" spans="1:29" x14ac:dyDescent="0.2">
      <c r="A32" s="220"/>
      <c r="B32" s="233" t="s">
        <v>366</v>
      </c>
      <c r="C32" s="239"/>
      <c r="D32" s="239">
        <f t="shared" ref="D32" si="42">D23/C23-1</f>
        <v>3.4504126540506608E-2</v>
      </c>
      <c r="E32" s="239">
        <f t="shared" ref="E32" si="43">E23/D23-1</f>
        <v>2.0788989585388773E-2</v>
      </c>
      <c r="F32" s="239">
        <f t="shared" ref="F32" si="44">F23/E23-1</f>
        <v>1.2048073101167178E-2</v>
      </c>
      <c r="G32" s="239">
        <f t="shared" ref="G32" si="45">G23/F23-1</f>
        <v>6.044415838313566E-2</v>
      </c>
      <c r="H32" s="239">
        <f t="shared" ref="H32" si="46">H23/G23-1</f>
        <v>1.5026589014421221E-2</v>
      </c>
      <c r="I32" s="239">
        <f t="shared" ref="I32" si="47">I23/H23-1</f>
        <v>-1.3823353147630169E-2</v>
      </c>
      <c r="J32" s="239">
        <f t="shared" ref="J32" si="48">J23/I23-1</f>
        <v>1.9647796480204427E-4</v>
      </c>
      <c r="K32" s="239">
        <f t="shared" ref="K32" si="49">K23/J23-1</f>
        <v>4.5942467976896495E-2</v>
      </c>
      <c r="L32" s="239">
        <f t="shared" ref="L32" si="50">L23/K23-1</f>
        <v>-9.5084512818217615E-3</v>
      </c>
      <c r="M32" s="239">
        <f t="shared" ref="M32" si="51">M23/L23-1</f>
        <v>3.1132017785047372E-2</v>
      </c>
      <c r="N32" s="239">
        <f t="shared" ref="N32" si="52">N23/M23-1</f>
        <v>-9.1764341953517237E-2</v>
      </c>
      <c r="O32" s="239">
        <f t="shared" ref="O32" si="53">O23/N23-1</f>
        <v>5.2123809719944125E-2</v>
      </c>
      <c r="P32" s="239">
        <f t="shared" ref="P32" si="54">P23/O23-1</f>
        <v>1.2371455607964821E-2</v>
      </c>
      <c r="Q32" s="239">
        <f t="shared" ref="Q32" si="55">Q23/P23-1</f>
        <v>2.4603191046805861E-3</v>
      </c>
      <c r="R32" s="239">
        <f t="shared" ref="R32" si="56">R23/Q23-1</f>
        <v>-5.0004507554509026E-2</v>
      </c>
      <c r="S32" s="239">
        <f t="shared" ref="S32" si="57">S23/R23-1</f>
        <v>6.8422607471366748E-2</v>
      </c>
      <c r="T32" s="239">
        <f t="shared" ref="T32" si="58">T23/S23-1</f>
        <v>3.3815408886494369E-2</v>
      </c>
      <c r="U32" s="239">
        <f t="shared" ref="U32" si="59">U23/T23-1</f>
        <v>9.8366709636203531E-2</v>
      </c>
      <c r="V32" s="239">
        <f t="shared" ref="V32" si="60">V23/U23-1</f>
        <v>3.9438027524423269E-3</v>
      </c>
      <c r="W32" s="239">
        <f t="shared" ref="W32" si="61">W23/V23-1</f>
        <v>1.4993433056481598E-2</v>
      </c>
      <c r="X32" s="239">
        <f t="shared" ref="X32:Z32" si="62">X23/W23-1</f>
        <v>2.0352760987473406E-2</v>
      </c>
      <c r="Y32" s="239">
        <f t="shared" si="62"/>
        <v>3.9240531100897647E-2</v>
      </c>
      <c r="Z32" s="239">
        <f t="shared" si="62"/>
        <v>-3.7742689434732468E-2</v>
      </c>
      <c r="AA32" s="249"/>
      <c r="AB32" s="249"/>
      <c r="AC32" s="249"/>
    </row>
    <row r="33" spans="1:39" x14ac:dyDescent="0.2">
      <c r="A33" s="228"/>
      <c r="B33" s="240" t="s">
        <v>367</v>
      </c>
      <c r="C33" s="241"/>
      <c r="D33" s="241">
        <f t="shared" ref="D33" si="63">D28/C28-1</f>
        <v>5.5370775209448553E-2</v>
      </c>
      <c r="E33" s="241">
        <f t="shared" ref="E33" si="64">E28/D28-1</f>
        <v>-8.8395482343240905E-3</v>
      </c>
      <c r="F33" s="241">
        <f t="shared" ref="F33" si="65">F28/E28-1</f>
        <v>6.1067639238206128E-2</v>
      </c>
      <c r="G33" s="241">
        <f t="shared" ref="G33" si="66">G28/F28-1</f>
        <v>9.6271507255774269E-2</v>
      </c>
      <c r="H33" s="241">
        <f t="shared" ref="H33" si="67">H28/G28-1</f>
        <v>-1.5250148411895315E-2</v>
      </c>
      <c r="I33" s="241">
        <f t="shared" ref="I33" si="68">I28/H28-1</f>
        <v>-3.4687032688772712E-3</v>
      </c>
      <c r="J33" s="241">
        <f t="shared" ref="J33" si="69">J28/I28-1</f>
        <v>-4.6313560674895449E-3</v>
      </c>
      <c r="K33" s="241">
        <f t="shared" ref="K33" si="70">K28/J28-1</f>
        <v>8.0362865196821121E-2</v>
      </c>
      <c r="L33" s="241">
        <f t="shared" ref="L33" si="71">L28/K28-1</f>
        <v>-2.2378920611090813E-2</v>
      </c>
      <c r="M33" s="241">
        <f t="shared" ref="M33" si="72">M28/L28-1</f>
        <v>5.9678352835103476E-2</v>
      </c>
      <c r="N33" s="241">
        <f t="shared" ref="N33" si="73">N28/M28-1</f>
        <v>-0.11724793924877774</v>
      </c>
      <c r="O33" s="241">
        <f t="shared" ref="O33" si="74">O28/N28-1</f>
        <v>6.2378856291129381E-2</v>
      </c>
      <c r="P33" s="241">
        <f t="shared" ref="P33" si="75">P28/O28-1</f>
        <v>1.4323931475735741E-2</v>
      </c>
      <c r="Q33" s="241">
        <f t="shared" ref="Q33" si="76">Q28/P28-1</f>
        <v>-2.4832657309635686E-2</v>
      </c>
      <c r="R33" s="241">
        <f t="shared" ref="R33" si="77">R28/Q28-1</f>
        <v>-4.685207053579532E-2</v>
      </c>
      <c r="S33" s="241">
        <f t="shared" ref="S33" si="78">S28/R28-1</f>
        <v>7.8796835316827796E-2</v>
      </c>
      <c r="T33" s="241">
        <f t="shared" ref="T33" si="79">T28/S28-1</f>
        <v>2.3783456077488552E-3</v>
      </c>
      <c r="U33" s="241">
        <f t="shared" ref="U33" si="80">U28/T28-1</f>
        <v>8.815480339348758E-2</v>
      </c>
      <c r="V33" s="241">
        <f t="shared" ref="V33" si="81">V28/U28-1</f>
        <v>-1.2262234117576432E-2</v>
      </c>
      <c r="W33" s="241">
        <f t="shared" ref="W33" si="82">W28/V28-1</f>
        <v>-2.4295084862041572E-3</v>
      </c>
      <c r="X33" s="241">
        <f t="shared" ref="X33:Z33" si="83">X28/W28-1</f>
        <v>2.9067503176396281E-2</v>
      </c>
      <c r="Y33" s="241">
        <f t="shared" si="83"/>
        <v>5.5035452938181795E-2</v>
      </c>
      <c r="Z33" s="241">
        <f t="shared" si="83"/>
        <v>-1.0616006051540339E-2</v>
      </c>
      <c r="AA33" s="249"/>
      <c r="AB33" s="249"/>
      <c r="AC33" s="249"/>
    </row>
    <row r="34" spans="1:39" s="194" customFormat="1" ht="16.5" customHeight="1" x14ac:dyDescent="0.2">
      <c r="A34" s="220"/>
      <c r="B34" s="64" t="s">
        <v>759</v>
      </c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47"/>
      <c r="AB34" s="247"/>
      <c r="AC34" s="247"/>
    </row>
    <row r="35" spans="1:39" s="50" customFormat="1" ht="16.5" customHeight="1" x14ac:dyDescent="0.2">
      <c r="A35" s="220"/>
      <c r="B35" s="233" t="s">
        <v>0</v>
      </c>
      <c r="C35" s="227">
        <v>49286.22265625</v>
      </c>
      <c r="D35" s="227">
        <v>50028.078125</v>
      </c>
      <c r="E35" s="227">
        <v>50840</v>
      </c>
      <c r="F35" s="227">
        <v>51231.33203125</v>
      </c>
      <c r="G35" s="227">
        <v>50539.66796875</v>
      </c>
      <c r="H35" s="227">
        <v>49714</v>
      </c>
      <c r="I35" s="227">
        <v>49995.3359375</v>
      </c>
      <c r="J35" s="227">
        <v>50460.66796875</v>
      </c>
      <c r="K35" s="227">
        <v>51186.00390625</v>
      </c>
      <c r="L35" s="227">
        <v>51479.3359375</v>
      </c>
      <c r="M35" s="227">
        <v>51796.671875</v>
      </c>
      <c r="N35" s="227">
        <v>52476.40234375</v>
      </c>
      <c r="O35" s="227">
        <v>52278.359375</v>
      </c>
      <c r="P35" s="227">
        <v>52920.5078125</v>
      </c>
      <c r="Q35" s="227">
        <v>53158</v>
      </c>
      <c r="R35" s="227">
        <v>53355.50390625</v>
      </c>
      <c r="S35" s="227">
        <v>53553.7421875</v>
      </c>
      <c r="T35" s="227">
        <v>53752.71875</v>
      </c>
      <c r="U35" s="227">
        <v>53952.43359375</v>
      </c>
      <c r="V35" s="227">
        <v>54152.890625</v>
      </c>
      <c r="W35" s="227">
        <v>54354.08984375</v>
      </c>
      <c r="X35" s="227">
        <v>54556.0390625</v>
      </c>
      <c r="Y35" s="227">
        <v>54758.73828125</v>
      </c>
      <c r="Z35" s="227">
        <v>54962.19140625</v>
      </c>
      <c r="AA35" s="236"/>
      <c r="AB35" s="236"/>
    </row>
    <row r="36" spans="1:39" s="50" customFormat="1" ht="16.5" customHeight="1" x14ac:dyDescent="0.2">
      <c r="A36" s="258"/>
      <c r="B36" s="259" t="s">
        <v>382</v>
      </c>
      <c r="C36" s="227">
        <f t="shared" ref="C36" si="84">C4/C$35*1000000</f>
        <v>2257.4622565529812</v>
      </c>
      <c r="D36" s="227">
        <f t="shared" ref="D36:X36" si="85">D4/D$35*1000000</f>
        <v>2276.8734013372023</v>
      </c>
      <c r="E36" s="227">
        <f t="shared" si="85"/>
        <v>2269.5493360469891</v>
      </c>
      <c r="F36" s="227">
        <f t="shared" si="85"/>
        <v>2237.3114402246824</v>
      </c>
      <c r="G36" s="227">
        <f t="shared" si="85"/>
        <v>2415.7105777929701</v>
      </c>
      <c r="H36" s="227">
        <f t="shared" si="85"/>
        <v>2651.626348121411</v>
      </c>
      <c r="I36" s="227">
        <f t="shared" si="85"/>
        <v>2618.3600886285799</v>
      </c>
      <c r="J36" s="227">
        <f t="shared" si="85"/>
        <v>2624.6218216949756</v>
      </c>
      <c r="K36" s="227">
        <f t="shared" si="85"/>
        <v>2667.9069198031352</v>
      </c>
      <c r="L36" s="227">
        <f t="shared" si="85"/>
        <v>2748.9824852925667</v>
      </c>
      <c r="M36" s="227">
        <f t="shared" si="85"/>
        <v>2865.6250433636692</v>
      </c>
      <c r="N36" s="227">
        <f t="shared" si="85"/>
        <v>2895.1038953781235</v>
      </c>
      <c r="O36" s="227">
        <f t="shared" si="85"/>
        <v>2877.1472253397151</v>
      </c>
      <c r="P36" s="227">
        <f t="shared" si="85"/>
        <v>3032.2881759013558</v>
      </c>
      <c r="Q36" s="227">
        <f t="shared" si="85"/>
        <v>3237.0055052383636</v>
      </c>
      <c r="R36" s="227">
        <f t="shared" si="85"/>
        <v>3383.8183625730098</v>
      </c>
      <c r="S36" s="227">
        <f t="shared" si="85"/>
        <v>3450.8957278822863</v>
      </c>
      <c r="T36" s="227">
        <f t="shared" si="85"/>
        <v>3394.9284342158276</v>
      </c>
      <c r="U36" s="227">
        <f t="shared" si="85"/>
        <v>3414.998829263885</v>
      </c>
      <c r="V36" s="227">
        <f t="shared" si="85"/>
        <v>3724.6043059148215</v>
      </c>
      <c r="W36" s="227">
        <f t="shared" si="85"/>
        <v>3919.8822179067861</v>
      </c>
      <c r="X36" s="227">
        <f t="shared" si="85"/>
        <v>4065.4390292922712</v>
      </c>
      <c r="Y36" s="227">
        <f t="shared" ref="Y36:Z36" si="86">Y4/Y$35*1000000</f>
        <v>4376.3154070301425</v>
      </c>
      <c r="Z36" s="227">
        <f t="shared" si="86"/>
        <v>4447.8293507838234</v>
      </c>
      <c r="AA36" s="236"/>
      <c r="AB36" s="236"/>
    </row>
    <row r="37" spans="1:39" x14ac:dyDescent="0.2">
      <c r="A37" s="220"/>
      <c r="B37" s="231" t="s">
        <v>383</v>
      </c>
      <c r="C37" s="227">
        <f t="shared" ref="C37" si="87">C9/C$35*1000000</f>
        <v>2772.2406954166127</v>
      </c>
      <c r="D37" s="227">
        <f t="shared" ref="D37:X37" si="88">D9/D$35*1000000</f>
        <v>2884.7843940620496</v>
      </c>
      <c r="E37" s="227">
        <f t="shared" si="88"/>
        <v>2946.6264928822252</v>
      </c>
      <c r="F37" s="227">
        <f t="shared" si="88"/>
        <v>2934.2102894224959</v>
      </c>
      <c r="G37" s="227">
        <f t="shared" si="88"/>
        <v>3139.6196742370239</v>
      </c>
      <c r="H37" s="227">
        <f t="shared" si="88"/>
        <v>3338.2278880067029</v>
      </c>
      <c r="I37" s="227">
        <f t="shared" si="88"/>
        <v>3320.3674253200356</v>
      </c>
      <c r="J37" s="227">
        <f t="shared" si="88"/>
        <v>3355.94681565468</v>
      </c>
      <c r="K37" s="227">
        <f t="shared" si="88"/>
        <v>3499.5048422567697</v>
      </c>
      <c r="L37" s="227">
        <f t="shared" si="88"/>
        <v>3522.5820957153619</v>
      </c>
      <c r="M37" s="227">
        <f t="shared" si="88"/>
        <v>3697.2042671754821</v>
      </c>
      <c r="N37" s="227">
        <f t="shared" si="88"/>
        <v>3610.6782893681975</v>
      </c>
      <c r="O37" s="227">
        <f t="shared" si="88"/>
        <v>3637.6804085908907</v>
      </c>
      <c r="P37" s="227">
        <f t="shared" si="88"/>
        <v>3689.5167243027386</v>
      </c>
      <c r="Q37" s="227">
        <f t="shared" si="88"/>
        <v>3938.3836468714144</v>
      </c>
      <c r="R37" s="227">
        <f t="shared" si="88"/>
        <v>3916.0025348242689</v>
      </c>
      <c r="S37" s="227">
        <f t="shared" si="88"/>
        <v>4139.5148318468682</v>
      </c>
      <c r="T37" s="227">
        <f t="shared" si="88"/>
        <v>4251.5385054832986</v>
      </c>
      <c r="U37" s="227">
        <f t="shared" si="88"/>
        <v>4613.387812632518</v>
      </c>
      <c r="V37" s="227">
        <f t="shared" si="88"/>
        <v>4866.3342749076864</v>
      </c>
      <c r="W37" s="227">
        <f t="shared" si="88"/>
        <v>5039.8818423358134</v>
      </c>
      <c r="X37" s="227">
        <f t="shared" si="88"/>
        <v>5178.8001000762833</v>
      </c>
      <c r="Y37" s="227">
        <f t="shared" ref="Y37:Z37" si="89">Y9/Y$35*1000000</f>
        <v>5386.9216600668115</v>
      </c>
      <c r="Z37" s="227">
        <f t="shared" si="89"/>
        <v>5425.4650733448088</v>
      </c>
      <c r="AA37" s="236"/>
      <c r="AB37" s="236"/>
      <c r="AC37" s="236"/>
    </row>
    <row r="38" spans="1:39" x14ac:dyDescent="0.2">
      <c r="A38" s="234"/>
      <c r="B38" s="260" t="s">
        <v>384</v>
      </c>
      <c r="C38" s="227">
        <f t="shared" ref="C38" si="90">C14/C$35*1000000</f>
        <v>3281.6692430955441</v>
      </c>
      <c r="D38" s="227">
        <f t="shared" ref="D38:X38" si="91">D14/D$35*1000000</f>
        <v>3486.6373206452745</v>
      </c>
      <c r="E38" s="227">
        <f t="shared" si="91"/>
        <v>3465.4938077288853</v>
      </c>
      <c r="F38" s="227">
        <f t="shared" si="91"/>
        <v>3607.8778602751436</v>
      </c>
      <c r="G38" s="227">
        <f t="shared" si="91"/>
        <v>3986.1728341377334</v>
      </c>
      <c r="H38" s="227">
        <f t="shared" si="91"/>
        <v>4125.2805456083306</v>
      </c>
      <c r="I38" s="227">
        <f t="shared" si="91"/>
        <v>4140.2132506616363</v>
      </c>
      <c r="J38" s="227">
        <f t="shared" si="91"/>
        <v>4160.9894709864675</v>
      </c>
      <c r="K38" s="227">
        <f t="shared" si="91"/>
        <v>4479.5977730969125</v>
      </c>
      <c r="L38" s="227">
        <f t="shared" si="91"/>
        <v>4446.0463796372378</v>
      </c>
      <c r="M38" s="227">
        <f t="shared" si="91"/>
        <v>4799.2040194837937</v>
      </c>
      <c r="N38" s="227">
        <f t="shared" si="91"/>
        <v>4612.4551645077927</v>
      </c>
      <c r="O38" s="227">
        <f t="shared" si="91"/>
        <v>4667.4449387063114</v>
      </c>
      <c r="P38" s="227">
        <f t="shared" si="91"/>
        <v>4683.1222317760139</v>
      </c>
      <c r="Q38" s="227">
        <f t="shared" si="91"/>
        <v>4901.2810369705639</v>
      </c>
      <c r="R38" s="227">
        <f t="shared" si="91"/>
        <v>4891.6498789685029</v>
      </c>
      <c r="S38" s="227">
        <f t="shared" si="91"/>
        <v>5200.4947702412719</v>
      </c>
      <c r="T38" s="227">
        <f t="shared" si="91"/>
        <v>5180.425503044823</v>
      </c>
      <c r="U38" s="227">
        <f t="shared" si="91"/>
        <v>5621.3678062775007</v>
      </c>
      <c r="V38" s="227">
        <f t="shared" si="91"/>
        <v>5843.4633311169491</v>
      </c>
      <c r="W38" s="227">
        <f t="shared" si="91"/>
        <v>5964.735274349081</v>
      </c>
      <c r="X38" s="227">
        <f t="shared" si="91"/>
        <v>6177.6279846266252</v>
      </c>
      <c r="Y38" s="227">
        <f t="shared" ref="Y38:Z38" si="92">Y14/Y$35*1000000</f>
        <v>6502.2709694722134</v>
      </c>
      <c r="Z38" s="227">
        <f t="shared" si="92"/>
        <v>6895.3113362861004</v>
      </c>
      <c r="AA38" s="236"/>
      <c r="AB38" s="236"/>
      <c r="AC38" s="236"/>
    </row>
    <row r="39" spans="1:39" s="50" customFormat="1" ht="16.5" customHeight="1" x14ac:dyDescent="0.2">
      <c r="A39" s="258"/>
      <c r="B39" s="259" t="s">
        <v>385</v>
      </c>
      <c r="C39" s="227">
        <f t="shared" ref="C39" si="93">C16/C35*1000000</f>
        <v>3127.8828287618098</v>
      </c>
      <c r="D39" s="227">
        <f t="shared" ref="D39:X39" si="94">D16/D35*1000000</f>
        <v>3061.0672742915931</v>
      </c>
      <c r="E39" s="227">
        <f t="shared" si="94"/>
        <v>2976.1355660451291</v>
      </c>
      <c r="F39" s="227">
        <f t="shared" si="94"/>
        <v>2984.8107877861912</v>
      </c>
      <c r="G39" s="227">
        <f t="shared" si="94"/>
        <v>3240.0766014358305</v>
      </c>
      <c r="H39" s="227">
        <f t="shared" si="94"/>
        <v>3410.047463679748</v>
      </c>
      <c r="I39" s="227">
        <f t="shared" si="94"/>
        <v>3340.5227897821092</v>
      </c>
      <c r="J39" s="227">
        <f t="shared" si="94"/>
        <v>3299.145716039975</v>
      </c>
      <c r="K39" s="227">
        <f t="shared" si="94"/>
        <v>3327.613248406909</v>
      </c>
      <c r="L39" s="227">
        <f t="shared" si="94"/>
        <v>3297.0506976783008</v>
      </c>
      <c r="M39" s="227">
        <f t="shared" si="94"/>
        <v>3376.5235990178844</v>
      </c>
      <c r="N39" s="227">
        <f t="shared" si="94"/>
        <v>3123.3608471263015</v>
      </c>
      <c r="O39" s="227">
        <f t="shared" si="94"/>
        <v>3247.3164003015704</v>
      </c>
      <c r="P39" s="227">
        <f t="shared" si="94"/>
        <v>3414.0391161013163</v>
      </c>
      <c r="Q39" s="227">
        <f t="shared" si="94"/>
        <v>3373.2228778035524</v>
      </c>
      <c r="R39" s="227">
        <f t="shared" si="94"/>
        <v>3286.1653227368106</v>
      </c>
      <c r="S39" s="227">
        <f t="shared" si="94"/>
        <v>3405.7234658153707</v>
      </c>
      <c r="T39" s="227">
        <f t="shared" si="94"/>
        <v>3370.1593495888578</v>
      </c>
      <c r="U39" s="227">
        <f t="shared" si="94"/>
        <v>3414.998829263885</v>
      </c>
      <c r="V39" s="227">
        <f t="shared" si="94"/>
        <v>3438.9347286220868</v>
      </c>
      <c r="W39" s="227">
        <f t="shared" si="94"/>
        <v>3537.5757061964991</v>
      </c>
      <c r="X39" s="227">
        <f t="shared" si="94"/>
        <v>3650.4722002805888</v>
      </c>
      <c r="Y39" s="227">
        <f t="shared" ref="Y39:Z39" si="95">Y16/Y35*1000000</f>
        <v>3878.6238775960201</v>
      </c>
      <c r="Z39" s="227">
        <f t="shared" si="95"/>
        <v>3778.9582945549</v>
      </c>
      <c r="AA39" s="236"/>
      <c r="AB39" s="236"/>
    </row>
    <row r="40" spans="1:39" x14ac:dyDescent="0.2">
      <c r="A40" s="220"/>
      <c r="B40" s="231" t="s">
        <v>386</v>
      </c>
      <c r="C40" s="227">
        <f t="shared" ref="C40" si="96">C18/C35*1000000</f>
        <v>3001.3005191634024</v>
      </c>
      <c r="D40" s="227">
        <f t="shared" ref="D40:X40" si="97">D18/D35*1000000</f>
        <v>2966.8108128507242</v>
      </c>
      <c r="E40" s="227">
        <f t="shared" si="97"/>
        <v>2911.9774887145923</v>
      </c>
      <c r="F40" s="227">
        <f t="shared" si="97"/>
        <v>2885.8246170736229</v>
      </c>
      <c r="G40" s="227">
        <f t="shared" si="97"/>
        <v>3131.1408902836147</v>
      </c>
      <c r="H40" s="227">
        <f t="shared" si="97"/>
        <v>3352.0694615716779</v>
      </c>
      <c r="I40" s="227">
        <f t="shared" si="97"/>
        <v>3256.838484447273</v>
      </c>
      <c r="J40" s="227">
        <f t="shared" si="97"/>
        <v>3195.1253319469606</v>
      </c>
      <c r="K40" s="227">
        <f t="shared" si="97"/>
        <v>3209.6370477310943</v>
      </c>
      <c r="L40" s="227">
        <f t="shared" si="97"/>
        <v>3233.0708101215355</v>
      </c>
      <c r="M40" s="227">
        <f t="shared" si="97"/>
        <v>3296.711444520608</v>
      </c>
      <c r="N40" s="227">
        <f t="shared" si="97"/>
        <v>3104.5337982108754</v>
      </c>
      <c r="O40" s="227">
        <f t="shared" si="97"/>
        <v>3214.5717220494525</v>
      </c>
      <c r="P40" s="227">
        <f t="shared" si="97"/>
        <v>3297.5317111255295</v>
      </c>
      <c r="Q40" s="227">
        <f t="shared" si="97"/>
        <v>3316.4740724468279</v>
      </c>
      <c r="R40" s="227">
        <f t="shared" si="97"/>
        <v>3307.623012904779</v>
      </c>
      <c r="S40" s="227">
        <f t="shared" si="97"/>
        <v>3379.7974204459638</v>
      </c>
      <c r="T40" s="227">
        <f t="shared" si="97"/>
        <v>3321.9286155506443</v>
      </c>
      <c r="U40" s="227">
        <f t="shared" si="97"/>
        <v>3414.998829263885</v>
      </c>
      <c r="V40" s="227">
        <f t="shared" si="97"/>
        <v>3542.4438182304648</v>
      </c>
      <c r="W40" s="227">
        <f t="shared" si="97"/>
        <v>3659.0593936297719</v>
      </c>
      <c r="X40" s="227">
        <f t="shared" si="97"/>
        <v>3747.9533470904644</v>
      </c>
      <c r="Y40" s="227">
        <f t="shared" ref="Y40:Z40" si="98">Y18/Y35*1000000</f>
        <v>3993.1399590550632</v>
      </c>
      <c r="Z40" s="227">
        <f t="shared" si="98"/>
        <v>3955.8397458757881</v>
      </c>
      <c r="AA40" s="236"/>
      <c r="AB40" s="236"/>
      <c r="AC40" s="236"/>
    </row>
    <row r="41" spans="1:39" x14ac:dyDescent="0.2">
      <c r="A41" s="220"/>
      <c r="B41" s="231" t="s">
        <v>387</v>
      </c>
      <c r="C41" s="227">
        <f t="shared" ref="C41" si="99">C23/C35*1000000</f>
        <v>3727.6108253095967</v>
      </c>
      <c r="D41" s="227">
        <f t="shared" ref="D41:X41" si="100">D23/D35*1000000</f>
        <v>3799.0456046497347</v>
      </c>
      <c r="E41" s="227">
        <f t="shared" si="100"/>
        <v>3816.0913424165283</v>
      </c>
      <c r="F41" s="227">
        <f t="shared" si="100"/>
        <v>3832.5673711013083</v>
      </c>
      <c r="G41" s="227">
        <f t="shared" si="100"/>
        <v>4119.8448898232937</v>
      </c>
      <c r="H41" s="227">
        <f t="shared" si="100"/>
        <v>4251.2041468004409</v>
      </c>
      <c r="I41" s="227">
        <f t="shared" si="100"/>
        <v>4168.84637898454</v>
      </c>
      <c r="J41" s="227">
        <f t="shared" si="100"/>
        <v>4131.2141531816087</v>
      </c>
      <c r="K41" s="227">
        <f t="shared" si="100"/>
        <v>4259.7810277791032</v>
      </c>
      <c r="L41" s="227">
        <f t="shared" si="100"/>
        <v>4195.2354390001819</v>
      </c>
      <c r="M41" s="227">
        <f t="shared" si="100"/>
        <v>4299.3390119060978</v>
      </c>
      <c r="N41" s="227">
        <f t="shared" si="100"/>
        <v>3854.2336838467581</v>
      </c>
      <c r="O41" s="227">
        <f t="shared" si="100"/>
        <v>4070.4928363002014</v>
      </c>
      <c r="P41" s="227">
        <f t="shared" si="100"/>
        <v>4070.8474984117415</v>
      </c>
      <c r="Q41" s="227">
        <f t="shared" si="100"/>
        <v>4062.6311491736037</v>
      </c>
      <c r="R41" s="227">
        <f t="shared" si="100"/>
        <v>3845.1947937616178</v>
      </c>
      <c r="S41" s="227">
        <f t="shared" si="100"/>
        <v>4093.0855026287068</v>
      </c>
      <c r="T41" s="227">
        <f t="shared" si="100"/>
        <v>4215.8311282525829</v>
      </c>
      <c r="U41" s="227">
        <f t="shared" si="100"/>
        <v>4613.387812632518</v>
      </c>
      <c r="V41" s="227">
        <f t="shared" si="100"/>
        <v>4614.4374386311792</v>
      </c>
      <c r="W41" s="227">
        <f t="shared" si="100"/>
        <v>4666.286613322939</v>
      </c>
      <c r="X41" s="227">
        <f t="shared" si="100"/>
        <v>4743.6337551533743</v>
      </c>
      <c r="Y41" s="227">
        <f t="shared" ref="Y41:Z41" si="101">Y23/Y35*1000000</f>
        <v>4911.5280178002931</v>
      </c>
      <c r="Z41" s="227">
        <f t="shared" si="101"/>
        <v>4708.6589738940838</v>
      </c>
      <c r="AA41" s="236"/>
      <c r="AB41" s="236"/>
      <c r="AC41" s="236"/>
    </row>
    <row r="42" spans="1:39" x14ac:dyDescent="0.2">
      <c r="A42" s="228"/>
      <c r="B42" s="261" t="s">
        <v>388</v>
      </c>
      <c r="C42" s="242">
        <f t="shared" ref="C42" si="102">C28/C35*1000000</f>
        <v>4446.3728722225842</v>
      </c>
      <c r="D42" s="242">
        <f t="shared" ref="D42:X42" si="103">D28/D35*1000000</f>
        <v>4622.986857633995</v>
      </c>
      <c r="E42" s="242">
        <f t="shared" si="103"/>
        <v>4508.9446204368742</v>
      </c>
      <c r="F42" s="242">
        <f t="shared" si="103"/>
        <v>4747.7502445732962</v>
      </c>
      <c r="G42" s="242">
        <f t="shared" si="103"/>
        <v>5276.0542801019928</v>
      </c>
      <c r="H42" s="242">
        <f t="shared" si="103"/>
        <v>5281.8839551640031</v>
      </c>
      <c r="I42" s="242">
        <f t="shared" si="103"/>
        <v>5233.943317342595</v>
      </c>
      <c r="J42" s="242">
        <f t="shared" si="103"/>
        <v>5161.6608581313176</v>
      </c>
      <c r="K42" s="242">
        <f t="shared" si="103"/>
        <v>5497.4448836153606</v>
      </c>
      <c r="L42" s="242">
        <f t="shared" si="103"/>
        <v>5343.7942775145548</v>
      </c>
      <c r="M42" s="242">
        <f t="shared" si="103"/>
        <v>5628.0101706823452</v>
      </c>
      <c r="N42" s="242">
        <f t="shared" si="103"/>
        <v>4903.7849464863284</v>
      </c>
      <c r="O42" s="242">
        <f t="shared" si="103"/>
        <v>5229.4129510865623</v>
      </c>
      <c r="P42" s="242">
        <f t="shared" si="103"/>
        <v>5239.954998584345</v>
      </c>
      <c r="Q42" s="242">
        <f t="shared" si="103"/>
        <v>5087.0039648296088</v>
      </c>
      <c r="R42" s="242">
        <f t="shared" si="103"/>
        <v>4830.7191810450468</v>
      </c>
      <c r="S42" s="242">
        <f t="shared" si="103"/>
        <v>5192.073812907468</v>
      </c>
      <c r="T42" s="242">
        <f t="shared" si="103"/>
        <v>5185.1571366519629</v>
      </c>
      <c r="U42" s="242">
        <f t="shared" si="103"/>
        <v>5621.3678062775007</v>
      </c>
      <c r="V42" s="242">
        <f t="shared" si="103"/>
        <v>5531.8838953345021</v>
      </c>
      <c r="W42" s="242">
        <f t="shared" si="103"/>
        <v>5498.0168484337783</v>
      </c>
      <c r="X42" s="242">
        <f t="shared" si="103"/>
        <v>5636.8869699198785</v>
      </c>
      <c r="Y42" s="242">
        <f t="shared" ref="Y42:Z42" si="104">Y28/Y35*1000000</f>
        <v>5925.1012902887351</v>
      </c>
      <c r="Z42" s="242">
        <f t="shared" si="104"/>
        <v>5840.5003166740016</v>
      </c>
      <c r="AA42" s="236"/>
      <c r="AB42" s="236"/>
      <c r="AC42" s="236"/>
    </row>
    <row r="43" spans="1:39" s="194" customFormat="1" ht="16.5" customHeight="1" x14ac:dyDescent="0.2">
      <c r="A43" s="220"/>
      <c r="B43" s="883" t="s">
        <v>1060</v>
      </c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47"/>
      <c r="AB43" s="247"/>
      <c r="AC43" s="247"/>
    </row>
    <row r="44" spans="1:39" x14ac:dyDescent="0.2">
      <c r="B44" s="226" t="s">
        <v>357</v>
      </c>
      <c r="C44" s="243">
        <v>72.172212967664464</v>
      </c>
      <c r="D44" s="243">
        <v>74.381684468667132</v>
      </c>
      <c r="E44" s="243">
        <v>76.258264641583665</v>
      </c>
      <c r="F44" s="243">
        <v>74.956558364762444</v>
      </c>
      <c r="G44" s="243">
        <v>74.557205737742578</v>
      </c>
      <c r="H44" s="243">
        <v>77.759221135886108</v>
      </c>
      <c r="I44" s="243">
        <v>78.381746014053277</v>
      </c>
      <c r="J44" s="243">
        <v>79.554589205758305</v>
      </c>
      <c r="K44" s="243">
        <v>80.17478957569341</v>
      </c>
      <c r="L44" s="243">
        <v>83.377015926031405</v>
      </c>
      <c r="M44" s="243">
        <v>84.869095663871022</v>
      </c>
      <c r="N44" s="243">
        <v>92.691944257475427</v>
      </c>
      <c r="O44" s="243">
        <v>88.60076662294199</v>
      </c>
      <c r="P44" s="243">
        <v>88.818202509761988</v>
      </c>
      <c r="Q44" s="243">
        <v>95.961803370256831</v>
      </c>
      <c r="R44" s="243">
        <v>102.97164111496591</v>
      </c>
      <c r="S44" s="243">
        <v>101.32636318010925</v>
      </c>
      <c r="T44" s="243">
        <v>100.73495292232965</v>
      </c>
      <c r="U44" s="243">
        <v>100</v>
      </c>
      <c r="V44" s="243">
        <v>108.30692059710003</v>
      </c>
      <c r="W44" s="243">
        <v>110.80701993290573</v>
      </c>
      <c r="X44" s="243">
        <v>111.36748360882703</v>
      </c>
      <c r="Y44" s="243">
        <v>112.83165228546453</v>
      </c>
      <c r="Z44" s="243">
        <v>117.69987928135379</v>
      </c>
      <c r="AA44" s="250"/>
      <c r="AB44" s="250"/>
      <c r="AC44" s="349"/>
      <c r="AD44" s="51"/>
    </row>
    <row r="45" spans="1:39" x14ac:dyDescent="0.2">
      <c r="B45" s="226" t="s">
        <v>1061</v>
      </c>
      <c r="C45" s="243">
        <v>75.216135210020127</v>
      </c>
      <c r="D45" s="243">
        <v>76.744812694996867</v>
      </c>
      <c r="E45" s="243">
        <v>77.938423110846756</v>
      </c>
      <c r="F45" s="243">
        <v>77.527630299773136</v>
      </c>
      <c r="G45" s="243">
        <v>77.151129969567023</v>
      </c>
      <c r="H45" s="243">
        <v>79.104158744912993</v>
      </c>
      <c r="I45" s="243">
        <v>80.395761138672157</v>
      </c>
      <c r="J45" s="243">
        <v>82.144565518362739</v>
      </c>
      <c r="K45" s="243">
        <v>83.121763617761388</v>
      </c>
      <c r="L45" s="243">
        <v>85.026980438737382</v>
      </c>
      <c r="M45" s="243">
        <v>86.923744816264161</v>
      </c>
      <c r="N45" s="243">
        <v>93.254062720997098</v>
      </c>
      <c r="O45" s="243">
        <v>89.503282991159651</v>
      </c>
      <c r="P45" s="243">
        <v>91.956300698208011</v>
      </c>
      <c r="Q45" s="243">
        <v>97.60382365510749</v>
      </c>
      <c r="R45" s="243">
        <v>102.30362859887457</v>
      </c>
      <c r="S45" s="243">
        <v>102.10362630038759</v>
      </c>
      <c r="T45" s="243">
        <v>102.19751316519734</v>
      </c>
      <c r="U45" s="243">
        <v>100</v>
      </c>
      <c r="V45" s="243">
        <v>105.14222658230752</v>
      </c>
      <c r="W45" s="243">
        <v>107.12813857930519</v>
      </c>
      <c r="X45" s="243">
        <v>108.47090806101605</v>
      </c>
      <c r="Y45" s="243">
        <v>109.59584316863649</v>
      </c>
      <c r="Z45" s="243">
        <v>112.43704589957075</v>
      </c>
      <c r="AA45" s="250"/>
      <c r="AB45" s="250"/>
      <c r="AC45" s="349"/>
      <c r="AD45" s="51"/>
    </row>
    <row r="46" spans="1:39" x14ac:dyDescent="0.2">
      <c r="B46" s="226" t="s">
        <v>360</v>
      </c>
      <c r="C46" s="243">
        <v>74.370443303623674</v>
      </c>
      <c r="D46" s="243">
        <v>75.934450234851056</v>
      </c>
      <c r="E46" s="243">
        <v>77.215827098527541</v>
      </c>
      <c r="F46" s="243">
        <v>76.559914159560762</v>
      </c>
      <c r="G46" s="243">
        <v>76.207230082676418</v>
      </c>
      <c r="H46" s="243">
        <v>78.524290359453445</v>
      </c>
      <c r="I46" s="243">
        <v>79.647152316723663</v>
      </c>
      <c r="J46" s="243">
        <v>81.233910691125388</v>
      </c>
      <c r="K46" s="243">
        <v>82.152223774781348</v>
      </c>
      <c r="L46" s="243">
        <v>83.966255218202292</v>
      </c>
      <c r="M46" s="243">
        <v>85.99471353472866</v>
      </c>
      <c r="N46" s="243">
        <v>93.680834779185517</v>
      </c>
      <c r="O46" s="243">
        <v>89.367075557791495</v>
      </c>
      <c r="P46" s="243">
        <v>90.632644080679029</v>
      </c>
      <c r="Q46" s="243">
        <v>96.941698674085544</v>
      </c>
      <c r="R46" s="243">
        <v>101.84146044245999</v>
      </c>
      <c r="S46" s="243">
        <v>101.13433567875244</v>
      </c>
      <c r="T46" s="243">
        <v>100.84698310118307</v>
      </c>
      <c r="U46" s="243">
        <v>100</v>
      </c>
      <c r="V46" s="243">
        <v>105.45888506728201</v>
      </c>
      <c r="W46" s="243">
        <v>108.00626408044043</v>
      </c>
      <c r="X46" s="243">
        <v>109.1736918865238</v>
      </c>
      <c r="Y46" s="243">
        <v>109.67913937462237</v>
      </c>
      <c r="Z46" s="243">
        <v>115.22314746990314</v>
      </c>
      <c r="AA46" s="250"/>
      <c r="AB46" s="250"/>
      <c r="AC46" s="349"/>
      <c r="AD46" s="51"/>
    </row>
    <row r="47" spans="1:39" x14ac:dyDescent="0.2">
      <c r="A47" s="244"/>
      <c r="B47" s="884" t="s">
        <v>361</v>
      </c>
      <c r="C47" s="245">
        <v>73.805534025200942</v>
      </c>
      <c r="D47" s="245">
        <v>75.419581063436254</v>
      </c>
      <c r="E47" s="245">
        <v>76.858202959989157</v>
      </c>
      <c r="F47" s="245">
        <v>75.99131534770531</v>
      </c>
      <c r="G47" s="245">
        <v>75.552157398590595</v>
      </c>
      <c r="H47" s="245">
        <v>78.102445654360096</v>
      </c>
      <c r="I47" s="245">
        <v>79.103135048159572</v>
      </c>
      <c r="J47" s="245">
        <v>80.613383663739484</v>
      </c>
      <c r="K47" s="245">
        <v>81.485087489425325</v>
      </c>
      <c r="L47" s="245">
        <v>83.200178538780378</v>
      </c>
      <c r="M47" s="245">
        <v>85.273549157462412</v>
      </c>
      <c r="N47" s="245">
        <v>94.059083235546865</v>
      </c>
      <c r="O47" s="245">
        <v>89.253707488075023</v>
      </c>
      <c r="P47" s="245">
        <v>89.373329218308768</v>
      </c>
      <c r="Q47" s="245">
        <v>96.349070510990529</v>
      </c>
      <c r="R47" s="245">
        <v>101.26131732439629</v>
      </c>
      <c r="S47" s="245">
        <v>100.16218870604014</v>
      </c>
      <c r="T47" s="245">
        <v>99.908746572525374</v>
      </c>
      <c r="U47" s="245">
        <v>100</v>
      </c>
      <c r="V47" s="245">
        <v>105.63242905450758</v>
      </c>
      <c r="W47" s="245">
        <v>108.48885041245839</v>
      </c>
      <c r="X47" s="245">
        <v>109.5929015002838</v>
      </c>
      <c r="Y47" s="245">
        <v>109.74109388019176</v>
      </c>
      <c r="Z47" s="245">
        <v>118.06028529098313</v>
      </c>
      <c r="AA47" s="250"/>
      <c r="AB47" s="250"/>
      <c r="AC47" s="349"/>
      <c r="AD47" s="51"/>
    </row>
    <row r="48" spans="1:39" s="194" customFormat="1" ht="16.5" customHeight="1" x14ac:dyDescent="0.2">
      <c r="A48" s="220"/>
      <c r="B48" s="883" t="s">
        <v>1062</v>
      </c>
      <c r="C48" s="223" t="s">
        <v>938</v>
      </c>
      <c r="D48" s="223" t="s">
        <v>938</v>
      </c>
      <c r="E48" s="223" t="s">
        <v>938</v>
      </c>
      <c r="F48" s="223" t="s">
        <v>938</v>
      </c>
      <c r="G48" s="223" t="s">
        <v>938</v>
      </c>
      <c r="H48" s="223" t="s">
        <v>938</v>
      </c>
      <c r="I48" s="223" t="s">
        <v>938</v>
      </c>
      <c r="J48" s="223" t="s">
        <v>938</v>
      </c>
      <c r="K48" s="223" t="s">
        <v>938</v>
      </c>
      <c r="L48" s="223" t="s">
        <v>938</v>
      </c>
      <c r="M48" s="223" t="s">
        <v>938</v>
      </c>
      <c r="N48" s="223" t="s">
        <v>938</v>
      </c>
      <c r="O48" s="223" t="s">
        <v>938</v>
      </c>
      <c r="P48" s="223" t="s">
        <v>938</v>
      </c>
      <c r="Q48" s="223" t="s">
        <v>938</v>
      </c>
      <c r="R48" s="223" t="s">
        <v>938</v>
      </c>
      <c r="S48" s="223" t="s">
        <v>938</v>
      </c>
      <c r="T48" s="223" t="s">
        <v>938</v>
      </c>
      <c r="U48" s="223" t="s">
        <v>938</v>
      </c>
      <c r="V48" s="223" t="s">
        <v>938</v>
      </c>
      <c r="W48" s="223" t="s">
        <v>938</v>
      </c>
      <c r="X48" s="223" t="s">
        <v>938</v>
      </c>
      <c r="Y48" s="223" t="s">
        <v>938</v>
      </c>
      <c r="Z48" s="223" t="s">
        <v>938</v>
      </c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</row>
    <row r="49" spans="1:39" ht="14.25" x14ac:dyDescent="0.2">
      <c r="B49" s="226" t="s">
        <v>1065</v>
      </c>
      <c r="C49" s="243">
        <v>69.052110577343214</v>
      </c>
      <c r="D49" s="243">
        <v>70.388801390423851</v>
      </c>
      <c r="E49" s="243">
        <v>71.941956708246664</v>
      </c>
      <c r="F49" s="243">
        <v>72.276823416202745</v>
      </c>
      <c r="G49" s="243">
        <v>71.00612601635909</v>
      </c>
      <c r="H49" s="243">
        <v>74.97463816080537</v>
      </c>
      <c r="I49" s="243">
        <v>74.717023992922378</v>
      </c>
      <c r="J49" s="243">
        <v>75.442772789146005</v>
      </c>
      <c r="K49" s="243">
        <v>77.914411158755726</v>
      </c>
      <c r="L49" s="243">
        <v>82.773714622053944</v>
      </c>
      <c r="M49" s="243">
        <v>84.33906654265904</v>
      </c>
      <c r="N49" s="243">
        <v>95.996585132257692</v>
      </c>
      <c r="O49" s="243">
        <v>88.946498466807995</v>
      </c>
      <c r="P49" s="243">
        <v>86.96194562425768</v>
      </c>
      <c r="Q49" s="243">
        <v>98.135069934637826</v>
      </c>
      <c r="R49" s="243">
        <v>104.33570924990336</v>
      </c>
      <c r="S49" s="243">
        <v>102.3085808371398</v>
      </c>
      <c r="T49" s="243">
        <v>101.13734759703661</v>
      </c>
      <c r="U49" s="243">
        <v>100</v>
      </c>
      <c r="V49" s="243">
        <v>104.4107126958759</v>
      </c>
      <c r="W49" s="243">
        <v>107.15281864452184</v>
      </c>
      <c r="X49" s="243">
        <v>108.83124024322581</v>
      </c>
      <c r="Y49" s="243">
        <v>109.08066676503844</v>
      </c>
      <c r="Z49" s="243">
        <v>110.39831461097096</v>
      </c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</row>
    <row r="50" spans="1:39" ht="14.25" x14ac:dyDescent="0.2">
      <c r="B50" s="226" t="s">
        <v>1066</v>
      </c>
      <c r="C50" s="243">
        <v>82.33355102338956</v>
      </c>
      <c r="D50" s="243">
        <v>80.791000953113851</v>
      </c>
      <c r="E50" s="243">
        <v>79.920627201000428</v>
      </c>
      <c r="F50" s="243">
        <v>81.619240623976111</v>
      </c>
      <c r="G50" s="243">
        <v>81.594792615301458</v>
      </c>
      <c r="H50" s="243">
        <v>79.938662229986406</v>
      </c>
      <c r="I50" s="243">
        <v>81.361297376771461</v>
      </c>
      <c r="J50" s="243">
        <v>83.62513743027948</v>
      </c>
      <c r="K50" s="243">
        <v>87.091265761388371</v>
      </c>
      <c r="L50" s="243">
        <v>89.692533271970447</v>
      </c>
      <c r="M50" s="243">
        <v>92.71551903258775</v>
      </c>
      <c r="N50" s="243">
        <v>98.195581282200976</v>
      </c>
      <c r="O50" s="243">
        <v>92.324486041140659</v>
      </c>
      <c r="P50" s="243">
        <v>95.636534627162945</v>
      </c>
      <c r="Q50" s="243">
        <v>101.60232316691892</v>
      </c>
      <c r="R50" s="243">
        <v>103.09129948685585</v>
      </c>
      <c r="S50" s="243">
        <v>103.86527944599698</v>
      </c>
      <c r="T50" s="243">
        <v>104.14783016795606</v>
      </c>
      <c r="U50" s="243">
        <v>100</v>
      </c>
      <c r="V50" s="243">
        <v>96.594277933463687</v>
      </c>
      <c r="W50" s="243">
        <v>98.594375773355665</v>
      </c>
      <c r="X50" s="243">
        <v>101.98328507185614</v>
      </c>
      <c r="Y50" s="243">
        <v>101.4304738214999</v>
      </c>
      <c r="Z50" s="243">
        <v>98.089592791992132</v>
      </c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</row>
    <row r="51" spans="1:39" x14ac:dyDescent="0.2">
      <c r="A51" s="244"/>
      <c r="B51" s="884" t="s">
        <v>1063</v>
      </c>
      <c r="C51" s="245">
        <v>83.868738465715737</v>
      </c>
      <c r="D51" s="245">
        <v>87.124556646195288</v>
      </c>
      <c r="E51" s="245">
        <v>90.016756909718183</v>
      </c>
      <c r="F51" s="245">
        <v>88.553658259558745</v>
      </c>
      <c r="G51" s="245">
        <v>87.0228647447329</v>
      </c>
      <c r="H51" s="245">
        <v>93.790208729163666</v>
      </c>
      <c r="I51" s="245">
        <v>91.833619180037786</v>
      </c>
      <c r="J51" s="245">
        <v>90.215424580969653</v>
      </c>
      <c r="K51" s="245">
        <v>89.462944966519046</v>
      </c>
      <c r="L51" s="245">
        <v>92.28607064878311</v>
      </c>
      <c r="M51" s="245">
        <v>90.965425661927696</v>
      </c>
      <c r="N51" s="245">
        <v>97.760595618224755</v>
      </c>
      <c r="O51" s="245">
        <v>96.341179118151388</v>
      </c>
      <c r="P51" s="245">
        <v>90.929628476478186</v>
      </c>
      <c r="Q51" s="245">
        <v>96.58742721208759</v>
      </c>
      <c r="R51" s="245">
        <v>101.20709484625925</v>
      </c>
      <c r="S51" s="245">
        <v>98.501232926767841</v>
      </c>
      <c r="T51" s="245">
        <v>97.109414026135227</v>
      </c>
      <c r="U51" s="245">
        <v>100</v>
      </c>
      <c r="V51" s="245">
        <v>108.09202670141222</v>
      </c>
      <c r="W51" s="245">
        <v>108.68045748455262</v>
      </c>
      <c r="X51" s="245">
        <v>106.71478190425488</v>
      </c>
      <c r="Y51" s="245">
        <v>107.54230228382997</v>
      </c>
      <c r="Z51" s="245">
        <v>112.54844827940164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</row>
    <row r="52" spans="1:39" s="194" customFormat="1" ht="16.5" customHeight="1" x14ac:dyDescent="0.2">
      <c r="A52" s="64"/>
      <c r="B52" s="64" t="s">
        <v>633</v>
      </c>
      <c r="C52" s="223" t="s">
        <v>938</v>
      </c>
      <c r="D52" s="223" t="s">
        <v>938</v>
      </c>
      <c r="E52" s="223" t="s">
        <v>938</v>
      </c>
      <c r="F52" s="223" t="s">
        <v>938</v>
      </c>
      <c r="G52" s="223" t="s">
        <v>938</v>
      </c>
      <c r="H52" s="223" t="s">
        <v>938</v>
      </c>
      <c r="I52" s="223" t="s">
        <v>938</v>
      </c>
      <c r="J52" s="223" t="s">
        <v>938</v>
      </c>
      <c r="K52" s="223" t="s">
        <v>938</v>
      </c>
      <c r="L52" s="223" t="s">
        <v>938</v>
      </c>
      <c r="M52" s="223" t="s">
        <v>938</v>
      </c>
      <c r="N52" s="223" t="s">
        <v>938</v>
      </c>
      <c r="O52" s="223" t="s">
        <v>938</v>
      </c>
      <c r="P52" s="223" t="s">
        <v>938</v>
      </c>
      <c r="Q52" s="223" t="s">
        <v>938</v>
      </c>
      <c r="R52" s="223" t="s">
        <v>938</v>
      </c>
      <c r="S52" s="223" t="s">
        <v>938</v>
      </c>
      <c r="T52" s="223" t="s">
        <v>938</v>
      </c>
      <c r="U52" s="223" t="s">
        <v>938</v>
      </c>
      <c r="V52" s="223" t="s">
        <v>938</v>
      </c>
      <c r="W52" s="223" t="s">
        <v>938</v>
      </c>
      <c r="X52" s="223" t="s">
        <v>938</v>
      </c>
      <c r="Y52" s="223" t="s">
        <v>938</v>
      </c>
      <c r="Z52" s="223" t="s">
        <v>938</v>
      </c>
      <c r="AA52" s="247"/>
      <c r="AB52" s="247"/>
      <c r="AC52" s="202"/>
      <c r="AD52" s="202"/>
    </row>
    <row r="53" spans="1:39" s="194" customFormat="1" x14ac:dyDescent="0.2">
      <c r="A53" s="64"/>
      <c r="B53" s="456" t="s">
        <v>634</v>
      </c>
      <c r="C53" s="250">
        <v>63.580226898193359</v>
      </c>
      <c r="D53" s="250">
        <v>65.430564880371094</v>
      </c>
      <c r="E53" s="250">
        <v>66.655250549316406</v>
      </c>
      <c r="F53" s="250">
        <v>67.257568359375</v>
      </c>
      <c r="G53" s="250">
        <v>68.502151489257813</v>
      </c>
      <c r="H53" s="250">
        <v>68.224716186523438</v>
      </c>
      <c r="I53" s="250">
        <v>67.577186584472656</v>
      </c>
      <c r="J53" s="250">
        <v>68.938468933105469</v>
      </c>
      <c r="K53" s="250">
        <v>71.343482971191406</v>
      </c>
      <c r="L53" s="250">
        <v>75.096122741699219</v>
      </c>
      <c r="M53" s="250">
        <v>77.069137573242188</v>
      </c>
      <c r="N53" s="250">
        <v>88.37408447265625</v>
      </c>
      <c r="O53" s="250">
        <v>88.798568725585938</v>
      </c>
      <c r="P53" s="250">
        <v>90.369911193847656</v>
      </c>
      <c r="Q53" s="250">
        <v>95.206314086914063</v>
      </c>
      <c r="R53" s="250">
        <v>99.338294982910156</v>
      </c>
      <c r="S53" s="250">
        <v>101.17670440673828</v>
      </c>
      <c r="T53" s="250">
        <v>102.28778839111328</v>
      </c>
      <c r="U53" s="250">
        <v>100</v>
      </c>
      <c r="V53" s="250">
        <v>98.493064880371094</v>
      </c>
      <c r="W53" s="250">
        <v>98.5423583984375</v>
      </c>
      <c r="X53" s="250">
        <v>99.332237243652344</v>
      </c>
      <c r="Y53" s="250">
        <v>99.223464965820313</v>
      </c>
      <c r="Z53" s="250">
        <v>98.553977966308594</v>
      </c>
      <c r="AA53" s="247"/>
      <c r="AB53" s="247"/>
      <c r="AC53" s="202"/>
      <c r="AD53" s="202"/>
    </row>
    <row r="54" spans="1:39" s="194" customFormat="1" x14ac:dyDescent="0.2">
      <c r="A54" s="64"/>
      <c r="B54" s="456" t="s">
        <v>933</v>
      </c>
      <c r="C54" s="250">
        <v>72.172212967664478</v>
      </c>
      <c r="D54" s="250">
        <v>74.381684468667132</v>
      </c>
      <c r="E54" s="250">
        <v>76.258264641583665</v>
      </c>
      <c r="F54" s="250">
        <v>74.956558364762444</v>
      </c>
      <c r="G54" s="250">
        <v>74.557205737742578</v>
      </c>
      <c r="H54" s="250">
        <v>77.759221135886108</v>
      </c>
      <c r="I54" s="250">
        <v>78.381746014053277</v>
      </c>
      <c r="J54" s="250">
        <v>79.55458920575829</v>
      </c>
      <c r="K54" s="250">
        <v>80.174789575693396</v>
      </c>
      <c r="L54" s="250">
        <v>83.377015926031405</v>
      </c>
      <c r="M54" s="250">
        <v>84.869095663871022</v>
      </c>
      <c r="N54" s="250">
        <v>92.691944257475427</v>
      </c>
      <c r="O54" s="250">
        <v>88.60076662294199</v>
      </c>
      <c r="P54" s="250">
        <v>88.818202509761988</v>
      </c>
      <c r="Q54" s="250">
        <v>95.961803370256831</v>
      </c>
      <c r="R54" s="250">
        <v>102.97164111496591</v>
      </c>
      <c r="S54" s="250">
        <v>101.32636318010925</v>
      </c>
      <c r="T54" s="250">
        <v>100.73495292232965</v>
      </c>
      <c r="U54" s="250">
        <v>100</v>
      </c>
      <c r="V54" s="250">
        <v>108.30692059710003</v>
      </c>
      <c r="W54" s="250">
        <v>110.80701993290573</v>
      </c>
      <c r="X54" s="250">
        <v>111.36748360882703</v>
      </c>
      <c r="Y54" s="250">
        <v>112.83165228546453</v>
      </c>
      <c r="Z54" s="250">
        <v>117.69987928135379</v>
      </c>
      <c r="AA54" s="247"/>
      <c r="AB54" s="247"/>
      <c r="AC54" s="202"/>
      <c r="AD54" s="202"/>
    </row>
    <row r="55" spans="1:39" x14ac:dyDescent="0.2">
      <c r="A55" s="455"/>
      <c r="B55" s="456" t="s">
        <v>635</v>
      </c>
      <c r="C55" s="250">
        <v>69.545372009277344</v>
      </c>
      <c r="D55" s="250">
        <v>71.631736755371094</v>
      </c>
      <c r="E55" s="250">
        <v>73.279266357421875</v>
      </c>
      <c r="F55" s="250">
        <v>72.128524780273438</v>
      </c>
      <c r="G55" s="250">
        <v>74.451728820800781</v>
      </c>
      <c r="H55" s="250">
        <v>75.567573547363281</v>
      </c>
      <c r="I55" s="250">
        <v>77.341659545898438</v>
      </c>
      <c r="J55" s="250">
        <v>79.136863708496094</v>
      </c>
      <c r="K55" s="250">
        <v>81.738151550292969</v>
      </c>
      <c r="L55" s="250">
        <v>84.747764587402344</v>
      </c>
      <c r="M55" s="250">
        <v>86.735160827636719</v>
      </c>
      <c r="N55" s="250">
        <v>90.589324951171875</v>
      </c>
      <c r="O55" s="250">
        <v>90.295791625976563</v>
      </c>
      <c r="P55" s="250">
        <v>91.816963195800781</v>
      </c>
      <c r="Q55" s="250">
        <v>94.253196716308594</v>
      </c>
      <c r="R55" s="250">
        <v>96.529624938964844</v>
      </c>
      <c r="S55" s="250">
        <v>98.101272583007813</v>
      </c>
      <c r="T55" s="250">
        <v>99.690277099609375</v>
      </c>
      <c r="U55" s="250">
        <v>100</v>
      </c>
      <c r="V55" s="250">
        <v>100.92823028564453</v>
      </c>
      <c r="W55" s="250">
        <v>102.99876403808594</v>
      </c>
      <c r="X55" s="250">
        <v>105.49406433105469</v>
      </c>
      <c r="Y55" s="250">
        <v>107.44890594482422</v>
      </c>
      <c r="Z55" s="250">
        <v>108.98552703857422</v>
      </c>
      <c r="AA55" s="250"/>
      <c r="AB55" s="250"/>
      <c r="AC55" s="349"/>
      <c r="AD55" s="51"/>
    </row>
    <row r="56" spans="1:39" x14ac:dyDescent="0.2">
      <c r="A56" s="244"/>
      <c r="B56" s="457" t="s">
        <v>636</v>
      </c>
      <c r="C56" s="245">
        <v>71.014617919921875</v>
      </c>
      <c r="D56" s="245">
        <v>71.897834777832031</v>
      </c>
      <c r="E56" s="245">
        <v>72.838752746582031</v>
      </c>
      <c r="F56" s="245">
        <v>74.326271057128906</v>
      </c>
      <c r="G56" s="245">
        <v>76.04315185546875</v>
      </c>
      <c r="H56" s="245">
        <v>77.288612365722656</v>
      </c>
      <c r="I56" s="245">
        <v>78.687065124511719</v>
      </c>
      <c r="J56" s="245">
        <v>80.584236145019531</v>
      </c>
      <c r="K56" s="245">
        <v>83.050498962402344</v>
      </c>
      <c r="L56" s="245">
        <v>85.69537353515625</v>
      </c>
      <c r="M56" s="245">
        <v>88.01080322265625</v>
      </c>
      <c r="N56" s="245">
        <v>89.857688903808594</v>
      </c>
      <c r="O56" s="245">
        <v>90.916885375976563</v>
      </c>
      <c r="P56" s="245">
        <v>91.679435729980469</v>
      </c>
      <c r="Q56" s="245">
        <v>93.498550415039063</v>
      </c>
      <c r="R56" s="245">
        <v>95.279830932617188</v>
      </c>
      <c r="S56" s="245">
        <v>97.01898193359375</v>
      </c>
      <c r="T56" s="245">
        <v>98.862037658691406</v>
      </c>
      <c r="U56" s="245">
        <v>100</v>
      </c>
      <c r="V56" s="245">
        <v>100.87818908691406</v>
      </c>
      <c r="W56" s="245">
        <v>102.63721466064453</v>
      </c>
      <c r="X56" s="245">
        <v>105.01560974121094</v>
      </c>
      <c r="Y56" s="245">
        <v>107.07725524902344</v>
      </c>
      <c r="Z56" s="245">
        <v>108.46253967285156</v>
      </c>
      <c r="AA56" s="250"/>
      <c r="AB56" s="250"/>
      <c r="AC56" s="349"/>
      <c r="AD56" s="51"/>
    </row>
    <row r="57" spans="1:39" s="130" customFormat="1" ht="19.5" customHeight="1" x14ac:dyDescent="0.2">
      <c r="A57" s="237" t="s">
        <v>389</v>
      </c>
      <c r="B57" s="237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</row>
    <row r="58" spans="1:39" s="130" customFormat="1" x14ac:dyDescent="0.2">
      <c r="A58" s="262" t="s">
        <v>455</v>
      </c>
      <c r="B58" s="237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</row>
    <row r="59" spans="1:39" s="130" customFormat="1" x14ac:dyDescent="0.2">
      <c r="A59" s="262" t="s">
        <v>577</v>
      </c>
      <c r="B59" s="237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</row>
    <row r="60" spans="1:39" s="130" customFormat="1" x14ac:dyDescent="0.2">
      <c r="A60" s="262" t="s">
        <v>1064</v>
      </c>
      <c r="B60" s="237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</row>
    <row r="61" spans="1:39" s="130" customFormat="1" x14ac:dyDescent="0.2">
      <c r="A61" s="262" t="s">
        <v>776</v>
      </c>
      <c r="B61" s="237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</row>
    <row r="62" spans="1:39" x14ac:dyDescent="0.2">
      <c r="A62" s="262" t="s">
        <v>427</v>
      </c>
      <c r="B62" s="237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</row>
    <row r="63" spans="1:39" x14ac:dyDescent="0.2">
      <c r="A63" s="262" t="s">
        <v>1068</v>
      </c>
    </row>
    <row r="64" spans="1:39" x14ac:dyDescent="0.2">
      <c r="A64" s="262" t="s">
        <v>1067</v>
      </c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52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I49"/>
  <sheetViews>
    <sheetView view="pageBreakPreview" zoomScale="80" zoomScaleNormal="80" zoomScaleSheetLayoutView="80" zoomScalePageLayoutView="80" workbookViewId="0">
      <pane xSplit="1" ySplit="2" topLeftCell="B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8.7109375" defaultRowHeight="12.75" x14ac:dyDescent="0.2"/>
  <cols>
    <col min="7" max="7" width="10.28515625" customWidth="1"/>
  </cols>
  <sheetData>
    <row r="1" spans="1:9" s="32" customFormat="1" ht="25.15" customHeight="1" x14ac:dyDescent="0.2">
      <c r="A1" s="73" t="str">
        <f>Index!B10</f>
        <v>Table 3b    Current and constant price RMI GDP, GDP per capita, 1981-2020</v>
      </c>
    </row>
    <row r="2" spans="1:9" s="67" customFormat="1" ht="65.25" x14ac:dyDescent="0.2">
      <c r="A2" s="68"/>
      <c r="B2" s="68" t="s">
        <v>550</v>
      </c>
      <c r="C2" s="68" t="s">
        <v>551</v>
      </c>
      <c r="D2" s="68" t="s">
        <v>105</v>
      </c>
      <c r="E2" s="68" t="s">
        <v>552</v>
      </c>
      <c r="F2" s="68" t="s">
        <v>300</v>
      </c>
      <c r="G2" s="68" t="s">
        <v>0</v>
      </c>
      <c r="H2" s="68" t="s">
        <v>381</v>
      </c>
      <c r="I2" s="68" t="s">
        <v>107</v>
      </c>
    </row>
    <row r="3" spans="1:9" ht="20.100000000000001" customHeight="1" x14ac:dyDescent="0.2">
      <c r="A3" s="293" t="s">
        <v>643</v>
      </c>
      <c r="B3" s="350">
        <v>27.152000000000001</v>
      </c>
      <c r="C3" s="350"/>
      <c r="D3" s="350">
        <v>32.650382328028229</v>
      </c>
      <c r="E3" s="350">
        <v>81.321754909140282</v>
      </c>
      <c r="F3" s="2"/>
      <c r="G3" s="2">
        <v>32213.852978479477</v>
      </c>
      <c r="H3" s="2">
        <f>E3/G3*1000000</f>
        <v>2524.4342849477653</v>
      </c>
      <c r="I3" s="3"/>
    </row>
    <row r="4" spans="1:9" x14ac:dyDescent="0.2">
      <c r="A4" s="293" t="s">
        <v>642</v>
      </c>
      <c r="B4" s="350">
        <v>30.564</v>
      </c>
      <c r="C4" s="350"/>
      <c r="D4" s="350">
        <v>36.753325186868544</v>
      </c>
      <c r="E4" s="350">
        <v>85.250596556815893</v>
      </c>
      <c r="F4" s="3">
        <f>E4/E3-1</f>
        <v>4.831230772214945E-2</v>
      </c>
      <c r="G4" s="2">
        <v>33612.940877760215</v>
      </c>
      <c r="H4" s="2">
        <f t="shared" ref="H4:H32" si="0">E4/G4*1000000</f>
        <v>2536.2433137536441</v>
      </c>
      <c r="I4" s="3">
        <f>H4/H3-1</f>
        <v>4.6778911522045163E-3</v>
      </c>
    </row>
    <row r="5" spans="1:9" x14ac:dyDescent="0.2">
      <c r="A5" s="293" t="s">
        <v>341</v>
      </c>
      <c r="B5" s="350">
        <v>36.542999999999999</v>
      </c>
      <c r="C5" s="350"/>
      <c r="D5" s="350">
        <v>43.943095219988784</v>
      </c>
      <c r="E5" s="350">
        <v>98.471178605528181</v>
      </c>
      <c r="F5" s="3">
        <f t="shared" ref="F5:F31" si="1">E5/E4-1</f>
        <v>0.15507905613189843</v>
      </c>
      <c r="G5" s="2">
        <v>35072.792913241035</v>
      </c>
      <c r="H5" s="2">
        <f t="shared" si="0"/>
        <v>2807.6229586025456</v>
      </c>
      <c r="I5" s="3">
        <f t="shared" ref="I5:I31" si="2">H5/H4-1</f>
        <v>0.10700063490645895</v>
      </c>
    </row>
    <row r="6" spans="1:9" x14ac:dyDescent="0.2">
      <c r="A6" s="293" t="s">
        <v>336</v>
      </c>
      <c r="B6" s="350">
        <v>39.515000000000001</v>
      </c>
      <c r="C6" s="350"/>
      <c r="D6" s="350">
        <v>47.516936420596473</v>
      </c>
      <c r="E6" s="350">
        <v>102.2781680627966</v>
      </c>
      <c r="F6" s="3">
        <f t="shared" si="1"/>
        <v>3.8660951470064875E-2</v>
      </c>
      <c r="G6" s="2">
        <v>36596.048147306828</v>
      </c>
      <c r="H6" s="2">
        <f t="shared" si="0"/>
        <v>2794.7872308809233</v>
      </c>
      <c r="I6" s="3">
        <f t="shared" si="2"/>
        <v>-4.5717419720813224E-3</v>
      </c>
    </row>
    <row r="7" spans="1:9" x14ac:dyDescent="0.2">
      <c r="A7" s="293" t="s">
        <v>337</v>
      </c>
      <c r="B7" s="350">
        <v>38.408000000000001</v>
      </c>
      <c r="C7" s="350"/>
      <c r="D7" s="350">
        <v>46.185764748633915</v>
      </c>
      <c r="E7" s="350">
        <v>95.878232536595405</v>
      </c>
      <c r="F7" s="3">
        <f t="shared" si="1"/>
        <v>-6.2573818512976942E-2</v>
      </c>
      <c r="G7" s="2">
        <v>38185.460260120446</v>
      </c>
      <c r="H7" s="2">
        <f t="shared" si="0"/>
        <v>2510.857061391172</v>
      </c>
      <c r="I7" s="3">
        <f t="shared" si="2"/>
        <v>-0.1015927675468361</v>
      </c>
    </row>
    <row r="8" spans="1:9" x14ac:dyDescent="0.2">
      <c r="A8" s="293" t="s">
        <v>338</v>
      </c>
      <c r="B8" s="350">
        <v>49.008000000000003</v>
      </c>
      <c r="C8" s="350"/>
      <c r="D8" s="350">
        <v>58.932304696965502</v>
      </c>
      <c r="E8" s="350">
        <v>119.40916419635251</v>
      </c>
      <c r="F8" s="3">
        <f t="shared" si="1"/>
        <v>0.24542517146189224</v>
      </c>
      <c r="G8" s="2">
        <v>39843.902527616068</v>
      </c>
      <c r="H8" s="2">
        <f t="shared" si="0"/>
        <v>2996.9244130538982</v>
      </c>
      <c r="I8" s="3">
        <f t="shared" si="2"/>
        <v>0.19358622963324512</v>
      </c>
    </row>
    <row r="9" spans="1:9" x14ac:dyDescent="0.2">
      <c r="A9" s="293" t="s">
        <v>339</v>
      </c>
      <c r="B9" s="350">
        <v>55.13</v>
      </c>
      <c r="C9" s="350"/>
      <c r="D9" s="350">
        <v>66.294032769011352</v>
      </c>
      <c r="E9" s="350">
        <v>130.5904244913462</v>
      </c>
      <c r="F9" s="3">
        <f t="shared" si="1"/>
        <v>9.3638209179720766E-2</v>
      </c>
      <c r="G9" s="2">
        <v>41574.373015693032</v>
      </c>
      <c r="H9" s="2">
        <f t="shared" si="0"/>
        <v>3141.1279357611088</v>
      </c>
      <c r="I9" s="3">
        <f t="shared" si="2"/>
        <v>4.8117170416142052E-2</v>
      </c>
    </row>
    <row r="10" spans="1:9" x14ac:dyDescent="0.2">
      <c r="A10" s="293" t="s">
        <v>340</v>
      </c>
      <c r="B10" s="350">
        <v>61.874000000000002</v>
      </c>
      <c r="C10" s="350"/>
      <c r="D10" s="350">
        <v>74.403718185195146</v>
      </c>
      <c r="E10" s="350">
        <v>140.76209460841301</v>
      </c>
      <c r="F10" s="3">
        <f t="shared" si="1"/>
        <v>7.7889861807906469E-2</v>
      </c>
      <c r="G10" s="2">
        <v>43380</v>
      </c>
      <c r="H10" s="2">
        <f t="shared" si="0"/>
        <v>3244.8615631261641</v>
      </c>
      <c r="I10" s="3">
        <f t="shared" si="2"/>
        <v>3.3024324219357304E-2</v>
      </c>
    </row>
    <row r="11" spans="1:9" x14ac:dyDescent="0.2">
      <c r="A11" s="293" t="s">
        <v>329</v>
      </c>
      <c r="B11" s="350">
        <v>63.720999999999997</v>
      </c>
      <c r="C11" s="350"/>
      <c r="D11" s="350">
        <v>76.624742646003483</v>
      </c>
      <c r="E11" s="350">
        <v>138.38098144948324</v>
      </c>
      <c r="F11" s="3">
        <f t="shared" si="1"/>
        <v>-1.6915869045241227E-2</v>
      </c>
      <c r="G11" s="2">
        <v>43734</v>
      </c>
      <c r="H11" s="2">
        <f t="shared" si="0"/>
        <v>3164.1510369388407</v>
      </c>
      <c r="I11" s="3">
        <f t="shared" si="2"/>
        <v>-2.4873334229262301E-2</v>
      </c>
    </row>
    <row r="12" spans="1:9" x14ac:dyDescent="0.2">
      <c r="A12" s="293" t="s">
        <v>330</v>
      </c>
      <c r="B12" s="350">
        <v>68.691000000000003</v>
      </c>
      <c r="C12" s="350"/>
      <c r="D12" s="350">
        <v>82.601186376494809</v>
      </c>
      <c r="E12" s="350">
        <v>142.08444733516669</v>
      </c>
      <c r="F12" s="3">
        <f t="shared" si="1"/>
        <v>2.6762824247170247E-2</v>
      </c>
      <c r="G12" s="2">
        <v>44392.284168000006</v>
      </c>
      <c r="H12" s="2">
        <f t="shared" si="0"/>
        <v>3200.656375271351</v>
      </c>
      <c r="I12" s="3">
        <f t="shared" si="2"/>
        <v>1.1537166812310984E-2</v>
      </c>
    </row>
    <row r="13" spans="1:9" x14ac:dyDescent="0.2">
      <c r="A13" s="293" t="s">
        <v>331</v>
      </c>
      <c r="B13" s="350">
        <v>72.219200000000001</v>
      </c>
      <c r="C13" s="350"/>
      <c r="D13" s="350">
        <v>86.843860173259287</v>
      </c>
      <c r="E13" s="350">
        <v>142.20930092786054</v>
      </c>
      <c r="F13" s="3">
        <f t="shared" si="1"/>
        <v>8.7872807358935212E-4</v>
      </c>
      <c r="G13" s="2">
        <v>45060.476829296742</v>
      </c>
      <c r="H13" s="2">
        <f t="shared" si="0"/>
        <v>3155.9652923024782</v>
      </c>
      <c r="I13" s="3">
        <f t="shared" si="2"/>
        <v>-1.3963099354920239E-2</v>
      </c>
    </row>
    <row r="14" spans="1:9" x14ac:dyDescent="0.2">
      <c r="A14" s="293" t="s">
        <v>332</v>
      </c>
      <c r="B14" s="350">
        <v>79.708500000000001</v>
      </c>
      <c r="C14" s="350"/>
      <c r="D14" s="350">
        <v>95.84977164826303</v>
      </c>
      <c r="E14" s="350">
        <v>152.36411936507091</v>
      </c>
      <c r="F14" s="3">
        <f t="shared" si="1"/>
        <v>7.1407554716562904E-2</v>
      </c>
      <c r="G14" s="2">
        <v>45738.727126531317</v>
      </c>
      <c r="H14" s="2">
        <f t="shared" si="0"/>
        <v>3331.1840739155637</v>
      </c>
      <c r="I14" s="3">
        <f t="shared" si="2"/>
        <v>5.5519869638760211E-2</v>
      </c>
    </row>
    <row r="15" spans="1:9" x14ac:dyDescent="0.2">
      <c r="A15" s="293" t="s">
        <v>333</v>
      </c>
      <c r="B15" s="350">
        <v>87.059399999999997</v>
      </c>
      <c r="C15" s="350"/>
      <c r="D15" s="350">
        <v>104.68925660167724</v>
      </c>
      <c r="E15" s="350">
        <v>161.5155126323418</v>
      </c>
      <c r="F15" s="3">
        <f t="shared" si="1"/>
        <v>6.0062653237562769E-2</v>
      </c>
      <c r="G15" s="2">
        <v>46427.186447239867</v>
      </c>
      <c r="H15" s="2">
        <f t="shared" si="0"/>
        <v>3478.8994335439429</v>
      </c>
      <c r="I15" s="3">
        <f t="shared" si="2"/>
        <v>4.4343199400191269E-2</v>
      </c>
    </row>
    <row r="16" spans="1:9" x14ac:dyDescent="0.2">
      <c r="A16" s="293" t="s">
        <v>334</v>
      </c>
      <c r="B16" s="350">
        <v>94.596174000000005</v>
      </c>
      <c r="C16" s="350"/>
      <c r="D16" s="350">
        <v>113.75225574059677</v>
      </c>
      <c r="E16" s="350">
        <v>171.00898961053699</v>
      </c>
      <c r="F16" s="3">
        <f t="shared" si="1"/>
        <v>5.8777493402786707E-2</v>
      </c>
      <c r="G16" s="2">
        <v>47126.008457643722</v>
      </c>
      <c r="H16" s="2">
        <f t="shared" si="0"/>
        <v>3628.760321686013</v>
      </c>
      <c r="I16" s="3">
        <f t="shared" si="2"/>
        <v>4.3077096939651227E-2</v>
      </c>
    </row>
    <row r="17" spans="1:9" x14ac:dyDescent="0.2">
      <c r="A17" s="293" t="s">
        <v>335</v>
      </c>
      <c r="B17" s="350">
        <v>105.2388</v>
      </c>
      <c r="C17" s="350"/>
      <c r="D17" s="350">
        <v>126.5500536145734</v>
      </c>
      <c r="E17" s="350">
        <v>185.05429428553458</v>
      </c>
      <c r="F17" s="3">
        <f t="shared" si="1"/>
        <v>8.2131966904108067E-2</v>
      </c>
      <c r="G17" s="2">
        <v>47835.349136948178</v>
      </c>
      <c r="H17" s="2">
        <f t="shared" si="0"/>
        <v>3868.5678608875887</v>
      </c>
      <c r="I17" s="3">
        <f t="shared" si="2"/>
        <v>6.60852516955861E-2</v>
      </c>
    </row>
    <row r="18" spans="1:9" x14ac:dyDescent="0.2">
      <c r="A18" s="293" t="s">
        <v>302</v>
      </c>
      <c r="B18" s="350">
        <v>97.035699999999991</v>
      </c>
      <c r="C18" s="350"/>
      <c r="D18" s="350">
        <v>116.68579494946407</v>
      </c>
      <c r="E18" s="350">
        <v>165.98828166982995</v>
      </c>
      <c r="F18" s="3">
        <f t="shared" si="1"/>
        <v>-0.10302929034592523</v>
      </c>
      <c r="G18" s="2">
        <v>48555.366812157525</v>
      </c>
      <c r="H18" s="2">
        <f t="shared" si="0"/>
        <v>3418.5362518622555</v>
      </c>
      <c r="I18" s="3">
        <f t="shared" si="2"/>
        <v>-0.1163302868679883</v>
      </c>
    </row>
    <row r="19" spans="1:9" x14ac:dyDescent="0.2">
      <c r="A19" s="293" t="s">
        <v>303</v>
      </c>
      <c r="B19" s="350">
        <v>92.183899999999994</v>
      </c>
      <c r="C19" s="350">
        <v>111.26178741455078</v>
      </c>
      <c r="D19" s="350">
        <v>111.26178741455078</v>
      </c>
      <c r="E19" s="350">
        <v>154.16152954101563</v>
      </c>
      <c r="F19" s="3">
        <f t="shared" si="1"/>
        <v>-7.1250524493886358E-2</v>
      </c>
      <c r="G19" s="2">
        <v>49286.22265625</v>
      </c>
      <c r="H19" s="2">
        <f t="shared" si="0"/>
        <v>3127.8828287618094</v>
      </c>
      <c r="I19" s="3">
        <f t="shared" si="2"/>
        <v>-8.5022770474384224E-2</v>
      </c>
    </row>
    <row r="20" spans="1:9" x14ac:dyDescent="0.2">
      <c r="A20" s="293" t="s">
        <v>304</v>
      </c>
      <c r="B20" s="350">
        <v>95.659300000000002</v>
      </c>
      <c r="C20" s="350">
        <v>113.90760040283203</v>
      </c>
      <c r="D20" s="350">
        <v>113.90760040283203</v>
      </c>
      <c r="E20" s="350">
        <v>153.13931274414063</v>
      </c>
      <c r="F20" s="3">
        <f t="shared" si="1"/>
        <v>-6.6308163905640649E-3</v>
      </c>
      <c r="G20" s="2">
        <v>50028.078125</v>
      </c>
      <c r="H20" s="2">
        <f t="shared" si="0"/>
        <v>3061.0672742915931</v>
      </c>
      <c r="I20" s="3">
        <f t="shared" si="2"/>
        <v>-2.1361271546308402E-2</v>
      </c>
    </row>
    <row r="21" spans="1:9" x14ac:dyDescent="0.2">
      <c r="A21" s="293" t="s">
        <v>320</v>
      </c>
      <c r="B21" s="350">
        <v>95.360300000000009</v>
      </c>
      <c r="C21" s="350">
        <v>115.38388824462891</v>
      </c>
      <c r="D21" s="350">
        <v>115.38388824462891</v>
      </c>
      <c r="E21" s="350">
        <v>151.30673217773438</v>
      </c>
      <c r="F21" s="3">
        <f t="shared" si="1"/>
        <v>-1.1966754542434566E-2</v>
      </c>
      <c r="G21" s="2">
        <v>50840</v>
      </c>
      <c r="H21" s="2">
        <f t="shared" si="0"/>
        <v>2976.1355660451291</v>
      </c>
      <c r="I21" s="3">
        <f t="shared" si="2"/>
        <v>-2.7745782969150645E-2</v>
      </c>
    </row>
    <row r="22" spans="1:9" x14ac:dyDescent="0.2">
      <c r="A22" s="293" t="s">
        <v>321</v>
      </c>
      <c r="B22" s="350">
        <v>98.848600000000005</v>
      </c>
      <c r="C22" s="350">
        <v>114.62044525146484</v>
      </c>
      <c r="D22" s="350">
        <v>114.62044525146484</v>
      </c>
      <c r="E22" s="350">
        <v>152.91583251953128</v>
      </c>
      <c r="F22" s="3">
        <f t="shared" si="1"/>
        <v>1.0634690992511464E-2</v>
      </c>
      <c r="G22" s="2">
        <v>51231.33203125</v>
      </c>
      <c r="H22" s="2">
        <f t="shared" si="0"/>
        <v>2984.8107877861917</v>
      </c>
      <c r="I22" s="3">
        <f t="shared" si="2"/>
        <v>2.9149282848666136E-3</v>
      </c>
    </row>
    <row r="23" spans="1:9" x14ac:dyDescent="0.2">
      <c r="A23" s="293" t="s">
        <v>290</v>
      </c>
      <c r="B23" s="350">
        <v>99.173789989559936</v>
      </c>
      <c r="C23" s="350">
        <v>122.08921051025391</v>
      </c>
      <c r="D23" s="350">
        <v>122.08921051025391</v>
      </c>
      <c r="E23" s="350">
        <v>163.75239562988278</v>
      </c>
      <c r="F23" s="3">
        <f t="shared" si="1"/>
        <v>7.0866194375048819E-2</v>
      </c>
      <c r="G23" s="2">
        <v>50539.66796875</v>
      </c>
      <c r="H23" s="2">
        <f t="shared" si="0"/>
        <v>3240.0766014358301</v>
      </c>
      <c r="I23" s="3">
        <f t="shared" si="2"/>
        <v>8.5521606493176305E-2</v>
      </c>
    </row>
    <row r="24" spans="1:9" x14ac:dyDescent="0.2">
      <c r="A24" s="293" t="s">
        <v>291</v>
      </c>
      <c r="B24" s="350"/>
      <c r="C24" s="350">
        <v>131.82295227050781</v>
      </c>
      <c r="D24" s="350">
        <v>131.82295227050781</v>
      </c>
      <c r="E24" s="350">
        <v>169.527099609375</v>
      </c>
      <c r="F24" s="3">
        <f t="shared" si="1"/>
        <v>3.526485189593398E-2</v>
      </c>
      <c r="G24" s="2">
        <v>49714</v>
      </c>
      <c r="H24" s="2">
        <f t="shared" si="0"/>
        <v>3410.047463679748</v>
      </c>
      <c r="I24" s="3">
        <f t="shared" si="2"/>
        <v>5.2458902412552799E-2</v>
      </c>
    </row>
    <row r="25" spans="1:9" x14ac:dyDescent="0.2">
      <c r="A25" s="293" t="s">
        <v>292</v>
      </c>
      <c r="B25" s="350"/>
      <c r="C25" s="350">
        <v>130.90579223632813</v>
      </c>
      <c r="D25" s="350">
        <v>130.90579223632813</v>
      </c>
      <c r="E25" s="350">
        <v>167.01055908203125</v>
      </c>
      <c r="F25" s="3">
        <f t="shared" si="1"/>
        <v>-1.4844473439009853E-2</v>
      </c>
      <c r="G25" s="2">
        <v>49995.3359375</v>
      </c>
      <c r="H25" s="2">
        <f t="shared" si="0"/>
        <v>3340.5227897821092</v>
      </c>
      <c r="I25" s="3">
        <f t="shared" si="2"/>
        <v>-2.0388183636193546E-2</v>
      </c>
    </row>
    <row r="26" spans="1:9" x14ac:dyDescent="0.2">
      <c r="A26" s="293" t="s">
        <v>293</v>
      </c>
      <c r="B26" s="350"/>
      <c r="C26" s="350">
        <v>132.44017028808594</v>
      </c>
      <c r="D26" s="350">
        <v>132.44017028808594</v>
      </c>
      <c r="E26" s="350">
        <v>166.47709655761719</v>
      </c>
      <c r="F26" s="3">
        <f t="shared" si="1"/>
        <v>-3.1941844117295837E-3</v>
      </c>
      <c r="G26" s="2">
        <v>50460.66796875</v>
      </c>
      <c r="H26" s="2">
        <f t="shared" si="0"/>
        <v>3299.1457160399759</v>
      </c>
      <c r="I26" s="3">
        <f t="shared" si="2"/>
        <v>-1.2386406663261296E-2</v>
      </c>
    </row>
    <row r="27" spans="1:9" x14ac:dyDescent="0.2">
      <c r="A27" s="293" t="s">
        <v>294</v>
      </c>
      <c r="B27" s="350"/>
      <c r="C27" s="350">
        <v>136.55949401855469</v>
      </c>
      <c r="D27" s="350">
        <v>136.55949401855469</v>
      </c>
      <c r="E27" s="350">
        <v>170.32722473144531</v>
      </c>
      <c r="F27" s="3">
        <f t="shared" si="1"/>
        <v>2.3127074254899682E-2</v>
      </c>
      <c r="G27" s="2">
        <v>51186.00390625</v>
      </c>
      <c r="H27" s="2">
        <f t="shared" si="0"/>
        <v>3327.6132484069094</v>
      </c>
      <c r="I27" s="3">
        <f t="shared" si="2"/>
        <v>8.6287587203341953E-3</v>
      </c>
    </row>
    <row r="28" spans="1:9" x14ac:dyDescent="0.2">
      <c r="A28" s="293" t="s">
        <v>295</v>
      </c>
      <c r="B28" s="350"/>
      <c r="C28" s="350">
        <v>141.51579284667969</v>
      </c>
      <c r="D28" s="350">
        <v>141.51579284667969</v>
      </c>
      <c r="E28" s="350">
        <v>169.72998046875</v>
      </c>
      <c r="F28" s="3">
        <f t="shared" si="1"/>
        <v>-3.5064521460793641E-3</v>
      </c>
      <c r="G28" s="2">
        <v>51479.3359375</v>
      </c>
      <c r="H28" s="2">
        <f t="shared" si="0"/>
        <v>3297.0506976783008</v>
      </c>
      <c r="I28" s="3">
        <f t="shared" si="2"/>
        <v>-9.1845260993718147E-3</v>
      </c>
    </row>
    <row r="29" spans="1:9" x14ac:dyDescent="0.2">
      <c r="A29" s="293" t="s">
        <v>296</v>
      </c>
      <c r="B29" s="350"/>
      <c r="C29" s="350">
        <v>148.42984008789063</v>
      </c>
      <c r="D29" s="350">
        <v>148.42984008789063</v>
      </c>
      <c r="E29" s="350">
        <v>174.89268493652344</v>
      </c>
      <c r="F29" s="3">
        <f t="shared" si="1"/>
        <v>3.0417162916742235E-2</v>
      </c>
      <c r="G29" s="2">
        <v>51796.671875</v>
      </c>
      <c r="H29" s="2">
        <f t="shared" si="0"/>
        <v>3376.5235990178844</v>
      </c>
      <c r="I29" s="3">
        <f t="shared" si="2"/>
        <v>2.4104240009274358E-2</v>
      </c>
    </row>
    <row r="30" spans="1:9" x14ac:dyDescent="0.2">
      <c r="A30" s="293" t="s">
        <v>297</v>
      </c>
      <c r="B30" s="350"/>
      <c r="C30" s="350">
        <v>151.92463684082031</v>
      </c>
      <c r="D30" s="350">
        <v>151.92463684082031</v>
      </c>
      <c r="E30" s="350">
        <v>163.90274047851563</v>
      </c>
      <c r="F30" s="3">
        <f t="shared" si="1"/>
        <v>-6.2838216829918081E-2</v>
      </c>
      <c r="G30" s="2">
        <v>52476.40234375</v>
      </c>
      <c r="H30" s="2">
        <f t="shared" si="0"/>
        <v>3123.3608471263015</v>
      </c>
      <c r="I30" s="3">
        <f t="shared" si="2"/>
        <v>-7.4977338220061363E-2</v>
      </c>
    </row>
    <row r="31" spans="1:9" x14ac:dyDescent="0.2">
      <c r="A31" s="293" t="s">
        <v>430</v>
      </c>
      <c r="B31" s="350"/>
      <c r="C31" s="350">
        <v>150.41253662109375</v>
      </c>
      <c r="D31" s="350">
        <v>150.41253662109375</v>
      </c>
      <c r="E31" s="350">
        <v>169.76437377929688</v>
      </c>
      <c r="F31" s="3">
        <f t="shared" si="1"/>
        <v>3.5762875493528412E-2</v>
      </c>
      <c r="G31" s="2">
        <v>52278.359375</v>
      </c>
      <c r="H31" s="2">
        <f t="shared" si="0"/>
        <v>3247.3164003015704</v>
      </c>
      <c r="I31" s="3">
        <f t="shared" si="2"/>
        <v>3.9686593782244595E-2</v>
      </c>
    </row>
    <row r="32" spans="1:9" x14ac:dyDescent="0.2">
      <c r="A32" s="293" t="s">
        <v>444</v>
      </c>
      <c r="B32" s="350"/>
      <c r="C32" s="350">
        <v>160.47023010253906</v>
      </c>
      <c r="D32" s="350">
        <v>160.47023010253906</v>
      </c>
      <c r="E32" s="350">
        <v>180.67268371582031</v>
      </c>
      <c r="F32" s="3">
        <f t="shared" ref="F32" si="3">E32/E31-1</f>
        <v>6.4255589636874166E-2</v>
      </c>
      <c r="G32" s="2">
        <v>52920.5078125</v>
      </c>
      <c r="H32" s="2">
        <f t="shared" si="0"/>
        <v>3414.0391161013163</v>
      </c>
      <c r="I32" s="3">
        <f t="shared" ref="I32" si="4">H32/H31-1</f>
        <v>5.1341691183607097E-2</v>
      </c>
    </row>
    <row r="33" spans="1:9" x14ac:dyDescent="0.2">
      <c r="A33" s="293" t="s">
        <v>541</v>
      </c>
      <c r="B33" s="350"/>
      <c r="C33" s="350">
        <v>172.07273864746094</v>
      </c>
      <c r="D33" s="350">
        <v>172.07273864746094</v>
      </c>
      <c r="E33" s="350">
        <v>179.31378173828122</v>
      </c>
      <c r="F33" s="3">
        <f>E33/E32-1</f>
        <v>-7.5213471654437258E-3</v>
      </c>
      <c r="G33" s="2">
        <v>53158</v>
      </c>
      <c r="H33" s="2">
        <f t="shared" ref="H33" si="5">E33/G33*1000000</f>
        <v>3373.2228778035519</v>
      </c>
      <c r="I33" s="3">
        <f>H33/H32-1</f>
        <v>-1.1955410266176081E-2</v>
      </c>
    </row>
    <row r="34" spans="1:9" x14ac:dyDescent="0.2">
      <c r="A34" s="293" t="s">
        <v>594</v>
      </c>
      <c r="B34" s="350"/>
      <c r="C34" s="350">
        <v>180.54533386230469</v>
      </c>
      <c r="D34" s="350">
        <v>180.54533386230469</v>
      </c>
      <c r="E34" s="350">
        <v>175.33500671386716</v>
      </c>
      <c r="F34" s="3">
        <f>E34/E33-1</f>
        <v>-2.218889694837467E-2</v>
      </c>
      <c r="G34" s="2">
        <v>53355.50390625</v>
      </c>
      <c r="H34" s="2">
        <f t="shared" ref="H34" si="6">E34/G34*1000000</f>
        <v>3286.1653227368101</v>
      </c>
      <c r="I34" s="3">
        <f>H34/H33-1</f>
        <v>-2.5808420676735278E-2</v>
      </c>
    </row>
    <row r="35" spans="1:9" x14ac:dyDescent="0.2">
      <c r="A35" s="293" t="s">
        <v>656</v>
      </c>
      <c r="B35" s="350"/>
      <c r="C35" s="350">
        <v>184.80838012695313</v>
      </c>
      <c r="D35" s="350">
        <v>184.80838012695313</v>
      </c>
      <c r="E35" s="350">
        <v>182.38923645019534</v>
      </c>
      <c r="F35" s="3">
        <f>E35/E34-1</f>
        <v>4.0232865464454148E-2</v>
      </c>
      <c r="G35" s="2">
        <v>53553.7421875</v>
      </c>
      <c r="H35" s="2">
        <f t="shared" ref="H35" si="7">E35/G35*1000000</f>
        <v>3405.7234658153711</v>
      </c>
      <c r="I35" s="3">
        <f>H35/H34-1</f>
        <v>3.6382266665448748E-2</v>
      </c>
    </row>
    <row r="36" spans="1:9" x14ac:dyDescent="0.2">
      <c r="A36" s="293" t="s">
        <v>675</v>
      </c>
      <c r="B36" s="350"/>
      <c r="C36" s="350">
        <v>182.48663330078125</v>
      </c>
      <c r="D36" s="350">
        <v>182.48663330078125</v>
      </c>
      <c r="E36" s="350">
        <v>181.15522766113281</v>
      </c>
      <c r="F36" s="3">
        <f t="shared" ref="F36:F37" si="8">E36/E35-1</f>
        <v>-6.7657983172679792E-3</v>
      </c>
      <c r="G36" s="2">
        <v>53752.71875</v>
      </c>
      <c r="H36" s="2">
        <f t="shared" ref="H36:H37" si="9">E36/G36*1000000</f>
        <v>3370.1593495888578</v>
      </c>
      <c r="I36" s="3">
        <f t="shared" ref="I36:I37" si="10">H36/H35-1</f>
        <v>-1.0442455643708271E-2</v>
      </c>
    </row>
    <row r="37" spans="1:9" x14ac:dyDescent="0.2">
      <c r="A37" s="293" t="s">
        <v>676</v>
      </c>
      <c r="B37" s="350"/>
      <c r="C37" s="350">
        <v>184.24749755859375</v>
      </c>
      <c r="D37" s="350">
        <v>184.24749755859375</v>
      </c>
      <c r="E37" s="350">
        <v>184.24749755859375</v>
      </c>
      <c r="F37" s="3">
        <f t="shared" si="8"/>
        <v>1.7069724883928217E-2</v>
      </c>
      <c r="G37" s="2">
        <v>53952.43359375</v>
      </c>
      <c r="H37" s="2">
        <f t="shared" si="9"/>
        <v>3414.998829263885</v>
      </c>
      <c r="I37" s="3">
        <f t="shared" si="10"/>
        <v>1.3304854466450466E-2</v>
      </c>
    </row>
    <row r="38" spans="1:9" x14ac:dyDescent="0.2">
      <c r="A38" s="293" t="s">
        <v>677</v>
      </c>
      <c r="B38" s="350"/>
      <c r="C38" s="350">
        <v>201.69808959960938</v>
      </c>
      <c r="D38" s="350">
        <v>201.69808959960938</v>
      </c>
      <c r="E38" s="350">
        <v>186.22825622558597</v>
      </c>
      <c r="F38" s="3">
        <f t="shared" ref="F38" si="11">E38/E37-1</f>
        <v>1.075053226360545E-2</v>
      </c>
      <c r="G38" s="2">
        <v>54152.890625</v>
      </c>
      <c r="H38" s="2">
        <f t="shared" ref="H38" si="12">E38/G38*1000000</f>
        <v>3438.9347286220873</v>
      </c>
      <c r="I38" s="3">
        <f t="shared" ref="I38" si="13">H38/H37-1</f>
        <v>7.0090505311715123E-3</v>
      </c>
    </row>
    <row r="39" spans="1:9" x14ac:dyDescent="0.2">
      <c r="A39" s="293" t="s">
        <v>678</v>
      </c>
      <c r="B39" s="350"/>
      <c r="C39" s="350">
        <v>213.06163024902344</v>
      </c>
      <c r="D39" s="350">
        <v>213.06163024902344</v>
      </c>
      <c r="E39" s="350">
        <v>192.28170776367188</v>
      </c>
      <c r="F39" s="3">
        <f t="shared" ref="F39" si="14">E39/E38-1</f>
        <v>3.2505548088003877E-2</v>
      </c>
      <c r="G39" s="2">
        <v>54354.08984375</v>
      </c>
      <c r="H39" s="2">
        <f t="shared" ref="H39" si="15">E39/G39*1000000</f>
        <v>3537.5757061964991</v>
      </c>
      <c r="I39" s="3">
        <f t="shared" ref="I39" si="16">H39/H38-1</f>
        <v>2.8683585283962421E-2</v>
      </c>
    </row>
    <row r="40" spans="1:9" x14ac:dyDescent="0.2">
      <c r="A40" s="293" t="s">
        <v>679</v>
      </c>
      <c r="B40" s="350"/>
      <c r="C40" s="350">
        <v>221.79425048828125</v>
      </c>
      <c r="D40" s="350">
        <v>221.79425048828125</v>
      </c>
      <c r="E40" s="350">
        <v>199.1553039550781</v>
      </c>
      <c r="F40" s="3">
        <f t="shared" ref="F40:F41" si="17">E40/E39-1</f>
        <v>3.5747530388352766E-2</v>
      </c>
      <c r="G40" s="2">
        <v>54556.0390625</v>
      </c>
      <c r="H40" s="2">
        <f t="shared" ref="H40:H41" si="18">E40/G40*1000000</f>
        <v>3650.4722002805884</v>
      </c>
      <c r="I40" s="3">
        <f t="shared" ref="I40:I41" si="19">H40/H39-1</f>
        <v>3.1913520291972031E-2</v>
      </c>
    </row>
    <row r="41" spans="1:9" x14ac:dyDescent="0.2">
      <c r="A41" s="293" t="s">
        <v>680</v>
      </c>
      <c r="B41" s="350"/>
      <c r="C41" s="350">
        <v>239.64151000976563</v>
      </c>
      <c r="D41" s="350">
        <v>239.64151000976563</v>
      </c>
      <c r="E41" s="350">
        <v>212.3885498046875</v>
      </c>
      <c r="F41" s="3">
        <f t="shared" si="17"/>
        <v>6.6446866273741412E-2</v>
      </c>
      <c r="G41" s="2">
        <v>54758.73828125</v>
      </c>
      <c r="H41" s="2">
        <f t="shared" si="18"/>
        <v>3878.6238775960201</v>
      </c>
      <c r="I41" s="3">
        <f t="shared" si="19"/>
        <v>6.2499223332777465E-2</v>
      </c>
    </row>
    <row r="42" spans="1:9" s="4" customFormat="1" ht="20.100000000000001" customHeight="1" x14ac:dyDescent="0.2">
      <c r="A42" s="294" t="s">
        <v>681</v>
      </c>
      <c r="B42" s="351"/>
      <c r="C42" s="351">
        <v>244.46244812011719</v>
      </c>
      <c r="D42" s="351">
        <v>244.46244812011719</v>
      </c>
      <c r="E42" s="351">
        <v>207.6998291015625</v>
      </c>
      <c r="F42" s="7">
        <f t="shared" ref="F42" si="20">E42/E41-1</f>
        <v>-2.2076146324445212E-2</v>
      </c>
      <c r="G42" s="6">
        <v>54962.19140625</v>
      </c>
      <c r="H42" s="6">
        <f t="shared" ref="H42" si="21">E42/G42*1000000</f>
        <v>3778.9582945549</v>
      </c>
      <c r="I42" s="7">
        <f t="shared" ref="I42" si="22">H42/H41-1</f>
        <v>-2.5696119599741385E-2</v>
      </c>
    </row>
    <row r="43" spans="1:9" ht="20.100000000000001" customHeight="1" x14ac:dyDescent="0.2">
      <c r="A43" s="69" t="s">
        <v>106</v>
      </c>
      <c r="B43" s="431" t="s">
        <v>1022</v>
      </c>
    </row>
    <row r="44" spans="1:9" x14ac:dyDescent="0.2">
      <c r="B44" s="124" t="s">
        <v>1023</v>
      </c>
    </row>
    <row r="45" spans="1:9" x14ac:dyDescent="0.2">
      <c r="B45" t="s">
        <v>299</v>
      </c>
    </row>
    <row r="46" spans="1:9" x14ac:dyDescent="0.2">
      <c r="B46" s="124" t="s">
        <v>1021</v>
      </c>
      <c r="C46" s="2"/>
      <c r="D46" s="2"/>
      <c r="E46" s="2"/>
      <c r="F46" s="2"/>
      <c r="G46" s="2"/>
      <c r="H46" s="2"/>
      <c r="I46" s="2"/>
    </row>
    <row r="49" spans="2:2" x14ac:dyDescent="0.2">
      <c r="B49" s="2"/>
    </row>
  </sheetData>
  <phoneticPr fontId="6" type="noConversion"/>
  <pageMargins left="0.74803149606299202" right="0.74803149606299202" top="0.98425196850393704" bottom="0.98425196850393704" header="0.511811023622047" footer="0.511811023622047"/>
  <pageSetup scale="99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3407-1E2E-4C42-830B-8A0E2D51FDD0}">
  <sheetPr codeName="Sheet33"/>
  <dimension ref="A1:AM176"/>
  <sheetViews>
    <sheetView view="pageBreakPreview" zoomScale="80" zoomScaleNormal="80" zoomScaleSheetLayoutView="80" workbookViewId="0">
      <pane xSplit="2" topLeftCell="C1" activePane="topRight" state="frozen"/>
      <selection activeCell="A3" sqref="A3"/>
      <selection pane="topRight" activeCell="Z174" sqref="Z174"/>
    </sheetView>
  </sheetViews>
  <sheetFormatPr defaultColWidth="9.140625" defaultRowHeight="12.75" outlineLevelCol="1" x14ac:dyDescent="0.2"/>
  <cols>
    <col min="1" max="1" width="4" style="804" customWidth="1"/>
    <col min="2" max="2" width="38.5703125" style="757" customWidth="1"/>
    <col min="3" max="9" width="9.28515625" style="757" hidden="1" customWidth="1" outlineLevel="1"/>
    <col min="10" max="10" width="9.28515625" style="757" customWidth="1" collapsed="1"/>
    <col min="11" max="12" width="9.28515625" style="757" customWidth="1"/>
    <col min="13" max="13" width="10" style="757" bestFit="1" customWidth="1"/>
    <col min="14" max="20" width="9.28515625" style="757" customWidth="1"/>
    <col min="21" max="16384" width="9.140625" style="757"/>
  </cols>
  <sheetData>
    <row r="1" spans="1:39" s="756" customFormat="1" ht="25.15" customHeight="1" x14ac:dyDescent="0.2">
      <c r="A1" s="755" t="str">
        <f>Index!B11</f>
        <v>Table 3c    RMI constant price GDP by industry, FY2004-FY2020</v>
      </c>
      <c r="U1" s="757"/>
      <c r="V1" s="757"/>
      <c r="W1" s="757"/>
      <c r="X1" s="757"/>
      <c r="Y1" s="757"/>
      <c r="Z1" s="757"/>
      <c r="AA1" s="757"/>
      <c r="AB1" s="757"/>
      <c r="AC1" s="757"/>
    </row>
    <row r="2" spans="1:39" ht="20.100000000000001" customHeight="1" x14ac:dyDescent="0.2">
      <c r="A2" s="758" t="s">
        <v>938</v>
      </c>
      <c r="B2" s="885" t="s">
        <v>1069</v>
      </c>
      <c r="C2" s="177" t="str">
        <f>IF(PubGrf="P",Sys!E3,Sys!E4)</f>
        <v>FY1997</v>
      </c>
      <c r="D2" s="177" t="str">
        <f>IF(PubGrf="P",Sys!F3,Sys!F4)</f>
        <v>FY1998</v>
      </c>
      <c r="E2" s="177" t="str">
        <f>IF(PubGrf="P",Sys!G3,Sys!G4)</f>
        <v>FY1999</v>
      </c>
      <c r="F2" s="177" t="str">
        <f>IF(PubGrf="P",Sys!H3,Sys!H4)</f>
        <v>FY2000</v>
      </c>
      <c r="G2" s="177" t="str">
        <f>IF(PubGrf="P",Sys!I3,Sys!I4)</f>
        <v>FY2001</v>
      </c>
      <c r="H2" s="177" t="str">
        <f>IF(PubGrf="P",Sys!J3,Sys!J4)</f>
        <v>FY2002</v>
      </c>
      <c r="I2" s="177" t="str">
        <f>IF(PubGrf="P",Sys!K3,Sys!K4)</f>
        <v>FY2003</v>
      </c>
      <c r="J2" s="177" t="str">
        <f>IF(PubGrf="P",Sys!L3,Sys!L4)</f>
        <v>FY2004</v>
      </c>
      <c r="K2" s="177" t="str">
        <f>IF(PubGrf="P",Sys!M3,Sys!M4)</f>
        <v>FY2005</v>
      </c>
      <c r="L2" s="177" t="str">
        <f>IF(PubGrf="P",Sys!N3,Sys!N4)</f>
        <v>FY2006</v>
      </c>
      <c r="M2" s="177" t="str">
        <f>IF(PubGrf="P",Sys!O3,Sys!O4)</f>
        <v>FY2007</v>
      </c>
      <c r="N2" s="177" t="str">
        <f>IF(PubGrf="P",Sys!P3,Sys!P4)</f>
        <v>FY2008</v>
      </c>
      <c r="O2" s="177" t="str">
        <f>IF(PubGrf="P",Sys!Q3,Sys!Q4)</f>
        <v>FY2009</v>
      </c>
      <c r="P2" s="177" t="str">
        <f>IF(PubGrf="P",Sys!R3,Sys!R4)</f>
        <v>FY2010</v>
      </c>
      <c r="Q2" s="177" t="str">
        <f>IF(PubGrf="P",Sys!S3,Sys!S4)</f>
        <v>FY2011</v>
      </c>
      <c r="R2" s="177" t="str">
        <f>IF(PubGrf="P",Sys!T3,Sys!T4)</f>
        <v>FY2012</v>
      </c>
      <c r="S2" s="177" t="str">
        <f>IF(PubGrf="P",Sys!U3,Sys!U4)</f>
        <v>FY2013</v>
      </c>
      <c r="T2" s="177" t="str">
        <f>IF(PubGrf="P",Sys!V3,Sys!V4)</f>
        <v>FY2014</v>
      </c>
      <c r="U2" s="177" t="str">
        <f>IF(PubGrf="P",Sys!W3,Sys!W4)</f>
        <v>FY2015</v>
      </c>
      <c r="V2" s="177" t="str">
        <f>IF(PubGrf="P",Sys!X3,Sys!X4)</f>
        <v>FY2016</v>
      </c>
      <c r="W2" s="177" t="str">
        <f>IF(PubGrf="P",Sys!Y3,Sys!Y4)</f>
        <v>FY2017</v>
      </c>
      <c r="X2" s="177" t="str">
        <f>IF(PubGrf="P",Sys!Z3,Sys!Z4)</f>
        <v>FY2018</v>
      </c>
      <c r="Y2" s="177" t="str">
        <f>IF(PubGrf="P",Sys!AA3,Sys!AA4)</f>
        <v>FY2019</v>
      </c>
      <c r="Z2" s="177" t="str">
        <f>IF(PubGrf="P",Sys!AB3,Sys!AB4)</f>
        <v>FY2020</v>
      </c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</row>
    <row r="3" spans="1:39" ht="20.100000000000001" customHeight="1" x14ac:dyDescent="0.2">
      <c r="A3" s="761" t="s">
        <v>983</v>
      </c>
      <c r="B3" s="762" t="s">
        <v>984</v>
      </c>
      <c r="C3" s="763">
        <v>7.2009773254394531</v>
      </c>
      <c r="D3" s="763">
        <v>6.4499711990356445</v>
      </c>
      <c r="E3" s="763">
        <v>5.813755989074707</v>
      </c>
      <c r="F3" s="763">
        <v>5.9152650833129883</v>
      </c>
      <c r="G3" s="763">
        <v>6.6987824440002441</v>
      </c>
      <c r="H3" s="763">
        <v>5.1508641242980957</v>
      </c>
      <c r="I3" s="763">
        <v>5.8065786361694336</v>
      </c>
      <c r="J3" s="763">
        <v>6.2061996459960938</v>
      </c>
      <c r="K3" s="763">
        <v>6.1121063232421875</v>
      </c>
      <c r="L3" s="763">
        <v>5.9632887840270996</v>
      </c>
      <c r="M3" s="763">
        <v>6.8129682540893555</v>
      </c>
      <c r="N3" s="763">
        <v>7.634437084197998</v>
      </c>
      <c r="O3" s="763">
        <v>7.5791430473327637</v>
      </c>
      <c r="P3" s="763">
        <v>6.973027229309082</v>
      </c>
      <c r="Q3" s="763">
        <v>6.1831607818603516</v>
      </c>
      <c r="R3" s="763">
        <v>7.5862464904785156</v>
      </c>
      <c r="S3" s="763">
        <v>8.0677776336669922</v>
      </c>
      <c r="T3" s="763">
        <v>6.827275276184082</v>
      </c>
      <c r="U3" s="763">
        <v>7.0618381500244141</v>
      </c>
      <c r="V3" s="763">
        <v>8.2365932464599609</v>
      </c>
      <c r="W3" s="763">
        <v>7.1980957984924316</v>
      </c>
      <c r="X3" s="763">
        <v>7.3753628730773926</v>
      </c>
      <c r="Y3" s="763">
        <v>8.1883583068847656</v>
      </c>
      <c r="Z3" s="763">
        <v>8.0507822036743164</v>
      </c>
    </row>
    <row r="4" spans="1:39" x14ac:dyDescent="0.2">
      <c r="A4" s="761" t="s">
        <v>985</v>
      </c>
      <c r="B4" s="762" t="s">
        <v>952</v>
      </c>
      <c r="C4" s="763">
        <v>6.986210823059082</v>
      </c>
      <c r="D4" s="763">
        <v>7.1524667739868164</v>
      </c>
      <c r="E4" s="763">
        <v>7.4336795806884766</v>
      </c>
      <c r="F4" s="763">
        <v>7.7310705184936523</v>
      </c>
      <c r="G4" s="763">
        <v>7.442267894744873</v>
      </c>
      <c r="H4" s="763">
        <v>7.2345905303955078</v>
      </c>
      <c r="I4" s="763">
        <v>7.2482690811157227</v>
      </c>
      <c r="J4" s="763">
        <v>7.4709615707397461</v>
      </c>
      <c r="K4" s="763">
        <v>7.5319938659667969</v>
      </c>
      <c r="L4" s="763">
        <v>7.6935868263244629</v>
      </c>
      <c r="M4" s="763">
        <v>7.7188005447387695</v>
      </c>
      <c r="N4" s="763">
        <v>7.6637544631958008</v>
      </c>
      <c r="O4" s="763">
        <v>8.6665973663330078</v>
      </c>
      <c r="P4" s="763">
        <v>11.161419868469238</v>
      </c>
      <c r="Q4" s="763">
        <v>12.728038787841797</v>
      </c>
      <c r="R4" s="763">
        <v>14.430206298828125</v>
      </c>
      <c r="S4" s="763">
        <v>14.058744430541992</v>
      </c>
      <c r="T4" s="763">
        <v>13.981945991516113</v>
      </c>
      <c r="U4" s="763">
        <v>15.03956413269043</v>
      </c>
      <c r="V4" s="763">
        <v>13.463687896728516</v>
      </c>
      <c r="W4" s="763">
        <v>14.93096923828125</v>
      </c>
      <c r="X4" s="763">
        <v>15.705117225646973</v>
      </c>
      <c r="Y4" s="763">
        <v>22.211002349853516</v>
      </c>
      <c r="Z4" s="763">
        <v>22.546566009521484</v>
      </c>
    </row>
    <row r="5" spans="1:39" x14ac:dyDescent="0.2">
      <c r="A5" s="761" t="s">
        <v>41</v>
      </c>
      <c r="B5" s="762" t="s">
        <v>953</v>
      </c>
      <c r="C5" s="763">
        <v>0</v>
      </c>
      <c r="D5" s="763">
        <v>0</v>
      </c>
      <c r="E5" s="763">
        <v>0</v>
      </c>
      <c r="F5" s="763">
        <v>0</v>
      </c>
      <c r="G5" s="763">
        <v>0</v>
      </c>
      <c r="H5" s="763">
        <v>0</v>
      </c>
      <c r="I5" s="763">
        <v>0</v>
      </c>
      <c r="J5" s="763">
        <v>0</v>
      </c>
      <c r="K5" s="763">
        <v>0</v>
      </c>
      <c r="L5" s="763">
        <v>0</v>
      </c>
      <c r="M5" s="763">
        <v>0</v>
      </c>
      <c r="N5" s="763">
        <v>0</v>
      </c>
      <c r="O5" s="763">
        <v>0</v>
      </c>
      <c r="P5" s="763">
        <v>0</v>
      </c>
      <c r="Q5" s="763">
        <v>0</v>
      </c>
      <c r="R5" s="763">
        <v>0</v>
      </c>
      <c r="S5" s="763">
        <v>0</v>
      </c>
      <c r="T5" s="763">
        <v>0</v>
      </c>
      <c r="U5" s="763">
        <v>0</v>
      </c>
      <c r="V5" s="763">
        <v>0</v>
      </c>
      <c r="W5" s="763">
        <v>0</v>
      </c>
      <c r="X5" s="763">
        <v>0</v>
      </c>
      <c r="Y5" s="763">
        <v>0</v>
      </c>
      <c r="Z5" s="763">
        <v>0</v>
      </c>
    </row>
    <row r="6" spans="1:39" x14ac:dyDescent="0.2">
      <c r="A6" s="761" t="s">
        <v>42</v>
      </c>
      <c r="B6" s="762" t="s">
        <v>44</v>
      </c>
      <c r="C6" s="763">
        <v>0.51860558986663818</v>
      </c>
      <c r="D6" s="763">
        <v>0.32557329535484314</v>
      </c>
      <c r="E6" s="763">
        <v>1.9625132083892822</v>
      </c>
      <c r="F6" s="763">
        <v>2.6477146148681641</v>
      </c>
      <c r="G6" s="763">
        <v>3.4674711227416992</v>
      </c>
      <c r="H6" s="763">
        <v>3.3060829639434814</v>
      </c>
      <c r="I6" s="763">
        <v>4.8267440795898438</v>
      </c>
      <c r="J6" s="763">
        <v>5.5757660865783691</v>
      </c>
      <c r="K6" s="763">
        <v>1.1110056638717651</v>
      </c>
      <c r="L6" s="763">
        <v>2.7202315330505371</v>
      </c>
      <c r="M6" s="763">
        <v>4.7020478248596191</v>
      </c>
      <c r="N6" s="763">
        <v>4.7746038436889648</v>
      </c>
      <c r="O6" s="763">
        <v>8.4474506378173828</v>
      </c>
      <c r="P6" s="763">
        <v>13.453558921813965</v>
      </c>
      <c r="Q6" s="763">
        <v>12.616353988647461</v>
      </c>
      <c r="R6" s="763">
        <v>7.889519214630127</v>
      </c>
      <c r="S6" s="763">
        <v>8.5623302459716797</v>
      </c>
      <c r="T6" s="763">
        <v>10.287613868713379</v>
      </c>
      <c r="U6" s="763">
        <v>7.147484302520752</v>
      </c>
      <c r="V6" s="763">
        <v>5.3140335083007813</v>
      </c>
      <c r="W6" s="763">
        <v>3.8434233665466309</v>
      </c>
      <c r="X6" s="763">
        <v>5.0353407859802246</v>
      </c>
      <c r="Y6" s="763">
        <v>4.9473485946655273</v>
      </c>
      <c r="Z6" s="763">
        <v>4.2106552124023438</v>
      </c>
    </row>
    <row r="7" spans="1:39" x14ac:dyDescent="0.2">
      <c r="A7" s="761" t="s">
        <v>43</v>
      </c>
      <c r="B7" s="757" t="s">
        <v>986</v>
      </c>
      <c r="C7" s="763">
        <v>7.4463205337524414</v>
      </c>
      <c r="D7" s="763">
        <v>7.9000682830810547</v>
      </c>
      <c r="E7" s="763">
        <v>7.3714437484741211</v>
      </c>
      <c r="F7" s="763">
        <v>9.5805015563964844</v>
      </c>
      <c r="G7" s="763">
        <v>9.204681396484375</v>
      </c>
      <c r="H7" s="763">
        <v>10.899776458740234</v>
      </c>
      <c r="I7" s="763">
        <v>7.931297779083252</v>
      </c>
      <c r="J7" s="763">
        <v>11.306334495544434</v>
      </c>
      <c r="K7" s="763">
        <v>12.416433334350586</v>
      </c>
      <c r="L7" s="763">
        <v>12.454700469970703</v>
      </c>
      <c r="M7" s="763">
        <v>10.477622985839844</v>
      </c>
      <c r="N7" s="763">
        <v>8.621891975402832</v>
      </c>
      <c r="O7" s="763">
        <v>9.3824443817138672</v>
      </c>
      <c r="P7" s="763">
        <v>8.0261659622192383</v>
      </c>
      <c r="Q7" s="763">
        <v>8.2676286697387695</v>
      </c>
      <c r="R7" s="763">
        <v>6.2091183662414551</v>
      </c>
      <c r="S7" s="763">
        <v>7.5014500617980957</v>
      </c>
      <c r="T7" s="763">
        <v>6.6031708717346191</v>
      </c>
      <c r="U7" s="763">
        <v>6.8434772491455078</v>
      </c>
      <c r="V7" s="763">
        <v>6.2552108764648438</v>
      </c>
      <c r="W7" s="763">
        <v>6.5473141670227051</v>
      </c>
      <c r="X7" s="763">
        <v>6.3527817726135254</v>
      </c>
      <c r="Y7" s="763">
        <v>7.5935502052307129</v>
      </c>
      <c r="Z7" s="763">
        <v>7.8090038299560547</v>
      </c>
    </row>
    <row r="8" spans="1:39" x14ac:dyDescent="0.2">
      <c r="A8" s="761" t="s">
        <v>45</v>
      </c>
      <c r="B8" s="762" t="s">
        <v>987</v>
      </c>
      <c r="C8" s="763">
        <v>0.32364627718925476</v>
      </c>
      <c r="D8" s="763">
        <v>0.8816380500793457</v>
      </c>
      <c r="E8" s="763">
        <v>0.41309690475463867</v>
      </c>
      <c r="F8" s="763">
        <v>0.28516620397567749</v>
      </c>
      <c r="G8" s="763">
        <v>0.33427608013153076</v>
      </c>
      <c r="H8" s="763">
        <v>0.46826857328414917</v>
      </c>
      <c r="I8" s="763">
        <v>0.62680363655090332</v>
      </c>
      <c r="J8" s="763">
        <v>0.59784615039825439</v>
      </c>
      <c r="K8" s="763">
        <v>0.72461742162704468</v>
      </c>
      <c r="L8" s="763">
        <v>0.74299007654190063</v>
      </c>
      <c r="M8" s="763">
        <v>0.7057381272315979</v>
      </c>
      <c r="N8" s="763">
        <v>0.84524995088577271</v>
      </c>
      <c r="O8" s="763">
        <v>1.0486814975738525</v>
      </c>
      <c r="P8" s="763">
        <v>1.0660752058029175</v>
      </c>
      <c r="Q8" s="763">
        <v>1.4918904304504395</v>
      </c>
      <c r="R8" s="763">
        <v>1.2194805145263672</v>
      </c>
      <c r="S8" s="763">
        <v>1.0200324058532715</v>
      </c>
      <c r="T8" s="763">
        <v>1.3158433437347412</v>
      </c>
      <c r="U8" s="763">
        <v>1.2409549951553345</v>
      </c>
      <c r="V8" s="763">
        <v>1.0982310771942139</v>
      </c>
      <c r="W8" s="763">
        <v>1.4510380029678345</v>
      </c>
      <c r="X8" s="763">
        <v>1.6719520092010498</v>
      </c>
      <c r="Y8" s="763">
        <v>1.9634698629379272</v>
      </c>
      <c r="Z8" s="763">
        <v>1.9105789661407471</v>
      </c>
    </row>
    <row r="9" spans="1:39" x14ac:dyDescent="0.2">
      <c r="A9" s="761" t="s">
        <v>46</v>
      </c>
      <c r="B9" s="762" t="s">
        <v>47</v>
      </c>
      <c r="C9" s="763">
        <v>8.4763927459716797</v>
      </c>
      <c r="D9" s="763">
        <v>11.375654220581055</v>
      </c>
      <c r="E9" s="763">
        <v>11.860873222351074</v>
      </c>
      <c r="F9" s="763">
        <v>8.6192312240600586</v>
      </c>
      <c r="G9" s="763">
        <v>9.7001323699951172</v>
      </c>
      <c r="H9" s="763">
        <v>10.019373893737793</v>
      </c>
      <c r="I9" s="763">
        <v>8.6512413024902344</v>
      </c>
      <c r="J9" s="763">
        <v>7.6079821586608887</v>
      </c>
      <c r="K9" s="763">
        <v>8.488987922668457</v>
      </c>
      <c r="L9" s="763">
        <v>12.66234016418457</v>
      </c>
      <c r="M9" s="763">
        <v>12.459348678588867</v>
      </c>
      <c r="N9" s="763">
        <v>11.18940258026123</v>
      </c>
      <c r="O9" s="763">
        <v>10.191775321960449</v>
      </c>
      <c r="P9" s="763">
        <v>10.823960304260254</v>
      </c>
      <c r="Q9" s="763">
        <v>9.5972862243652344</v>
      </c>
      <c r="R9" s="763">
        <v>7.9411869049072266</v>
      </c>
      <c r="S9" s="763">
        <v>9.2247600555419922</v>
      </c>
      <c r="T9" s="763">
        <v>8.012843132019043</v>
      </c>
      <c r="U9" s="763">
        <v>6.8972234725952148</v>
      </c>
      <c r="V9" s="763">
        <v>8.8311452865600586</v>
      </c>
      <c r="W9" s="763">
        <v>9.5082111358642578</v>
      </c>
      <c r="X9" s="763">
        <v>9.9838132858276367</v>
      </c>
      <c r="Y9" s="763">
        <v>12.052423477172852</v>
      </c>
      <c r="Z9" s="763">
        <v>11.380516052246094</v>
      </c>
    </row>
    <row r="10" spans="1:39" x14ac:dyDescent="0.2">
      <c r="A10" s="761" t="s">
        <v>48</v>
      </c>
      <c r="B10" s="762" t="s">
        <v>988</v>
      </c>
      <c r="C10" s="763">
        <v>16.076349258422852</v>
      </c>
      <c r="D10" s="763">
        <v>16.194208145141602</v>
      </c>
      <c r="E10" s="763">
        <v>16.982887268066406</v>
      </c>
      <c r="F10" s="763">
        <v>20.379926681518555</v>
      </c>
      <c r="G10" s="763">
        <v>21.737783432006836</v>
      </c>
      <c r="H10" s="763">
        <v>24.036523818969727</v>
      </c>
      <c r="I10" s="763">
        <v>23.937044143676758</v>
      </c>
      <c r="J10" s="763">
        <v>24.381490707397461</v>
      </c>
      <c r="K10" s="763">
        <v>24.237539291381836</v>
      </c>
      <c r="L10" s="763">
        <v>21.179843902587891</v>
      </c>
      <c r="M10" s="763">
        <v>22.177467346191406</v>
      </c>
      <c r="N10" s="763">
        <v>21.879446029663086</v>
      </c>
      <c r="O10" s="763">
        <v>22.027482986450195</v>
      </c>
      <c r="P10" s="763">
        <v>23.33958625793457</v>
      </c>
      <c r="Q10" s="763">
        <v>23.294849395751953</v>
      </c>
      <c r="R10" s="763">
        <v>24.370092391967773</v>
      </c>
      <c r="S10" s="763">
        <v>24.302167892456055</v>
      </c>
      <c r="T10" s="763">
        <v>23.654760360717773</v>
      </c>
      <c r="U10" s="763">
        <v>24.718503952026367</v>
      </c>
      <c r="V10" s="763">
        <v>24.695045471191406</v>
      </c>
      <c r="W10" s="763">
        <v>24.774412155151367</v>
      </c>
      <c r="X10" s="763">
        <v>26.915470123291016</v>
      </c>
      <c r="Y10" s="763">
        <v>27.97627067565918</v>
      </c>
      <c r="Z10" s="763">
        <v>27.506216049194336</v>
      </c>
    </row>
    <row r="11" spans="1:39" x14ac:dyDescent="0.2">
      <c r="A11" s="761" t="s">
        <v>49</v>
      </c>
      <c r="B11" s="762" t="s">
        <v>989</v>
      </c>
      <c r="C11" s="763">
        <v>8.7007808685302734</v>
      </c>
      <c r="D11" s="763">
        <v>9.8650474548339844</v>
      </c>
      <c r="E11" s="763">
        <v>8.5203866958618164</v>
      </c>
      <c r="F11" s="763">
        <v>9.5289878845214844</v>
      </c>
      <c r="G11" s="763">
        <v>11.096466064453125</v>
      </c>
      <c r="H11" s="763">
        <v>13.363292694091797</v>
      </c>
      <c r="I11" s="763">
        <v>15.379473686218262</v>
      </c>
      <c r="J11" s="763">
        <v>14.597015380859375</v>
      </c>
      <c r="K11" s="763">
        <v>14.451809883117676</v>
      </c>
      <c r="L11" s="763">
        <v>11.422340393066406</v>
      </c>
      <c r="M11" s="763">
        <v>13.885587692260742</v>
      </c>
      <c r="N11" s="763">
        <v>7.3043050765991211</v>
      </c>
      <c r="O11" s="763">
        <v>9.5133733749389648</v>
      </c>
      <c r="P11" s="763">
        <v>10.157753944396973</v>
      </c>
      <c r="Q11" s="763">
        <v>9.0683612823486328</v>
      </c>
      <c r="R11" s="763">
        <v>9.9127283096313477</v>
      </c>
      <c r="S11" s="763">
        <v>11.654035568237305</v>
      </c>
      <c r="T11" s="763">
        <v>12.709871292114258</v>
      </c>
      <c r="U11" s="763">
        <v>14.609349250793457</v>
      </c>
      <c r="V11" s="763">
        <v>14.59812068939209</v>
      </c>
      <c r="W11" s="763">
        <v>17.36985969543457</v>
      </c>
      <c r="X11" s="763">
        <v>18.19841194152832</v>
      </c>
      <c r="Y11" s="763">
        <v>18.418666839599609</v>
      </c>
      <c r="Z11" s="763">
        <v>15.954682350158691</v>
      </c>
    </row>
    <row r="12" spans="1:39" x14ac:dyDescent="0.2">
      <c r="A12" s="761" t="s">
        <v>50</v>
      </c>
      <c r="B12" s="762" t="s">
        <v>990</v>
      </c>
      <c r="C12" s="763">
        <v>7.2371196746826172</v>
      </c>
      <c r="D12" s="763">
        <v>6.5974383354187012</v>
      </c>
      <c r="E12" s="763">
        <v>5.3443036079406738</v>
      </c>
      <c r="F12" s="763">
        <v>5.3958930969238281</v>
      </c>
      <c r="G12" s="763">
        <v>7.6753702163696289</v>
      </c>
      <c r="H12" s="763">
        <v>5.4709348678588867</v>
      </c>
      <c r="I12" s="763">
        <v>5.0789070129394531</v>
      </c>
      <c r="J12" s="763">
        <v>5.2656698226928711</v>
      </c>
      <c r="K12" s="763">
        <v>5.2511730194091797</v>
      </c>
      <c r="L12" s="763">
        <v>4.2723431587219238</v>
      </c>
      <c r="M12" s="763">
        <v>4.7993230819702148</v>
      </c>
      <c r="N12" s="763">
        <v>4.0773653984069824</v>
      </c>
      <c r="O12" s="763">
        <v>4.3423948287963867</v>
      </c>
      <c r="P12" s="763">
        <v>4.1973457336425781</v>
      </c>
      <c r="Q12" s="763">
        <v>3.9713249206542969</v>
      </c>
      <c r="R12" s="763">
        <v>3.8980553150177002</v>
      </c>
      <c r="S12" s="763">
        <v>3.410897970199585</v>
      </c>
      <c r="T12" s="763">
        <v>3.7875096797943115</v>
      </c>
      <c r="U12" s="763">
        <v>4.0332798957824707</v>
      </c>
      <c r="V12" s="763">
        <v>4.4811458587646484</v>
      </c>
      <c r="W12" s="763">
        <v>4.6570005416870117</v>
      </c>
      <c r="X12" s="763">
        <v>4.6691474914550781</v>
      </c>
      <c r="Y12" s="763">
        <v>5.1651906967163086</v>
      </c>
      <c r="Z12" s="763">
        <v>3.9079809188842773</v>
      </c>
    </row>
    <row r="13" spans="1:39" x14ac:dyDescent="0.2">
      <c r="A13" s="761" t="s">
        <v>51</v>
      </c>
      <c r="B13" s="762" t="s">
        <v>991</v>
      </c>
      <c r="C13" s="763">
        <v>6.6674289703369141</v>
      </c>
      <c r="D13" s="763">
        <v>6.1307344436645508</v>
      </c>
      <c r="E13" s="763">
        <v>6.0954933166503906</v>
      </c>
      <c r="F13" s="763">
        <v>6.3058228492736816</v>
      </c>
      <c r="G13" s="763">
        <v>6.5326094627380371</v>
      </c>
      <c r="H13" s="763">
        <v>6.884554386138916</v>
      </c>
      <c r="I13" s="763">
        <v>5.8675236701965332</v>
      </c>
      <c r="J13" s="763">
        <v>4.9510655403137207</v>
      </c>
      <c r="K13" s="763">
        <v>5.2145881652832031</v>
      </c>
      <c r="L13" s="763">
        <v>5.6396265029907227</v>
      </c>
      <c r="M13" s="763">
        <v>6.3276348114013672</v>
      </c>
      <c r="N13" s="763">
        <v>5.4327092170715332</v>
      </c>
      <c r="O13" s="763">
        <v>6.117469310760498</v>
      </c>
      <c r="P13" s="763">
        <v>5.9085326194763184</v>
      </c>
      <c r="Q13" s="763">
        <v>5.3285832405090332</v>
      </c>
      <c r="R13" s="763">
        <v>5.4208307266235352</v>
      </c>
      <c r="S13" s="763">
        <v>5.6118268966674805</v>
      </c>
      <c r="T13" s="763">
        <v>4.9446291923522949</v>
      </c>
      <c r="U13" s="763">
        <v>6.4547967910766602</v>
      </c>
      <c r="V13" s="763">
        <v>6.3663234710693359</v>
      </c>
      <c r="W13" s="763">
        <v>6.6141672134399414</v>
      </c>
      <c r="X13" s="763">
        <v>6.1079788208007813</v>
      </c>
      <c r="Y13" s="763">
        <v>5.4675183296203613</v>
      </c>
      <c r="Z13" s="763">
        <v>6.5607495307922363</v>
      </c>
    </row>
    <row r="14" spans="1:39" x14ac:dyDescent="0.2">
      <c r="A14" s="761" t="s">
        <v>53</v>
      </c>
      <c r="B14" s="757" t="s">
        <v>52</v>
      </c>
      <c r="C14" s="763">
        <v>4.9772601127624512</v>
      </c>
      <c r="D14" s="763">
        <v>4.9641213417053223</v>
      </c>
      <c r="E14" s="763">
        <v>5.590674877166748</v>
      </c>
      <c r="F14" s="763">
        <v>5.781158447265625</v>
      </c>
      <c r="G14" s="763">
        <v>5.9554338455200195</v>
      </c>
      <c r="H14" s="763">
        <v>5.7959251403808594</v>
      </c>
      <c r="I14" s="763">
        <v>6.8216509819030762</v>
      </c>
      <c r="J14" s="763">
        <v>6.8757357597351074</v>
      </c>
      <c r="K14" s="763">
        <v>7.0377912521362305</v>
      </c>
      <c r="L14" s="763">
        <v>6.3637957572937012</v>
      </c>
      <c r="M14" s="763">
        <v>6.1001110076904297</v>
      </c>
      <c r="N14" s="763">
        <v>6.2594466209411621</v>
      </c>
      <c r="O14" s="763">
        <v>6.8683700561523438</v>
      </c>
      <c r="P14" s="763">
        <v>7.0963435173034668</v>
      </c>
      <c r="Q14" s="763">
        <v>7.0367522239685059</v>
      </c>
      <c r="R14" s="763">
        <v>7.0835537910461426</v>
      </c>
      <c r="S14" s="763">
        <v>7.6360592842102051</v>
      </c>
      <c r="T14" s="763">
        <v>8.9357709884643555</v>
      </c>
      <c r="U14" s="763">
        <v>10.273467063903809</v>
      </c>
      <c r="V14" s="763">
        <v>11.39644718170166</v>
      </c>
      <c r="W14" s="763">
        <v>12.487821578979492</v>
      </c>
      <c r="X14" s="763">
        <v>13.075389862060547</v>
      </c>
      <c r="Y14" s="763">
        <v>14.246179580688477</v>
      </c>
      <c r="Z14" s="763">
        <v>15.174097061157227</v>
      </c>
    </row>
    <row r="15" spans="1:39" x14ac:dyDescent="0.2">
      <c r="A15" s="761" t="s">
        <v>54</v>
      </c>
      <c r="B15" s="762" t="s">
        <v>960</v>
      </c>
      <c r="C15" s="763">
        <v>10.379417419433594</v>
      </c>
      <c r="D15" s="763">
        <v>9.6945285797119141</v>
      </c>
      <c r="E15" s="763">
        <v>9.5175666809082031</v>
      </c>
      <c r="F15" s="763">
        <v>9.7363185882568359</v>
      </c>
      <c r="G15" s="763">
        <v>9.7163934707641602</v>
      </c>
      <c r="H15" s="763">
        <v>9.7298831939697266</v>
      </c>
      <c r="I15" s="763">
        <v>9.8593635559082031</v>
      </c>
      <c r="J15" s="763">
        <v>9.9661502838134766</v>
      </c>
      <c r="K15" s="763">
        <v>10.080747604370117</v>
      </c>
      <c r="L15" s="763">
        <v>10.297903060913086</v>
      </c>
      <c r="M15" s="763">
        <v>10.434785842895508</v>
      </c>
      <c r="N15" s="763">
        <v>10.445222854614258</v>
      </c>
      <c r="O15" s="763">
        <v>10.498116493225098</v>
      </c>
      <c r="P15" s="763">
        <v>10.665419578552246</v>
      </c>
      <c r="Q15" s="763">
        <v>10.695837020874023</v>
      </c>
      <c r="R15" s="763">
        <v>10.760231018066406</v>
      </c>
      <c r="S15" s="763">
        <v>10.88221263885498</v>
      </c>
      <c r="T15" s="763">
        <v>11.144306182861328</v>
      </c>
      <c r="U15" s="763">
        <v>11.994319915771484</v>
      </c>
      <c r="V15" s="763">
        <v>12.061201095581055</v>
      </c>
      <c r="W15" s="763">
        <v>12.618930816650391</v>
      </c>
      <c r="X15" s="763">
        <v>12.635251998901367</v>
      </c>
      <c r="Y15" s="763">
        <v>12.54774284362793</v>
      </c>
      <c r="Z15" s="763">
        <v>12.442076683044434</v>
      </c>
    </row>
    <row r="16" spans="1:39" x14ac:dyDescent="0.2">
      <c r="A16" s="761" t="s">
        <v>56</v>
      </c>
      <c r="B16" s="762" t="s">
        <v>992</v>
      </c>
      <c r="C16" s="763">
        <v>1.7350907325744629</v>
      </c>
      <c r="D16" s="763">
        <v>1.5029606819152832</v>
      </c>
      <c r="E16" s="763">
        <v>1.6163071393966675</v>
      </c>
      <c r="F16" s="763">
        <v>1.7515993118286133</v>
      </c>
      <c r="G16" s="763">
        <v>1.5904281139373779</v>
      </c>
      <c r="H16" s="763">
        <v>1.5647341012954712</v>
      </c>
      <c r="I16" s="763">
        <v>1.4520972967147827</v>
      </c>
      <c r="J16" s="763">
        <v>1.1596858501434326</v>
      </c>
      <c r="K16" s="763">
        <v>1.0680828094482422</v>
      </c>
      <c r="L16" s="763">
        <v>1.2000073194503784</v>
      </c>
      <c r="M16" s="763">
        <v>1.3342882394790649</v>
      </c>
      <c r="N16" s="763">
        <v>1.4466958045959473</v>
      </c>
      <c r="O16" s="763">
        <v>1.4924103021621704</v>
      </c>
      <c r="P16" s="763">
        <v>1.432153582572937</v>
      </c>
      <c r="Q16" s="763">
        <v>1.6061415672302246</v>
      </c>
      <c r="R16" s="763">
        <v>1.3267292976379395</v>
      </c>
      <c r="S16" s="763">
        <v>1.4414898157119751</v>
      </c>
      <c r="T16" s="763">
        <v>1.205958366394043</v>
      </c>
      <c r="U16" s="763">
        <v>0.95264691114425659</v>
      </c>
      <c r="V16" s="763">
        <v>1.1087791919708252</v>
      </c>
      <c r="W16" s="763">
        <v>1.2633637189865112</v>
      </c>
      <c r="X16" s="763">
        <v>1.5882631540298462</v>
      </c>
      <c r="Y16" s="763">
        <v>1.4045397043228149</v>
      </c>
      <c r="Z16" s="763">
        <v>1.2060697078704834</v>
      </c>
    </row>
    <row r="17" spans="1:39" x14ac:dyDescent="0.2">
      <c r="A17" s="761" t="s">
        <v>58</v>
      </c>
      <c r="B17" s="762" t="s">
        <v>993</v>
      </c>
      <c r="C17" s="763">
        <v>2.7108273506164551</v>
      </c>
      <c r="D17" s="763">
        <v>2.3972785472869873</v>
      </c>
      <c r="E17" s="763">
        <v>1.8160436153411865</v>
      </c>
      <c r="F17" s="763">
        <v>1.8303312063217163</v>
      </c>
      <c r="G17" s="763">
        <v>2.1564970016479492</v>
      </c>
      <c r="H17" s="763">
        <v>1.9789905548095703</v>
      </c>
      <c r="I17" s="763">
        <v>2.0979726314544678</v>
      </c>
      <c r="J17" s="763">
        <v>2.2741591930389404</v>
      </c>
      <c r="K17" s="763">
        <v>2.1461696624755859</v>
      </c>
      <c r="L17" s="763">
        <v>2.1619489192962646</v>
      </c>
      <c r="M17" s="763">
        <v>2.02362060546875</v>
      </c>
      <c r="N17" s="763">
        <v>1.851704478263855</v>
      </c>
      <c r="O17" s="763">
        <v>2.0227136611938477</v>
      </c>
      <c r="P17" s="763">
        <v>2.0282320976257324</v>
      </c>
      <c r="Q17" s="763">
        <v>1.9869563579559326</v>
      </c>
      <c r="R17" s="763">
        <v>1.5203826427459717</v>
      </c>
      <c r="S17" s="763">
        <v>1.4686830043792725</v>
      </c>
      <c r="T17" s="763">
        <v>1.5026446580886841</v>
      </c>
      <c r="U17" s="763">
        <v>1.606297492980957</v>
      </c>
      <c r="V17" s="763">
        <v>1.058969259262085</v>
      </c>
      <c r="W17" s="763">
        <v>1.0075192451477051</v>
      </c>
      <c r="X17" s="763">
        <v>1.3373043537139893</v>
      </c>
      <c r="Y17" s="763">
        <v>1.1221997737884521</v>
      </c>
      <c r="Z17" s="763">
        <v>0.94169354438781738</v>
      </c>
    </row>
    <row r="18" spans="1:39" x14ac:dyDescent="0.2">
      <c r="A18" s="761" t="s">
        <v>59</v>
      </c>
      <c r="B18" s="757" t="s">
        <v>55</v>
      </c>
      <c r="C18" s="763">
        <v>29.61857795715332</v>
      </c>
      <c r="D18" s="763">
        <v>28.408107757568359</v>
      </c>
      <c r="E18" s="763">
        <v>27.363811492919922</v>
      </c>
      <c r="F18" s="763">
        <v>27.910263061523438</v>
      </c>
      <c r="G18" s="763">
        <v>27.642354965209961</v>
      </c>
      <c r="H18" s="763">
        <v>26.528221130371094</v>
      </c>
      <c r="I18" s="763">
        <v>26.959646224975586</v>
      </c>
      <c r="J18" s="763">
        <v>28.52497673034668</v>
      </c>
      <c r="K18" s="763">
        <v>27.043708801269531</v>
      </c>
      <c r="L18" s="763">
        <v>28.588628768920898</v>
      </c>
      <c r="M18" s="763">
        <v>28.556610107421875</v>
      </c>
      <c r="N18" s="763">
        <v>27.18120002746582</v>
      </c>
      <c r="O18" s="763">
        <v>28.150527954101563</v>
      </c>
      <c r="P18" s="763">
        <v>27.780487060546875</v>
      </c>
      <c r="Q18" s="763">
        <v>27.04768180847168</v>
      </c>
      <c r="R18" s="763">
        <v>28.340579986572266</v>
      </c>
      <c r="S18" s="763">
        <v>29.76368522644043</v>
      </c>
      <c r="T18" s="763">
        <v>29.893260955810547</v>
      </c>
      <c r="U18" s="763">
        <v>30.681922912597656</v>
      </c>
      <c r="V18" s="763">
        <v>32.095771789550781</v>
      </c>
      <c r="W18" s="763">
        <v>33.981395721435547</v>
      </c>
      <c r="X18" s="763">
        <v>34.057395935058594</v>
      </c>
      <c r="Y18" s="763">
        <v>34.248908996582031</v>
      </c>
      <c r="Z18" s="763">
        <v>34.821216583251953</v>
      </c>
    </row>
    <row r="19" spans="1:39" x14ac:dyDescent="0.2">
      <c r="A19" s="761" t="s">
        <v>60</v>
      </c>
      <c r="B19" s="762" t="s">
        <v>57</v>
      </c>
      <c r="C19" s="763">
        <v>14.11338996887207</v>
      </c>
      <c r="D19" s="763">
        <v>12.880740165710449</v>
      </c>
      <c r="E19" s="763">
        <v>12.92738151550293</v>
      </c>
      <c r="F19" s="763">
        <v>12.823254585266113</v>
      </c>
      <c r="G19" s="763">
        <v>13.902735710144043</v>
      </c>
      <c r="H19" s="763">
        <v>16.001255035400391</v>
      </c>
      <c r="I19" s="763">
        <v>16.125164031982422</v>
      </c>
      <c r="J19" s="763">
        <v>16.183095932006836</v>
      </c>
      <c r="K19" s="763">
        <v>18.98301887512207</v>
      </c>
      <c r="L19" s="763">
        <v>18.491010665893555</v>
      </c>
      <c r="M19" s="763">
        <v>19.42530632019043</v>
      </c>
      <c r="N19" s="763">
        <v>20.098489761352539</v>
      </c>
      <c r="O19" s="763">
        <v>19.895505905151367</v>
      </c>
      <c r="P19" s="763">
        <v>20.894796371459961</v>
      </c>
      <c r="Q19" s="763">
        <v>22.247858047485352</v>
      </c>
      <c r="R19" s="763">
        <v>22.78394889831543</v>
      </c>
      <c r="S19" s="763">
        <v>22.569059371948242</v>
      </c>
      <c r="T19" s="763">
        <v>22.670040130615234</v>
      </c>
      <c r="U19" s="763">
        <v>22.552822113037109</v>
      </c>
      <c r="V19" s="763">
        <v>21.682044982910156</v>
      </c>
      <c r="W19" s="763">
        <v>21.47589111328125</v>
      </c>
      <c r="X19" s="763">
        <v>21.584270477294922</v>
      </c>
      <c r="Y19" s="763">
        <v>21.737285614013672</v>
      </c>
      <c r="Z19" s="763">
        <v>21.14900016784668</v>
      </c>
    </row>
    <row r="20" spans="1:39" x14ac:dyDescent="0.2">
      <c r="A20" s="761" t="s">
        <v>61</v>
      </c>
      <c r="B20" s="762" t="s">
        <v>994</v>
      </c>
      <c r="C20" s="763">
        <v>5.890350341796875</v>
      </c>
      <c r="D20" s="763">
        <v>5.4492168426513672</v>
      </c>
      <c r="E20" s="763">
        <v>4.9705066680908203</v>
      </c>
      <c r="F20" s="763">
        <v>4.8454251289367676</v>
      </c>
      <c r="G20" s="763">
        <v>4.7409591674804688</v>
      </c>
      <c r="H20" s="763">
        <v>4.8701281547546387</v>
      </c>
      <c r="I20" s="763">
        <v>5.5035629272460938</v>
      </c>
      <c r="J20" s="763">
        <v>6.3024787902832031</v>
      </c>
      <c r="K20" s="763">
        <v>8.5376901626586914</v>
      </c>
      <c r="L20" s="763">
        <v>8.8100500106811523</v>
      </c>
      <c r="M20" s="763">
        <v>9.1356372833251953</v>
      </c>
      <c r="N20" s="763">
        <v>9.0896997451782227</v>
      </c>
      <c r="O20" s="763">
        <v>9.2442846298217773</v>
      </c>
      <c r="P20" s="763">
        <v>9.9636802673339844</v>
      </c>
      <c r="Q20" s="763">
        <v>10.08132266998291</v>
      </c>
      <c r="R20" s="763">
        <v>10.451006889343262</v>
      </c>
      <c r="S20" s="763">
        <v>10.452993392944336</v>
      </c>
      <c r="T20" s="763">
        <v>9.4613542556762695</v>
      </c>
      <c r="U20" s="763">
        <v>9.2019596099853516</v>
      </c>
      <c r="V20" s="763">
        <v>9.3536748886108398</v>
      </c>
      <c r="W20" s="763">
        <v>9.8682050704956055</v>
      </c>
      <c r="X20" s="763">
        <v>10.646445274353027</v>
      </c>
      <c r="Y20" s="763">
        <v>10.606523513793945</v>
      </c>
      <c r="Z20" s="763">
        <v>10.56473445892334</v>
      </c>
    </row>
    <row r="21" spans="1:39" x14ac:dyDescent="0.2">
      <c r="A21" s="761" t="s">
        <v>963</v>
      </c>
      <c r="B21" s="762" t="s">
        <v>995</v>
      </c>
      <c r="C21" s="763">
        <v>0.22277757525444031</v>
      </c>
      <c r="D21" s="763">
        <v>0.30589237809181213</v>
      </c>
      <c r="E21" s="763">
        <v>0.41703137755393982</v>
      </c>
      <c r="F21" s="763">
        <v>0.54266482591629028</v>
      </c>
      <c r="G21" s="763">
        <v>0.63694781064987183</v>
      </c>
      <c r="H21" s="763">
        <v>0.54989475011825562</v>
      </c>
      <c r="I21" s="763">
        <v>0.46110543608665466</v>
      </c>
      <c r="J21" s="763">
        <v>0.45823532342910767</v>
      </c>
      <c r="K21" s="763">
        <v>0.38771480321884155</v>
      </c>
      <c r="L21" s="763">
        <v>0.32744532823562622</v>
      </c>
      <c r="M21" s="763">
        <v>0.26049637794494629</v>
      </c>
      <c r="N21" s="763">
        <v>0.26054927706718445</v>
      </c>
      <c r="O21" s="763">
        <v>0.30486458539962769</v>
      </c>
      <c r="P21" s="763">
        <v>0.32204437255859375</v>
      </c>
      <c r="Q21" s="763">
        <v>0.32252755761146545</v>
      </c>
      <c r="R21" s="763">
        <v>0.33035179972648621</v>
      </c>
      <c r="S21" s="763">
        <v>0.33381393551826477</v>
      </c>
      <c r="T21" s="763">
        <v>0.34747779369354248</v>
      </c>
      <c r="U21" s="763">
        <v>0.38869377970695496</v>
      </c>
      <c r="V21" s="763">
        <v>0.35079798102378845</v>
      </c>
      <c r="W21" s="763">
        <v>0.29637825489044189</v>
      </c>
      <c r="X21" s="763">
        <v>0.3315141499042511</v>
      </c>
      <c r="Y21" s="763">
        <v>0.32099631428718567</v>
      </c>
      <c r="Z21" s="763">
        <v>0.33256730437278748</v>
      </c>
    </row>
    <row r="22" spans="1:39" x14ac:dyDescent="0.2">
      <c r="A22" s="761" t="s">
        <v>965</v>
      </c>
      <c r="B22" s="757" t="s">
        <v>966</v>
      </c>
      <c r="C22" s="763">
        <v>0.99588525295257568</v>
      </c>
      <c r="D22" s="763">
        <v>1.1064209938049316</v>
      </c>
      <c r="E22" s="763">
        <v>1.1135443449020386</v>
      </c>
      <c r="F22" s="763">
        <v>1.1535009145736694</v>
      </c>
      <c r="G22" s="763">
        <v>1.2711600065231323</v>
      </c>
      <c r="H22" s="763">
        <v>1.4093705415725708</v>
      </c>
      <c r="I22" s="763">
        <v>1.3960243463516235</v>
      </c>
      <c r="J22" s="763">
        <v>1.3868540525436401</v>
      </c>
      <c r="K22" s="763">
        <v>1.4615269899368286</v>
      </c>
      <c r="L22" s="763">
        <v>1.3939774036407471</v>
      </c>
      <c r="M22" s="763">
        <v>1.4779026508331299</v>
      </c>
      <c r="N22" s="763">
        <v>1.5536400079727173</v>
      </c>
      <c r="O22" s="763">
        <v>1.5945791006088257</v>
      </c>
      <c r="P22" s="763">
        <v>1.3397740125656128</v>
      </c>
      <c r="Q22" s="763">
        <v>1.25584876537323</v>
      </c>
      <c r="R22" s="763">
        <v>1.3141460418701172</v>
      </c>
      <c r="S22" s="763">
        <v>1.4021651744842529</v>
      </c>
      <c r="T22" s="763">
        <v>1.4738086462020874</v>
      </c>
      <c r="U22" s="763">
        <v>1.3980712890625</v>
      </c>
      <c r="V22" s="763">
        <v>1.7757757902145386</v>
      </c>
      <c r="W22" s="763">
        <v>1.8351374864578247</v>
      </c>
      <c r="X22" s="763">
        <v>1.9108748435974121</v>
      </c>
      <c r="Y22" s="763">
        <v>1.5822973251342773</v>
      </c>
      <c r="Z22" s="763">
        <v>1.3816956281661987</v>
      </c>
    </row>
    <row r="23" spans="1:39" x14ac:dyDescent="0.2">
      <c r="A23" s="764"/>
      <c r="B23" s="765" t="s">
        <v>543</v>
      </c>
      <c r="C23" s="763">
        <v>-2.324002742767334</v>
      </c>
      <c r="D23" s="763">
        <v>-2.1259336471557617</v>
      </c>
      <c r="E23" s="763">
        <v>-2.0726332664489746</v>
      </c>
      <c r="F23" s="763">
        <v>-3.5285983085632324</v>
      </c>
      <c r="G23" s="763">
        <v>-3.6320888996124268</v>
      </c>
      <c r="H23" s="763">
        <v>-3.6162447929382324</v>
      </c>
      <c r="I23" s="763">
        <v>-3.7953369617462158</v>
      </c>
      <c r="J23" s="763">
        <v>-3.8259358406066895</v>
      </c>
      <c r="K23" s="763">
        <v>-3.8189866542816162</v>
      </c>
      <c r="L23" s="763">
        <v>-3.5724599361419678</v>
      </c>
      <c r="M23" s="763">
        <v>-3.7126450538635254</v>
      </c>
      <c r="N23" s="763">
        <v>-3.7813179492950439</v>
      </c>
      <c r="O23" s="763">
        <v>-4.1572027206420898</v>
      </c>
      <c r="P23" s="763">
        <v>-4.1929497718811035</v>
      </c>
      <c r="Q23" s="763">
        <v>-4.0259609222412109</v>
      </c>
      <c r="R23" s="763">
        <v>-3.9538099765777588</v>
      </c>
      <c r="S23" s="763">
        <v>-4.1924600601196289</v>
      </c>
      <c r="T23" s="763">
        <v>-4.8520207405090332</v>
      </c>
      <c r="U23" s="763">
        <v>-5.8198599815368652</v>
      </c>
      <c r="V23" s="763">
        <v>-6.3662757873535156</v>
      </c>
      <c r="W23" s="763">
        <v>-7.3337855339050293</v>
      </c>
      <c r="X23" s="763">
        <v>-7.7938518524169922</v>
      </c>
      <c r="Y23" s="763">
        <v>-7.993011474609375</v>
      </c>
      <c r="Z23" s="763">
        <v>-8.2757883071899414</v>
      </c>
    </row>
    <row r="24" spans="1:39" x14ac:dyDescent="0.2">
      <c r="A24" s="766"/>
      <c r="B24" s="767" t="s">
        <v>544</v>
      </c>
      <c r="C24" s="768">
        <v>137.95341491699219</v>
      </c>
      <c r="D24" s="768">
        <v>137.45613098144531</v>
      </c>
      <c r="E24" s="768">
        <v>135.05867004394531</v>
      </c>
      <c r="F24" s="768">
        <v>139.23550415039063</v>
      </c>
      <c r="G24" s="768">
        <v>147.87066650390625</v>
      </c>
      <c r="H24" s="768">
        <v>151.64642333984375</v>
      </c>
      <c r="I24" s="768">
        <v>152.23513793945313</v>
      </c>
      <c r="J24" s="768">
        <v>157.26576232910156</v>
      </c>
      <c r="K24" s="768">
        <v>158.46771240234375</v>
      </c>
      <c r="L24" s="768">
        <v>158.8135986328125</v>
      </c>
      <c r="M24" s="768">
        <v>165.1026611328125</v>
      </c>
      <c r="N24" s="768">
        <v>153.8284912109375</v>
      </c>
      <c r="O24" s="768">
        <v>163.23098754882813</v>
      </c>
      <c r="P24" s="768">
        <v>172.43740844726563</v>
      </c>
      <c r="Q24" s="768">
        <v>170.80244445800781</v>
      </c>
      <c r="R24" s="768">
        <v>168.83457946777344</v>
      </c>
      <c r="S24" s="768">
        <v>175.17172241210938</v>
      </c>
      <c r="T24" s="768">
        <v>173.90806579589844</v>
      </c>
      <c r="U24" s="768">
        <v>177.27680969238281</v>
      </c>
      <c r="V24" s="768">
        <v>177.85671997070313</v>
      </c>
      <c r="W24" s="768">
        <v>184.39535522460938</v>
      </c>
      <c r="X24" s="768">
        <v>191.38822937011719</v>
      </c>
      <c r="Y24" s="768">
        <v>203.80746459960938</v>
      </c>
      <c r="Z24" s="768">
        <v>199.57508850097656</v>
      </c>
    </row>
    <row r="25" spans="1:39" x14ac:dyDescent="0.2">
      <c r="A25" s="766"/>
      <c r="B25" s="765" t="s">
        <v>545</v>
      </c>
      <c r="C25" s="763">
        <v>24.144977569580078</v>
      </c>
      <c r="D25" s="763">
        <v>23.302288055419922</v>
      </c>
      <c r="E25" s="763">
        <v>22.463706970214844</v>
      </c>
      <c r="F25" s="763">
        <v>20.841028213500977</v>
      </c>
      <c r="G25" s="763">
        <v>23.403766632080078</v>
      </c>
      <c r="H25" s="763">
        <v>25.42268180847168</v>
      </c>
      <c r="I25" s="763">
        <v>22.313526153564453</v>
      </c>
      <c r="J25" s="763">
        <v>17.662172317504883</v>
      </c>
      <c r="K25" s="763">
        <v>19.998031616210938</v>
      </c>
      <c r="L25" s="763">
        <v>18.835176467895508</v>
      </c>
      <c r="M25" s="763">
        <v>19.716354370117188</v>
      </c>
      <c r="N25" s="763">
        <v>18.413444519042969</v>
      </c>
      <c r="O25" s="763">
        <v>15.627876281738281</v>
      </c>
      <c r="P25" s="763">
        <v>16.597555160522461</v>
      </c>
      <c r="Q25" s="763">
        <v>15.871601104736328</v>
      </c>
      <c r="R25" s="763">
        <v>14.878851890563965</v>
      </c>
      <c r="S25" s="763">
        <v>15.802931785583496</v>
      </c>
      <c r="T25" s="763">
        <v>15.154888153076172</v>
      </c>
      <c r="U25" s="763">
        <v>16.374139785766602</v>
      </c>
      <c r="V25" s="763">
        <v>17.854467391967773</v>
      </c>
      <c r="W25" s="763">
        <v>18.126457214355469</v>
      </c>
      <c r="X25" s="763">
        <v>17.857440948486328</v>
      </c>
      <c r="Y25" s="763">
        <v>18.810388565063477</v>
      </c>
      <c r="Z25" s="763">
        <v>18.667192459106445</v>
      </c>
    </row>
    <row r="26" spans="1:39" x14ac:dyDescent="0.2">
      <c r="A26" s="766"/>
      <c r="B26" s="765" t="s">
        <v>546</v>
      </c>
      <c r="C26" s="763">
        <v>-7.9368619918823242</v>
      </c>
      <c r="D26" s="763">
        <v>-7.6191062927246094</v>
      </c>
      <c r="E26" s="763">
        <v>-6.2156405448913574</v>
      </c>
      <c r="F26" s="763">
        <v>-7.1606950759887695</v>
      </c>
      <c r="G26" s="763">
        <v>-7.522038459777832</v>
      </c>
      <c r="H26" s="763">
        <v>-7.5420103073120117</v>
      </c>
      <c r="I26" s="763">
        <v>-7.5380935668945313</v>
      </c>
      <c r="J26" s="763">
        <v>-8.4508380889892578</v>
      </c>
      <c r="K26" s="763">
        <v>-8.1385316848754883</v>
      </c>
      <c r="L26" s="763">
        <v>-7.9187941551208496</v>
      </c>
      <c r="M26" s="763">
        <v>-9.9263286590576172</v>
      </c>
      <c r="N26" s="763">
        <v>-8.3392047882080078</v>
      </c>
      <c r="O26" s="763">
        <v>-9.0944805145263672</v>
      </c>
      <c r="P26" s="763">
        <v>-8.3622817993164063</v>
      </c>
      <c r="Q26" s="763">
        <v>-7.360260009765625</v>
      </c>
      <c r="R26" s="763">
        <v>-8.3784265518188477</v>
      </c>
      <c r="S26" s="763">
        <v>-8.585418701171875</v>
      </c>
      <c r="T26" s="763">
        <v>-7.9077205657958984</v>
      </c>
      <c r="U26" s="763">
        <v>-9.4034576416015625</v>
      </c>
      <c r="V26" s="763">
        <v>-9.4829387664794922</v>
      </c>
      <c r="W26" s="763">
        <v>-10.24009895324707</v>
      </c>
      <c r="X26" s="763">
        <v>-10.090374946594238</v>
      </c>
      <c r="Y26" s="763">
        <v>-10.22929573059082</v>
      </c>
      <c r="Z26" s="763">
        <v>-10.542454719543457</v>
      </c>
    </row>
    <row r="27" spans="1:39" s="772" customFormat="1" ht="20.100000000000001" customHeight="1" x14ac:dyDescent="0.2">
      <c r="A27" s="769"/>
      <c r="B27" s="770" t="s">
        <v>547</v>
      </c>
      <c r="C27" s="771">
        <v>154.16152954101563</v>
      </c>
      <c r="D27" s="771">
        <v>153.13931274414063</v>
      </c>
      <c r="E27" s="771">
        <v>151.30673217773438</v>
      </c>
      <c r="F27" s="771">
        <v>152.91583251953125</v>
      </c>
      <c r="G27" s="771">
        <v>163.75239562988281</v>
      </c>
      <c r="H27" s="771">
        <v>169.527099609375</v>
      </c>
      <c r="I27" s="771">
        <v>167.01055908203125</v>
      </c>
      <c r="J27" s="771">
        <v>166.47709655761719</v>
      </c>
      <c r="K27" s="771">
        <v>170.32722473144531</v>
      </c>
      <c r="L27" s="771">
        <v>169.72998046875</v>
      </c>
      <c r="M27" s="771">
        <v>174.89268493652344</v>
      </c>
      <c r="N27" s="771">
        <v>163.90274047851563</v>
      </c>
      <c r="O27" s="771">
        <v>169.76437377929688</v>
      </c>
      <c r="P27" s="771">
        <v>180.67268371582031</v>
      </c>
      <c r="Q27" s="771">
        <v>179.31378173828125</v>
      </c>
      <c r="R27" s="771">
        <v>175.33500671386719</v>
      </c>
      <c r="S27" s="771">
        <v>182.38923645019531</v>
      </c>
      <c r="T27" s="771">
        <v>181.15522766113281</v>
      </c>
      <c r="U27" s="771">
        <v>184.24749755859375</v>
      </c>
      <c r="V27" s="771">
        <v>186.22825622558594</v>
      </c>
      <c r="W27" s="771">
        <v>192.28170776367188</v>
      </c>
      <c r="X27" s="771">
        <v>199.15530395507813</v>
      </c>
      <c r="Y27" s="771">
        <v>212.3885498046875</v>
      </c>
      <c r="Z27" s="771">
        <v>207.6998291015625</v>
      </c>
    </row>
    <row r="28" spans="1:39" s="776" customFormat="1" x14ac:dyDescent="0.2">
      <c r="A28" s="773"/>
      <c r="B28" s="774"/>
      <c r="C28" s="775"/>
      <c r="D28" s="775"/>
      <c r="E28" s="775"/>
      <c r="F28" s="775"/>
      <c r="G28" s="775"/>
      <c r="H28" s="775"/>
      <c r="I28" s="775"/>
      <c r="J28" s="775"/>
      <c r="K28" s="775"/>
      <c r="L28" s="775"/>
      <c r="M28" s="775"/>
      <c r="N28" s="775"/>
      <c r="O28" s="775"/>
      <c r="P28" s="775"/>
      <c r="Q28" s="775"/>
      <c r="R28" s="775"/>
      <c r="S28" s="775"/>
      <c r="T28" s="775"/>
      <c r="U28" s="775"/>
      <c r="V28" s="775"/>
      <c r="W28" s="775"/>
      <c r="X28" s="775"/>
      <c r="Y28" s="775"/>
      <c r="Z28" s="775"/>
    </row>
    <row r="29" spans="1:39" s="803" customFormat="1" ht="19.5" customHeight="1" x14ac:dyDescent="0.2">
      <c r="A29" s="827" t="s">
        <v>578</v>
      </c>
      <c r="B29" s="826"/>
      <c r="C29" s="775">
        <v>154.16152954101563</v>
      </c>
      <c r="D29" s="775">
        <v>153.13931274414063</v>
      </c>
      <c r="E29" s="775">
        <v>151.30673217773438</v>
      </c>
      <c r="F29" s="775">
        <v>152.91583251953125</v>
      </c>
      <c r="G29" s="775">
        <v>163.75239562988281</v>
      </c>
      <c r="H29" s="775">
        <v>169.527099609375</v>
      </c>
      <c r="I29" s="775">
        <v>167.01055908203125</v>
      </c>
      <c r="J29" s="775">
        <v>166.47709655761719</v>
      </c>
      <c r="K29" s="775">
        <v>170.32722473144531</v>
      </c>
      <c r="L29" s="775">
        <v>169.72998046875</v>
      </c>
      <c r="M29" s="775">
        <v>174.89268493652344</v>
      </c>
      <c r="N29" s="775">
        <v>163.90274047851563</v>
      </c>
      <c r="O29" s="775">
        <v>168.97282409667969</v>
      </c>
      <c r="P29" s="775">
        <v>177.34394836425781</v>
      </c>
      <c r="Q29" s="775">
        <v>174.56033325195313</v>
      </c>
      <c r="R29" s="775">
        <v>168.90058898925781</v>
      </c>
      <c r="S29" s="775">
        <v>176.40898132324219</v>
      </c>
      <c r="T29" s="775">
        <v>175.37431335449219</v>
      </c>
      <c r="U29" s="775">
        <v>177.50410461425781</v>
      </c>
      <c r="V29" s="775">
        <v>181.25294494628906</v>
      </c>
      <c r="W29" s="775">
        <v>186.1357421875</v>
      </c>
      <c r="X29" s="775">
        <v>192.35649108886719</v>
      </c>
      <c r="Y29" s="775">
        <v>199.04896545410156</v>
      </c>
      <c r="Z29" s="775">
        <v>193.90107727050781</v>
      </c>
    </row>
    <row r="30" spans="1:39" s="756" customFormat="1" ht="19.5" customHeight="1" x14ac:dyDescent="0.2">
      <c r="A30" s="777" t="s">
        <v>996</v>
      </c>
      <c r="B30" s="778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  <c r="AA30" s="780"/>
      <c r="AB30" s="780"/>
      <c r="AC30" s="780"/>
      <c r="AD30" s="780"/>
      <c r="AE30" s="780"/>
      <c r="AF30" s="780"/>
      <c r="AG30" s="780"/>
      <c r="AH30" s="780"/>
      <c r="AI30" s="780"/>
      <c r="AJ30" s="780"/>
      <c r="AK30" s="780"/>
      <c r="AL30" s="780"/>
      <c r="AM30" s="780"/>
    </row>
    <row r="31" spans="1:39" s="756" customFormat="1" ht="25.15" customHeight="1" x14ac:dyDescent="0.2">
      <c r="A31" s="755" t="str">
        <f>Index!B12</f>
        <v>Table 3b    RMI constant price GDP by industry, contribution to change, FY2004-FY2020</v>
      </c>
      <c r="AA31" s="757"/>
      <c r="AB31" s="757"/>
      <c r="AC31" s="757"/>
    </row>
    <row r="32" spans="1:39" ht="20.100000000000001" customHeight="1" x14ac:dyDescent="0.2">
      <c r="A32" s="781"/>
      <c r="B32" s="759"/>
      <c r="C32" s="760" t="str">
        <f t="shared" ref="C32:X32" si="0">C2</f>
        <v>FY1997</v>
      </c>
      <c r="D32" s="760" t="str">
        <f t="shared" si="0"/>
        <v>FY1998</v>
      </c>
      <c r="E32" s="760" t="str">
        <f t="shared" si="0"/>
        <v>FY1999</v>
      </c>
      <c r="F32" s="760" t="str">
        <f t="shared" si="0"/>
        <v>FY2000</v>
      </c>
      <c r="G32" s="760" t="str">
        <f t="shared" si="0"/>
        <v>FY2001</v>
      </c>
      <c r="H32" s="760" t="str">
        <f t="shared" si="0"/>
        <v>FY2002</v>
      </c>
      <c r="I32" s="760" t="str">
        <f t="shared" si="0"/>
        <v>FY2003</v>
      </c>
      <c r="J32" s="760" t="str">
        <f t="shared" si="0"/>
        <v>FY2004</v>
      </c>
      <c r="K32" s="760" t="str">
        <f t="shared" si="0"/>
        <v>FY2005</v>
      </c>
      <c r="L32" s="760" t="str">
        <f t="shared" si="0"/>
        <v>FY2006</v>
      </c>
      <c r="M32" s="760" t="str">
        <f t="shared" si="0"/>
        <v>FY2007</v>
      </c>
      <c r="N32" s="760" t="str">
        <f t="shared" si="0"/>
        <v>FY2008</v>
      </c>
      <c r="O32" s="760" t="str">
        <f t="shared" si="0"/>
        <v>FY2009</v>
      </c>
      <c r="P32" s="760" t="str">
        <f t="shared" si="0"/>
        <v>FY2010</v>
      </c>
      <c r="Q32" s="760" t="str">
        <f t="shared" si="0"/>
        <v>FY2011</v>
      </c>
      <c r="R32" s="760" t="str">
        <f t="shared" si="0"/>
        <v>FY2012</v>
      </c>
      <c r="S32" s="760" t="str">
        <f t="shared" si="0"/>
        <v>FY2013</v>
      </c>
      <c r="T32" s="760" t="str">
        <f t="shared" si="0"/>
        <v>FY2014</v>
      </c>
      <c r="U32" s="760" t="str">
        <f t="shared" si="0"/>
        <v>FY2015</v>
      </c>
      <c r="V32" s="760" t="str">
        <f t="shared" si="0"/>
        <v>FY2016</v>
      </c>
      <c r="W32" s="760" t="str">
        <f t="shared" si="0"/>
        <v>FY2017</v>
      </c>
      <c r="X32" s="760" t="str">
        <f t="shared" si="0"/>
        <v>FY2018</v>
      </c>
      <c r="Y32" s="760" t="str">
        <f t="shared" ref="Y32:Z32" si="1">Y2</f>
        <v>FY2019</v>
      </c>
      <c r="Z32" s="760" t="str">
        <f t="shared" si="1"/>
        <v>FY2020</v>
      </c>
    </row>
    <row r="33" spans="1:39" ht="20.100000000000001" customHeight="1" x14ac:dyDescent="0.2">
      <c r="A33" s="761" t="s">
        <v>983</v>
      </c>
      <c r="B33" s="762" t="s">
        <v>984</v>
      </c>
      <c r="C33" s="239"/>
      <c r="D33" s="239">
        <f t="shared" ref="D33:F33" si="2">(D3-C3)/(D$27-C$27)*D$57</f>
        <v>-4.8715534195837972E-3</v>
      </c>
      <c r="E33" s="239">
        <f t="shared" si="2"/>
        <v>-4.1544865166262216E-3</v>
      </c>
      <c r="F33" s="239">
        <f t="shared" si="2"/>
        <v>6.7088286672559627E-4</v>
      </c>
      <c r="G33" s="239">
        <f t="shared" ref="G33:Z33" si="3">(G3-F3)/(G$27-F$27)*G$57</f>
        <v>5.1238472025921817E-3</v>
      </c>
      <c r="H33" s="239">
        <f t="shared" si="3"/>
        <v>-9.4527980109725893E-3</v>
      </c>
      <c r="I33" s="239">
        <f t="shared" si="3"/>
        <v>3.867903794627741E-3</v>
      </c>
      <c r="J33" s="239">
        <f t="shared" si="3"/>
        <v>2.3927888872605951E-3</v>
      </c>
      <c r="K33" s="239">
        <f t="shared" si="3"/>
        <v>-5.6520280987325277E-4</v>
      </c>
      <c r="L33" s="239">
        <f t="shared" si="3"/>
        <v>-8.737155169981181E-4</v>
      </c>
      <c r="M33" s="239">
        <f t="shared" si="3"/>
        <v>5.0060659154950934E-3</v>
      </c>
      <c r="N33" s="239">
        <f t="shared" si="3"/>
        <v>4.6969879295225576E-3</v>
      </c>
      <c r="O33" s="239">
        <f t="shared" si="3"/>
        <v>-3.3735883063213545E-4</v>
      </c>
      <c r="P33" s="239">
        <f t="shared" si="3"/>
        <v>-3.5703357808845393E-3</v>
      </c>
      <c r="Q33" s="239">
        <f t="shared" si="3"/>
        <v>-4.3718089043892532E-3</v>
      </c>
      <c r="R33" s="239">
        <f t="shared" si="3"/>
        <v>7.8247510872647315E-3</v>
      </c>
      <c r="S33" s="239">
        <f t="shared" si="3"/>
        <v>2.7463491302355601E-3</v>
      </c>
      <c r="T33" s="239">
        <f t="shared" si="3"/>
        <v>-6.8014011222732136E-3</v>
      </c>
      <c r="U33" s="239">
        <f t="shared" si="3"/>
        <v>1.2948170299512511E-3</v>
      </c>
      <c r="V33" s="239">
        <f t="shared" si="3"/>
        <v>6.3759622898647804E-3</v>
      </c>
      <c r="W33" s="239">
        <f t="shared" si="3"/>
        <v>-5.5764762502504128E-3</v>
      </c>
      <c r="X33" s="239">
        <f t="shared" si="3"/>
        <v>9.2191335643240432E-4</v>
      </c>
      <c r="Y33" s="239">
        <f t="shared" si="3"/>
        <v>4.0822183374576498E-3</v>
      </c>
      <c r="Z33" s="239">
        <f t="shared" si="3"/>
        <v>-6.4775668621008158E-4</v>
      </c>
      <c r="AA33" s="782"/>
      <c r="AB33" s="782"/>
      <c r="AC33" s="782"/>
      <c r="AD33" s="782"/>
      <c r="AE33" s="782"/>
      <c r="AF33" s="782"/>
      <c r="AG33" s="782"/>
      <c r="AH33" s="782"/>
      <c r="AI33" s="782"/>
      <c r="AJ33" s="782"/>
      <c r="AK33" s="782"/>
      <c r="AL33" s="782"/>
      <c r="AM33" s="782"/>
    </row>
    <row r="34" spans="1:39" x14ac:dyDescent="0.2">
      <c r="A34" s="761" t="s">
        <v>985</v>
      </c>
      <c r="B34" s="762" t="s">
        <v>952</v>
      </c>
      <c r="C34" s="239"/>
      <c r="D34" s="239">
        <f t="shared" ref="D34:F34" si="4">(D4-C4)/(D$27-C$27)*D$57</f>
        <v>1.078452915086703E-3</v>
      </c>
      <c r="E34" s="239">
        <f t="shared" si="4"/>
        <v>1.8363201562194564E-3</v>
      </c>
      <c r="F34" s="239">
        <f t="shared" si="4"/>
        <v>1.9654838454632637E-3</v>
      </c>
      <c r="G34" s="239">
        <f t="shared" ref="G34:Z34" si="5">(G4-F4)/(G$27-F$27)*G$57</f>
        <v>-1.8886378146088401E-3</v>
      </c>
      <c r="H34" s="239">
        <f t="shared" si="5"/>
        <v>-1.2682401594829996E-3</v>
      </c>
      <c r="I34" s="239">
        <f t="shared" si="5"/>
        <v>8.0686514142771183E-5</v>
      </c>
      <c r="J34" s="239">
        <f t="shared" si="5"/>
        <v>1.3334036533261618E-3</v>
      </c>
      <c r="K34" s="239">
        <f t="shared" si="5"/>
        <v>3.6661076201510744E-4</v>
      </c>
      <c r="L34" s="239">
        <f t="shared" si="5"/>
        <v>9.4872067934207837E-4</v>
      </c>
      <c r="M34" s="239">
        <f t="shared" si="5"/>
        <v>1.485519431786474E-4</v>
      </c>
      <c r="N34" s="239">
        <f t="shared" si="5"/>
        <v>-3.1474204631798901E-4</v>
      </c>
      <c r="O34" s="239">
        <f t="shared" si="5"/>
        <v>6.1185243163683423E-3</v>
      </c>
      <c r="P34" s="239">
        <f t="shared" si="5"/>
        <v>1.4695795393323424E-2</v>
      </c>
      <c r="Q34" s="239">
        <f t="shared" si="5"/>
        <v>8.6710336457761512E-3</v>
      </c>
      <c r="R34" s="239">
        <f t="shared" si="5"/>
        <v>9.4926753230309014E-3</v>
      </c>
      <c r="S34" s="239">
        <f t="shared" si="5"/>
        <v>-2.1185835917657222E-3</v>
      </c>
      <c r="T34" s="239">
        <f t="shared" si="5"/>
        <v>-4.2106892117425078E-4</v>
      </c>
      <c r="U34" s="239">
        <f t="shared" si="5"/>
        <v>5.8381872542628494E-3</v>
      </c>
      <c r="V34" s="239">
        <f t="shared" si="5"/>
        <v>-8.5530401055284866E-3</v>
      </c>
      <c r="W34" s="239">
        <f t="shared" si="5"/>
        <v>7.878940453458121E-3</v>
      </c>
      <c r="X34" s="239">
        <f t="shared" si="5"/>
        <v>4.0261135412693995E-3</v>
      </c>
      <c r="Y34" s="239">
        <f t="shared" si="5"/>
        <v>3.2667395720849167E-2</v>
      </c>
      <c r="Z34" s="239">
        <f t="shared" si="5"/>
        <v>1.5799517439925698E-3</v>
      </c>
    </row>
    <row r="35" spans="1:39" x14ac:dyDescent="0.2">
      <c r="A35" s="761" t="s">
        <v>41</v>
      </c>
      <c r="B35" s="762" t="s">
        <v>953</v>
      </c>
      <c r="C35" s="239"/>
      <c r="D35" s="239">
        <f t="shared" ref="D35:F35" si="6">(D5-C5)/(D$27-C$27)*D$57</f>
        <v>0</v>
      </c>
      <c r="E35" s="239">
        <f t="shared" si="6"/>
        <v>0</v>
      </c>
      <c r="F35" s="239">
        <f t="shared" si="6"/>
        <v>0</v>
      </c>
      <c r="G35" s="239">
        <f t="shared" ref="G35:Z35" si="7">(G5-F5)/(G$27-F$27)*G$57</f>
        <v>0</v>
      </c>
      <c r="H35" s="239">
        <f t="shared" si="7"/>
        <v>0</v>
      </c>
      <c r="I35" s="239">
        <f t="shared" si="7"/>
        <v>0</v>
      </c>
      <c r="J35" s="239">
        <f t="shared" si="7"/>
        <v>0</v>
      </c>
      <c r="K35" s="239">
        <f t="shared" si="7"/>
        <v>0</v>
      </c>
      <c r="L35" s="239">
        <f t="shared" si="7"/>
        <v>0</v>
      </c>
      <c r="M35" s="239">
        <f t="shared" si="7"/>
        <v>0</v>
      </c>
      <c r="N35" s="239">
        <f t="shared" si="7"/>
        <v>0</v>
      </c>
      <c r="O35" s="239">
        <f t="shared" si="7"/>
        <v>0</v>
      </c>
      <c r="P35" s="239">
        <f t="shared" si="7"/>
        <v>0</v>
      </c>
      <c r="Q35" s="239">
        <f t="shared" si="7"/>
        <v>0</v>
      </c>
      <c r="R35" s="239">
        <f t="shared" si="7"/>
        <v>0</v>
      </c>
      <c r="S35" s="239">
        <f t="shared" si="7"/>
        <v>0</v>
      </c>
      <c r="T35" s="239">
        <f t="shared" si="7"/>
        <v>0</v>
      </c>
      <c r="U35" s="239">
        <f t="shared" si="7"/>
        <v>0</v>
      </c>
      <c r="V35" s="239">
        <f t="shared" si="7"/>
        <v>0</v>
      </c>
      <c r="W35" s="239">
        <f t="shared" si="7"/>
        <v>0</v>
      </c>
      <c r="X35" s="239">
        <f t="shared" si="7"/>
        <v>0</v>
      </c>
      <c r="Y35" s="239">
        <f t="shared" si="7"/>
        <v>0</v>
      </c>
      <c r="Z35" s="239">
        <f t="shared" si="7"/>
        <v>0</v>
      </c>
    </row>
    <row r="36" spans="1:39" x14ac:dyDescent="0.2">
      <c r="A36" s="761" t="s">
        <v>42</v>
      </c>
      <c r="B36" s="762" t="s">
        <v>44</v>
      </c>
      <c r="C36" s="239"/>
      <c r="D36" s="239">
        <f t="shared" ref="D36:F36" si="8">(D6-C6)/(D$27-C$27)*D$57</f>
        <v>-1.2521430935883147E-3</v>
      </c>
      <c r="E36" s="239">
        <f t="shared" si="8"/>
        <v>1.0689220708266979E-2</v>
      </c>
      <c r="F36" s="239">
        <f t="shared" si="8"/>
        <v>4.5285586213969385E-3</v>
      </c>
      <c r="G36" s="239">
        <f t="shared" ref="G36:Z36" si="9">(G6-F6)/(G$27-F$27)*G$57</f>
        <v>5.3608347439682551E-3</v>
      </c>
      <c r="H36" s="239">
        <f t="shared" si="9"/>
        <v>-9.8556212370163872E-4</v>
      </c>
      <c r="I36" s="239">
        <f t="shared" si="9"/>
        <v>8.970017885932529E-3</v>
      </c>
      <c r="J36" s="239">
        <f t="shared" si="9"/>
        <v>4.4848781484566579E-3</v>
      </c>
      <c r="K36" s="239">
        <f t="shared" si="9"/>
        <v>-2.6819067097084762E-2</v>
      </c>
      <c r="L36" s="239">
        <f t="shared" si="9"/>
        <v>9.4478488199173805E-3</v>
      </c>
      <c r="M36" s="239">
        <f t="shared" si="9"/>
        <v>1.1676288928660836E-2</v>
      </c>
      <c r="N36" s="239">
        <f t="shared" si="9"/>
        <v>4.1486022617629533E-4</v>
      </c>
      <c r="O36" s="239">
        <f t="shared" si="9"/>
        <v>2.2408696666117413E-2</v>
      </c>
      <c r="P36" s="239">
        <f t="shared" si="9"/>
        <v>2.948856802255103E-2</v>
      </c>
      <c r="Q36" s="239">
        <f t="shared" si="9"/>
        <v>-4.6338213168036942E-3</v>
      </c>
      <c r="R36" s="239">
        <f t="shared" si="9"/>
        <v>-2.6360688666509917E-2</v>
      </c>
      <c r="S36" s="239">
        <f t="shared" si="9"/>
        <v>3.837288650745741E-3</v>
      </c>
      <c r="T36" s="239">
        <f t="shared" si="9"/>
        <v>9.4593499941144996E-3</v>
      </c>
      <c r="U36" s="239">
        <f t="shared" si="9"/>
        <v>-1.7333916369592736E-2</v>
      </c>
      <c r="V36" s="239">
        <f t="shared" si="9"/>
        <v>-9.9510214169226535E-3</v>
      </c>
      <c r="W36" s="239">
        <f t="shared" si="9"/>
        <v>-7.896815293017289E-3</v>
      </c>
      <c r="X36" s="239">
        <f t="shared" si="9"/>
        <v>6.1988081617131768E-3</v>
      </c>
      <c r="Y36" s="239">
        <f t="shared" si="9"/>
        <v>-4.4182700418837371E-4</v>
      </c>
      <c r="Z36" s="239">
        <f t="shared" si="9"/>
        <v>-3.4686115750620591E-3</v>
      </c>
    </row>
    <row r="37" spans="1:39" x14ac:dyDescent="0.2">
      <c r="A37" s="761" t="s">
        <v>43</v>
      </c>
      <c r="B37" s="757" t="s">
        <v>986</v>
      </c>
      <c r="C37" s="239"/>
      <c r="D37" s="239">
        <f t="shared" ref="D37:F37" si="10">(D7-C7)/(D$27-C$27)*D$57</f>
        <v>2.9433267215209333E-3</v>
      </c>
      <c r="E37" s="239">
        <f t="shared" si="10"/>
        <v>-3.4519192043792188E-3</v>
      </c>
      <c r="F37" s="239">
        <f t="shared" si="10"/>
        <v>1.4599864633435137E-2</v>
      </c>
      <c r="G37" s="239">
        <f t="shared" ref="G37:Z37" si="11">(G7-F7)/(G$27-F$27)*G$57</f>
        <v>-2.4576929263626581E-3</v>
      </c>
      <c r="H37" s="239">
        <f t="shared" si="11"/>
        <v>1.0351574129560582E-2</v>
      </c>
      <c r="I37" s="239">
        <f t="shared" si="11"/>
        <v>-1.7510349003179763E-2</v>
      </c>
      <c r="J37" s="239">
        <f t="shared" si="11"/>
        <v>2.0208522952153456E-2</v>
      </c>
      <c r="K37" s="239">
        <f t="shared" si="11"/>
        <v>6.6681775557152888E-3</v>
      </c>
      <c r="L37" s="239">
        <f t="shared" si="11"/>
        <v>2.2466834459642791E-4</v>
      </c>
      <c r="M37" s="239">
        <f t="shared" si="11"/>
        <v>-1.1648369243139542E-2</v>
      </c>
      <c r="N37" s="239">
        <f t="shared" si="11"/>
        <v>-1.0610683980925449E-2</v>
      </c>
      <c r="O37" s="239">
        <f t="shared" si="11"/>
        <v>4.6402665635156288E-3</v>
      </c>
      <c r="P37" s="239">
        <f t="shared" si="11"/>
        <v>-7.9891816480757282E-3</v>
      </c>
      <c r="Q37" s="239">
        <f t="shared" si="11"/>
        <v>1.3364649406510519E-3</v>
      </c>
      <c r="R37" s="239">
        <f t="shared" si="11"/>
        <v>-1.1479933575333504E-2</v>
      </c>
      <c r="S37" s="239">
        <f t="shared" si="11"/>
        <v>7.3706427471475775E-3</v>
      </c>
      <c r="T37" s="239">
        <f t="shared" si="11"/>
        <v>-4.9250668929071923E-3</v>
      </c>
      <c r="U37" s="239">
        <f t="shared" si="11"/>
        <v>1.326521903416456E-3</v>
      </c>
      <c r="V37" s="239">
        <f t="shared" si="11"/>
        <v>-3.1928052238190409E-3</v>
      </c>
      <c r="W37" s="239">
        <f t="shared" si="11"/>
        <v>1.5685229324384823E-3</v>
      </c>
      <c r="X37" s="239">
        <f t="shared" si="11"/>
        <v>-1.0117051521524587E-3</v>
      </c>
      <c r="Y37" s="239">
        <f t="shared" si="11"/>
        <v>6.2301550999468028E-3</v>
      </c>
      <c r="Z37" s="239">
        <f t="shared" si="11"/>
        <v>1.0144314508643379E-3</v>
      </c>
    </row>
    <row r="38" spans="1:39" x14ac:dyDescent="0.2">
      <c r="A38" s="761" t="s">
        <v>45</v>
      </c>
      <c r="B38" s="762" t="s">
        <v>987</v>
      </c>
      <c r="C38" s="239"/>
      <c r="D38" s="239">
        <f t="shared" ref="D38:F38" si="12">(D8-C8)/(D$27-C$27)*D$57</f>
        <v>3.6195267039149984E-3</v>
      </c>
      <c r="E38" s="239">
        <f t="shared" si="12"/>
        <v>-3.0595745594570378E-3</v>
      </c>
      <c r="F38" s="239">
        <f t="shared" si="12"/>
        <v>-8.4550567537659046E-4</v>
      </c>
      <c r="G38" s="239">
        <f t="shared" ref="G38:Z38" si="13">(G8-F8)/(G$27-F$27)*G$57</f>
        <v>3.211562553509992E-4</v>
      </c>
      <c r="H38" s="239">
        <f t="shared" si="13"/>
        <v>8.1826279632251557E-4</v>
      </c>
      <c r="I38" s="239">
        <f t="shared" si="13"/>
        <v>9.351605945719058E-4</v>
      </c>
      <c r="J38" s="239">
        <f t="shared" si="13"/>
        <v>-1.7338715774507405E-4</v>
      </c>
      <c r="K38" s="239">
        <f t="shared" si="13"/>
        <v>7.6149376611043239E-4</v>
      </c>
      <c r="L38" s="239">
        <f t="shared" si="13"/>
        <v>1.0786681309358667E-4</v>
      </c>
      <c r="M38" s="239">
        <f t="shared" si="13"/>
        <v>-2.1947772106862098E-4</v>
      </c>
      <c r="N38" s="239">
        <f t="shared" si="13"/>
        <v>7.9769959335240336E-4</v>
      </c>
      <c r="O38" s="239">
        <f t="shared" si="13"/>
        <v>1.2411723324098158E-3</v>
      </c>
      <c r="P38" s="239">
        <f t="shared" si="13"/>
        <v>1.0245794121490828E-4</v>
      </c>
      <c r="Q38" s="239">
        <f t="shared" si="13"/>
        <v>2.3568323439379676E-3</v>
      </c>
      <c r="R38" s="239">
        <f t="shared" si="13"/>
        <v>-1.5191800277887769E-3</v>
      </c>
      <c r="S38" s="239">
        <f t="shared" si="13"/>
        <v>-1.1375258849396722E-3</v>
      </c>
      <c r="T38" s="239">
        <f t="shared" si="13"/>
        <v>1.6218662002143254E-3</v>
      </c>
      <c r="U38" s="239">
        <f t="shared" si="13"/>
        <v>-4.133932514467191E-4</v>
      </c>
      <c r="V38" s="239">
        <f t="shared" si="13"/>
        <v>-7.7463151387297435E-4</v>
      </c>
      <c r="W38" s="239">
        <f t="shared" si="13"/>
        <v>1.8944865452976739E-3</v>
      </c>
      <c r="X38" s="239">
        <f t="shared" si="13"/>
        <v>1.148908072445119E-3</v>
      </c>
      <c r="Y38" s="239">
        <f t="shared" si="13"/>
        <v>1.4637714785775044E-3</v>
      </c>
      <c r="Z38" s="239">
        <f t="shared" si="13"/>
        <v>-2.4902894645600552E-4</v>
      </c>
    </row>
    <row r="39" spans="1:39" x14ac:dyDescent="0.2">
      <c r="A39" s="761" t="s">
        <v>46</v>
      </c>
      <c r="B39" s="762" t="s">
        <v>47</v>
      </c>
      <c r="C39" s="239"/>
      <c r="D39" s="239">
        <f t="shared" ref="D39:F39" si="14">(D9-C9)/(D$27-C$27)*D$57</f>
        <v>1.8806647048983695E-2</v>
      </c>
      <c r="E39" s="239">
        <f t="shared" si="14"/>
        <v>3.1684809933861051E-3</v>
      </c>
      <c r="F39" s="239">
        <f t="shared" si="14"/>
        <v>-2.1424307772922854E-2</v>
      </c>
      <c r="G39" s="239">
        <f t="shared" ref="G39:Z39" si="15">(G9-F9)/(G$27-F$27)*G$57</f>
        <v>7.0686019107733559E-3</v>
      </c>
      <c r="H39" s="239">
        <f t="shared" si="15"/>
        <v>1.9495380358540478E-3</v>
      </c>
      <c r="I39" s="239">
        <f t="shared" si="15"/>
        <v>-8.0702884341206354E-3</v>
      </c>
      <c r="J39" s="239">
        <f t="shared" si="15"/>
        <v>-6.2466657770837855E-3</v>
      </c>
      <c r="K39" s="239">
        <f t="shared" si="15"/>
        <v>5.2920538754269615E-3</v>
      </c>
      <c r="L39" s="239">
        <f t="shared" si="15"/>
        <v>2.4501968185627835E-2</v>
      </c>
      <c r="M39" s="239">
        <f t="shared" si="15"/>
        <v>-1.1959671770131232E-3</v>
      </c>
      <c r="N39" s="239">
        <f t="shared" si="15"/>
        <v>-7.2612876792906332E-3</v>
      </c>
      <c r="O39" s="239">
        <f t="shared" si="15"/>
        <v>-6.0867027322923312E-3</v>
      </c>
      <c r="P39" s="239">
        <f t="shared" si="15"/>
        <v>3.7238966470178208E-3</v>
      </c>
      <c r="Q39" s="239">
        <f t="shared" si="15"/>
        <v>-6.7894828076193667E-3</v>
      </c>
      <c r="R39" s="239">
        <f t="shared" si="15"/>
        <v>-9.2357614869513095E-3</v>
      </c>
      <c r="S39" s="239">
        <f t="shared" si="15"/>
        <v>7.3206895456390609E-3</v>
      </c>
      <c r="T39" s="239">
        <f t="shared" si="15"/>
        <v>-6.6446734857289009E-3</v>
      </c>
      <c r="U39" s="239">
        <f t="shared" si="15"/>
        <v>-6.1583630449279052E-3</v>
      </c>
      <c r="V39" s="239">
        <f t="shared" si="15"/>
        <v>1.0496326080900094E-2</v>
      </c>
      <c r="W39" s="239">
        <f t="shared" si="15"/>
        <v>3.635677329674617E-3</v>
      </c>
      <c r="X39" s="239">
        <f t="shared" si="15"/>
        <v>2.4734653935356643E-3</v>
      </c>
      <c r="Y39" s="239">
        <f t="shared" si="15"/>
        <v>1.0386919907550198E-2</v>
      </c>
      <c r="Z39" s="239">
        <f t="shared" si="15"/>
        <v>-3.1635764995083019E-3</v>
      </c>
    </row>
    <row r="40" spans="1:39" x14ac:dyDescent="0.2">
      <c r="A40" s="761" t="s">
        <v>48</v>
      </c>
      <c r="B40" s="762" t="s">
        <v>988</v>
      </c>
      <c r="C40" s="239"/>
      <c r="D40" s="239">
        <f t="shared" ref="D40:F40" si="16">(D10-C10)/(D$27-C$27)*D$57</f>
        <v>7.6451555112128067E-4</v>
      </c>
      <c r="E40" s="239">
        <f t="shared" si="16"/>
        <v>5.1500761547918199E-3</v>
      </c>
      <c r="F40" s="239">
        <f t="shared" si="16"/>
        <v>2.2451343470043007E-2</v>
      </c>
      <c r="G40" s="239">
        <f t="shared" ref="G40:Z40" si="17">(G10-F10)/(G$27-F$27)*G$57</f>
        <v>8.8797656077557983E-3</v>
      </c>
      <c r="H40" s="239">
        <f t="shared" si="17"/>
        <v>1.4037903861623903E-2</v>
      </c>
      <c r="I40" s="239">
        <f t="shared" si="17"/>
        <v>-5.8680692067634023E-4</v>
      </c>
      <c r="J40" s="239">
        <f t="shared" si="17"/>
        <v>2.6611884072695437E-3</v>
      </c>
      <c r="K40" s="239">
        <f t="shared" si="17"/>
        <v>-8.6469201465081769E-4</v>
      </c>
      <c r="L40" s="239">
        <f t="shared" si="17"/>
        <v>-1.7951888746000764E-2</v>
      </c>
      <c r="M40" s="239">
        <f t="shared" si="17"/>
        <v>5.8777090579303741E-3</v>
      </c>
      <c r="N40" s="239">
        <f t="shared" si="17"/>
        <v>-1.7040239083554911E-3</v>
      </c>
      <c r="O40" s="239">
        <f t="shared" si="17"/>
        <v>9.0320000968204775E-4</v>
      </c>
      <c r="P40" s="239">
        <f t="shared" si="17"/>
        <v>7.7289671694614802E-3</v>
      </c>
      <c r="Q40" s="239">
        <f t="shared" si="17"/>
        <v>-2.4761276172209564E-4</v>
      </c>
      <c r="R40" s="239">
        <f t="shared" si="17"/>
        <v>5.9964325429553503E-3</v>
      </c>
      <c r="S40" s="239">
        <f t="shared" si="17"/>
        <v>-3.8739839114139912E-4</v>
      </c>
      <c r="T40" s="239">
        <f t="shared" si="17"/>
        <v>-3.5495928616109374E-3</v>
      </c>
      <c r="U40" s="239">
        <f t="shared" si="17"/>
        <v>5.8720005215550063E-3</v>
      </c>
      <c r="V40" s="239">
        <f t="shared" si="17"/>
        <v>-1.2732048546548511E-4</v>
      </c>
      <c r="W40" s="239">
        <f t="shared" si="17"/>
        <v>4.261796011439894E-4</v>
      </c>
      <c r="X40" s="239">
        <f t="shared" si="17"/>
        <v>1.1135005992203737E-2</v>
      </c>
      <c r="Y40" s="239">
        <f t="shared" si="17"/>
        <v>5.3264991255640316E-3</v>
      </c>
      <c r="Z40" s="239">
        <f t="shared" si="17"/>
        <v>-2.2131825227730308E-3</v>
      </c>
    </row>
    <row r="41" spans="1:39" x14ac:dyDescent="0.2">
      <c r="A41" s="761" t="s">
        <v>49</v>
      </c>
      <c r="B41" s="762" t="s">
        <v>989</v>
      </c>
      <c r="C41" s="239"/>
      <c r="D41" s="239">
        <f t="shared" ref="D41:F41" si="18">(D11-C11)/(D$27-C$27)*D$57</f>
        <v>7.5522511340544423E-3</v>
      </c>
      <c r="E41" s="239">
        <f t="shared" si="18"/>
        <v>-8.7806372829867529E-3</v>
      </c>
      <c r="F41" s="239">
        <f t="shared" si="18"/>
        <v>6.6659372926968913E-3</v>
      </c>
      <c r="G41" s="239">
        <f t="shared" ref="G41:Z41" si="19">(G11-F11)/(G$27-F$27)*G$57</f>
        <v>1.0250594422467217E-2</v>
      </c>
      <c r="H41" s="239">
        <f t="shared" si="19"/>
        <v>1.3843013538331467E-2</v>
      </c>
      <c r="I41" s="239">
        <f t="shared" si="19"/>
        <v>1.1892971665132906E-2</v>
      </c>
      <c r="J41" s="239">
        <f t="shared" si="19"/>
        <v>-4.6850828454179953E-3</v>
      </c>
      <c r="K41" s="239">
        <f t="shared" si="19"/>
        <v>-8.7222507326371933E-4</v>
      </c>
      <c r="L41" s="239">
        <f t="shared" si="19"/>
        <v>-1.7786173025644378E-2</v>
      </c>
      <c r="M41" s="239">
        <f t="shared" si="19"/>
        <v>1.4512741310589281E-2</v>
      </c>
      <c r="N41" s="239">
        <f t="shared" si="19"/>
        <v>-3.763040528567714E-2</v>
      </c>
      <c r="O41" s="239">
        <f t="shared" si="19"/>
        <v>1.3477921674100439E-2</v>
      </c>
      <c r="P41" s="239">
        <f t="shared" si="19"/>
        <v>3.795734965545465E-3</v>
      </c>
      <c r="Q41" s="239">
        <f t="shared" si="19"/>
        <v>-6.0296478673103563E-3</v>
      </c>
      <c r="R41" s="239">
        <f t="shared" si="19"/>
        <v>4.7088797029283484E-3</v>
      </c>
      <c r="S41" s="239">
        <f t="shared" si="19"/>
        <v>9.9313154357568052E-3</v>
      </c>
      <c r="T41" s="239">
        <f t="shared" si="19"/>
        <v>5.7889146554175666E-3</v>
      </c>
      <c r="U41" s="239">
        <f t="shared" si="19"/>
        <v>1.0485360997874889E-2</v>
      </c>
      <c r="V41" s="239">
        <f t="shared" si="19"/>
        <v>-6.0942816321270902E-5</v>
      </c>
      <c r="W41" s="239">
        <f t="shared" si="19"/>
        <v>1.4883557749071961E-2</v>
      </c>
      <c r="X41" s="239">
        <f t="shared" si="19"/>
        <v>4.3090539174537755E-3</v>
      </c>
      <c r="Y41" s="239">
        <f t="shared" si="19"/>
        <v>1.105945429005345E-3</v>
      </c>
      <c r="Z41" s="239">
        <f t="shared" si="19"/>
        <v>-1.1601305681058599E-2</v>
      </c>
    </row>
    <row r="42" spans="1:39" x14ac:dyDescent="0.2">
      <c r="A42" s="761" t="s">
        <v>50</v>
      </c>
      <c r="B42" s="762" t="s">
        <v>990</v>
      </c>
      <c r="C42" s="239"/>
      <c r="D42" s="239">
        <f t="shared" ref="D42:F42" si="20">(D12-C12)/(D$27-C$27)*D$57</f>
        <v>-4.1494226294227334E-3</v>
      </c>
      <c r="E42" s="239">
        <f t="shared" si="20"/>
        <v>-8.1829721253334799E-3</v>
      </c>
      <c r="F42" s="239">
        <f t="shared" si="20"/>
        <v>3.4095964033215427E-4</v>
      </c>
      <c r="G42" s="239">
        <f t="shared" ref="G42:Z42" si="21">(G12-F12)/(G$27-F$27)*G$57</f>
        <v>1.4906743676490464E-2</v>
      </c>
      <c r="H42" s="239">
        <f t="shared" si="21"/>
        <v>-1.3462003655160364E-2</v>
      </c>
      <c r="I42" s="239">
        <f t="shared" si="21"/>
        <v>-2.3124789831404234E-3</v>
      </c>
      <c r="J42" s="239">
        <f t="shared" si="21"/>
        <v>1.1182694721816148E-3</v>
      </c>
      <c r="K42" s="239">
        <f t="shared" si="21"/>
        <v>-8.7079866140469836E-5</v>
      </c>
      <c r="L42" s="239">
        <f t="shared" si="21"/>
        <v>-5.7467610490958537E-3</v>
      </c>
      <c r="M42" s="239">
        <f t="shared" si="21"/>
        <v>3.1048134324467053E-3</v>
      </c>
      <c r="N42" s="239">
        <f t="shared" si="21"/>
        <v>-4.1280038889291654E-3</v>
      </c>
      <c r="O42" s="239">
        <f t="shared" si="21"/>
        <v>1.6169920625832643E-3</v>
      </c>
      <c r="P42" s="239">
        <f t="shared" si="21"/>
        <v>-8.5441422086815608E-4</v>
      </c>
      <c r="Q42" s="239">
        <f t="shared" si="21"/>
        <v>-1.2509960462190721E-3</v>
      </c>
      <c r="R42" s="239">
        <f t="shared" si="21"/>
        <v>-4.0861112250444877E-4</v>
      </c>
      <c r="S42" s="239">
        <f t="shared" si="21"/>
        <v>-2.7784374264354181E-3</v>
      </c>
      <c r="T42" s="239">
        <f t="shared" si="21"/>
        <v>2.0648790297313848E-3</v>
      </c>
      <c r="U42" s="239">
        <f t="shared" si="21"/>
        <v>1.3566829903903913E-3</v>
      </c>
      <c r="V42" s="239">
        <f t="shared" si="21"/>
        <v>2.4307845095141601E-3</v>
      </c>
      <c r="W42" s="239">
        <f t="shared" si="21"/>
        <v>9.4429645901502257E-4</v>
      </c>
      <c r="X42" s="239">
        <f t="shared" si="21"/>
        <v>6.3172674662302869E-5</v>
      </c>
      <c r="Y42" s="239">
        <f t="shared" si="21"/>
        <v>2.4907355988526337E-3</v>
      </c>
      <c r="Z42" s="239">
        <f t="shared" si="21"/>
        <v>-5.9193858566677039E-3</v>
      </c>
    </row>
    <row r="43" spans="1:39" x14ac:dyDescent="0.2">
      <c r="A43" s="761" t="s">
        <v>51</v>
      </c>
      <c r="B43" s="762" t="s">
        <v>991</v>
      </c>
      <c r="C43" s="239"/>
      <c r="D43" s="239">
        <f t="shared" ref="D43:F43" si="22">(D13-C13)/(D$27-C$27)*D$57</f>
        <v>-3.481377800740934E-3</v>
      </c>
      <c r="E43" s="239">
        <f t="shared" si="22"/>
        <v>-2.3012462562790615E-4</v>
      </c>
      <c r="F43" s="239">
        <f t="shared" si="22"/>
        <v>1.3900870740914764E-3</v>
      </c>
      <c r="G43" s="239">
        <f t="shared" ref="G43:Z43" si="23">(G13-F13)/(G$27-F$27)*G$57</f>
        <v>1.4830813116450104E-3</v>
      </c>
      <c r="H43" s="239">
        <f t="shared" si="23"/>
        <v>2.1492505318600314E-3</v>
      </c>
      <c r="I43" s="239">
        <f t="shared" si="23"/>
        <v>-5.9992220611679598E-3</v>
      </c>
      <c r="J43" s="239">
        <f t="shared" si="23"/>
        <v>-5.4874262736446478E-3</v>
      </c>
      <c r="K43" s="239">
        <f t="shared" si="23"/>
        <v>1.5829362141613127E-3</v>
      </c>
      <c r="L43" s="239">
        <f t="shared" si="23"/>
        <v>2.49542219910928E-3</v>
      </c>
      <c r="M43" s="239">
        <f t="shared" si="23"/>
        <v>4.053546147301414E-3</v>
      </c>
      <c r="N43" s="239">
        <f t="shared" si="23"/>
        <v>-5.1169984305212256E-3</v>
      </c>
      <c r="O43" s="239">
        <f t="shared" si="23"/>
        <v>4.1778440780782652E-3</v>
      </c>
      <c r="P43" s="239">
        <f t="shared" si="23"/>
        <v>-1.2307452184037665E-3</v>
      </c>
      <c r="Q43" s="239">
        <f t="shared" si="23"/>
        <v>-3.2099450068472082E-3</v>
      </c>
      <c r="R43" s="239">
        <f t="shared" si="23"/>
        <v>5.144472734903479E-4</v>
      </c>
      <c r="S43" s="239">
        <f t="shared" si="23"/>
        <v>1.0893213718332665E-3</v>
      </c>
      <c r="T43" s="239">
        <f t="shared" si="23"/>
        <v>-3.6580980177378917E-3</v>
      </c>
      <c r="U43" s="239">
        <f t="shared" si="23"/>
        <v>8.3363180749564756E-3</v>
      </c>
      <c r="V43" s="239">
        <f t="shared" si="23"/>
        <v>-4.8018736308311731E-4</v>
      </c>
      <c r="W43" s="239">
        <f t="shared" si="23"/>
        <v>1.3308600284071927E-3</v>
      </c>
      <c r="X43" s="239">
        <f t="shared" si="23"/>
        <v>-2.6325353489230689E-3</v>
      </c>
      <c r="Y43" s="239">
        <f t="shared" si="23"/>
        <v>-3.2158846812580123E-3</v>
      </c>
      <c r="Z43" s="239">
        <f t="shared" si="23"/>
        <v>5.1473170384053685E-3</v>
      </c>
    </row>
    <row r="44" spans="1:39" x14ac:dyDescent="0.2">
      <c r="A44" s="761" t="s">
        <v>53</v>
      </c>
      <c r="B44" s="757" t="s">
        <v>52</v>
      </c>
      <c r="C44" s="239"/>
      <c r="D44" s="239">
        <f t="shared" ref="D44:F44" si="24">(D14-C14)/(D$27-C$27)*D$57</f>
        <v>-8.5227300846370767E-5</v>
      </c>
      <c r="E44" s="239">
        <f t="shared" si="24"/>
        <v>4.0913957639881057E-3</v>
      </c>
      <c r="F44" s="239">
        <f t="shared" si="24"/>
        <v>1.2589232967844519E-3</v>
      </c>
      <c r="G44" s="239">
        <f t="shared" ref="G44:Z44" si="25">(G14-F14)/(G$27-F$27)*G$57</f>
        <v>1.1396818457770543E-3</v>
      </c>
      <c r="H44" s="239">
        <f t="shared" si="25"/>
        <v>-9.7408471201658692E-4</v>
      </c>
      <c r="I44" s="239">
        <f t="shared" si="25"/>
        <v>6.0505125368492483E-3</v>
      </c>
      <c r="J44" s="239">
        <f t="shared" si="25"/>
        <v>3.2384046930509738E-4</v>
      </c>
      <c r="K44" s="239">
        <f t="shared" si="25"/>
        <v>9.7344016535653489E-4</v>
      </c>
      <c r="L44" s="239">
        <f t="shared" si="25"/>
        <v>-3.9570626240474699E-3</v>
      </c>
      <c r="M44" s="239">
        <f t="shared" si="25"/>
        <v>-1.5535543507107191E-3</v>
      </c>
      <c r="N44" s="239">
        <f t="shared" si="25"/>
        <v>9.1104789950798991E-4</v>
      </c>
      <c r="O44" s="239">
        <f t="shared" si="25"/>
        <v>3.7151510306259934E-3</v>
      </c>
      <c r="P44" s="239">
        <f t="shared" si="25"/>
        <v>1.3428816428086429E-3</v>
      </c>
      <c r="Q44" s="239">
        <f t="shared" si="25"/>
        <v>-3.2983012212677189E-4</v>
      </c>
      <c r="R44" s="239">
        <f t="shared" si="25"/>
        <v>2.6100373671191868E-4</v>
      </c>
      <c r="S44" s="239">
        <f t="shared" si="25"/>
        <v>3.1511419397593893E-3</v>
      </c>
      <c r="T44" s="239">
        <f t="shared" si="25"/>
        <v>7.1260329257919952E-3</v>
      </c>
      <c r="U44" s="239">
        <f t="shared" si="25"/>
        <v>7.3842532324914561E-3</v>
      </c>
      <c r="V44" s="239">
        <f t="shared" si="25"/>
        <v>6.0949545186670742E-3</v>
      </c>
      <c r="W44" s="239">
        <f t="shared" si="25"/>
        <v>5.8604124819587235E-3</v>
      </c>
      <c r="X44" s="239">
        <f t="shared" si="25"/>
        <v>3.0557679662551167E-3</v>
      </c>
      <c r="Y44" s="239">
        <f t="shared" si="25"/>
        <v>5.87877749362886E-3</v>
      </c>
      <c r="Z44" s="239">
        <f t="shared" si="25"/>
        <v>4.3689618923527804E-3</v>
      </c>
    </row>
    <row r="45" spans="1:39" x14ac:dyDescent="0.2">
      <c r="A45" s="761" t="s">
        <v>54</v>
      </c>
      <c r="B45" s="762" t="s">
        <v>960</v>
      </c>
      <c r="C45" s="239"/>
      <c r="D45" s="239">
        <f t="shared" ref="D45:F45" si="26">(D15-C15)/(D$27-C$27)*D$57</f>
        <v>-4.4426702417963218E-3</v>
      </c>
      <c r="E45" s="239">
        <f t="shared" si="26"/>
        <v>-1.1555615317366118E-3</v>
      </c>
      <c r="F45" s="239">
        <f t="shared" si="26"/>
        <v>1.4457513172095437E-3</v>
      </c>
      <c r="G45" s="239">
        <f t="shared" ref="G45:Z45" si="27">(G15-F15)/(G$27-F$27)*G$57</f>
        <v>-1.3030120664667477E-4</v>
      </c>
      <c r="H45" s="239">
        <f t="shared" si="27"/>
        <v>8.2378783856428255E-5</v>
      </c>
      <c r="I45" s="239">
        <f t="shared" si="27"/>
        <v>7.6377382870836249E-4</v>
      </c>
      <c r="J45" s="239">
        <f t="shared" si="27"/>
        <v>6.3940105638963488E-4</v>
      </c>
      <c r="K45" s="239">
        <f t="shared" si="27"/>
        <v>6.8836688605377391E-4</v>
      </c>
      <c r="L45" s="239">
        <f t="shared" si="27"/>
        <v>1.2749309858442162E-3</v>
      </c>
      <c r="M45" s="239">
        <f t="shared" si="27"/>
        <v>8.0647379799601415E-4</v>
      </c>
      <c r="N45" s="239">
        <f t="shared" si="27"/>
        <v>5.9676662420375472E-5</v>
      </c>
      <c r="O45" s="239">
        <f t="shared" si="27"/>
        <v>3.2271357059934688E-4</v>
      </c>
      <c r="P45" s="239">
        <f t="shared" si="27"/>
        <v>9.8550173751208543E-4</v>
      </c>
      <c r="Q45" s="239">
        <f t="shared" si="27"/>
        <v>1.6835661980657091E-4</v>
      </c>
      <c r="R45" s="239">
        <f t="shared" si="27"/>
        <v>3.5911348569051807E-4</v>
      </c>
      <c r="S45" s="239">
        <f t="shared" si="27"/>
        <v>6.9570602627938539E-4</v>
      </c>
      <c r="T45" s="239">
        <f t="shared" si="27"/>
        <v>1.4370011581133937E-3</v>
      </c>
      <c r="U45" s="239">
        <f t="shared" si="27"/>
        <v>4.6921843983447099E-3</v>
      </c>
      <c r="V45" s="239">
        <f t="shared" si="27"/>
        <v>3.6299640806953702E-4</v>
      </c>
      <c r="W45" s="239">
        <f t="shared" si="27"/>
        <v>2.9948716288989712E-3</v>
      </c>
      <c r="X45" s="239">
        <f t="shared" si="27"/>
        <v>8.4881616877651827E-5</v>
      </c>
      <c r="Y45" s="239">
        <f t="shared" si="27"/>
        <v>-4.3940158025204348E-4</v>
      </c>
      <c r="Z45" s="239">
        <f t="shared" si="27"/>
        <v>-4.975134520230338E-4</v>
      </c>
    </row>
    <row r="46" spans="1:39" x14ac:dyDescent="0.2">
      <c r="A46" s="761" t="s">
        <v>56</v>
      </c>
      <c r="B46" s="762" t="s">
        <v>992</v>
      </c>
      <c r="C46" s="239"/>
      <c r="D46" s="239">
        <f t="shared" ref="D46:F46" si="28">(D16-C16)/(D$27-C$27)*D$57</f>
        <v>-1.5057586114402062E-3</v>
      </c>
      <c r="E46" s="239">
        <f t="shared" si="28"/>
        <v>7.4015258035511368E-4</v>
      </c>
      <c r="F46" s="239">
        <f t="shared" si="28"/>
        <v>8.9415831327995432E-4</v>
      </c>
      <c r="G46" s="239">
        <f t="shared" ref="G46:Z46" si="29">(G16-F16)/(G$27-F$27)*G$57</f>
        <v>-1.053986335068669E-3</v>
      </c>
      <c r="H46" s="239">
        <f t="shared" si="29"/>
        <v>-1.5690770533813165E-4</v>
      </c>
      <c r="I46" s="239">
        <f t="shared" si="29"/>
        <v>-6.6441769392755739E-4</v>
      </c>
      <c r="J46" s="239">
        <f t="shared" si="29"/>
        <v>-1.7508560427471392E-3</v>
      </c>
      <c r="K46" s="239">
        <f t="shared" si="29"/>
        <v>-5.5024410317900231E-4</v>
      </c>
      <c r="L46" s="239">
        <f t="shared" si="29"/>
        <v>7.7453566339816054E-4</v>
      </c>
      <c r="M46" s="239">
        <f t="shared" si="29"/>
        <v>7.9114437919475299E-4</v>
      </c>
      <c r="N46" s="239">
        <f t="shared" si="29"/>
        <v>6.4272307991429208E-4</v>
      </c>
      <c r="O46" s="239">
        <f t="shared" si="29"/>
        <v>2.7891234419119082E-4</v>
      </c>
      <c r="P46" s="239">
        <f t="shared" si="29"/>
        <v>-3.5494325604246266E-4</v>
      </c>
      <c r="Q46" s="239">
        <f t="shared" si="29"/>
        <v>9.6300105294805968E-4</v>
      </c>
      <c r="R46" s="239">
        <f t="shared" si="29"/>
        <v>-1.5582308670512785E-3</v>
      </c>
      <c r="S46" s="239">
        <f t="shared" si="29"/>
        <v>6.5452142287430028E-4</v>
      </c>
      <c r="T46" s="239">
        <f t="shared" si="29"/>
        <v>-1.2913670450188479E-3</v>
      </c>
      <c r="U46" s="239">
        <f t="shared" si="29"/>
        <v>-1.3983115945382864E-3</v>
      </c>
      <c r="V46" s="239">
        <f t="shared" si="29"/>
        <v>8.4740516368161782E-4</v>
      </c>
      <c r="W46" s="239">
        <f t="shared" si="29"/>
        <v>8.3008094554905417E-4</v>
      </c>
      <c r="X46" s="239">
        <f t="shared" si="29"/>
        <v>1.6897053745885218E-3</v>
      </c>
      <c r="Y46" s="239">
        <f t="shared" si="29"/>
        <v>-9.2251346591538442E-4</v>
      </c>
      <c r="Z46" s="239">
        <f t="shared" si="29"/>
        <v>-9.3446655497598423E-4</v>
      </c>
    </row>
    <row r="47" spans="1:39" x14ac:dyDescent="0.2">
      <c r="A47" s="761" t="s">
        <v>58</v>
      </c>
      <c r="B47" s="762" t="s">
        <v>993</v>
      </c>
      <c r="C47" s="239"/>
      <c r="D47" s="239">
        <f t="shared" ref="D47:F47" si="30">(D17-C17)/(D$27-C$27)*D$57</f>
        <v>-2.0338978489834194E-3</v>
      </c>
      <c r="E47" s="239">
        <f t="shared" si="30"/>
        <v>-3.7954651978679495E-3</v>
      </c>
      <c r="F47" s="239">
        <f t="shared" si="30"/>
        <v>9.4427992561141143E-5</v>
      </c>
      <c r="G47" s="239">
        <f t="shared" ref="G47:Z47" si="31">(G17-F17)/(G$27-F$27)*G$57</f>
        <v>2.1329759643075072E-3</v>
      </c>
      <c r="H47" s="239">
        <f t="shared" si="31"/>
        <v>-1.0839929770528906E-3</v>
      </c>
      <c r="I47" s="239">
        <f t="shared" si="31"/>
        <v>7.0184694316753008E-4</v>
      </c>
      <c r="J47" s="239">
        <f t="shared" si="31"/>
        <v>1.0549426488533329E-3</v>
      </c>
      <c r="K47" s="239">
        <f t="shared" si="31"/>
        <v>-7.6881164562512335E-4</v>
      </c>
      <c r="L47" s="239">
        <f t="shared" si="31"/>
        <v>9.2640837925692747E-5</v>
      </c>
      <c r="M47" s="239">
        <f t="shared" si="31"/>
        <v>-8.1499045392857596E-4</v>
      </c>
      <c r="N47" s="239">
        <f t="shared" si="31"/>
        <v>-9.829806619258614E-4</v>
      </c>
      <c r="O47" s="239">
        <f t="shared" si="31"/>
        <v>1.0433576792598454E-3</v>
      </c>
      <c r="P47" s="239">
        <f t="shared" si="31"/>
        <v>3.2506445899297056E-5</v>
      </c>
      <c r="Q47" s="239">
        <f t="shared" si="31"/>
        <v>-2.2845589505230424E-4</v>
      </c>
      <c r="R47" s="239">
        <f t="shared" si="31"/>
        <v>-2.6019958459799425E-3</v>
      </c>
      <c r="S47" s="239">
        <f t="shared" si="31"/>
        <v>-2.9486204344274946E-4</v>
      </c>
      <c r="T47" s="239">
        <f t="shared" si="31"/>
        <v>1.8620426495773802E-4</v>
      </c>
      <c r="U47" s="239">
        <f t="shared" si="31"/>
        <v>5.7217689067281196E-4</v>
      </c>
      <c r="V47" s="239">
        <f t="shared" si="31"/>
        <v>-2.970614206278773E-3</v>
      </c>
      <c r="W47" s="239">
        <f t="shared" si="31"/>
        <v>-2.7627394014824647E-4</v>
      </c>
      <c r="X47" s="239">
        <f t="shared" si="31"/>
        <v>1.7151143101538024E-3</v>
      </c>
      <c r="Y47" s="239">
        <f t="shared" si="31"/>
        <v>-1.080084615642756E-3</v>
      </c>
      <c r="Z47" s="239">
        <f t="shared" si="31"/>
        <v>-8.4988682095446435E-4</v>
      </c>
    </row>
    <row r="48" spans="1:39" x14ac:dyDescent="0.2">
      <c r="A48" s="761" t="s">
        <v>59</v>
      </c>
      <c r="B48" s="757" t="s">
        <v>55</v>
      </c>
      <c r="C48" s="239"/>
      <c r="D48" s="239">
        <f t="shared" ref="D48:F48" si="32">(D18-C18)/(D$27-C$27)*D$57</f>
        <v>-7.8519602341056115E-3</v>
      </c>
      <c r="E48" s="239">
        <f t="shared" si="32"/>
        <v>-6.8192565706051552E-3</v>
      </c>
      <c r="F48" s="239">
        <f t="shared" si="32"/>
        <v>3.611548281682636E-3</v>
      </c>
      <c r="G48" s="239">
        <f t="shared" ref="G48:Z48" si="33">(G18-F18)/(G$27-F$27)*G$57</f>
        <v>-1.7519971078158794E-3</v>
      </c>
      <c r="H48" s="239">
        <f t="shared" si="33"/>
        <v>-6.803771209290049E-3</v>
      </c>
      <c r="I48" s="239">
        <f t="shared" si="33"/>
        <v>2.5448739204444754E-3</v>
      </c>
      <c r="J48" s="239">
        <f t="shared" si="33"/>
        <v>9.3726439452385575E-3</v>
      </c>
      <c r="K48" s="239">
        <f t="shared" si="33"/>
        <v>-8.8977280341051793E-3</v>
      </c>
      <c r="L48" s="239">
        <f t="shared" si="33"/>
        <v>9.0703055256566058E-3</v>
      </c>
      <c r="M48" s="239">
        <f t="shared" si="33"/>
        <v>-1.8864470148759982E-4</v>
      </c>
      <c r="N48" s="239">
        <f t="shared" si="33"/>
        <v>-7.8643087928763466E-3</v>
      </c>
      <c r="O48" s="239">
        <f t="shared" si="33"/>
        <v>5.9140434370150282E-3</v>
      </c>
      <c r="P48" s="239">
        <f t="shared" si="33"/>
        <v>-2.1797323273242278E-3</v>
      </c>
      <c r="Q48" s="239">
        <f t="shared" si="33"/>
        <v>-4.0559825481300731E-3</v>
      </c>
      <c r="R48" s="239">
        <f t="shared" si="33"/>
        <v>7.2102554838068579E-3</v>
      </c>
      <c r="S48" s="239">
        <f t="shared" si="33"/>
        <v>8.1164923453680583E-3</v>
      </c>
      <c r="T48" s="239">
        <f t="shared" si="33"/>
        <v>7.1043517639540353E-4</v>
      </c>
      <c r="U48" s="239">
        <f t="shared" si="33"/>
        <v>4.3535147562087919E-3</v>
      </c>
      <c r="V48" s="239">
        <f t="shared" si="33"/>
        <v>7.6736395103737991E-3</v>
      </c>
      <c r="W48" s="239">
        <f t="shared" si="33"/>
        <v>1.0125337422483463E-2</v>
      </c>
      <c r="X48" s="239">
        <f t="shared" si="33"/>
        <v>3.9525451748357075E-4</v>
      </c>
      <c r="Y48" s="239">
        <f t="shared" si="33"/>
        <v>9.6162671904854362E-4</v>
      </c>
      <c r="Z48" s="239">
        <f t="shared" si="33"/>
        <v>2.6946254268236962E-3</v>
      </c>
    </row>
    <row r="49" spans="1:39" x14ac:dyDescent="0.2">
      <c r="A49" s="761" t="s">
        <v>60</v>
      </c>
      <c r="B49" s="762" t="s">
        <v>57</v>
      </c>
      <c r="C49" s="239"/>
      <c r="D49" s="239">
        <f t="shared" ref="D49:F49" si="34">(D19-C19)/(D$27-C$27)*D$57</f>
        <v>-7.9958327270855094E-3</v>
      </c>
      <c r="E49" s="239">
        <f t="shared" si="34"/>
        <v>3.0456810179373822E-4</v>
      </c>
      <c r="F49" s="239">
        <f t="shared" si="34"/>
        <v>-6.8818438372260664E-4</v>
      </c>
      <c r="G49" s="239">
        <f t="shared" ref="G49:Z49" si="35">(G19-F19)/(G$27-F$27)*G$57</f>
        <v>7.0593156188719103E-3</v>
      </c>
      <c r="H49" s="239">
        <f t="shared" si="35"/>
        <v>1.2815197708615382E-2</v>
      </c>
      <c r="I49" s="239">
        <f t="shared" si="35"/>
        <v>7.3090967088767871E-4</v>
      </c>
      <c r="J49" s="239">
        <f t="shared" si="35"/>
        <v>3.4687567266905497E-4</v>
      </c>
      <c r="K49" s="239">
        <f t="shared" si="35"/>
        <v>1.6818667558550219E-2</v>
      </c>
      <c r="L49" s="239">
        <f t="shared" si="35"/>
        <v>-2.8886057998318781E-3</v>
      </c>
      <c r="M49" s="239">
        <f t="shared" si="35"/>
        <v>5.5046000224391435E-3</v>
      </c>
      <c r="N49" s="239">
        <f t="shared" si="35"/>
        <v>3.8491229144685963E-3</v>
      </c>
      <c r="O49" s="239">
        <f t="shared" si="35"/>
        <v>-1.2384408924985557E-3</v>
      </c>
      <c r="P49" s="239">
        <f t="shared" si="35"/>
        <v>5.8863378932951229E-3</v>
      </c>
      <c r="Q49" s="239">
        <f t="shared" si="35"/>
        <v>7.4890218498863499E-3</v>
      </c>
      <c r="R49" s="239">
        <f t="shared" si="35"/>
        <v>2.9896801329667706E-3</v>
      </c>
      <c r="S49" s="239">
        <f t="shared" si="35"/>
        <v>-1.2255939666279509E-3</v>
      </c>
      <c r="T49" s="239">
        <f t="shared" si="35"/>
        <v>5.536552519894289E-4</v>
      </c>
      <c r="U49" s="239">
        <f t="shared" si="35"/>
        <v>-6.4705843210548252E-4</v>
      </c>
      <c r="V49" s="239">
        <f t="shared" si="35"/>
        <v>-4.7261273106302664E-3</v>
      </c>
      <c r="W49" s="239">
        <f t="shared" si="35"/>
        <v>-1.1069956504301014E-3</v>
      </c>
      <c r="X49" s="239">
        <f t="shared" si="35"/>
        <v>5.6364885289493191E-4</v>
      </c>
      <c r="Y49" s="239">
        <f t="shared" si="35"/>
        <v>7.6832067075283204E-4</v>
      </c>
      <c r="Z49" s="239">
        <f t="shared" si="35"/>
        <v>-2.7698548095364817E-3</v>
      </c>
    </row>
    <row r="50" spans="1:39" x14ac:dyDescent="0.2">
      <c r="A50" s="761" t="s">
        <v>61</v>
      </c>
      <c r="B50" s="762" t="s">
        <v>994</v>
      </c>
      <c r="C50" s="239"/>
      <c r="D50" s="239">
        <f t="shared" ref="D50:F50" si="36">(D20-C20)/(D$27-C$27)*D$57</f>
        <v>-2.8615018316105797E-3</v>
      </c>
      <c r="E50" s="239">
        <f t="shared" si="36"/>
        <v>-3.1259783394768023E-3</v>
      </c>
      <c r="F50" s="239">
        <f t="shared" si="36"/>
        <v>-8.2667530620596024E-4</v>
      </c>
      <c r="G50" s="239">
        <f t="shared" ref="G50:Z50" si="37">(G20-F20)/(G$27-F$27)*G$57</f>
        <v>-6.8315987779065139E-4</v>
      </c>
      <c r="H50" s="239">
        <f t="shared" si="37"/>
        <v>7.8880670281075585E-4</v>
      </c>
      <c r="I50" s="239">
        <f t="shared" si="37"/>
        <v>3.7364809163314694E-3</v>
      </c>
      <c r="J50" s="239">
        <f t="shared" si="37"/>
        <v>4.783624864369858E-3</v>
      </c>
      <c r="K50" s="239">
        <f t="shared" si="37"/>
        <v>1.3426539858003135E-2</v>
      </c>
      <c r="L50" s="239">
        <f t="shared" si="37"/>
        <v>1.5990388409832491E-3</v>
      </c>
      <c r="M50" s="239">
        <f t="shared" si="37"/>
        <v>1.9182661292062621E-3</v>
      </c>
      <c r="N50" s="239">
        <f t="shared" si="37"/>
        <v>-2.6266128948529476E-4</v>
      </c>
      <c r="O50" s="239">
        <f t="shared" si="37"/>
        <v>9.4315009128122403E-4</v>
      </c>
      <c r="P50" s="239">
        <f t="shared" si="37"/>
        <v>4.2376125302206243E-3</v>
      </c>
      <c r="Q50" s="239">
        <f t="shared" si="37"/>
        <v>6.5113552436053194E-4</v>
      </c>
      <c r="R50" s="239">
        <f t="shared" si="37"/>
        <v>2.06166093747288E-3</v>
      </c>
      <c r="S50" s="239">
        <f t="shared" si="37"/>
        <v>1.1329760316010534E-5</v>
      </c>
      <c r="T50" s="239">
        <f t="shared" si="37"/>
        <v>-5.4369389146428802E-3</v>
      </c>
      <c r="U50" s="239">
        <f t="shared" si="37"/>
        <v>-1.4318915829254321E-3</v>
      </c>
      <c r="V50" s="239">
        <f t="shared" si="37"/>
        <v>8.2343196317898612E-4</v>
      </c>
      <c r="W50" s="239">
        <f t="shared" si="37"/>
        <v>2.7629007128837295E-3</v>
      </c>
      <c r="X50" s="239">
        <f t="shared" si="37"/>
        <v>4.0473959426964188E-3</v>
      </c>
      <c r="Y50" s="239">
        <f t="shared" si="37"/>
        <v>-2.0045542230744107E-4</v>
      </c>
      <c r="Z50" s="239">
        <f t="shared" si="37"/>
        <v>-1.9675756960078447E-4</v>
      </c>
    </row>
    <row r="51" spans="1:39" x14ac:dyDescent="0.2">
      <c r="A51" s="761" t="s">
        <v>963</v>
      </c>
      <c r="B51" s="762" t="s">
        <v>995</v>
      </c>
      <c r="C51" s="239"/>
      <c r="D51" s="239">
        <f t="shared" ref="D51:F51" si="38">(D21-C21)/(D$27-C$27)*D$57</f>
        <v>5.3914101063234465E-4</v>
      </c>
      <c r="E51" s="239">
        <f t="shared" si="38"/>
        <v>7.2573787534109329E-4</v>
      </c>
      <c r="F51" s="239">
        <f t="shared" si="38"/>
        <v>8.3032292452640225E-4</v>
      </c>
      <c r="G51" s="239">
        <f t="shared" ref="G51:Z51" si="39">(G21-F21)/(G$27-F$27)*G$57</f>
        <v>6.1656784114580854E-4</v>
      </c>
      <c r="H51" s="239">
        <f t="shared" si="39"/>
        <v>-5.3161396629809266E-4</v>
      </c>
      <c r="I51" s="239">
        <f t="shared" si="39"/>
        <v>-5.2374702473049703E-4</v>
      </c>
      <c r="J51" s="239">
        <f t="shared" si="39"/>
        <v>-1.7185216751099524E-5</v>
      </c>
      <c r="K51" s="239">
        <f t="shared" si="39"/>
        <v>-4.2360493826764354E-4</v>
      </c>
      <c r="L51" s="239">
        <f t="shared" si="39"/>
        <v>-3.5384522396958402E-4</v>
      </c>
      <c r="M51" s="239">
        <f t="shared" si="39"/>
        <v>-3.9444386964391609E-4</v>
      </c>
      <c r="N51" s="239">
        <f t="shared" si="39"/>
        <v>3.0246617951664853E-7</v>
      </c>
      <c r="O51" s="239">
        <f t="shared" si="39"/>
        <v>2.7037563986461908E-4</v>
      </c>
      <c r="P51" s="239">
        <f t="shared" si="39"/>
        <v>1.0119783542629927E-4</v>
      </c>
      <c r="Q51" s="239">
        <f t="shared" si="39"/>
        <v>2.6743669432159568E-6</v>
      </c>
      <c r="R51" s="239">
        <f t="shared" si="39"/>
        <v>4.3634360054045921E-5</v>
      </c>
      <c r="S51" s="239">
        <f t="shared" si="39"/>
        <v>1.9745833171971676E-5</v>
      </c>
      <c r="T51" s="239">
        <f t="shared" si="39"/>
        <v>7.4915923994280797E-5</v>
      </c>
      <c r="U51" s="239">
        <f t="shared" si="39"/>
        <v>2.2751750830238507E-4</v>
      </c>
      <c r="V51" s="239">
        <f t="shared" si="39"/>
        <v>-2.0567877005284708E-4</v>
      </c>
      <c r="W51" s="239">
        <f t="shared" si="39"/>
        <v>-2.9222056435638675E-4</v>
      </c>
      <c r="X51" s="239">
        <f t="shared" si="39"/>
        <v>1.8273134466328879E-4</v>
      </c>
      <c r="Y51" s="239">
        <f t="shared" si="39"/>
        <v>-5.2812229492204932E-5</v>
      </c>
      <c r="Z51" s="239">
        <f t="shared" si="39"/>
        <v>5.4480291410447924E-5</v>
      </c>
    </row>
    <row r="52" spans="1:39" x14ac:dyDescent="0.2">
      <c r="A52" s="761" t="s">
        <v>965</v>
      </c>
      <c r="B52" s="757" t="s">
        <v>966</v>
      </c>
      <c r="C52" s="239"/>
      <c r="D52" s="239">
        <f t="shared" ref="D52:F52" si="40">(D22-C22)/(D$27-C$27)*D$57</f>
        <v>7.1701248152799657E-4</v>
      </c>
      <c r="E52" s="239">
        <f t="shared" si="40"/>
        <v>4.651549605037322E-5</v>
      </c>
      <c r="F52" s="239">
        <f t="shared" si="40"/>
        <v>2.6407661507549485E-4</v>
      </c>
      <c r="G52" s="239">
        <f t="shared" ref="G52:Z52" si="41">(G22-F22)/(G$27-F$27)*G$57</f>
        <v>7.6943695110468478E-4</v>
      </c>
      <c r="H52" s="239">
        <f t="shared" si="41"/>
        <v>8.4402145396288251E-4</v>
      </c>
      <c r="I52" s="239">
        <f t="shared" si="41"/>
        <v>-7.8726028178973116E-5</v>
      </c>
      <c r="J52" s="239">
        <f t="shared" si="41"/>
        <v>-5.4908467215412792E-5</v>
      </c>
      <c r="K52" s="239">
        <f t="shared" si="41"/>
        <v>4.4854781190483014E-4</v>
      </c>
      <c r="L52" s="239">
        <f t="shared" si="41"/>
        <v>-3.9658713633470845E-4</v>
      </c>
      <c r="M52" s="239">
        <f t="shared" si="41"/>
        <v>4.9446330554332989E-4</v>
      </c>
      <c r="N52" s="239">
        <f t="shared" si="41"/>
        <v>4.3305045701068584E-4</v>
      </c>
      <c r="O52" s="239">
        <f t="shared" si="41"/>
        <v>2.4977674269866597E-4</v>
      </c>
      <c r="P52" s="239">
        <f t="shared" si="41"/>
        <v>-1.5009338082586944E-3</v>
      </c>
      <c r="Q52" s="239">
        <f t="shared" si="41"/>
        <v>-4.645154179720286E-4</v>
      </c>
      <c r="R52" s="239">
        <f t="shared" si="41"/>
        <v>3.2511319504696824E-4</v>
      </c>
      <c r="S52" s="239">
        <f t="shared" si="41"/>
        <v>5.0200547091988157E-4</v>
      </c>
      <c r="T52" s="239">
        <f t="shared" si="41"/>
        <v>3.9280537115137377E-4</v>
      </c>
      <c r="U52" s="239">
        <f t="shared" si="41"/>
        <v>-4.1807988716318213E-4</v>
      </c>
      <c r="V52" s="239">
        <f t="shared" si="41"/>
        <v>2.0499844294054651E-3</v>
      </c>
      <c r="W52" s="239">
        <f t="shared" si="41"/>
        <v>3.1875773014476824E-4</v>
      </c>
      <c r="X52" s="239">
        <f t="shared" si="41"/>
        <v>3.9388747905585644E-4</v>
      </c>
      <c r="Y52" s="239">
        <f t="shared" si="41"/>
        <v>-1.6498557253451251E-3</v>
      </c>
      <c r="Z52" s="239">
        <f t="shared" si="41"/>
        <v>-9.4450335082824359E-4</v>
      </c>
    </row>
    <row r="53" spans="1:39" x14ac:dyDescent="0.2">
      <c r="A53" s="764"/>
      <c r="B53" s="765" t="s">
        <v>543</v>
      </c>
      <c r="C53" s="239"/>
      <c r="D53" s="239">
        <f t="shared" ref="D53:F53" si="42">(D23-C23)/(D$27-C$27)*D$57</f>
        <v>1.2848153245578258E-3</v>
      </c>
      <c r="E53" s="239">
        <f t="shared" si="42"/>
        <v>3.4805158617787083E-4</v>
      </c>
      <c r="F53" s="239">
        <f t="shared" si="42"/>
        <v>-9.6226058230110927E-3</v>
      </c>
      <c r="G53" s="239">
        <f t="shared" ref="G53:Z53" si="43">(G23-F23)/(G$27-F$27)*G$57</f>
        <v>-6.7678139891744562E-4</v>
      </c>
      <c r="H53" s="239">
        <f t="shared" si="43"/>
        <v>9.6756487825714739E-5</v>
      </c>
      <c r="I53" s="239">
        <f t="shared" si="43"/>
        <v>-1.0564220659743952E-3</v>
      </c>
      <c r="J53" s="239">
        <f t="shared" si="43"/>
        <v>-1.832152351842886E-4</v>
      </c>
      <c r="K53" s="239">
        <f t="shared" si="43"/>
        <v>4.1742596842251729E-5</v>
      </c>
      <c r="L53" s="239">
        <f t="shared" si="43"/>
        <v>1.4473711911196184E-3</v>
      </c>
      <c r="M53" s="239">
        <f t="shared" si="43"/>
        <v>-8.2593020593299473E-4</v>
      </c>
      <c r="N53" s="239">
        <f t="shared" si="43"/>
        <v>-3.9265733416147771E-4</v>
      </c>
      <c r="O53" s="239">
        <f t="shared" si="43"/>
        <v>-2.2933403691094297E-3</v>
      </c>
      <c r="P53" s="239">
        <f t="shared" si="43"/>
        <v>-2.1056862781755828E-4</v>
      </c>
      <c r="Q53" s="239">
        <f t="shared" si="43"/>
        <v>9.2426174342186758E-4</v>
      </c>
      <c r="R53" s="239">
        <f t="shared" si="43"/>
        <v>4.0237256146189999E-4</v>
      </c>
      <c r="S53" s="239">
        <f t="shared" si="43"/>
        <v>-1.3611091590587353E-3</v>
      </c>
      <c r="T53" s="239">
        <f t="shared" si="43"/>
        <v>-3.6162258981193266E-3</v>
      </c>
      <c r="U53" s="239">
        <f t="shared" si="43"/>
        <v>-5.3425962558378785E-3</v>
      </c>
      <c r="V53" s="239">
        <f t="shared" si="43"/>
        <v>-2.9656620201470099E-3</v>
      </c>
      <c r="W53" s="239">
        <f t="shared" si="43"/>
        <v>-5.1952897275670592E-3</v>
      </c>
      <c r="X53" s="239">
        <f t="shared" si="43"/>
        <v>-2.3926681526951015E-3</v>
      </c>
      <c r="Y53" s="239">
        <f t="shared" si="43"/>
        <v>-1.0000216827632438E-3</v>
      </c>
      <c r="Z53" s="239">
        <f t="shared" si="43"/>
        <v>-1.3314127943366439E-3</v>
      </c>
    </row>
    <row r="54" spans="1:39" s="785" customFormat="1" x14ac:dyDescent="0.2">
      <c r="A54" s="783"/>
      <c r="B54" s="767" t="s">
        <v>544</v>
      </c>
      <c r="C54" s="784"/>
      <c r="D54" s="784">
        <f t="shared" ref="D54:F54" si="44">(D24-C24)/(D$27-C$27)*D$57</f>
        <v>-3.2257330154120325E-3</v>
      </c>
      <c r="E54" s="784">
        <f t="shared" si="44"/>
        <v>-1.5655424427204984E-2</v>
      </c>
      <c r="F54" s="784">
        <f t="shared" si="44"/>
        <v>2.7605077753836551E-2</v>
      </c>
      <c r="G54" s="784">
        <f t="shared" ref="G54:Z54" si="45">(G24-F24)/(G$27-F$27)*G$57</f>
        <v>5.6470034601634085E-2</v>
      </c>
      <c r="H54" s="784">
        <f t="shared" si="45"/>
        <v>2.3057719683512716E-2</v>
      </c>
      <c r="I54" s="784">
        <f t="shared" si="45"/>
        <v>3.4726872633690556E-3</v>
      </c>
      <c r="J54" s="784">
        <f t="shared" si="45"/>
        <v>3.0121594809927953E-2</v>
      </c>
      <c r="K54" s="784">
        <f t="shared" si="45"/>
        <v>7.2199125170722446E-3</v>
      </c>
      <c r="L54" s="784">
        <f t="shared" si="45"/>
        <v>2.0307160585403294E-3</v>
      </c>
      <c r="M54" s="784">
        <f t="shared" si="45"/>
        <v>3.705333897188498E-2</v>
      </c>
      <c r="N54" s="784">
        <f t="shared" si="45"/>
        <v>-6.4463358921883471E-2</v>
      </c>
      <c r="O54" s="784">
        <f t="shared" si="45"/>
        <v>5.7366315599360652E-2</v>
      </c>
      <c r="P54" s="784">
        <f t="shared" si="45"/>
        <v>5.4230582621571384E-2</v>
      </c>
      <c r="Q54" s="784">
        <f t="shared" si="45"/>
        <v>-9.049314791988344E-3</v>
      </c>
      <c r="R54" s="784">
        <f t="shared" si="45"/>
        <v>-1.0974421325331205E-2</v>
      </c>
      <c r="S54" s="784">
        <f t="shared" si="45"/>
        <v>3.6143055874048209E-2</v>
      </c>
      <c r="T54" s="784">
        <f t="shared" si="45"/>
        <v>-6.9283508216012781E-3</v>
      </c>
      <c r="U54" s="784">
        <f t="shared" si="45"/>
        <v>1.859589667920539E-2</v>
      </c>
      <c r="V54" s="784">
        <f t="shared" si="45"/>
        <v>3.1474526710241562E-3</v>
      </c>
      <c r="W54" s="784">
        <f t="shared" si="45"/>
        <v>3.5110865485341425E-2</v>
      </c>
      <c r="X54" s="784">
        <f t="shared" si="45"/>
        <v>3.6367859568329712E-2</v>
      </c>
      <c r="Y54" s="784">
        <f t="shared" si="45"/>
        <v>6.2359550475710547E-2</v>
      </c>
      <c r="Z54" s="784">
        <f t="shared" si="45"/>
        <v>-1.9927515407609807E-2</v>
      </c>
    </row>
    <row r="55" spans="1:39" x14ac:dyDescent="0.2">
      <c r="A55" s="764"/>
      <c r="B55" s="765" t="s">
        <v>545</v>
      </c>
      <c r="C55" s="239"/>
      <c r="D55" s="239">
        <f t="shared" ref="D55:F55" si="46">(D25-C25)/(D$27-C$27)*D$57</f>
        <v>-5.4662762925944339E-3</v>
      </c>
      <c r="E55" s="239">
        <f t="shared" si="46"/>
        <v>-5.4759360622582184E-3</v>
      </c>
      <c r="F55" s="239">
        <f t="shared" si="46"/>
        <v>-1.0724431975754751E-2</v>
      </c>
      <c r="G55" s="239">
        <f t="shared" ref="G55:Z55" si="47">(G25-F25)/(G$27-F$27)*G$57</f>
        <v>1.6759143748256222E-2</v>
      </c>
      <c r="H55" s="239">
        <f t="shared" si="47"/>
        <v>1.2329072613721077E-2</v>
      </c>
      <c r="I55" s="239">
        <f t="shared" si="47"/>
        <v>-1.8340168988152033E-2</v>
      </c>
      <c r="J55" s="239">
        <f t="shared" si="47"/>
        <v>-2.7850657237636002E-2</v>
      </c>
      <c r="K55" s="239">
        <f t="shared" si="47"/>
        <v>1.4031115072322374E-2</v>
      </c>
      <c r="L55" s="239">
        <f t="shared" si="47"/>
        <v>-6.8271830891914872E-3</v>
      </c>
      <c r="M55" s="239">
        <f t="shared" si="47"/>
        <v>5.191645576038466E-3</v>
      </c>
      <c r="N55" s="239">
        <f t="shared" si="47"/>
        <v>-7.4497675620172673E-3</v>
      </c>
      <c r="O55" s="239">
        <f t="shared" si="47"/>
        <v>-1.6995251142062642E-2</v>
      </c>
      <c r="P55" s="239">
        <f t="shared" si="47"/>
        <v>5.7119103213305209E-3</v>
      </c>
      <c r="Q55" s="239">
        <f t="shared" si="47"/>
        <v>-4.0180620603830789E-3</v>
      </c>
      <c r="R55" s="239">
        <f t="shared" si="47"/>
        <v>-5.5363798841816837E-3</v>
      </c>
      <c r="S55" s="239">
        <f t="shared" si="47"/>
        <v>5.2703673518406614E-3</v>
      </c>
      <c r="T55" s="239">
        <f t="shared" si="47"/>
        <v>-3.553080461983763E-3</v>
      </c>
      <c r="U55" s="239">
        <f t="shared" si="47"/>
        <v>6.730424776761855E-3</v>
      </c>
      <c r="V55" s="239">
        <f t="shared" si="47"/>
        <v>8.0344516252135439E-3</v>
      </c>
      <c r="W55" s="239">
        <f t="shared" si="47"/>
        <v>1.4605185480458061E-3</v>
      </c>
      <c r="X55" s="239">
        <f t="shared" si="47"/>
        <v>-1.3990736248285344E-3</v>
      </c>
      <c r="Y55" s="239">
        <f t="shared" si="47"/>
        <v>4.7849472128148581E-3</v>
      </c>
      <c r="Z55" s="239">
        <f t="shared" si="47"/>
        <v>-6.742176359729109E-4</v>
      </c>
    </row>
    <row r="56" spans="1:39" x14ac:dyDescent="0.2">
      <c r="A56" s="764"/>
      <c r="B56" s="765" t="s">
        <v>546</v>
      </c>
      <c r="C56" s="239"/>
      <c r="D56" s="239">
        <f t="shared" ref="D56:F56" si="48">(D26-C26)/(D$27-C$27)*D$57</f>
        <v>2.0611867312406995E-3</v>
      </c>
      <c r="E56" s="239">
        <f t="shared" si="48"/>
        <v>9.1646339707564927E-3</v>
      </c>
      <c r="F56" s="239">
        <f t="shared" si="48"/>
        <v>-6.2459516341102691E-3</v>
      </c>
      <c r="G56" s="239">
        <f t="shared" ref="G56:Z56" si="49">(G26-F26)/(G$27-F$27)*G$57</f>
        <v>-2.363021394419111E-3</v>
      </c>
      <c r="H56" s="239">
        <f t="shared" si="49"/>
        <v>-1.2196369682017114E-4</v>
      </c>
      <c r="I56" s="239">
        <f t="shared" si="49"/>
        <v>2.3103919234773846E-5</v>
      </c>
      <c r="J56" s="239">
        <f t="shared" si="49"/>
        <v>-5.4651905071847438E-3</v>
      </c>
      <c r="K56" s="239">
        <f t="shared" si="49"/>
        <v>1.8759721942031866E-3</v>
      </c>
      <c r="L56" s="239">
        <f t="shared" si="49"/>
        <v>1.2900904720375779E-3</v>
      </c>
      <c r="M56" s="239">
        <f t="shared" si="49"/>
        <v>-1.1827813203020961E-2</v>
      </c>
      <c r="N56" s="239">
        <f t="shared" si="49"/>
        <v>9.0748442190458026E-3</v>
      </c>
      <c r="O56" s="239">
        <f t="shared" si="49"/>
        <v>-4.6080725930104961E-3</v>
      </c>
      <c r="P56" s="239">
        <f t="shared" si="49"/>
        <v>4.313029282350246E-3</v>
      </c>
      <c r="Q56" s="239">
        <f t="shared" si="49"/>
        <v>5.546061357713899E-3</v>
      </c>
      <c r="R56" s="239">
        <f t="shared" si="49"/>
        <v>-5.6781276496599524E-3</v>
      </c>
      <c r="S56" s="239">
        <f t="shared" si="49"/>
        <v>-1.1805523222799513E-3</v>
      </c>
      <c r="T56" s="239">
        <f t="shared" si="49"/>
        <v>3.715669567820335E-3</v>
      </c>
      <c r="U56" s="239">
        <f t="shared" si="49"/>
        <v>-8.2566597448877743E-3</v>
      </c>
      <c r="V56" s="239">
        <f t="shared" si="49"/>
        <v>-4.3138238473308638E-4</v>
      </c>
      <c r="W56" s="239">
        <f t="shared" si="49"/>
        <v>-4.0657642514270141E-3</v>
      </c>
      <c r="X56" s="239">
        <f t="shared" si="49"/>
        <v>7.7867004820268238E-4</v>
      </c>
      <c r="Y56" s="239">
        <f t="shared" si="49"/>
        <v>-6.9755000865011905E-4</v>
      </c>
      <c r="Z56" s="239">
        <f t="shared" si="49"/>
        <v>-1.4744626734379878E-3</v>
      </c>
    </row>
    <row r="57" spans="1:39" s="772" customFormat="1" ht="21" customHeight="1" x14ac:dyDescent="0.2">
      <c r="A57" s="769"/>
      <c r="B57" s="770" t="s">
        <v>547</v>
      </c>
      <c r="C57" s="786"/>
      <c r="D57" s="786">
        <f t="shared" ref="D57:F57" si="50">D27/C27-1</f>
        <v>-6.6308163905640649E-3</v>
      </c>
      <c r="E57" s="786">
        <f t="shared" si="50"/>
        <v>-1.1966754542434566E-2</v>
      </c>
      <c r="F57" s="786">
        <f t="shared" si="50"/>
        <v>1.0634690992511242E-2</v>
      </c>
      <c r="G57" s="786">
        <f t="shared" ref="G57:Z57" si="51">G27/F27-1</f>
        <v>7.0866194375049041E-2</v>
      </c>
      <c r="H57" s="786">
        <f t="shared" si="51"/>
        <v>3.526485189593398E-2</v>
      </c>
      <c r="I57" s="786">
        <f t="shared" si="51"/>
        <v>-1.4844473439009853E-2</v>
      </c>
      <c r="J57" s="786">
        <f t="shared" si="51"/>
        <v>-3.1941844117295837E-3</v>
      </c>
      <c r="K57" s="786">
        <f t="shared" si="51"/>
        <v>2.3127074254899682E-2</v>
      </c>
      <c r="L57" s="786">
        <f t="shared" si="51"/>
        <v>-3.5064521460793641E-3</v>
      </c>
      <c r="M57" s="786">
        <f t="shared" si="51"/>
        <v>3.0417162916742235E-2</v>
      </c>
      <c r="N57" s="786">
        <f t="shared" si="51"/>
        <v>-6.2838216829918081E-2</v>
      </c>
      <c r="O57" s="786">
        <f t="shared" si="51"/>
        <v>3.5762875493528412E-2</v>
      </c>
      <c r="P57" s="786">
        <f t="shared" si="51"/>
        <v>6.4255589636874166E-2</v>
      </c>
      <c r="Q57" s="786">
        <f t="shared" si="51"/>
        <v>-7.5213471654435038E-3</v>
      </c>
      <c r="R57" s="786">
        <f t="shared" si="51"/>
        <v>-2.218889694837467E-2</v>
      </c>
      <c r="S57" s="786">
        <f t="shared" si="51"/>
        <v>4.0232865464453704E-2</v>
      </c>
      <c r="T57" s="786">
        <f t="shared" si="51"/>
        <v>-6.7657983172678682E-3</v>
      </c>
      <c r="U57" s="786">
        <f t="shared" si="51"/>
        <v>1.7069724883928217E-2</v>
      </c>
      <c r="V57" s="786">
        <f t="shared" si="51"/>
        <v>1.0750532263605228E-2</v>
      </c>
      <c r="W57" s="786">
        <f t="shared" si="51"/>
        <v>3.2505548088004099E-2</v>
      </c>
      <c r="X57" s="786">
        <f t="shared" si="51"/>
        <v>3.5747530388352988E-2</v>
      </c>
      <c r="Y57" s="786">
        <f t="shared" si="51"/>
        <v>6.644686627374119E-2</v>
      </c>
      <c r="Z57" s="786">
        <f t="shared" si="51"/>
        <v>-2.2076146324445212E-2</v>
      </c>
    </row>
    <row r="58" spans="1:39" s="776" customFormat="1" x14ac:dyDescent="0.2">
      <c r="A58" s="787"/>
      <c r="B58" s="788"/>
      <c r="C58" s="789"/>
      <c r="D58" s="789"/>
      <c r="E58" s="789"/>
      <c r="F58" s="789"/>
      <c r="G58" s="789"/>
      <c r="H58" s="789"/>
      <c r="I58" s="789"/>
      <c r="J58" s="789"/>
      <c r="K58" s="789"/>
      <c r="L58" s="789"/>
      <c r="M58" s="789"/>
      <c r="N58" s="789"/>
      <c r="O58" s="789"/>
      <c r="P58" s="789"/>
      <c r="Q58" s="789"/>
      <c r="R58" s="789"/>
      <c r="S58" s="789"/>
      <c r="T58" s="789"/>
      <c r="U58" s="789"/>
      <c r="V58" s="789"/>
      <c r="W58" s="789"/>
      <c r="X58" s="789"/>
      <c r="Y58" s="789"/>
      <c r="Z58" s="789"/>
    </row>
    <row r="59" spans="1:39" s="803" customFormat="1" ht="19.5" customHeight="1" x14ac:dyDescent="0.2">
      <c r="A59" s="827" t="s">
        <v>578</v>
      </c>
      <c r="B59" s="826"/>
      <c r="C59" s="789"/>
      <c r="D59" s="789">
        <f t="shared" ref="D59:F59" si="52">(D29-C29)/(D$27-C$27)*D$57</f>
        <v>-6.6308163905640649E-3</v>
      </c>
      <c r="E59" s="789">
        <f t="shared" si="52"/>
        <v>-1.1966754542434566E-2</v>
      </c>
      <c r="F59" s="789">
        <f t="shared" si="52"/>
        <v>1.0634690992511242E-2</v>
      </c>
      <c r="G59" s="789">
        <f t="shared" ref="G59:Z59" si="53">(G29-F29)/(G$27-F$27)*G$57</f>
        <v>7.0866194375049041E-2</v>
      </c>
      <c r="H59" s="789">
        <f t="shared" si="53"/>
        <v>3.526485189593398E-2</v>
      </c>
      <c r="I59" s="789">
        <f t="shared" si="53"/>
        <v>-1.4844473439009853E-2</v>
      </c>
      <c r="J59" s="789">
        <f t="shared" si="53"/>
        <v>-3.1941844117295837E-3</v>
      </c>
      <c r="K59" s="789">
        <f t="shared" si="53"/>
        <v>2.3127074254899682E-2</v>
      </c>
      <c r="L59" s="789">
        <f t="shared" si="53"/>
        <v>-3.5064521460793641E-3</v>
      </c>
      <c r="M59" s="789">
        <f t="shared" si="53"/>
        <v>3.0417162916742235E-2</v>
      </c>
      <c r="N59" s="789">
        <f t="shared" si="53"/>
        <v>-6.2838216829918081E-2</v>
      </c>
      <c r="O59" s="789">
        <f t="shared" si="53"/>
        <v>3.0933488990860725E-2</v>
      </c>
      <c r="P59" s="789">
        <f t="shared" si="53"/>
        <v>4.9310253271755589E-2</v>
      </c>
      <c r="Q59" s="789">
        <f t="shared" si="53"/>
        <v>-1.540695059737429E-2</v>
      </c>
      <c r="R59" s="789">
        <f t="shared" si="53"/>
        <v>-3.15633534011125E-2</v>
      </c>
      <c r="S59" s="789">
        <f t="shared" si="53"/>
        <v>4.2823121718285583E-2</v>
      </c>
      <c r="T59" s="789">
        <f t="shared" si="53"/>
        <v>-5.6728565176736023E-3</v>
      </c>
      <c r="U59" s="789">
        <f t="shared" si="53"/>
        <v>1.1756719843324531E-2</v>
      </c>
      <c r="V59" s="789">
        <f t="shared" si="53"/>
        <v>2.0346763900220988E-2</v>
      </c>
      <c r="W59" s="789">
        <f t="shared" si="53"/>
        <v>2.621942201561615E-2</v>
      </c>
      <c r="X59" s="789">
        <f t="shared" si="53"/>
        <v>3.2352265713246911E-2</v>
      </c>
      <c r="Y59" s="789">
        <f t="shared" si="53"/>
        <v>3.3604298918114346E-2</v>
      </c>
      <c r="Z59" s="789">
        <f t="shared" si="53"/>
        <v>-2.4238068334322866E-2</v>
      </c>
    </row>
    <row r="60" spans="1:39" s="756" customFormat="1" ht="20.100000000000001" customHeight="1" x14ac:dyDescent="0.2">
      <c r="A60" s="777" t="s">
        <v>996</v>
      </c>
      <c r="B60" s="778"/>
      <c r="C60" s="790"/>
      <c r="D60" s="790"/>
      <c r="E60" s="790"/>
      <c r="F60" s="790"/>
      <c r="G60" s="790"/>
      <c r="H60" s="790"/>
      <c r="I60" s="790"/>
      <c r="J60" s="790"/>
      <c r="K60" s="790"/>
      <c r="L60" s="790"/>
      <c r="M60" s="790"/>
      <c r="N60" s="790"/>
      <c r="O60" s="790"/>
      <c r="P60" s="790"/>
      <c r="Q60" s="790"/>
      <c r="R60" s="790"/>
      <c r="S60" s="790"/>
      <c r="T60" s="790"/>
      <c r="U60" s="790"/>
      <c r="V60" s="790"/>
      <c r="W60" s="790"/>
      <c r="X60" s="790"/>
      <c r="Y60" s="790"/>
      <c r="Z60" s="790"/>
      <c r="AA60" s="791"/>
      <c r="AB60" s="791"/>
      <c r="AC60" s="791"/>
      <c r="AD60" s="791"/>
      <c r="AE60" s="791"/>
      <c r="AF60" s="791"/>
      <c r="AG60" s="791"/>
      <c r="AH60" s="791"/>
      <c r="AI60" s="791"/>
      <c r="AJ60" s="791"/>
      <c r="AK60" s="791"/>
      <c r="AL60" s="791"/>
      <c r="AM60" s="791"/>
    </row>
    <row r="61" spans="1:39" s="756" customFormat="1" ht="25.15" customHeight="1" x14ac:dyDescent="0.2">
      <c r="A61" s="755" t="str">
        <f>Index!B13</f>
        <v>Table 3d    RMI current price GDP by industry, FY2004-FY2020</v>
      </c>
      <c r="AA61" s="757"/>
      <c r="AB61" s="757"/>
      <c r="AC61" s="757"/>
    </row>
    <row r="62" spans="1:39" ht="20.100000000000001" customHeight="1" x14ac:dyDescent="0.2">
      <c r="A62" s="781"/>
      <c r="B62" s="759" t="s">
        <v>344</v>
      </c>
      <c r="C62" s="760" t="str">
        <f t="shared" ref="C62:W62" si="54">C2</f>
        <v>FY1997</v>
      </c>
      <c r="D62" s="760" t="str">
        <f t="shared" si="54"/>
        <v>FY1998</v>
      </c>
      <c r="E62" s="760" t="str">
        <f t="shared" si="54"/>
        <v>FY1999</v>
      </c>
      <c r="F62" s="760" t="str">
        <f t="shared" si="54"/>
        <v>FY2000</v>
      </c>
      <c r="G62" s="760" t="str">
        <f t="shared" si="54"/>
        <v>FY2001</v>
      </c>
      <c r="H62" s="760" t="str">
        <f t="shared" si="54"/>
        <v>FY2002</v>
      </c>
      <c r="I62" s="760" t="str">
        <f t="shared" si="54"/>
        <v>FY2003</v>
      </c>
      <c r="J62" s="760" t="str">
        <f t="shared" si="54"/>
        <v>FY2004</v>
      </c>
      <c r="K62" s="760" t="str">
        <f t="shared" si="54"/>
        <v>FY2005</v>
      </c>
      <c r="L62" s="760" t="str">
        <f t="shared" si="54"/>
        <v>FY2006</v>
      </c>
      <c r="M62" s="760" t="str">
        <f t="shared" si="54"/>
        <v>FY2007</v>
      </c>
      <c r="N62" s="760" t="str">
        <f t="shared" si="54"/>
        <v>FY2008</v>
      </c>
      <c r="O62" s="760" t="str">
        <f t="shared" si="54"/>
        <v>FY2009</v>
      </c>
      <c r="P62" s="760" t="str">
        <f t="shared" si="54"/>
        <v>FY2010</v>
      </c>
      <c r="Q62" s="760" t="str">
        <f t="shared" si="54"/>
        <v>FY2011</v>
      </c>
      <c r="R62" s="760" t="str">
        <f t="shared" si="54"/>
        <v>FY2012</v>
      </c>
      <c r="S62" s="760" t="str">
        <f t="shared" si="54"/>
        <v>FY2013</v>
      </c>
      <c r="T62" s="760" t="str">
        <f t="shared" si="54"/>
        <v>FY2014</v>
      </c>
      <c r="U62" s="760" t="str">
        <f t="shared" si="54"/>
        <v>FY2015</v>
      </c>
      <c r="V62" s="760" t="str">
        <f t="shared" si="54"/>
        <v>FY2016</v>
      </c>
      <c r="W62" s="760" t="str">
        <f t="shared" si="54"/>
        <v>FY2017</v>
      </c>
      <c r="X62" s="760" t="str">
        <f>X2</f>
        <v>FY2018</v>
      </c>
      <c r="Y62" s="760" t="str">
        <f>Y2</f>
        <v>FY2019</v>
      </c>
      <c r="Z62" s="760" t="str">
        <f>Z2</f>
        <v>FY2020</v>
      </c>
    </row>
    <row r="63" spans="1:39" ht="20.100000000000001" customHeight="1" x14ac:dyDescent="0.2">
      <c r="A63" s="761" t="s">
        <v>983</v>
      </c>
      <c r="B63" s="762" t="s">
        <v>984</v>
      </c>
      <c r="C63" s="763">
        <v>4.8190560340881348</v>
      </c>
      <c r="D63" s="763">
        <v>3.5371415615081787</v>
      </c>
      <c r="E63" s="763">
        <v>3.8531348705291748</v>
      </c>
      <c r="F63" s="763">
        <v>3.7517540454864502</v>
      </c>
      <c r="G63" s="763">
        <v>3.6928966045379639</v>
      </c>
      <c r="H63" s="763">
        <v>3.1727588176727295</v>
      </c>
      <c r="I63" s="763">
        <v>3.5433733463287354</v>
      </c>
      <c r="J63" s="763">
        <v>3.8336467742919922</v>
      </c>
      <c r="K63" s="763">
        <v>3.8709585666656494</v>
      </c>
      <c r="L63" s="763">
        <v>3.8879234790802002</v>
      </c>
      <c r="M63" s="763">
        <v>4.6562681198120117</v>
      </c>
      <c r="N63" s="763">
        <v>6.3799138069152832</v>
      </c>
      <c r="O63" s="763">
        <v>6.4115395545959473</v>
      </c>
      <c r="P63" s="763">
        <v>5.581031322479248</v>
      </c>
      <c r="Q63" s="763">
        <v>5.553530216217041</v>
      </c>
      <c r="R63" s="763">
        <v>7.3088846206665039</v>
      </c>
      <c r="S63" s="763">
        <v>7.7007761001586914</v>
      </c>
      <c r="T63" s="763">
        <v>6.6077737808227539</v>
      </c>
      <c r="U63" s="763">
        <v>7.0618381500244141</v>
      </c>
      <c r="V63" s="763">
        <v>7.8159294128417969</v>
      </c>
      <c r="W63" s="763">
        <v>7.4716067314147949</v>
      </c>
      <c r="X63" s="763">
        <v>9.9658660888671875</v>
      </c>
      <c r="Y63" s="763">
        <v>11.860158920288086</v>
      </c>
      <c r="Z63" s="763">
        <v>11.768692016601563</v>
      </c>
    </row>
    <row r="64" spans="1:39" x14ac:dyDescent="0.2">
      <c r="A64" s="761" t="s">
        <v>985</v>
      </c>
      <c r="B64" s="762" t="s">
        <v>952</v>
      </c>
      <c r="C64" s="763">
        <v>4.6569242477416992</v>
      </c>
      <c r="D64" s="763">
        <v>4.8641505241394043</v>
      </c>
      <c r="E64" s="763">
        <v>5.1737451553344727</v>
      </c>
      <c r="F64" s="763">
        <v>5.4926252365112305</v>
      </c>
      <c r="G64" s="763">
        <v>5.3835244178771973</v>
      </c>
      <c r="H64" s="763">
        <v>5.3387532234191895</v>
      </c>
      <c r="I64" s="763">
        <v>5.4625673294067383</v>
      </c>
      <c r="J64" s="763">
        <v>5.7597966194152832</v>
      </c>
      <c r="K64" s="763">
        <v>5.9557986259460449</v>
      </c>
      <c r="L64" s="763">
        <v>6.2322793006896973</v>
      </c>
      <c r="M64" s="763">
        <v>6.3964290618896484</v>
      </c>
      <c r="N64" s="763">
        <v>6.5320086479187012</v>
      </c>
      <c r="O64" s="763">
        <v>8.2844648361206055</v>
      </c>
      <c r="P64" s="763">
        <v>13.051606178283691</v>
      </c>
      <c r="Q64" s="763">
        <v>17.290641784667969</v>
      </c>
      <c r="R64" s="763">
        <v>24.906526565551758</v>
      </c>
      <c r="S64" s="763">
        <v>22.411144256591797</v>
      </c>
      <c r="T64" s="763">
        <v>13.576242446899414</v>
      </c>
      <c r="U64" s="763">
        <v>15.03956413269043</v>
      </c>
      <c r="V64" s="763">
        <v>17.556859970092773</v>
      </c>
      <c r="W64" s="763">
        <v>25.157341003417969</v>
      </c>
      <c r="X64" s="763">
        <v>26.66880989074707</v>
      </c>
      <c r="Y64" s="763">
        <v>36.404930114746094</v>
      </c>
      <c r="Z64" s="763">
        <v>41.465751647949219</v>
      </c>
    </row>
    <row r="65" spans="1:26" x14ac:dyDescent="0.2">
      <c r="A65" s="761" t="s">
        <v>41</v>
      </c>
      <c r="B65" s="762" t="s">
        <v>953</v>
      </c>
      <c r="C65" s="763">
        <v>0</v>
      </c>
      <c r="D65" s="763">
        <v>0</v>
      </c>
      <c r="E65" s="763">
        <v>0</v>
      </c>
      <c r="F65" s="763">
        <v>0</v>
      </c>
      <c r="G65" s="763">
        <v>0</v>
      </c>
      <c r="H65" s="763">
        <v>0</v>
      </c>
      <c r="I65" s="763">
        <v>0</v>
      </c>
      <c r="J65" s="763">
        <v>0</v>
      </c>
      <c r="K65" s="763">
        <v>0</v>
      </c>
      <c r="L65" s="763">
        <v>0</v>
      </c>
      <c r="M65" s="763">
        <v>0</v>
      </c>
      <c r="N65" s="763">
        <v>0</v>
      </c>
      <c r="O65" s="763">
        <v>0</v>
      </c>
      <c r="P65" s="763">
        <v>0</v>
      </c>
      <c r="Q65" s="763">
        <v>0</v>
      </c>
      <c r="R65" s="763">
        <v>0</v>
      </c>
      <c r="S65" s="763">
        <v>0</v>
      </c>
      <c r="T65" s="763">
        <v>0</v>
      </c>
      <c r="U65" s="763">
        <v>0</v>
      </c>
      <c r="V65" s="763">
        <v>0</v>
      </c>
      <c r="W65" s="763">
        <v>0</v>
      </c>
      <c r="X65" s="763">
        <v>0</v>
      </c>
      <c r="Y65" s="763">
        <v>0</v>
      </c>
      <c r="Z65" s="763">
        <v>0</v>
      </c>
    </row>
    <row r="66" spans="1:26" x14ac:dyDescent="0.2">
      <c r="A66" s="761" t="s">
        <v>42</v>
      </c>
      <c r="B66" s="762" t="s">
        <v>44</v>
      </c>
      <c r="C66" s="763">
        <v>1.6758018732070923</v>
      </c>
      <c r="D66" s="763">
        <v>2.3501594066619873</v>
      </c>
      <c r="E66" s="763">
        <v>2.1601290702819824</v>
      </c>
      <c r="F66" s="763">
        <v>2.7302610874176025</v>
      </c>
      <c r="G66" s="763">
        <v>3.8355295658111572</v>
      </c>
      <c r="H66" s="763">
        <v>4.4252824783325195</v>
      </c>
      <c r="I66" s="763">
        <v>4.741025447845459</v>
      </c>
      <c r="J66" s="763">
        <v>5.557091236114502</v>
      </c>
      <c r="K66" s="763">
        <v>2.5995779037475586</v>
      </c>
      <c r="L66" s="763">
        <v>3.5520849227905273</v>
      </c>
      <c r="M66" s="763">
        <v>4.5660266876220703</v>
      </c>
      <c r="N66" s="763">
        <v>3.7817976474761963</v>
      </c>
      <c r="O66" s="763">
        <v>3.5192933082580566</v>
      </c>
      <c r="P66" s="763">
        <v>5.9180426597595215</v>
      </c>
      <c r="Q66" s="763">
        <v>8.7488861083984375</v>
      </c>
      <c r="R66" s="763">
        <v>6.9898738861083984</v>
      </c>
      <c r="S66" s="763">
        <v>8.0588130950927734</v>
      </c>
      <c r="T66" s="763">
        <v>10.428812980651855</v>
      </c>
      <c r="U66" s="763">
        <v>7.147484302520752</v>
      </c>
      <c r="V66" s="763">
        <v>9.8366050720214844</v>
      </c>
      <c r="W66" s="763">
        <v>9.2943077087402344</v>
      </c>
      <c r="X66" s="763">
        <v>8.3434638977050781</v>
      </c>
      <c r="Y66" s="763">
        <v>11.277229309082031</v>
      </c>
      <c r="Z66" s="763">
        <v>8.4185886383056641</v>
      </c>
    </row>
    <row r="67" spans="1:26" x14ac:dyDescent="0.2">
      <c r="A67" s="761" t="s">
        <v>43</v>
      </c>
      <c r="B67" s="757" t="s">
        <v>986</v>
      </c>
      <c r="C67" s="763">
        <v>2.2715001106262207</v>
      </c>
      <c r="D67" s="763">
        <v>3.1572000980377197</v>
      </c>
      <c r="E67" s="763">
        <v>3.8789997100830078</v>
      </c>
      <c r="F67" s="763">
        <v>4.6730003356933594</v>
      </c>
      <c r="G67" s="763">
        <v>1.3241000175476074</v>
      </c>
      <c r="H67" s="763">
        <v>5.3382997512817383</v>
      </c>
      <c r="I67" s="763">
        <v>3.065500020980835</v>
      </c>
      <c r="J67" s="763">
        <v>1.1625000238418579</v>
      </c>
      <c r="K67" s="763">
        <v>0.9767000675201416</v>
      </c>
      <c r="L67" s="763">
        <v>1.341804027557373</v>
      </c>
      <c r="M67" s="763">
        <v>3.9323668479919434</v>
      </c>
      <c r="N67" s="763">
        <v>3.2430648803710938</v>
      </c>
      <c r="O67" s="763">
        <v>5.9540309906005859</v>
      </c>
      <c r="P67" s="763">
        <v>4.9448990821838379</v>
      </c>
      <c r="Q67" s="763">
        <v>5.6788210868835449</v>
      </c>
      <c r="R67" s="763">
        <v>8.4208946228027344</v>
      </c>
      <c r="S67" s="763">
        <v>6.6091737747192383</v>
      </c>
      <c r="T67" s="763">
        <v>6.4547433853149414</v>
      </c>
      <c r="U67" s="763">
        <v>6.8434772491455078</v>
      </c>
      <c r="V67" s="763">
        <v>12.238078117370605</v>
      </c>
      <c r="W67" s="763">
        <v>8.3498849868774414</v>
      </c>
      <c r="X67" s="763">
        <v>7.1333808898925781</v>
      </c>
      <c r="Y67" s="763">
        <v>7.7392940521240234</v>
      </c>
      <c r="Z67" s="763">
        <v>9.3247814178466797</v>
      </c>
    </row>
    <row r="68" spans="1:26" x14ac:dyDescent="0.2">
      <c r="A68" s="761" t="s">
        <v>45</v>
      </c>
      <c r="B68" s="762" t="s">
        <v>987</v>
      </c>
      <c r="C68" s="763">
        <v>0.64730000495910645</v>
      </c>
      <c r="D68" s="763">
        <v>0.77780002355575562</v>
      </c>
      <c r="E68" s="763">
        <v>0.62980002164840698</v>
      </c>
      <c r="F68" s="763">
        <v>0.52530002593994141</v>
      </c>
      <c r="G68" s="763">
        <v>0.63590002059936523</v>
      </c>
      <c r="H68" s="763">
        <v>2.1630001068115234</v>
      </c>
      <c r="I68" s="763">
        <v>0.82340002059936523</v>
      </c>
      <c r="J68" s="763">
        <v>0.69669997692108154</v>
      </c>
      <c r="K68" s="763">
        <v>0.55970001220703125</v>
      </c>
      <c r="L68" s="763">
        <v>0.64637601375579834</v>
      </c>
      <c r="M68" s="763">
        <v>0.86037600040435791</v>
      </c>
      <c r="N68" s="763">
        <v>1.9888160228729248</v>
      </c>
      <c r="O68" s="763">
        <v>1.109671950340271</v>
      </c>
      <c r="P68" s="763">
        <v>1.1362819671630859</v>
      </c>
      <c r="Q68" s="763">
        <v>1.0559489727020264</v>
      </c>
      <c r="R68" s="763">
        <v>1.0822889804840088</v>
      </c>
      <c r="S68" s="763">
        <v>0.86865603923797607</v>
      </c>
      <c r="T68" s="763">
        <v>1.2182300090789795</v>
      </c>
      <c r="U68" s="763">
        <v>1.2409549951553345</v>
      </c>
      <c r="V68" s="763">
        <v>0.62201297283172607</v>
      </c>
      <c r="W68" s="763">
        <v>0.81931102275848389</v>
      </c>
      <c r="X68" s="763">
        <v>0.904183030128479</v>
      </c>
      <c r="Y68" s="763">
        <v>1.4064149856567383</v>
      </c>
      <c r="Z68" s="763">
        <v>1.2657653093338013</v>
      </c>
    </row>
    <row r="69" spans="1:26" x14ac:dyDescent="0.2">
      <c r="A69" s="761" t="s">
        <v>46</v>
      </c>
      <c r="B69" s="762" t="s">
        <v>47</v>
      </c>
      <c r="C69" s="763">
        <v>6.3237442970275879</v>
      </c>
      <c r="D69" s="763">
        <v>8.3530406951904297</v>
      </c>
      <c r="E69" s="763">
        <v>8.9599113464355469</v>
      </c>
      <c r="F69" s="763">
        <v>6.6987261772155762</v>
      </c>
      <c r="G69" s="763">
        <v>7.2073450088500977</v>
      </c>
      <c r="H69" s="763">
        <v>7.5470519065856934</v>
      </c>
      <c r="I69" s="763">
        <v>6.6781773567199707</v>
      </c>
      <c r="J69" s="763">
        <v>6.2720503807067871</v>
      </c>
      <c r="K69" s="763">
        <v>7.0728559494018555</v>
      </c>
      <c r="L69" s="763">
        <v>10.74985408782959</v>
      </c>
      <c r="M69" s="763">
        <v>10.593917846679688</v>
      </c>
      <c r="N69" s="763">
        <v>10.191166877746582</v>
      </c>
      <c r="O69" s="763">
        <v>9.4092922210693359</v>
      </c>
      <c r="P69" s="763">
        <v>9.9029684066772461</v>
      </c>
      <c r="Q69" s="763">
        <v>9.1768922805786133</v>
      </c>
      <c r="R69" s="763">
        <v>7.7451615333557129</v>
      </c>
      <c r="S69" s="763">
        <v>8.5566816329956055</v>
      </c>
      <c r="T69" s="763">
        <v>8.0566062927246094</v>
      </c>
      <c r="U69" s="763">
        <v>6.8972234725952148</v>
      </c>
      <c r="V69" s="763">
        <v>8.8936443328857422</v>
      </c>
      <c r="W69" s="763">
        <v>9.8495607376098633</v>
      </c>
      <c r="X69" s="763">
        <v>10.678975105285645</v>
      </c>
      <c r="Y69" s="763">
        <v>13.241608619689941</v>
      </c>
      <c r="Z69" s="763">
        <v>12.340523719787598</v>
      </c>
    </row>
    <row r="70" spans="1:26" x14ac:dyDescent="0.2">
      <c r="A70" s="761" t="s">
        <v>48</v>
      </c>
      <c r="B70" s="762" t="s">
        <v>988</v>
      </c>
      <c r="C70" s="763">
        <v>12.915485382080078</v>
      </c>
      <c r="D70" s="763">
        <v>14.629708290100098</v>
      </c>
      <c r="E70" s="763">
        <v>13.467840194702148</v>
      </c>
      <c r="F70" s="763">
        <v>13.304667472839355</v>
      </c>
      <c r="G70" s="763">
        <v>15.28223705291748</v>
      </c>
      <c r="H70" s="763">
        <v>17.901840209960938</v>
      </c>
      <c r="I70" s="763">
        <v>17.259624481201172</v>
      </c>
      <c r="J70" s="763">
        <v>17.566265106201172</v>
      </c>
      <c r="K70" s="763">
        <v>17.268115997314453</v>
      </c>
      <c r="L70" s="763">
        <v>17.954854965209961</v>
      </c>
      <c r="M70" s="763">
        <v>16.830532073974609</v>
      </c>
      <c r="N70" s="763">
        <v>21.601352691650391</v>
      </c>
      <c r="O70" s="763">
        <v>18.893848419189453</v>
      </c>
      <c r="P70" s="763">
        <v>18.979934692382813</v>
      </c>
      <c r="Q70" s="763">
        <v>20.914772033691406</v>
      </c>
      <c r="R70" s="763">
        <v>21.432422637939453</v>
      </c>
      <c r="S70" s="763">
        <v>19.445140838623047</v>
      </c>
      <c r="T70" s="763">
        <v>23.502016067504883</v>
      </c>
      <c r="U70" s="763">
        <v>24.718503952026367</v>
      </c>
      <c r="V70" s="763">
        <v>26.616178512573242</v>
      </c>
      <c r="W70" s="763">
        <v>26.067852020263672</v>
      </c>
      <c r="X70" s="763">
        <v>27.17723274230957</v>
      </c>
      <c r="Y70" s="763">
        <v>25.912881851196289</v>
      </c>
      <c r="Z70" s="763">
        <v>27.862119674682617</v>
      </c>
    </row>
    <row r="71" spans="1:26" x14ac:dyDescent="0.2">
      <c r="A71" s="761" t="s">
        <v>49</v>
      </c>
      <c r="B71" s="762" t="s">
        <v>989</v>
      </c>
      <c r="C71" s="763">
        <v>4.7783174514770508</v>
      </c>
      <c r="D71" s="763">
        <v>5.7966151237487793</v>
      </c>
      <c r="E71" s="763">
        <v>5.4527397155761719</v>
      </c>
      <c r="F71" s="763">
        <v>8.1125278472900391</v>
      </c>
      <c r="G71" s="763">
        <v>5.6699104309082031</v>
      </c>
      <c r="H71" s="763">
        <v>7.9808130264282227</v>
      </c>
      <c r="I71" s="763">
        <v>9.1826658248901367</v>
      </c>
      <c r="J71" s="763">
        <v>8.2820701599121094</v>
      </c>
      <c r="K71" s="763">
        <v>8.0889663696289063</v>
      </c>
      <c r="L71" s="763">
        <v>6.8268499374389648</v>
      </c>
      <c r="M71" s="763">
        <v>9.8408918380737305</v>
      </c>
      <c r="N71" s="763">
        <v>9.1216650009155273</v>
      </c>
      <c r="O71" s="763">
        <v>8.5643558502197266</v>
      </c>
      <c r="P71" s="763">
        <v>8.4578456878662109</v>
      </c>
      <c r="Q71" s="763">
        <v>9.4101371765136719</v>
      </c>
      <c r="R71" s="763">
        <v>9.5462455749511719</v>
      </c>
      <c r="S71" s="763">
        <v>12.183821678161621</v>
      </c>
      <c r="T71" s="763">
        <v>12.550033569335938</v>
      </c>
      <c r="U71" s="763">
        <v>14.609349250793457</v>
      </c>
      <c r="V71" s="763">
        <v>14.569449424743652</v>
      </c>
      <c r="W71" s="763">
        <v>16.306325912475586</v>
      </c>
      <c r="X71" s="763">
        <v>15.882412910461426</v>
      </c>
      <c r="Y71" s="763">
        <v>16.575445175170898</v>
      </c>
      <c r="Z71" s="763">
        <v>16.419607162475586</v>
      </c>
    </row>
    <row r="72" spans="1:26" x14ac:dyDescent="0.2">
      <c r="A72" s="761" t="s">
        <v>50</v>
      </c>
      <c r="B72" s="762" t="s">
        <v>990</v>
      </c>
      <c r="C72" s="763">
        <v>5.7520909309387207</v>
      </c>
      <c r="D72" s="763">
        <v>5.3412742614746094</v>
      </c>
      <c r="E72" s="763">
        <v>4.524195671081543</v>
      </c>
      <c r="F72" s="763">
        <v>4.6158428192138672</v>
      </c>
      <c r="G72" s="763">
        <v>6.545320987701416</v>
      </c>
      <c r="H72" s="763">
        <v>4.5367894172668457</v>
      </c>
      <c r="I72" s="763">
        <v>4.2915053367614746</v>
      </c>
      <c r="J72" s="763">
        <v>4.959162712097168</v>
      </c>
      <c r="K72" s="763">
        <v>4.5573587417602539</v>
      </c>
      <c r="L72" s="763">
        <v>4.0253653526306152</v>
      </c>
      <c r="M72" s="763">
        <v>4.2913064956665039</v>
      </c>
      <c r="N72" s="763">
        <v>3.8051621913909912</v>
      </c>
      <c r="O72" s="763">
        <v>3.8157882690429688</v>
      </c>
      <c r="P72" s="763">
        <v>3.6759052276611328</v>
      </c>
      <c r="Q72" s="763">
        <v>3.7180655002593994</v>
      </c>
      <c r="R72" s="763">
        <v>3.6908507347106934</v>
      </c>
      <c r="S72" s="763">
        <v>3.5273265838623047</v>
      </c>
      <c r="T72" s="763">
        <v>3.8548779487609863</v>
      </c>
      <c r="U72" s="763">
        <v>4.0332798957824707</v>
      </c>
      <c r="V72" s="763">
        <v>4.5113444328308105</v>
      </c>
      <c r="W72" s="763">
        <v>4.8058505058288574</v>
      </c>
      <c r="X72" s="763">
        <v>4.9968967437744141</v>
      </c>
      <c r="Y72" s="763">
        <v>5.7143707275390625</v>
      </c>
      <c r="Z72" s="763">
        <v>4.3908147811889648</v>
      </c>
    </row>
    <row r="73" spans="1:26" x14ac:dyDescent="0.2">
      <c r="A73" s="761" t="s">
        <v>51</v>
      </c>
      <c r="B73" s="762" t="s">
        <v>991</v>
      </c>
      <c r="C73" s="763">
        <v>4.6554999351501465</v>
      </c>
      <c r="D73" s="763">
        <v>4.291100025177002</v>
      </c>
      <c r="E73" s="763">
        <v>4.4204998016357422</v>
      </c>
      <c r="F73" s="763">
        <v>4.6152000427246094</v>
      </c>
      <c r="G73" s="763">
        <v>4.793799877166748</v>
      </c>
      <c r="H73" s="763">
        <v>5.0731000900268555</v>
      </c>
      <c r="I73" s="763">
        <v>4.3491997718811035</v>
      </c>
      <c r="J73" s="763">
        <v>3.783099889755249</v>
      </c>
      <c r="K73" s="763">
        <v>4.1951999664306641</v>
      </c>
      <c r="L73" s="763">
        <v>4.6721000671386719</v>
      </c>
      <c r="M73" s="763">
        <v>5.2899999618530273</v>
      </c>
      <c r="N73" s="763">
        <v>4.8829998970031738</v>
      </c>
      <c r="O73" s="763">
        <v>5.5520000457763672</v>
      </c>
      <c r="P73" s="763">
        <v>5.3123779296875</v>
      </c>
      <c r="Q73" s="763">
        <v>5.0370001792907715</v>
      </c>
      <c r="R73" s="763">
        <v>5.2187161445617676</v>
      </c>
      <c r="S73" s="763">
        <v>5.4868054389953613</v>
      </c>
      <c r="T73" s="763">
        <v>4.9051351547241211</v>
      </c>
      <c r="U73" s="763">
        <v>6.4547967910766602</v>
      </c>
      <c r="V73" s="763">
        <v>6.4261946678161621</v>
      </c>
      <c r="W73" s="763">
        <v>6.7999682426452637</v>
      </c>
      <c r="X73" s="763">
        <v>6.4359087944030762</v>
      </c>
      <c r="Y73" s="763">
        <v>5.9675412178039551</v>
      </c>
      <c r="Z73" s="763">
        <v>7.3136324882507324</v>
      </c>
    </row>
    <row r="74" spans="1:26" x14ac:dyDescent="0.2">
      <c r="A74" s="761" t="s">
        <v>53</v>
      </c>
      <c r="B74" s="757" t="s">
        <v>52</v>
      </c>
      <c r="C74" s="763">
        <v>4.8444457054138184</v>
      </c>
      <c r="D74" s="763">
        <v>5.2728748321533203</v>
      </c>
      <c r="E74" s="763">
        <v>5.82598876953125</v>
      </c>
      <c r="F74" s="763">
        <v>6.6936397552490234</v>
      </c>
      <c r="G74" s="763">
        <v>6.918938159942627</v>
      </c>
      <c r="H74" s="763">
        <v>7.3227715492248535</v>
      </c>
      <c r="I74" s="763">
        <v>7.2088255882263184</v>
      </c>
      <c r="J74" s="763">
        <v>8.0701942443847656</v>
      </c>
      <c r="K74" s="763">
        <v>8.1855020523071289</v>
      </c>
      <c r="L74" s="763">
        <v>9.6488180160522461</v>
      </c>
      <c r="M74" s="763">
        <v>10.17537784576416</v>
      </c>
      <c r="N74" s="763">
        <v>9.5704288482666016</v>
      </c>
      <c r="O74" s="763">
        <v>8.6222753524780273</v>
      </c>
      <c r="P74" s="763">
        <v>8.422027587890625</v>
      </c>
      <c r="Q74" s="763">
        <v>8.18524169921875</v>
      </c>
      <c r="R74" s="763">
        <v>7.9872574806213379</v>
      </c>
      <c r="S74" s="763">
        <v>9.3031473159790039</v>
      </c>
      <c r="T74" s="763">
        <v>9.9980840682983398</v>
      </c>
      <c r="U74" s="763">
        <v>10.273467063903809</v>
      </c>
      <c r="V74" s="763">
        <v>11.052280426025391</v>
      </c>
      <c r="W74" s="763">
        <v>13.540492057800293</v>
      </c>
      <c r="X74" s="763">
        <v>15.420712471008301</v>
      </c>
      <c r="Y74" s="763">
        <v>15.874601364135742</v>
      </c>
      <c r="Z74" s="763">
        <v>14.319445610046387</v>
      </c>
    </row>
    <row r="75" spans="1:26" x14ac:dyDescent="0.2">
      <c r="A75" s="761" t="s">
        <v>54</v>
      </c>
      <c r="B75" s="762" t="s">
        <v>960</v>
      </c>
      <c r="C75" s="763">
        <v>7.2473783493041992</v>
      </c>
      <c r="D75" s="763">
        <v>6.7855148315429688</v>
      </c>
      <c r="E75" s="763">
        <v>6.9022140502929688</v>
      </c>
      <c r="F75" s="763">
        <v>7.1259627342224121</v>
      </c>
      <c r="G75" s="763">
        <v>7.1301450729370117</v>
      </c>
      <c r="H75" s="763">
        <v>7.1697702407836914</v>
      </c>
      <c r="I75" s="763">
        <v>7.3080816268920898</v>
      </c>
      <c r="J75" s="763">
        <v>7.6151175498962402</v>
      </c>
      <c r="K75" s="763">
        <v>8.1100845336914063</v>
      </c>
      <c r="L75" s="763">
        <v>8.5312089920043945</v>
      </c>
      <c r="M75" s="763">
        <v>8.7236413955688477</v>
      </c>
      <c r="N75" s="763">
        <v>9.3883228302001953</v>
      </c>
      <c r="O75" s="763">
        <v>9.5277214050292969</v>
      </c>
      <c r="P75" s="763">
        <v>9.5893077850341797</v>
      </c>
      <c r="Q75" s="763">
        <v>10.110553741455078</v>
      </c>
      <c r="R75" s="763">
        <v>10.359037399291992</v>
      </c>
      <c r="S75" s="763">
        <v>10.639776229858398</v>
      </c>
      <c r="T75" s="763">
        <v>11.055294990539551</v>
      </c>
      <c r="U75" s="763">
        <v>11.994319915771484</v>
      </c>
      <c r="V75" s="763">
        <v>12.174629211425781</v>
      </c>
      <c r="W75" s="763">
        <v>12.973413467407227</v>
      </c>
      <c r="X75" s="763">
        <v>13.313623428344727</v>
      </c>
      <c r="Y75" s="763">
        <v>13.69527530670166</v>
      </c>
      <c r="Z75" s="763">
        <v>13.869874954223633</v>
      </c>
    </row>
    <row r="76" spans="1:26" x14ac:dyDescent="0.2">
      <c r="A76" s="761" t="s">
        <v>56</v>
      </c>
      <c r="B76" s="762" t="s">
        <v>992</v>
      </c>
      <c r="C76" s="763">
        <v>1.2434040307998657</v>
      </c>
      <c r="D76" s="763">
        <v>1.0851689577102661</v>
      </c>
      <c r="E76" s="763">
        <v>1.2131459712982178</v>
      </c>
      <c r="F76" s="763">
        <v>1.2857394218444824</v>
      </c>
      <c r="G76" s="763">
        <v>1.1990581750869751</v>
      </c>
      <c r="H76" s="763">
        <v>1.1926752328872681</v>
      </c>
      <c r="I76" s="763">
        <v>1.1441707611083984</v>
      </c>
      <c r="J76" s="763">
        <v>0.92634636163711548</v>
      </c>
      <c r="K76" s="763">
        <v>0.8910796046257019</v>
      </c>
      <c r="L76" s="763">
        <v>1.0312689542770386</v>
      </c>
      <c r="M76" s="763">
        <v>1.1283544301986694</v>
      </c>
      <c r="N76" s="763">
        <v>1.3113319873809814</v>
      </c>
      <c r="O76" s="763">
        <v>1.3669683933258057</v>
      </c>
      <c r="P76" s="763">
        <v>1.3072799444198608</v>
      </c>
      <c r="Q76" s="763">
        <v>1.5312976837158203</v>
      </c>
      <c r="R76" s="763">
        <v>1.2921977043151855</v>
      </c>
      <c r="S76" s="763">
        <v>1.413259744644165</v>
      </c>
      <c r="T76" s="763">
        <v>1.1825499534606934</v>
      </c>
      <c r="U76" s="763">
        <v>0.95264691114425659</v>
      </c>
      <c r="V76" s="763">
        <v>1.1139479875564575</v>
      </c>
      <c r="W76" s="763">
        <v>1.3077640533447266</v>
      </c>
      <c r="X76" s="763">
        <v>1.6849303245544434</v>
      </c>
      <c r="Y76" s="763">
        <v>1.5074913501739502</v>
      </c>
      <c r="Z76" s="763">
        <v>1.3549695014953613</v>
      </c>
    </row>
    <row r="77" spans="1:26" x14ac:dyDescent="0.2">
      <c r="A77" s="761" t="s">
        <v>58</v>
      </c>
      <c r="B77" s="762" t="s">
        <v>993</v>
      </c>
      <c r="C77" s="763">
        <v>1.8928220272064209</v>
      </c>
      <c r="D77" s="763">
        <v>1.6779332160949707</v>
      </c>
      <c r="E77" s="763">
        <v>1.3170092105865479</v>
      </c>
      <c r="F77" s="763">
        <v>1.33961021900177</v>
      </c>
      <c r="G77" s="763">
        <v>1.5824939012527466</v>
      </c>
      <c r="H77" s="763">
        <v>1.458281397819519</v>
      </c>
      <c r="I77" s="763">
        <v>1.5550856590270996</v>
      </c>
      <c r="J77" s="763">
        <v>1.7376809120178223</v>
      </c>
      <c r="K77" s="763">
        <v>1.7266197204589844</v>
      </c>
      <c r="L77" s="763">
        <v>1.7910479307174683</v>
      </c>
      <c r="M77" s="763">
        <v>1.6917780637741089</v>
      </c>
      <c r="N77" s="763">
        <v>1.6643396615982056</v>
      </c>
      <c r="O77" s="763">
        <v>1.83574378490448</v>
      </c>
      <c r="P77" s="763">
        <v>1.8235890865325928</v>
      </c>
      <c r="Q77" s="763">
        <v>1.8782289028167725</v>
      </c>
      <c r="R77" s="763">
        <v>1.4636954069137573</v>
      </c>
      <c r="S77" s="763">
        <v>1.4359633922576904</v>
      </c>
      <c r="T77" s="763">
        <v>1.4906426668167114</v>
      </c>
      <c r="U77" s="763">
        <v>1.606297492980957</v>
      </c>
      <c r="V77" s="763">
        <v>1.0689281225204468</v>
      </c>
      <c r="W77" s="763">
        <v>1.035821795463562</v>
      </c>
      <c r="X77" s="763">
        <v>1.4091025590896606</v>
      </c>
      <c r="Y77" s="763">
        <v>1.2248287200927734</v>
      </c>
      <c r="Z77" s="763">
        <v>1.0497581958770752</v>
      </c>
    </row>
    <row r="78" spans="1:26" x14ac:dyDescent="0.2">
      <c r="A78" s="761" t="s">
        <v>59</v>
      </c>
      <c r="B78" s="757" t="s">
        <v>55</v>
      </c>
      <c r="C78" s="763">
        <v>20.883306503295898</v>
      </c>
      <c r="D78" s="763">
        <v>20.350675582885742</v>
      </c>
      <c r="E78" s="763">
        <v>19.973424911499023</v>
      </c>
      <c r="F78" s="763">
        <v>20.981975555419922</v>
      </c>
      <c r="G78" s="763">
        <v>22.060779571533203</v>
      </c>
      <c r="H78" s="763">
        <v>23.594524383544922</v>
      </c>
      <c r="I78" s="763">
        <v>24.725973129272461</v>
      </c>
      <c r="J78" s="763">
        <v>26.563205718994141</v>
      </c>
      <c r="K78" s="763">
        <v>27.855794906616211</v>
      </c>
      <c r="L78" s="763">
        <v>29.00335693359375</v>
      </c>
      <c r="M78" s="763">
        <v>28.916723251342773</v>
      </c>
      <c r="N78" s="763">
        <v>28.269697189331055</v>
      </c>
      <c r="O78" s="763">
        <v>28.979755401611328</v>
      </c>
      <c r="P78" s="763">
        <v>28.26677131652832</v>
      </c>
      <c r="Q78" s="763">
        <v>28.146816253662109</v>
      </c>
      <c r="R78" s="763">
        <v>29.334936141967773</v>
      </c>
      <c r="S78" s="763">
        <v>31.078376770019531</v>
      </c>
      <c r="T78" s="763">
        <v>30.759605407714844</v>
      </c>
      <c r="U78" s="763">
        <v>30.681922912597656</v>
      </c>
      <c r="V78" s="763">
        <v>32.660202026367188</v>
      </c>
      <c r="W78" s="763">
        <v>36.491970062255859</v>
      </c>
      <c r="X78" s="763">
        <v>36.383445739746094</v>
      </c>
      <c r="Y78" s="763">
        <v>38.970184326171875</v>
      </c>
      <c r="Z78" s="763">
        <v>38.680091857910156</v>
      </c>
    </row>
    <row r="79" spans="1:26" x14ac:dyDescent="0.2">
      <c r="A79" s="761" t="s">
        <v>60</v>
      </c>
      <c r="B79" s="762" t="s">
        <v>57</v>
      </c>
      <c r="C79" s="763">
        <v>9.2292957305908203</v>
      </c>
      <c r="D79" s="763">
        <v>9.8125514984130859</v>
      </c>
      <c r="E79" s="763">
        <v>10.72569751739502</v>
      </c>
      <c r="F79" s="763">
        <v>11.523555755615234</v>
      </c>
      <c r="G79" s="763">
        <v>12.344621658325195</v>
      </c>
      <c r="H79" s="763">
        <v>13.828938484191895</v>
      </c>
      <c r="I79" s="763">
        <v>15.063813209533691</v>
      </c>
      <c r="J79" s="763">
        <v>16.072509765625</v>
      </c>
      <c r="K79" s="763">
        <v>17.564119338989258</v>
      </c>
      <c r="L79" s="763">
        <v>16.533977508544922</v>
      </c>
      <c r="M79" s="763">
        <v>17.156723022460938</v>
      </c>
      <c r="N79" s="763">
        <v>17.894598007202148</v>
      </c>
      <c r="O79" s="763">
        <v>18.097251892089844</v>
      </c>
      <c r="P79" s="763">
        <v>19.12238883972168</v>
      </c>
      <c r="Q79" s="763">
        <v>19.814048767089844</v>
      </c>
      <c r="R79" s="763">
        <v>20.402317047119141</v>
      </c>
      <c r="S79" s="763">
        <v>20.670644760131836</v>
      </c>
      <c r="T79" s="763">
        <v>21.428033828735352</v>
      </c>
      <c r="U79" s="763">
        <v>22.552822113037109</v>
      </c>
      <c r="V79" s="763">
        <v>21.889276504516602</v>
      </c>
      <c r="W79" s="763">
        <v>21.710798263549805</v>
      </c>
      <c r="X79" s="763">
        <v>23.100780487060547</v>
      </c>
      <c r="Y79" s="763">
        <v>23.110233306884766</v>
      </c>
      <c r="Z79" s="763">
        <v>24.517675399780273</v>
      </c>
    </row>
    <row r="80" spans="1:26" x14ac:dyDescent="0.2">
      <c r="A80" s="761" t="s">
        <v>61</v>
      </c>
      <c r="B80" s="762" t="s">
        <v>994</v>
      </c>
      <c r="C80" s="763">
        <v>4.2390608787536621</v>
      </c>
      <c r="D80" s="763">
        <v>4.0043559074401855</v>
      </c>
      <c r="E80" s="763">
        <v>3.7155649662017822</v>
      </c>
      <c r="F80" s="763">
        <v>3.7464258670806885</v>
      </c>
      <c r="G80" s="763">
        <v>3.986093282699585</v>
      </c>
      <c r="H80" s="763">
        <v>4.4225249290466309</v>
      </c>
      <c r="I80" s="763">
        <v>5.070462703704834</v>
      </c>
      <c r="J80" s="763">
        <v>5.9705734252929688</v>
      </c>
      <c r="K80" s="763">
        <v>7.0498051643371582</v>
      </c>
      <c r="L80" s="763">
        <v>7.0359716415405273</v>
      </c>
      <c r="M80" s="763">
        <v>7.3243222236633301</v>
      </c>
      <c r="N80" s="763">
        <v>8.0847902297973633</v>
      </c>
      <c r="O80" s="763">
        <v>7.9837198257446289</v>
      </c>
      <c r="P80" s="763">
        <v>8.3637018203735352</v>
      </c>
      <c r="Q80" s="763">
        <v>8.4978322982788086</v>
      </c>
      <c r="R80" s="763">
        <v>8.5021171569824219</v>
      </c>
      <c r="S80" s="763">
        <v>8.9640045166015625</v>
      </c>
      <c r="T80" s="763">
        <v>8.761627197265625</v>
      </c>
      <c r="U80" s="763">
        <v>9.2019596099853516</v>
      </c>
      <c r="V80" s="763">
        <v>9.8161487579345703</v>
      </c>
      <c r="W80" s="763">
        <v>10.302324295043945</v>
      </c>
      <c r="X80" s="763">
        <v>11.535900115966797</v>
      </c>
      <c r="Y80" s="763">
        <v>12.189133644104004</v>
      </c>
      <c r="Z80" s="763">
        <v>11.93668270111084</v>
      </c>
    </row>
    <row r="81" spans="1:39" x14ac:dyDescent="0.2">
      <c r="A81" s="761" t="s">
        <v>963</v>
      </c>
      <c r="B81" s="762" t="s">
        <v>995</v>
      </c>
      <c r="C81" s="763">
        <v>0.15555337071418762</v>
      </c>
      <c r="D81" s="763">
        <v>0.21410401165485382</v>
      </c>
      <c r="E81" s="763">
        <v>0.30243444442749023</v>
      </c>
      <c r="F81" s="763">
        <v>0.397173672914505</v>
      </c>
      <c r="G81" s="763">
        <v>0.46740901470184326</v>
      </c>
      <c r="H81" s="763">
        <v>0.40520721673965454</v>
      </c>
      <c r="I81" s="763">
        <v>0.34178638458251953</v>
      </c>
      <c r="J81" s="763">
        <v>0.35013675689697266</v>
      </c>
      <c r="K81" s="763">
        <v>0.31192129850387573</v>
      </c>
      <c r="L81" s="763">
        <v>0.27126926183700562</v>
      </c>
      <c r="M81" s="763">
        <v>0.21777896583080292</v>
      </c>
      <c r="N81" s="763">
        <v>0.23418557643890381</v>
      </c>
      <c r="O81" s="763">
        <v>0.27668437361717224</v>
      </c>
      <c r="P81" s="763">
        <v>0.28955098986625671</v>
      </c>
      <c r="Q81" s="763">
        <v>0.30487865209579468</v>
      </c>
      <c r="R81" s="763">
        <v>0.31803467869758606</v>
      </c>
      <c r="S81" s="763">
        <v>0.32637715339660645</v>
      </c>
      <c r="T81" s="763">
        <v>0.34470242261886597</v>
      </c>
      <c r="U81" s="763">
        <v>0.38869377970695496</v>
      </c>
      <c r="V81" s="763">
        <v>0.35409700870513916</v>
      </c>
      <c r="W81" s="763">
        <v>0.30470392107963562</v>
      </c>
      <c r="X81" s="763">
        <v>0.34931275248527527</v>
      </c>
      <c r="Y81" s="763">
        <v>0.35035249590873718</v>
      </c>
      <c r="Z81" s="763">
        <v>0.37073129415512085</v>
      </c>
    </row>
    <row r="82" spans="1:39" x14ac:dyDescent="0.2">
      <c r="A82" s="761" t="s">
        <v>965</v>
      </c>
      <c r="B82" s="757" t="s">
        <v>966</v>
      </c>
      <c r="C82" s="763">
        <v>0.43923395872116089</v>
      </c>
      <c r="D82" s="763">
        <v>0.46939617395401001</v>
      </c>
      <c r="E82" s="763">
        <v>0.51472145318984985</v>
      </c>
      <c r="F82" s="763">
        <v>0.56885284185409546</v>
      </c>
      <c r="G82" s="763">
        <v>0.68139296770095825</v>
      </c>
      <c r="H82" s="763">
        <v>0.81685835123062134</v>
      </c>
      <c r="I82" s="763">
        <v>0.84835720062255859</v>
      </c>
      <c r="J82" s="763">
        <v>0.83449393510818481</v>
      </c>
      <c r="K82" s="763">
        <v>0.9731026291847229</v>
      </c>
      <c r="L82" s="763">
        <v>1.0623385906219482</v>
      </c>
      <c r="M82" s="763">
        <v>1.1009535789489746</v>
      </c>
      <c r="N82" s="763">
        <v>1.0992436408996582</v>
      </c>
      <c r="O82" s="763">
        <v>1.0317443609237671</v>
      </c>
      <c r="P82" s="763">
        <v>1.0675252676010132</v>
      </c>
      <c r="Q82" s="763">
        <v>1.108389139175415</v>
      </c>
      <c r="R82" s="763">
        <v>1.441278338432312</v>
      </c>
      <c r="S82" s="763">
        <v>1.4701045751571655</v>
      </c>
      <c r="T82" s="763">
        <v>1.5160815715789795</v>
      </c>
      <c r="U82" s="763">
        <v>1.3980712890625</v>
      </c>
      <c r="V82" s="763">
        <v>1.7175614833831787</v>
      </c>
      <c r="W82" s="763">
        <v>1.9320873022079468</v>
      </c>
      <c r="X82" s="763">
        <v>2.2096350193023682</v>
      </c>
      <c r="Y82" s="763">
        <v>2.0015392303466797</v>
      </c>
      <c r="Z82" s="763">
        <v>2.1123526096343994</v>
      </c>
    </row>
    <row r="83" spans="1:39" x14ac:dyDescent="0.2">
      <c r="A83" s="764"/>
      <c r="B83" s="765" t="s">
        <v>543</v>
      </c>
      <c r="C83" s="763">
        <v>-2.1032440662384033</v>
      </c>
      <c r="D83" s="763">
        <v>-2.1014759540557861</v>
      </c>
      <c r="E83" s="763">
        <v>-2.0788986682891846</v>
      </c>
      <c r="F83" s="763">
        <v>-3.9242401123046875</v>
      </c>
      <c r="G83" s="763">
        <v>-4.000361442565918</v>
      </c>
      <c r="H83" s="763">
        <v>-4.2911853790283203</v>
      </c>
      <c r="I83" s="763">
        <v>-4.012537956237793</v>
      </c>
      <c r="J83" s="763">
        <v>-4.2922501564025879</v>
      </c>
      <c r="K83" s="763">
        <v>-4.5744962692260742</v>
      </c>
      <c r="L83" s="763">
        <v>-5.1802301406860352</v>
      </c>
      <c r="M83" s="763">
        <v>-5.7752323150634766</v>
      </c>
      <c r="N83" s="763">
        <v>-5.4718365669250488</v>
      </c>
      <c r="O83" s="763">
        <v>-4.9136214256286621</v>
      </c>
      <c r="P83" s="763">
        <v>-4.6895594596862793</v>
      </c>
      <c r="Q83" s="763">
        <v>-4.5602455139160156</v>
      </c>
      <c r="R83" s="763">
        <v>-4.529386043548584</v>
      </c>
      <c r="S83" s="763">
        <v>-5.1215372085571289</v>
      </c>
      <c r="T83" s="763">
        <v>-5.5004563331604004</v>
      </c>
      <c r="U83" s="763">
        <v>-5.8198599815368652</v>
      </c>
      <c r="V83" s="763">
        <v>-6.1687026023864746</v>
      </c>
      <c r="W83" s="763">
        <v>-8.1882095336914063</v>
      </c>
      <c r="X83" s="763">
        <v>-9.439396858215332</v>
      </c>
      <c r="Y83" s="763">
        <v>-9.4240007400512695</v>
      </c>
      <c r="Z83" s="763">
        <v>-8.0088415145874023</v>
      </c>
    </row>
    <row r="84" spans="1:39" x14ac:dyDescent="0.2">
      <c r="A84" s="783"/>
      <c r="B84" s="767" t="s">
        <v>544</v>
      </c>
      <c r="C84" s="768">
        <v>96.566978454589844</v>
      </c>
      <c r="D84" s="768">
        <v>100.66928863525391</v>
      </c>
      <c r="E84" s="768">
        <v>100.93229675292969</v>
      </c>
      <c r="F84" s="768">
        <v>104.25859832763672</v>
      </c>
      <c r="G84" s="768">
        <v>106.74113464355469</v>
      </c>
      <c r="H84" s="768">
        <v>119.39805603027344</v>
      </c>
      <c r="I84" s="768">
        <v>118.65105438232422</v>
      </c>
      <c r="J84" s="768">
        <v>121.72039031982422</v>
      </c>
      <c r="K84" s="768">
        <v>123.23876190185547</v>
      </c>
      <c r="L84" s="768">
        <v>129.61851501464844</v>
      </c>
      <c r="M84" s="768">
        <v>137.91853332519531</v>
      </c>
      <c r="N84" s="768">
        <v>143.57304382324219</v>
      </c>
      <c r="O84" s="768">
        <v>144.32252502441406</v>
      </c>
      <c r="P84" s="768">
        <v>150.52346801757813</v>
      </c>
      <c r="Q84" s="768">
        <v>161.60173034667969</v>
      </c>
      <c r="R84" s="768">
        <v>172.91334533691406</v>
      </c>
      <c r="S84" s="768">
        <v>175.02845764160156</v>
      </c>
      <c r="T84" s="768">
        <v>172.19064331054688</v>
      </c>
      <c r="U84" s="768">
        <v>177.27680969238281</v>
      </c>
      <c r="V84" s="768">
        <v>194.76466369628906</v>
      </c>
      <c r="W84" s="768">
        <v>206.33317565917969</v>
      </c>
      <c r="X84" s="768">
        <v>214.15518188476563</v>
      </c>
      <c r="Y84" s="768">
        <v>235.59951782226563</v>
      </c>
      <c r="Z84" s="768">
        <v>240.77301025390625</v>
      </c>
    </row>
    <row r="85" spans="1:39" x14ac:dyDescent="0.2">
      <c r="A85" s="764"/>
      <c r="B85" s="765" t="s">
        <v>545</v>
      </c>
      <c r="C85" s="792">
        <v>17.003211975097656</v>
      </c>
      <c r="D85" s="792">
        <v>15.876911163330078</v>
      </c>
      <c r="E85" s="792">
        <v>15.819892883300781</v>
      </c>
      <c r="F85" s="792">
        <v>15.486346244812012</v>
      </c>
      <c r="G85" s="792">
        <v>18.092996597290039</v>
      </c>
      <c r="H85" s="792">
        <v>18.854887008666992</v>
      </c>
      <c r="I85" s="792">
        <v>16.543458938598633</v>
      </c>
      <c r="J85" s="792">
        <v>13.588886260986328</v>
      </c>
      <c r="K85" s="792">
        <v>16.112400054931641</v>
      </c>
      <c r="L85" s="792">
        <v>16.480670928955078</v>
      </c>
      <c r="M85" s="792">
        <v>18.370752334594727</v>
      </c>
      <c r="N85" s="792">
        <v>17.963235855102539</v>
      </c>
      <c r="O85" s="792">
        <v>15.427961349487305</v>
      </c>
      <c r="P85" s="792">
        <v>16.950347900390625</v>
      </c>
      <c r="Q85" s="792">
        <v>15.895039558410645</v>
      </c>
      <c r="R85" s="792">
        <v>16.481843948364258</v>
      </c>
      <c r="S85" s="792">
        <v>17.29115104675293</v>
      </c>
      <c r="T85" s="792">
        <v>16.162052154541016</v>
      </c>
      <c r="U85" s="792">
        <v>16.374139785766602</v>
      </c>
      <c r="V85" s="792">
        <v>18.248741149902344</v>
      </c>
      <c r="W85" s="792">
        <v>18.479341506958008</v>
      </c>
      <c r="X85" s="792">
        <v>19.876070022583008</v>
      </c>
      <c r="Y85" s="792">
        <v>21.517135620117188</v>
      </c>
      <c r="Z85" s="792">
        <v>20.894119262695313</v>
      </c>
    </row>
    <row r="86" spans="1:39" x14ac:dyDescent="0.2">
      <c r="A86" s="764"/>
      <c r="B86" s="765" t="s">
        <v>546</v>
      </c>
      <c r="C86" s="792">
        <v>-2.3083999156951904</v>
      </c>
      <c r="D86" s="792">
        <v>-2.6386001110076904</v>
      </c>
      <c r="E86" s="792">
        <v>-1.3682999610900879</v>
      </c>
      <c r="F86" s="792">
        <v>-5.1244997978210449</v>
      </c>
      <c r="G86" s="792">
        <v>-2.7449159622192383</v>
      </c>
      <c r="H86" s="792">
        <v>-6.4299888610839844</v>
      </c>
      <c r="I86" s="792">
        <v>-4.2887287139892578</v>
      </c>
      <c r="J86" s="792">
        <v>-2.8691120147705078</v>
      </c>
      <c r="K86" s="792">
        <v>-2.7916641235351563</v>
      </c>
      <c r="L86" s="792">
        <v>-4.5834040641784668</v>
      </c>
      <c r="M86" s="792">
        <v>-7.8594450950622559</v>
      </c>
      <c r="N86" s="792">
        <v>-9.6116523742675781</v>
      </c>
      <c r="O86" s="792">
        <v>-9.3379449844360352</v>
      </c>
      <c r="P86" s="792">
        <v>-7.003593921661377</v>
      </c>
      <c r="Q86" s="792">
        <v>-5.424036979675293</v>
      </c>
      <c r="R86" s="792">
        <v>-8.8498592376708984</v>
      </c>
      <c r="S86" s="792">
        <v>-7.511232852935791</v>
      </c>
      <c r="T86" s="792">
        <v>-5.866051197052002</v>
      </c>
      <c r="U86" s="792">
        <v>-9.4034576416015625</v>
      </c>
      <c r="V86" s="792">
        <v>-11.315316200256348</v>
      </c>
      <c r="W86" s="792">
        <v>-11.750881195068359</v>
      </c>
      <c r="X86" s="792">
        <v>-12.23699951171875</v>
      </c>
      <c r="Y86" s="792">
        <v>-17.475137710571289</v>
      </c>
      <c r="Z86" s="792">
        <v>-17.204690933227539</v>
      </c>
    </row>
    <row r="87" spans="1:39" s="772" customFormat="1" ht="20.100000000000001" customHeight="1" x14ac:dyDescent="0.2">
      <c r="A87" s="769"/>
      <c r="B87" s="770" t="s">
        <v>547</v>
      </c>
      <c r="C87" s="771">
        <v>111.26178741455078</v>
      </c>
      <c r="D87" s="771">
        <v>113.90760040283203</v>
      </c>
      <c r="E87" s="771">
        <v>115.38388824462891</v>
      </c>
      <c r="F87" s="771">
        <v>114.62044525146484</v>
      </c>
      <c r="G87" s="771">
        <v>122.08921051025391</v>
      </c>
      <c r="H87" s="771">
        <v>131.82295227050781</v>
      </c>
      <c r="I87" s="771">
        <v>130.90579223632813</v>
      </c>
      <c r="J87" s="771">
        <v>132.44017028808594</v>
      </c>
      <c r="K87" s="771">
        <v>136.55949401855469</v>
      </c>
      <c r="L87" s="771">
        <v>141.51579284667969</v>
      </c>
      <c r="M87" s="771">
        <v>148.42984008789063</v>
      </c>
      <c r="N87" s="771">
        <v>151.92463684082031</v>
      </c>
      <c r="O87" s="771">
        <v>150.41253662109375</v>
      </c>
      <c r="P87" s="771">
        <v>160.47023010253906</v>
      </c>
      <c r="Q87" s="771">
        <v>172.07273864746094</v>
      </c>
      <c r="R87" s="771">
        <v>180.54533386230469</v>
      </c>
      <c r="S87" s="771">
        <v>184.80838012695313</v>
      </c>
      <c r="T87" s="771">
        <v>182.48663330078125</v>
      </c>
      <c r="U87" s="771">
        <v>184.24749755859375</v>
      </c>
      <c r="V87" s="771">
        <v>201.69808959960938</v>
      </c>
      <c r="W87" s="771">
        <v>213.06163024902344</v>
      </c>
      <c r="X87" s="771">
        <v>221.79425048828125</v>
      </c>
      <c r="Y87" s="771">
        <v>239.64151000976563</v>
      </c>
      <c r="Z87" s="771">
        <v>244.46244812011719</v>
      </c>
    </row>
    <row r="88" spans="1:39" s="803" customFormat="1" ht="19.5" customHeight="1" x14ac:dyDescent="0.2">
      <c r="A88" s="827" t="s">
        <v>578</v>
      </c>
      <c r="B88" s="826"/>
      <c r="C88" s="828">
        <v>111.26178741455078</v>
      </c>
      <c r="D88" s="828">
        <v>113.90760040283203</v>
      </c>
      <c r="E88" s="828">
        <v>115.38388824462891</v>
      </c>
      <c r="F88" s="828">
        <v>114.62044525146484</v>
      </c>
      <c r="G88" s="828">
        <v>122.08921051025391</v>
      </c>
      <c r="H88" s="828">
        <v>131.82295227050781</v>
      </c>
      <c r="I88" s="828">
        <v>130.90579223632813</v>
      </c>
      <c r="J88" s="828">
        <v>132.44017028808594</v>
      </c>
      <c r="K88" s="828">
        <v>136.55949401855469</v>
      </c>
      <c r="L88" s="828">
        <v>141.51579284667969</v>
      </c>
      <c r="M88" s="828">
        <v>148.42984008789063</v>
      </c>
      <c r="N88" s="828">
        <v>151.92463684082031</v>
      </c>
      <c r="O88" s="828">
        <v>149.00019836425781</v>
      </c>
      <c r="P88" s="828">
        <v>154.39393615722656</v>
      </c>
      <c r="Q88" s="828">
        <v>162.07412719726563</v>
      </c>
      <c r="R88" s="828">
        <v>163.11932373046875</v>
      </c>
      <c r="S88" s="828">
        <v>170.12849426269531</v>
      </c>
      <c r="T88" s="828">
        <v>176.93638610839844</v>
      </c>
      <c r="U88" s="828">
        <v>177.50410461425781</v>
      </c>
      <c r="V88" s="828">
        <v>192.52981567382813</v>
      </c>
      <c r="W88" s="828">
        <v>196.57241821289063</v>
      </c>
      <c r="X88" s="828">
        <v>204.05494689941406</v>
      </c>
      <c r="Y88" s="828">
        <v>212.20222473144531</v>
      </c>
      <c r="Z88" s="828">
        <v>211.78753662109375</v>
      </c>
    </row>
    <row r="89" spans="1:39" s="756" customFormat="1" ht="19.5" customHeight="1" x14ac:dyDescent="0.2">
      <c r="A89" s="777" t="s">
        <v>996</v>
      </c>
      <c r="B89" s="778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91"/>
      <c r="AB89" s="791"/>
      <c r="AC89" s="791"/>
      <c r="AD89" s="791"/>
      <c r="AE89" s="791"/>
      <c r="AF89" s="791"/>
      <c r="AG89" s="791"/>
      <c r="AH89" s="791"/>
      <c r="AI89" s="791"/>
      <c r="AJ89" s="791"/>
      <c r="AK89" s="791"/>
      <c r="AL89" s="791"/>
      <c r="AM89" s="791"/>
    </row>
    <row r="90" spans="1:39" s="756" customFormat="1" ht="25.15" customHeight="1" x14ac:dyDescent="0.2">
      <c r="A90" s="755" t="str">
        <f>Index!B14</f>
        <v>Table 3e    RMI share of GDP by industry, current prices, FY2004-FY2020</v>
      </c>
      <c r="AA90" s="757"/>
      <c r="AB90" s="757"/>
      <c r="AC90" s="757"/>
    </row>
    <row r="91" spans="1:39" ht="20.100000000000001" customHeight="1" x14ac:dyDescent="0.2">
      <c r="A91" s="781"/>
      <c r="B91" s="759"/>
      <c r="C91" s="760" t="str">
        <f t="shared" ref="C91:X91" si="55">C2</f>
        <v>FY1997</v>
      </c>
      <c r="D91" s="760" t="str">
        <f t="shared" si="55"/>
        <v>FY1998</v>
      </c>
      <c r="E91" s="760" t="str">
        <f t="shared" si="55"/>
        <v>FY1999</v>
      </c>
      <c r="F91" s="760" t="str">
        <f t="shared" si="55"/>
        <v>FY2000</v>
      </c>
      <c r="G91" s="760" t="str">
        <f t="shared" si="55"/>
        <v>FY2001</v>
      </c>
      <c r="H91" s="760" t="str">
        <f t="shared" si="55"/>
        <v>FY2002</v>
      </c>
      <c r="I91" s="760" t="str">
        <f t="shared" si="55"/>
        <v>FY2003</v>
      </c>
      <c r="J91" s="760" t="str">
        <f t="shared" si="55"/>
        <v>FY2004</v>
      </c>
      <c r="K91" s="760" t="str">
        <f t="shared" si="55"/>
        <v>FY2005</v>
      </c>
      <c r="L91" s="760" t="str">
        <f t="shared" si="55"/>
        <v>FY2006</v>
      </c>
      <c r="M91" s="760" t="str">
        <f t="shared" si="55"/>
        <v>FY2007</v>
      </c>
      <c r="N91" s="760" t="str">
        <f t="shared" si="55"/>
        <v>FY2008</v>
      </c>
      <c r="O91" s="760" t="str">
        <f t="shared" si="55"/>
        <v>FY2009</v>
      </c>
      <c r="P91" s="760" t="str">
        <f t="shared" si="55"/>
        <v>FY2010</v>
      </c>
      <c r="Q91" s="760" t="str">
        <f t="shared" si="55"/>
        <v>FY2011</v>
      </c>
      <c r="R91" s="760" t="str">
        <f t="shared" si="55"/>
        <v>FY2012</v>
      </c>
      <c r="S91" s="760" t="str">
        <f t="shared" si="55"/>
        <v>FY2013</v>
      </c>
      <c r="T91" s="760" t="str">
        <f t="shared" si="55"/>
        <v>FY2014</v>
      </c>
      <c r="U91" s="760" t="str">
        <f t="shared" si="55"/>
        <v>FY2015</v>
      </c>
      <c r="V91" s="760" t="str">
        <f t="shared" si="55"/>
        <v>FY2016</v>
      </c>
      <c r="W91" s="760" t="str">
        <f t="shared" si="55"/>
        <v>FY2017</v>
      </c>
      <c r="X91" s="760" t="str">
        <f t="shared" si="55"/>
        <v>FY2018</v>
      </c>
      <c r="Y91" s="760" t="str">
        <f t="shared" ref="Y91:Z91" si="56">Y2</f>
        <v>FY2019</v>
      </c>
      <c r="Z91" s="760" t="str">
        <f t="shared" si="56"/>
        <v>FY2020</v>
      </c>
    </row>
    <row r="92" spans="1:39" ht="20.100000000000001" customHeight="1" x14ac:dyDescent="0.2">
      <c r="A92" s="761" t="s">
        <v>983</v>
      </c>
      <c r="B92" s="762" t="s">
        <v>984</v>
      </c>
      <c r="C92" s="793"/>
      <c r="D92" s="793">
        <f t="shared" ref="D92:E92" si="57">IF(D63/D$87&lt;&gt;0,D63/D$87,"~")</f>
        <v>3.1052726499365677E-2</v>
      </c>
      <c r="E92" s="793">
        <f t="shared" si="57"/>
        <v>3.3394045989852808E-2</v>
      </c>
      <c r="F92" s="793">
        <f t="shared" ref="F92:X92" si="58">IF(F63/F$87&lt;&gt;0,F63/F$87,"~")</f>
        <v>3.2731979336282531E-2</v>
      </c>
      <c r="G92" s="793">
        <f t="shared" si="58"/>
        <v>3.0247526289211353E-2</v>
      </c>
      <c r="H92" s="793">
        <f t="shared" si="58"/>
        <v>2.4068333799428625E-2</v>
      </c>
      <c r="I92" s="793">
        <f t="shared" si="58"/>
        <v>2.7068117352147245E-2</v>
      </c>
      <c r="J92" s="793">
        <f t="shared" si="58"/>
        <v>2.8946253738219935E-2</v>
      </c>
      <c r="K92" s="793">
        <f t="shared" si="58"/>
        <v>2.8346315973752013E-2</v>
      </c>
      <c r="L92" s="793">
        <f t="shared" si="58"/>
        <v>2.7473424703152633E-2</v>
      </c>
      <c r="M92" s="793">
        <f t="shared" si="58"/>
        <v>3.137016193681047E-2</v>
      </c>
      <c r="N92" s="793">
        <f t="shared" si="58"/>
        <v>4.1993938176069924E-2</v>
      </c>
      <c r="O92" s="793">
        <f t="shared" si="58"/>
        <v>4.2626364122475661E-2</v>
      </c>
      <c r="P92" s="793">
        <f t="shared" si="58"/>
        <v>3.4779231754781044E-2</v>
      </c>
      <c r="Q92" s="793">
        <f t="shared" si="58"/>
        <v>3.2274317593067418E-2</v>
      </c>
      <c r="R92" s="793">
        <f t="shared" si="58"/>
        <v>4.0482268161196135E-2</v>
      </c>
      <c r="S92" s="793">
        <f t="shared" si="58"/>
        <v>4.1668976779454941E-2</v>
      </c>
      <c r="T92" s="793">
        <f t="shared" si="58"/>
        <v>3.6209631693580401E-2</v>
      </c>
      <c r="U92" s="793">
        <f t="shared" si="58"/>
        <v>3.8328000345180441E-2</v>
      </c>
      <c r="V92" s="793">
        <f t="shared" si="58"/>
        <v>3.8750636797587862E-2</v>
      </c>
      <c r="W92" s="793">
        <f t="shared" si="58"/>
        <v>3.5067819215886434E-2</v>
      </c>
      <c r="X92" s="793">
        <f t="shared" si="58"/>
        <v>4.4932932512575414E-2</v>
      </c>
      <c r="Y92" s="793">
        <f t="shared" ref="Y92:Z92" si="59">IF(Y63/Y$87&lt;&gt;0,Y63/Y$87,"~")</f>
        <v>4.9491254331542028E-2</v>
      </c>
      <c r="Z92" s="793">
        <f t="shared" si="59"/>
        <v>4.8141103499131241E-2</v>
      </c>
    </row>
    <row r="93" spans="1:39" x14ac:dyDescent="0.2">
      <c r="A93" s="761" t="s">
        <v>985</v>
      </c>
      <c r="B93" s="762" t="s">
        <v>952</v>
      </c>
      <c r="C93" s="793"/>
      <c r="D93" s="793">
        <f t="shared" ref="D93:E93" si="60">IF(D64/D$87&lt;&gt;0,D64/D$87,"~")</f>
        <v>4.2702598482782801E-2</v>
      </c>
      <c r="E93" s="793">
        <f t="shared" si="60"/>
        <v>4.4839407252123951E-2</v>
      </c>
      <c r="F93" s="793">
        <f t="shared" ref="F93:X93" si="61">IF(F64/F$87&lt;&gt;0,F64/F$87,"~")</f>
        <v>4.7920117780567033E-2</v>
      </c>
      <c r="G93" s="793">
        <f t="shared" si="61"/>
        <v>4.4095005573199696E-2</v>
      </c>
      <c r="H93" s="793">
        <f t="shared" si="61"/>
        <v>4.0499420863096589E-2</v>
      </c>
      <c r="I93" s="793">
        <f t="shared" si="61"/>
        <v>4.1728996372788478E-2</v>
      </c>
      <c r="J93" s="793">
        <f t="shared" si="61"/>
        <v>4.3489800767293516E-2</v>
      </c>
      <c r="K93" s="793">
        <f t="shared" si="61"/>
        <v>4.3613215388282084E-2</v>
      </c>
      <c r="L93" s="793">
        <f t="shared" si="61"/>
        <v>4.4039461429169542E-2</v>
      </c>
      <c r="M93" s="793">
        <f t="shared" si="61"/>
        <v>4.3093956431551055E-2</v>
      </c>
      <c r="N93" s="793">
        <f t="shared" si="61"/>
        <v>4.2995058495763537E-2</v>
      </c>
      <c r="O93" s="793">
        <f t="shared" si="61"/>
        <v>5.5078286838484168E-2</v>
      </c>
      <c r="P93" s="793">
        <f t="shared" si="61"/>
        <v>8.1333504475838481E-2</v>
      </c>
      <c r="Q93" s="793">
        <f t="shared" si="61"/>
        <v>0.10048449231747672</v>
      </c>
      <c r="R93" s="793">
        <f t="shared" si="61"/>
        <v>0.13795164922150274</v>
      </c>
      <c r="S93" s="793">
        <f t="shared" si="61"/>
        <v>0.12126692653870232</v>
      </c>
      <c r="T93" s="793">
        <f t="shared" si="61"/>
        <v>7.4395818484538245E-2</v>
      </c>
      <c r="U93" s="793">
        <f t="shared" si="61"/>
        <v>8.1626965532639595E-2</v>
      </c>
      <c r="V93" s="793">
        <f t="shared" si="61"/>
        <v>8.7045246709797172E-2</v>
      </c>
      <c r="W93" s="793">
        <f t="shared" si="61"/>
        <v>0.11807541777472753</v>
      </c>
      <c r="X93" s="793">
        <f t="shared" si="61"/>
        <v>0.12024121379177116</v>
      </c>
      <c r="Y93" s="793">
        <f t="shared" ref="Y93:Z93" si="62">IF(Y64/Y$87&lt;&gt;0,Y64/Y$87,"~")</f>
        <v>0.15191412419852704</v>
      </c>
      <c r="Z93" s="793">
        <f t="shared" si="62"/>
        <v>0.1696201276180255</v>
      </c>
    </row>
    <row r="94" spans="1:39" x14ac:dyDescent="0.2">
      <c r="A94" s="761" t="s">
        <v>41</v>
      </c>
      <c r="B94" s="762" t="s">
        <v>953</v>
      </c>
      <c r="C94" s="793"/>
      <c r="D94" s="793" t="str">
        <f t="shared" ref="D94:E94" si="63">IF(D65/D$87&lt;&gt;0,D65/D$87,"~")</f>
        <v>~</v>
      </c>
      <c r="E94" s="793" t="str">
        <f t="shared" si="63"/>
        <v>~</v>
      </c>
      <c r="F94" s="793" t="str">
        <f t="shared" ref="F94:X94" si="64">IF(F65/F$87&lt;&gt;0,F65/F$87,"~")</f>
        <v>~</v>
      </c>
      <c r="G94" s="793" t="str">
        <f t="shared" si="64"/>
        <v>~</v>
      </c>
      <c r="H94" s="793" t="str">
        <f t="shared" si="64"/>
        <v>~</v>
      </c>
      <c r="I94" s="793" t="str">
        <f t="shared" si="64"/>
        <v>~</v>
      </c>
      <c r="J94" s="793" t="str">
        <f t="shared" si="64"/>
        <v>~</v>
      </c>
      <c r="K94" s="793" t="str">
        <f t="shared" si="64"/>
        <v>~</v>
      </c>
      <c r="L94" s="793" t="str">
        <f t="shared" si="64"/>
        <v>~</v>
      </c>
      <c r="M94" s="793" t="str">
        <f t="shared" si="64"/>
        <v>~</v>
      </c>
      <c r="N94" s="793" t="str">
        <f t="shared" si="64"/>
        <v>~</v>
      </c>
      <c r="O94" s="793" t="str">
        <f t="shared" si="64"/>
        <v>~</v>
      </c>
      <c r="P94" s="793" t="str">
        <f t="shared" si="64"/>
        <v>~</v>
      </c>
      <c r="Q94" s="793" t="str">
        <f t="shared" si="64"/>
        <v>~</v>
      </c>
      <c r="R94" s="793" t="str">
        <f t="shared" si="64"/>
        <v>~</v>
      </c>
      <c r="S94" s="793" t="str">
        <f t="shared" si="64"/>
        <v>~</v>
      </c>
      <c r="T94" s="793" t="str">
        <f t="shared" si="64"/>
        <v>~</v>
      </c>
      <c r="U94" s="793" t="str">
        <f t="shared" si="64"/>
        <v>~</v>
      </c>
      <c r="V94" s="793" t="str">
        <f t="shared" si="64"/>
        <v>~</v>
      </c>
      <c r="W94" s="793" t="str">
        <f t="shared" si="64"/>
        <v>~</v>
      </c>
      <c r="X94" s="793" t="str">
        <f t="shared" si="64"/>
        <v>~</v>
      </c>
      <c r="Y94" s="793" t="str">
        <f t="shared" ref="Y94:Z94" si="65">IF(Y65/Y$87&lt;&gt;0,Y65/Y$87,"~")</f>
        <v>~</v>
      </c>
      <c r="Z94" s="793" t="str">
        <f t="shared" si="65"/>
        <v>~</v>
      </c>
    </row>
    <row r="95" spans="1:39" x14ac:dyDescent="0.2">
      <c r="A95" s="761" t="s">
        <v>42</v>
      </c>
      <c r="B95" s="762" t="s">
        <v>44</v>
      </c>
      <c r="C95" s="793"/>
      <c r="D95" s="793">
        <f t="shared" ref="D95:E95" si="66">IF(D66/D$87&lt;&gt;0,D66/D$87,"~")</f>
        <v>2.063215622443712E-2</v>
      </c>
      <c r="E95" s="793">
        <f t="shared" si="66"/>
        <v>1.8721236588094749E-2</v>
      </c>
      <c r="F95" s="793">
        <f t="shared" ref="F95:X95" si="67">IF(F66/F$87&lt;&gt;0,F66/F$87,"~")</f>
        <v>2.3820018160178189E-2</v>
      </c>
      <c r="G95" s="793">
        <f t="shared" si="67"/>
        <v>3.1415794645416453E-2</v>
      </c>
      <c r="H95" s="793">
        <f t="shared" si="67"/>
        <v>3.3569893574008275E-2</v>
      </c>
      <c r="I95" s="793">
        <f t="shared" si="67"/>
        <v>3.6217079220500374E-2</v>
      </c>
      <c r="J95" s="793">
        <f t="shared" si="67"/>
        <v>4.1959257708795071E-2</v>
      </c>
      <c r="K95" s="793">
        <f t="shared" si="67"/>
        <v>1.9036229757810521E-2</v>
      </c>
      <c r="L95" s="793">
        <f t="shared" si="67"/>
        <v>2.510027221229583E-2</v>
      </c>
      <c r="M95" s="793">
        <f t="shared" si="67"/>
        <v>3.0762188283153594E-2</v>
      </c>
      <c r="N95" s="793">
        <f t="shared" si="67"/>
        <v>2.4892589682071059E-2</v>
      </c>
      <c r="O95" s="793">
        <f t="shared" si="67"/>
        <v>2.3397606258868938E-2</v>
      </c>
      <c r="P95" s="793">
        <f t="shared" si="67"/>
        <v>3.6879380405810749E-2</v>
      </c>
      <c r="Q95" s="793">
        <f t="shared" si="67"/>
        <v>5.0844114978160333E-2</v>
      </c>
      <c r="R95" s="793">
        <f t="shared" si="67"/>
        <v>3.8715339447317532E-2</v>
      </c>
      <c r="S95" s="793">
        <f t="shared" si="67"/>
        <v>4.3606318553070025E-2</v>
      </c>
      <c r="T95" s="793">
        <f t="shared" si="67"/>
        <v>5.7148366387266836E-2</v>
      </c>
      <c r="U95" s="793">
        <f t="shared" si="67"/>
        <v>3.8792843307126783E-2</v>
      </c>
      <c r="V95" s="793">
        <f t="shared" si="67"/>
        <v>4.8768955083055655E-2</v>
      </c>
      <c r="W95" s="793">
        <f t="shared" si="67"/>
        <v>4.3622625518621901E-2</v>
      </c>
      <c r="X95" s="793">
        <f t="shared" si="67"/>
        <v>3.7618035090345656E-2</v>
      </c>
      <c r="Y95" s="793">
        <f t="shared" ref="Y95:Z95" si="68">IF(Y66/Y$87&lt;&gt;0,Y66/Y$87,"~")</f>
        <v>4.705874749588447E-2</v>
      </c>
      <c r="Z95" s="793">
        <f t="shared" si="68"/>
        <v>3.4437144449151434E-2</v>
      </c>
    </row>
    <row r="96" spans="1:39" x14ac:dyDescent="0.2">
      <c r="A96" s="761" t="s">
        <v>43</v>
      </c>
      <c r="B96" s="757" t="s">
        <v>986</v>
      </c>
      <c r="C96" s="793"/>
      <c r="D96" s="793">
        <f t="shared" ref="D96:E96" si="69">IF(D67/D$87&lt;&gt;0,D67/D$87,"~")</f>
        <v>2.7717203126677609E-2</v>
      </c>
      <c r="E96" s="793">
        <f t="shared" si="69"/>
        <v>3.361820934530324E-2</v>
      </c>
      <c r="F96" s="793">
        <f t="shared" ref="F96:X96" si="70">IF(F67/F$87&lt;&gt;0,F67/F$87,"~")</f>
        <v>4.0769343771447607E-2</v>
      </c>
      <c r="G96" s="793">
        <f t="shared" si="70"/>
        <v>1.0845348348258834E-2</v>
      </c>
      <c r="H96" s="793">
        <f t="shared" si="70"/>
        <v>4.0495980854132738E-2</v>
      </c>
      <c r="I96" s="793">
        <f t="shared" si="70"/>
        <v>2.3417604130507811E-2</v>
      </c>
      <c r="J96" s="793">
        <f t="shared" si="70"/>
        <v>8.7775485437172843E-3</v>
      </c>
      <c r="K96" s="793">
        <f t="shared" si="70"/>
        <v>7.1521945401132993E-3</v>
      </c>
      <c r="L96" s="793">
        <f t="shared" si="70"/>
        <v>9.4816557259521095E-3</v>
      </c>
      <c r="M96" s="793">
        <f t="shared" si="70"/>
        <v>2.649310169480374E-2</v>
      </c>
      <c r="N96" s="793">
        <f t="shared" si="70"/>
        <v>2.1346536992344626E-2</v>
      </c>
      <c r="O96" s="793">
        <f t="shared" si="70"/>
        <v>3.9584672423944728E-2</v>
      </c>
      <c r="P96" s="793">
        <f t="shared" si="70"/>
        <v>3.0815055721077306E-2</v>
      </c>
      <c r="Q96" s="793">
        <f t="shared" si="70"/>
        <v>3.3002444963221023E-2</v>
      </c>
      <c r="R96" s="793">
        <f t="shared" si="70"/>
        <v>4.6641441474333765E-2</v>
      </c>
      <c r="S96" s="793">
        <f t="shared" si="70"/>
        <v>3.5762305638841169E-2</v>
      </c>
      <c r="T96" s="793">
        <f t="shared" si="70"/>
        <v>3.537104755873266E-2</v>
      </c>
      <c r="U96" s="793">
        <f t="shared" si="70"/>
        <v>3.7142850458357891E-2</v>
      </c>
      <c r="V96" s="793">
        <f t="shared" si="70"/>
        <v>6.0675230695860324E-2</v>
      </c>
      <c r="W96" s="793">
        <f t="shared" si="70"/>
        <v>3.9189998579839146E-2</v>
      </c>
      <c r="X96" s="793">
        <f t="shared" si="70"/>
        <v>3.2162154222611275E-2</v>
      </c>
      <c r="Y96" s="793">
        <f t="shared" ref="Y96:Z96" si="71">IF(Y67/Y$87&lt;&gt;0,Y67/Y$87,"~")</f>
        <v>3.2295298305408941E-2</v>
      </c>
      <c r="Z96" s="793">
        <f t="shared" si="71"/>
        <v>3.8144023712242819E-2</v>
      </c>
    </row>
    <row r="97" spans="1:26" x14ac:dyDescent="0.2">
      <c r="A97" s="761" t="s">
        <v>45</v>
      </c>
      <c r="B97" s="762" t="s">
        <v>987</v>
      </c>
      <c r="C97" s="793"/>
      <c r="D97" s="793">
        <f t="shared" ref="D97:E97" si="72">IF(D68/D$87&lt;&gt;0,D68/D$87,"~")</f>
        <v>6.8283417507267368E-3</v>
      </c>
      <c r="E97" s="793">
        <f t="shared" si="72"/>
        <v>5.458301251845047E-3</v>
      </c>
      <c r="F97" s="793">
        <f t="shared" ref="F97:X97" si="73">IF(F68/F$87&lt;&gt;0,F68/F$87,"~")</f>
        <v>4.5829522367278374E-3</v>
      </c>
      <c r="G97" s="793">
        <f t="shared" si="73"/>
        <v>5.2084866299136065E-3</v>
      </c>
      <c r="H97" s="793">
        <f t="shared" si="73"/>
        <v>1.6408372514468729E-2</v>
      </c>
      <c r="I97" s="793">
        <f t="shared" si="73"/>
        <v>6.2900197656101924E-3</v>
      </c>
      <c r="J97" s="793">
        <f t="shared" si="73"/>
        <v>5.2604883805691949E-3</v>
      </c>
      <c r="K97" s="793">
        <f t="shared" si="73"/>
        <v>4.0985800088786462E-3</v>
      </c>
      <c r="L97" s="793">
        <f t="shared" si="73"/>
        <v>4.5675185839936022E-3</v>
      </c>
      <c r="M97" s="793">
        <f t="shared" si="73"/>
        <v>5.7965163871018018E-3</v>
      </c>
      <c r="N97" s="793">
        <f t="shared" si="73"/>
        <v>1.3090806496096582E-2</v>
      </c>
      <c r="O97" s="793">
        <f t="shared" si="73"/>
        <v>7.3775230128301115E-3</v>
      </c>
      <c r="P97" s="793">
        <f t="shared" si="73"/>
        <v>7.0809518154053355E-3</v>
      </c>
      <c r="Q97" s="793">
        <f t="shared" si="73"/>
        <v>6.1366430324877475E-3</v>
      </c>
      <c r="R97" s="793">
        <f t="shared" si="73"/>
        <v>5.9945552584008124E-3</v>
      </c>
      <c r="S97" s="793">
        <f t="shared" si="73"/>
        <v>4.7003065480107423E-3</v>
      </c>
      <c r="T97" s="793">
        <f t="shared" si="73"/>
        <v>6.6757218709331302E-3</v>
      </c>
      <c r="U97" s="793">
        <f t="shared" si="73"/>
        <v>6.7352610569958501E-3</v>
      </c>
      <c r="V97" s="793">
        <f t="shared" si="73"/>
        <v>3.0838813300933252E-3</v>
      </c>
      <c r="W97" s="793">
        <f t="shared" si="73"/>
        <v>3.8454179750754968E-3</v>
      </c>
      <c r="X97" s="793">
        <f t="shared" si="73"/>
        <v>4.0766747926869844E-3</v>
      </c>
      <c r="Y97" s="793">
        <f t="shared" ref="Y97:Z97" si="74">IF(Y68/Y$87&lt;&gt;0,Y68/Y$87,"~")</f>
        <v>5.8688287584209662E-3</v>
      </c>
      <c r="Z97" s="793">
        <f t="shared" si="74"/>
        <v>5.1777494624117675E-3</v>
      </c>
    </row>
    <row r="98" spans="1:26" x14ac:dyDescent="0.2">
      <c r="A98" s="761" t="s">
        <v>46</v>
      </c>
      <c r="B98" s="762" t="s">
        <v>47</v>
      </c>
      <c r="C98" s="793"/>
      <c r="D98" s="793">
        <f t="shared" ref="D98:E98" si="75">IF(D69/D$87&lt;&gt;0,D69/D$87,"~")</f>
        <v>7.3331723832738657E-2</v>
      </c>
      <c r="E98" s="793">
        <f t="shared" si="75"/>
        <v>7.7653054362662538E-2</v>
      </c>
      <c r="F98" s="793">
        <f t="shared" ref="F98:X98" si="76">IF(F69/F$87&lt;&gt;0,F69/F$87,"~")</f>
        <v>5.8442681517414247E-2</v>
      </c>
      <c r="G98" s="793">
        <f t="shared" si="76"/>
        <v>5.903343119943244E-2</v>
      </c>
      <c r="H98" s="793">
        <f t="shared" si="76"/>
        <v>5.725142531399794E-2</v>
      </c>
      <c r="I98" s="793">
        <f t="shared" si="76"/>
        <v>5.1015140297716227E-2</v>
      </c>
      <c r="J98" s="793">
        <f t="shared" si="76"/>
        <v>4.7357613381678119E-2</v>
      </c>
      <c r="K98" s="793">
        <f t="shared" si="76"/>
        <v>5.1793220238798253E-2</v>
      </c>
      <c r="L98" s="793">
        <f t="shared" si="76"/>
        <v>7.5962222106730815E-2</v>
      </c>
      <c r="M98" s="793">
        <f t="shared" si="76"/>
        <v>7.1373234926391138E-2</v>
      </c>
      <c r="N98" s="793">
        <f t="shared" si="76"/>
        <v>6.7080409666698232E-2</v>
      </c>
      <c r="O98" s="793">
        <f t="shared" si="76"/>
        <v>6.2556568969861934E-2</v>
      </c>
      <c r="P98" s="793">
        <f t="shared" si="76"/>
        <v>6.1712184249685047E-2</v>
      </c>
      <c r="Q98" s="793">
        <f t="shared" si="76"/>
        <v>5.3331471055272965E-2</v>
      </c>
      <c r="R98" s="793">
        <f t="shared" si="76"/>
        <v>4.2898707862827762E-2</v>
      </c>
      <c r="S98" s="793">
        <f t="shared" si="76"/>
        <v>4.6300290209338117E-2</v>
      </c>
      <c r="T98" s="793">
        <f t="shared" si="76"/>
        <v>4.4149021476249231E-2</v>
      </c>
      <c r="U98" s="793">
        <f t="shared" si="76"/>
        <v>3.7434557125541335E-2</v>
      </c>
      <c r="V98" s="793">
        <f t="shared" si="76"/>
        <v>4.409384516502117E-2</v>
      </c>
      <c r="W98" s="793">
        <f t="shared" si="76"/>
        <v>4.6228693200637931E-2</v>
      </c>
      <c r="X98" s="793">
        <f t="shared" si="76"/>
        <v>4.8148115119196387E-2</v>
      </c>
      <c r="Y98" s="793">
        <f t="shared" ref="Y98:Z98" si="77">IF(Y69/Y$87&lt;&gt;0,Y69/Y$87,"~")</f>
        <v>5.52559054529006E-2</v>
      </c>
      <c r="Z98" s="793">
        <f t="shared" si="77"/>
        <v>5.0480242731284652E-2</v>
      </c>
    </row>
    <row r="99" spans="1:26" x14ac:dyDescent="0.2">
      <c r="A99" s="761" t="s">
        <v>48</v>
      </c>
      <c r="B99" s="762" t="s">
        <v>988</v>
      </c>
      <c r="C99" s="793"/>
      <c r="D99" s="793">
        <f t="shared" ref="D99:E99" si="78">IF(D70/D$87&lt;&gt;0,D70/D$87,"~")</f>
        <v>0.12843487386585634</v>
      </c>
      <c r="E99" s="793">
        <f t="shared" si="78"/>
        <v>0.11672201725555105</v>
      </c>
      <c r="F99" s="793">
        <f t="shared" ref="F99:X99" si="79">IF(F70/F$87&lt;&gt;0,F70/F$87,"~")</f>
        <v>0.1160758662527471</v>
      </c>
      <c r="G99" s="793">
        <f t="shared" si="79"/>
        <v>0.12517270763769883</v>
      </c>
      <c r="H99" s="793">
        <f t="shared" si="79"/>
        <v>0.13580214903111407</v>
      </c>
      <c r="I99" s="793">
        <f t="shared" si="79"/>
        <v>0.13184767599925493</v>
      </c>
      <c r="J99" s="793">
        <f t="shared" si="79"/>
        <v>0.13263547659287026</v>
      </c>
      <c r="K99" s="793">
        <f t="shared" si="79"/>
        <v>0.12645123007682052</v>
      </c>
      <c r="L99" s="793">
        <f t="shared" si="79"/>
        <v>0.1268752738053944</v>
      </c>
      <c r="M99" s="793">
        <f t="shared" si="79"/>
        <v>0.1133904884894348</v>
      </c>
      <c r="N99" s="793">
        <f t="shared" si="79"/>
        <v>0.14218465905752534</v>
      </c>
      <c r="O99" s="793">
        <f t="shared" si="79"/>
        <v>0.12561352160947328</v>
      </c>
      <c r="P99" s="793">
        <f t="shared" si="79"/>
        <v>0.11827698309060068</v>
      </c>
      <c r="Q99" s="793">
        <f t="shared" si="79"/>
        <v>0.12154611008162751</v>
      </c>
      <c r="R99" s="793">
        <f t="shared" si="79"/>
        <v>0.11870936888507558</v>
      </c>
      <c r="S99" s="793">
        <f t="shared" si="79"/>
        <v>0.1052178522709052</v>
      </c>
      <c r="T99" s="793">
        <f t="shared" si="79"/>
        <v>0.12878760291866412</v>
      </c>
      <c r="U99" s="793">
        <f t="shared" si="79"/>
        <v>0.13415923841334929</v>
      </c>
      <c r="V99" s="793">
        <f t="shared" si="79"/>
        <v>0.13196048889411388</v>
      </c>
      <c r="W99" s="793">
        <f t="shared" si="79"/>
        <v>0.1223488808838829</v>
      </c>
      <c r="X99" s="793">
        <f t="shared" si="79"/>
        <v>0.12253353133581571</v>
      </c>
      <c r="Y99" s="793">
        <f t="shared" ref="Y99:Z99" si="80">IF(Y70/Y$87&lt;&gt;0,Y70/Y$87,"~")</f>
        <v>0.10813185850039217</v>
      </c>
      <c r="Z99" s="793">
        <f t="shared" si="80"/>
        <v>0.11397300439776542</v>
      </c>
    </row>
    <row r="100" spans="1:26" x14ac:dyDescent="0.2">
      <c r="A100" s="761" t="s">
        <v>49</v>
      </c>
      <c r="B100" s="762" t="s">
        <v>989</v>
      </c>
      <c r="C100" s="793"/>
      <c r="D100" s="793">
        <f t="shared" ref="D100:E100" si="81">IF(D71/D$87&lt;&gt;0,D71/D$87,"~")</f>
        <v>5.0888747574781332E-2</v>
      </c>
      <c r="E100" s="793">
        <f t="shared" si="81"/>
        <v>4.725737534529649E-2</v>
      </c>
      <c r="F100" s="793">
        <f t="shared" ref="F100:X100" si="82">IF(F71/F$87&lt;&gt;0,F71/F$87,"~")</f>
        <v>7.0777319260032806E-2</v>
      </c>
      <c r="G100" s="793">
        <f t="shared" si="82"/>
        <v>4.6440716646554157E-2</v>
      </c>
      <c r="H100" s="793">
        <f t="shared" si="82"/>
        <v>6.0541907831431083E-2</v>
      </c>
      <c r="I100" s="793">
        <f t="shared" si="82"/>
        <v>7.0147131521211811E-2</v>
      </c>
      <c r="J100" s="793">
        <f t="shared" si="82"/>
        <v>6.2534426993689454E-2</v>
      </c>
      <c r="K100" s="793">
        <f t="shared" si="82"/>
        <v>5.9234009526498668E-2</v>
      </c>
      <c r="L100" s="793">
        <f t="shared" si="82"/>
        <v>4.8240905132300504E-2</v>
      </c>
      <c r="M100" s="793">
        <f t="shared" si="82"/>
        <v>6.6299955805696392E-2</v>
      </c>
      <c r="N100" s="793">
        <f t="shared" si="82"/>
        <v>6.004072275961924E-2</v>
      </c>
      <c r="O100" s="793">
        <f t="shared" si="82"/>
        <v>5.6939109216636051E-2</v>
      </c>
      <c r="P100" s="793">
        <f t="shared" si="82"/>
        <v>5.2706634012188565E-2</v>
      </c>
      <c r="Q100" s="793">
        <f t="shared" si="82"/>
        <v>5.4686972791157619E-2</v>
      </c>
      <c r="R100" s="793">
        <f t="shared" si="82"/>
        <v>5.2874507309237602E-2</v>
      </c>
      <c r="S100" s="793">
        <f t="shared" si="82"/>
        <v>6.5926781403484028E-2</v>
      </c>
      <c r="T100" s="793">
        <f t="shared" si="82"/>
        <v>6.877234426617157E-2</v>
      </c>
      <c r="U100" s="793">
        <f t="shared" si="82"/>
        <v>7.9291981950243007E-2</v>
      </c>
      <c r="V100" s="793">
        <f t="shared" si="82"/>
        <v>7.2233948539946261E-2</v>
      </c>
      <c r="W100" s="793">
        <f t="shared" si="82"/>
        <v>7.6533376250885632E-2</v>
      </c>
      <c r="X100" s="793">
        <f t="shared" si="82"/>
        <v>7.1608767474793444E-2</v>
      </c>
      <c r="Y100" s="793">
        <f t="shared" ref="Y100:Z100" si="83">IF(Y71/Y$87&lt;&gt;0,Y71/Y$87,"~")</f>
        <v>6.9167671220630486E-2</v>
      </c>
      <c r="Z100" s="793">
        <f t="shared" si="83"/>
        <v>6.7166173327396994E-2</v>
      </c>
    </row>
    <row r="101" spans="1:26" x14ac:dyDescent="0.2">
      <c r="A101" s="761" t="s">
        <v>50</v>
      </c>
      <c r="B101" s="762" t="s">
        <v>990</v>
      </c>
      <c r="C101" s="793"/>
      <c r="D101" s="793">
        <f t="shared" ref="D101:E101" si="84">IF(D72/D$87&lt;&gt;0,D72/D$87,"~")</f>
        <v>4.689128945377917E-2</v>
      </c>
      <c r="E101" s="793">
        <f t="shared" si="84"/>
        <v>3.9209942912390487E-2</v>
      </c>
      <c r="F101" s="793">
        <f t="shared" ref="F101:X101" si="85">IF(F72/F$87&lt;&gt;0,F72/F$87,"~")</f>
        <v>4.0270676048127431E-2</v>
      </c>
      <c r="G101" s="793">
        <f t="shared" si="85"/>
        <v>5.3610969882974993E-2</v>
      </c>
      <c r="H101" s="793">
        <f t="shared" si="85"/>
        <v>3.4415777670925692E-2</v>
      </c>
      <c r="I101" s="793">
        <f t="shared" si="85"/>
        <v>3.2783158510006127E-2</v>
      </c>
      <c r="J101" s="793">
        <f t="shared" si="85"/>
        <v>3.7444551009787434E-2</v>
      </c>
      <c r="K101" s="793">
        <f t="shared" si="85"/>
        <v>3.3372697918322938E-2</v>
      </c>
      <c r="L101" s="793">
        <f t="shared" si="85"/>
        <v>2.8444636967068091E-2</v>
      </c>
      <c r="M101" s="793">
        <f t="shared" si="85"/>
        <v>2.89113462166736E-2</v>
      </c>
      <c r="N101" s="793">
        <f t="shared" si="85"/>
        <v>2.5046380037609478E-2</v>
      </c>
      <c r="O101" s="793">
        <f t="shared" si="85"/>
        <v>2.5368818017180127E-2</v>
      </c>
      <c r="P101" s="793">
        <f t="shared" si="85"/>
        <v>2.290708516658985E-2</v>
      </c>
      <c r="Q101" s="793">
        <f t="shared" si="85"/>
        <v>2.1607522083302778E-2</v>
      </c>
      <c r="R101" s="793">
        <f t="shared" si="85"/>
        <v>2.0442792155047164E-2</v>
      </c>
      <c r="S101" s="793">
        <f t="shared" si="85"/>
        <v>1.9086399553089675E-2</v>
      </c>
      <c r="T101" s="793">
        <f t="shared" si="85"/>
        <v>2.1124166077453099E-2</v>
      </c>
      <c r="U101" s="793">
        <f t="shared" si="85"/>
        <v>2.1890554548779265E-2</v>
      </c>
      <c r="V101" s="793">
        <f t="shared" si="85"/>
        <v>2.2366817860229985E-2</v>
      </c>
      <c r="W101" s="793">
        <f t="shared" si="85"/>
        <v>2.2556151946325799E-2</v>
      </c>
      <c r="X101" s="793">
        <f t="shared" si="85"/>
        <v>2.2529424152220891E-2</v>
      </c>
      <c r="Y101" s="793">
        <f t="shared" ref="Y101:Z101" si="86">IF(Y72/Y$87&lt;&gt;0,Y72/Y$87,"~")</f>
        <v>2.3845496246898946E-2</v>
      </c>
      <c r="Z101" s="793">
        <f t="shared" si="86"/>
        <v>1.796110124460313E-2</v>
      </c>
    </row>
    <row r="102" spans="1:26" x14ac:dyDescent="0.2">
      <c r="A102" s="761" t="s">
        <v>51</v>
      </c>
      <c r="B102" s="762" t="s">
        <v>991</v>
      </c>
      <c r="C102" s="793"/>
      <c r="D102" s="793">
        <f t="shared" ref="D102:E102" si="87">IF(D73/D$87&lt;&gt;0,D73/D$87,"~")</f>
        <v>3.7671762112463168E-2</v>
      </c>
      <c r="E102" s="793">
        <f t="shared" si="87"/>
        <v>3.8311239713673936E-2</v>
      </c>
      <c r="F102" s="793">
        <f t="shared" ref="F102:X102" si="88">IF(F73/F$87&lt;&gt;0,F73/F$87,"~")</f>
        <v>4.0265068178712449E-2</v>
      </c>
      <c r="G102" s="793">
        <f t="shared" si="88"/>
        <v>3.9264729922748834E-2</v>
      </c>
      <c r="H102" s="793">
        <f t="shared" si="88"/>
        <v>3.8484194160790602E-2</v>
      </c>
      <c r="I102" s="793">
        <f t="shared" si="88"/>
        <v>3.3223890995055162E-2</v>
      </c>
      <c r="J102" s="793">
        <f t="shared" si="88"/>
        <v>2.8564595481311982E-2</v>
      </c>
      <c r="K102" s="793">
        <f t="shared" si="88"/>
        <v>3.0720675970435651E-2</v>
      </c>
      <c r="L102" s="793">
        <f t="shared" si="88"/>
        <v>3.3014690255811198E-2</v>
      </c>
      <c r="M102" s="793">
        <f t="shared" si="88"/>
        <v>3.5639733619066277E-2</v>
      </c>
      <c r="N102" s="793">
        <f t="shared" si="88"/>
        <v>3.2140935127719657E-2</v>
      </c>
      <c r="O102" s="793">
        <f t="shared" si="88"/>
        <v>3.6911817129728255E-2</v>
      </c>
      <c r="P102" s="793">
        <f t="shared" si="88"/>
        <v>3.3105068312626815E-2</v>
      </c>
      <c r="Q102" s="793">
        <f t="shared" si="88"/>
        <v>2.9272505446725487E-2</v>
      </c>
      <c r="R102" s="793">
        <f t="shared" si="88"/>
        <v>2.8905295046516635E-2</v>
      </c>
      <c r="S102" s="793">
        <f t="shared" si="88"/>
        <v>2.9689159307744756E-2</v>
      </c>
      <c r="T102" s="793">
        <f t="shared" si="88"/>
        <v>2.6879421610235391E-2</v>
      </c>
      <c r="U102" s="793">
        <f t="shared" si="88"/>
        <v>3.5033294218956366E-2</v>
      </c>
      <c r="V102" s="793">
        <f t="shared" si="88"/>
        <v>3.1860463728599478E-2</v>
      </c>
      <c r="W102" s="793">
        <f t="shared" si="88"/>
        <v>3.1915498978852062E-2</v>
      </c>
      <c r="X102" s="793">
        <f t="shared" si="88"/>
        <v>2.9017473537904556E-2</v>
      </c>
      <c r="Y102" s="793">
        <f t="shared" ref="Y102:Z102" si="89">IF(Y73/Y$87&lt;&gt;0,Y73/Y$87,"~")</f>
        <v>2.4901951325380867E-2</v>
      </c>
      <c r="Z102" s="793">
        <f t="shared" si="89"/>
        <v>2.9917202189913283E-2</v>
      </c>
    </row>
    <row r="103" spans="1:26" x14ac:dyDescent="0.2">
      <c r="A103" s="761" t="s">
        <v>53</v>
      </c>
      <c r="B103" s="757" t="s">
        <v>52</v>
      </c>
      <c r="C103" s="793"/>
      <c r="D103" s="793">
        <f t="shared" ref="D103:E103" si="90">IF(D74/D$87&lt;&gt;0,D74/D$87,"~")</f>
        <v>4.6290807755636147E-2</v>
      </c>
      <c r="E103" s="793">
        <f t="shared" si="90"/>
        <v>5.0492220865181743E-2</v>
      </c>
      <c r="F103" s="793">
        <f t="shared" ref="F103:X103" si="91">IF(F74/F$87&lt;&gt;0,F74/F$87,"~")</f>
        <v>5.8398305298534681E-2</v>
      </c>
      <c r="G103" s="793">
        <f t="shared" si="91"/>
        <v>5.6671168001053839E-2</v>
      </c>
      <c r="H103" s="793">
        <f t="shared" si="91"/>
        <v>5.5550049692394472E-2</v>
      </c>
      <c r="I103" s="793">
        <f t="shared" si="91"/>
        <v>5.5068805322319204E-2</v>
      </c>
      <c r="J103" s="793">
        <f t="shared" si="91"/>
        <v>6.0934641104963487E-2</v>
      </c>
      <c r="K103" s="793">
        <f t="shared" si="91"/>
        <v>5.9940922534429897E-2</v>
      </c>
      <c r="L103" s="793">
        <f t="shared" si="91"/>
        <v>6.818191681620947E-2</v>
      </c>
      <c r="M103" s="793">
        <f t="shared" si="91"/>
        <v>6.8553451514459324E-2</v>
      </c>
      <c r="N103" s="793">
        <f t="shared" si="91"/>
        <v>6.2994581045430167E-2</v>
      </c>
      <c r="O103" s="793">
        <f t="shared" si="91"/>
        <v>5.7324180192496306E-2</v>
      </c>
      <c r="P103" s="793">
        <f t="shared" si="91"/>
        <v>5.2483426879297322E-2</v>
      </c>
      <c r="Q103" s="793">
        <f t="shared" si="91"/>
        <v>4.756849785478514E-2</v>
      </c>
      <c r="R103" s="793">
        <f t="shared" si="91"/>
        <v>4.4239622867866119E-2</v>
      </c>
      <c r="S103" s="793">
        <f t="shared" si="91"/>
        <v>5.0339423513091001E-2</v>
      </c>
      <c r="T103" s="793">
        <f t="shared" si="91"/>
        <v>5.4788035087584341E-2</v>
      </c>
      <c r="U103" s="793">
        <f t="shared" si="91"/>
        <v>5.5759058874797887E-2</v>
      </c>
      <c r="V103" s="793">
        <f t="shared" si="91"/>
        <v>5.4796158198450261E-2</v>
      </c>
      <c r="W103" s="793">
        <f t="shared" si="91"/>
        <v>6.3551996865763002E-2</v>
      </c>
      <c r="X103" s="793">
        <f t="shared" si="91"/>
        <v>6.9527106482965714E-2</v>
      </c>
      <c r="Y103" s="793">
        <f t="shared" ref="Y103:Z103" si="92">IF(Y74/Y$87&lt;&gt;0,Y74/Y$87,"~")</f>
        <v>6.6243120248611509E-2</v>
      </c>
      <c r="Z103" s="793">
        <f t="shared" si="92"/>
        <v>5.8575236074746719E-2</v>
      </c>
    </row>
    <row r="104" spans="1:26" x14ac:dyDescent="0.2">
      <c r="A104" s="761" t="s">
        <v>54</v>
      </c>
      <c r="B104" s="762" t="s">
        <v>960</v>
      </c>
      <c r="C104" s="793"/>
      <c r="D104" s="793">
        <f t="shared" ref="D104:E104" si="93">IF(D75/D$87&lt;&gt;0,D75/D$87,"~")</f>
        <v>5.9570343045996288E-2</v>
      </c>
      <c r="E104" s="793">
        <f t="shared" si="93"/>
        <v>5.9819565411588262E-2</v>
      </c>
      <c r="F104" s="793">
        <f t="shared" ref="F104:X104" si="94">IF(F75/F$87&lt;&gt;0,F75/F$87,"~")</f>
        <v>6.2170084216553352E-2</v>
      </c>
      <c r="G104" s="793">
        <f t="shared" si="94"/>
        <v>5.8401107216089113E-2</v>
      </c>
      <c r="H104" s="793">
        <f t="shared" si="94"/>
        <v>5.4389392114894651E-2</v>
      </c>
      <c r="I104" s="793">
        <f t="shared" si="94"/>
        <v>5.5827030279138393E-2</v>
      </c>
      <c r="J104" s="793">
        <f t="shared" si="94"/>
        <v>5.7498548464047707E-2</v>
      </c>
      <c r="K104" s="793">
        <f t="shared" si="94"/>
        <v>5.9388653948801745E-2</v>
      </c>
      <c r="L104" s="793">
        <f t="shared" si="94"/>
        <v>6.0284501258790479E-2</v>
      </c>
      <c r="M104" s="793">
        <f t="shared" si="94"/>
        <v>5.8772827555451566E-2</v>
      </c>
      <c r="N104" s="793">
        <f t="shared" si="94"/>
        <v>6.1795920829067708E-2</v>
      </c>
      <c r="O104" s="793">
        <f t="shared" si="94"/>
        <v>6.3343931423952435E-2</v>
      </c>
      <c r="P104" s="793">
        <f t="shared" si="94"/>
        <v>5.9757549913817015E-2</v>
      </c>
      <c r="Q104" s="793">
        <f t="shared" si="94"/>
        <v>5.8757440724933024E-2</v>
      </c>
      <c r="R104" s="793">
        <f t="shared" si="94"/>
        <v>5.7376378429101087E-2</v>
      </c>
      <c r="S104" s="793">
        <f t="shared" si="94"/>
        <v>5.7571935983365373E-2</v>
      </c>
      <c r="T104" s="793">
        <f t="shared" si="94"/>
        <v>6.0581395966233881E-2</v>
      </c>
      <c r="U104" s="793">
        <f t="shared" si="94"/>
        <v>6.5098956972032107E-2</v>
      </c>
      <c r="V104" s="793">
        <f t="shared" si="94"/>
        <v>6.0360657037424707E-2</v>
      </c>
      <c r="W104" s="793">
        <f t="shared" si="94"/>
        <v>6.0890426175018386E-2</v>
      </c>
      <c r="X104" s="793">
        <f t="shared" si="94"/>
        <v>6.0026909620221044E-2</v>
      </c>
      <c r="Y104" s="793">
        <f t="shared" ref="Y104:Z104" si="95">IF(Y75/Y$87&lt;&gt;0,Y75/Y$87,"~")</f>
        <v>5.7149011062998079E-2</v>
      </c>
      <c r="Z104" s="793">
        <f t="shared" si="95"/>
        <v>5.6736218838030442E-2</v>
      </c>
    </row>
    <row r="105" spans="1:26" x14ac:dyDescent="0.2">
      <c r="A105" s="761" t="s">
        <v>56</v>
      </c>
      <c r="B105" s="762" t="s">
        <v>992</v>
      </c>
      <c r="C105" s="793"/>
      <c r="D105" s="793">
        <f t="shared" ref="D105:E105" si="96">IF(D76/D$87&lt;&gt;0,D76/D$87,"~")</f>
        <v>9.5267475907892633E-3</v>
      </c>
      <c r="E105" s="793">
        <f t="shared" si="96"/>
        <v>1.0513998009203763E-2</v>
      </c>
      <c r="F105" s="793">
        <f t="shared" ref="F105:X105" si="97">IF(F76/F$87&lt;&gt;0,F76/F$87,"~")</f>
        <v>1.1217365444914381E-2</v>
      </c>
      <c r="G105" s="793">
        <f t="shared" si="97"/>
        <v>9.8211641313404163E-3</v>
      </c>
      <c r="H105" s="793">
        <f t="shared" si="97"/>
        <v>9.0475536493814374E-3</v>
      </c>
      <c r="I105" s="793">
        <f t="shared" si="97"/>
        <v>8.7404135566651851E-3</v>
      </c>
      <c r="J105" s="793">
        <f t="shared" si="97"/>
        <v>6.9944516049935028E-3</v>
      </c>
      <c r="K105" s="793">
        <f t="shared" si="97"/>
        <v>6.5252116744415343E-3</v>
      </c>
      <c r="L105" s="793">
        <f t="shared" si="97"/>
        <v>7.2873064803045031E-3</v>
      </c>
      <c r="M105" s="793">
        <f t="shared" si="97"/>
        <v>7.6019379225264298E-3</v>
      </c>
      <c r="N105" s="793">
        <f t="shared" si="97"/>
        <v>8.6314636957462998E-3</v>
      </c>
      <c r="O105" s="793">
        <f t="shared" si="97"/>
        <v>9.0881280512498386E-3</v>
      </c>
      <c r="P105" s="793">
        <f t="shared" si="97"/>
        <v>8.1465574242930942E-3</v>
      </c>
      <c r="Q105" s="793">
        <f t="shared" si="97"/>
        <v>8.899130075758899E-3</v>
      </c>
      <c r="R105" s="793">
        <f t="shared" si="97"/>
        <v>7.1571924716741639E-3</v>
      </c>
      <c r="S105" s="793">
        <f t="shared" si="97"/>
        <v>7.6471626647738261E-3</v>
      </c>
      <c r="T105" s="793">
        <f t="shared" si="97"/>
        <v>6.4802003964398343E-3</v>
      </c>
      <c r="U105" s="793">
        <f t="shared" si="97"/>
        <v>5.1704740838680813E-3</v>
      </c>
      <c r="V105" s="793">
        <f t="shared" si="97"/>
        <v>5.5228484799620774E-3</v>
      </c>
      <c r="W105" s="793">
        <f t="shared" si="97"/>
        <v>6.1379613580175383E-3</v>
      </c>
      <c r="X105" s="793">
        <f t="shared" si="97"/>
        <v>7.5968169636726835E-3</v>
      </c>
      <c r="Y105" s="793">
        <f t="shared" ref="Y105:Z105" si="98">IF(Y76/Y$87&lt;&gt;0,Y76/Y$87,"~")</f>
        <v>6.2906102958227832E-3</v>
      </c>
      <c r="Z105" s="793">
        <f t="shared" si="98"/>
        <v>5.5426488277234053E-3</v>
      </c>
    </row>
    <row r="106" spans="1:26" x14ac:dyDescent="0.2">
      <c r="A106" s="761" t="s">
        <v>58</v>
      </c>
      <c r="B106" s="762" t="s">
        <v>993</v>
      </c>
      <c r="C106" s="793"/>
      <c r="D106" s="793">
        <f t="shared" ref="D106:E106" si="99">IF(D77/D$87&lt;&gt;0,D77/D$87,"~")</f>
        <v>1.4730651950888195E-2</v>
      </c>
      <c r="E106" s="793">
        <f t="shared" si="99"/>
        <v>1.1414151755696744E-2</v>
      </c>
      <c r="F106" s="793">
        <f t="shared" ref="F106:X106" si="100">IF(F77/F$87&lt;&gt;0,F77/F$87,"~")</f>
        <v>1.1687358359695867E-2</v>
      </c>
      <c r="G106" s="793">
        <f t="shared" si="100"/>
        <v>1.2961783392970976E-2</v>
      </c>
      <c r="H106" s="793">
        <f t="shared" si="100"/>
        <v>1.1062424052125968E-2</v>
      </c>
      <c r="I106" s="793">
        <f t="shared" si="100"/>
        <v>1.1879425902099559E-2</v>
      </c>
      <c r="J106" s="793">
        <f t="shared" si="100"/>
        <v>1.3120497415836837E-2</v>
      </c>
      <c r="K106" s="793">
        <f t="shared" si="100"/>
        <v>1.26437179111427E-2</v>
      </c>
      <c r="L106" s="793">
        <f t="shared" si="100"/>
        <v>1.265616999127381E-2</v>
      </c>
      <c r="M106" s="793">
        <f t="shared" si="100"/>
        <v>1.1397829862057026E-2</v>
      </c>
      <c r="N106" s="793">
        <f t="shared" si="100"/>
        <v>1.0955034655386569E-2</v>
      </c>
      <c r="O106" s="793">
        <f t="shared" si="100"/>
        <v>1.2204725923404422E-2</v>
      </c>
      <c r="P106" s="793">
        <f t="shared" si="100"/>
        <v>1.1364033599050338E-2</v>
      </c>
      <c r="Q106" s="793">
        <f t="shared" si="100"/>
        <v>1.0915319402597811E-2</v>
      </c>
      <c r="R106" s="793">
        <f t="shared" si="100"/>
        <v>8.1070796768974614E-3</v>
      </c>
      <c r="S106" s="793">
        <f t="shared" si="100"/>
        <v>7.7700123299130871E-3</v>
      </c>
      <c r="T106" s="793">
        <f t="shared" si="100"/>
        <v>8.1685033027037047E-3</v>
      </c>
      <c r="U106" s="793">
        <f t="shared" si="100"/>
        <v>8.7181509342895026E-3</v>
      </c>
      <c r="V106" s="793">
        <f t="shared" si="100"/>
        <v>5.2996442586163046E-3</v>
      </c>
      <c r="W106" s="793">
        <f t="shared" si="100"/>
        <v>4.8616064481103805E-3</v>
      </c>
      <c r="X106" s="793">
        <f t="shared" si="100"/>
        <v>6.3531969651490676E-3</v>
      </c>
      <c r="Y106" s="793">
        <f t="shared" ref="Y106:Z106" si="101">IF(Y77/Y$87&lt;&gt;0,Y77/Y$87,"~")</f>
        <v>5.1110874741310906E-3</v>
      </c>
      <c r="Z106" s="793">
        <f t="shared" si="101"/>
        <v>4.2941490766764887E-3</v>
      </c>
    </row>
    <row r="107" spans="1:26" x14ac:dyDescent="0.2">
      <c r="A107" s="761" t="s">
        <v>59</v>
      </c>
      <c r="B107" s="757" t="s">
        <v>55</v>
      </c>
      <c r="C107" s="793"/>
      <c r="D107" s="793">
        <f t="shared" ref="D107:E107" si="102">IF(D78/D$87&lt;&gt;0,D78/D$87,"~")</f>
        <v>0.178659505695107</v>
      </c>
      <c r="E107" s="793">
        <f t="shared" si="102"/>
        <v>0.17310410678094637</v>
      </c>
      <c r="F107" s="793">
        <f t="shared" ref="F107:X107" si="103">IF(F78/F$87&lt;&gt;0,F78/F$87,"~")</f>
        <v>0.18305613374112917</v>
      </c>
      <c r="G107" s="793">
        <f t="shared" si="103"/>
        <v>0.18069393257056393</v>
      </c>
      <c r="H107" s="793">
        <f t="shared" si="103"/>
        <v>0.17898646614382968</v>
      </c>
      <c r="I107" s="793">
        <f t="shared" si="103"/>
        <v>0.18888372093294334</v>
      </c>
      <c r="J107" s="793">
        <f t="shared" si="103"/>
        <v>0.20056758958564791</v>
      </c>
      <c r="K107" s="793">
        <f t="shared" si="103"/>
        <v>0.20398285089450735</v>
      </c>
      <c r="L107" s="793">
        <f t="shared" si="103"/>
        <v>0.2049478461037661</v>
      </c>
      <c r="M107" s="793">
        <f t="shared" si="103"/>
        <v>0.19481745203134454</v>
      </c>
      <c r="N107" s="793">
        <f t="shared" si="103"/>
        <v>0.1860771088691214</v>
      </c>
      <c r="O107" s="793">
        <f t="shared" si="103"/>
        <v>0.19266848397494035</v>
      </c>
      <c r="P107" s="793">
        <f t="shared" si="103"/>
        <v>0.17614962786845947</v>
      </c>
      <c r="Q107" s="793">
        <f t="shared" si="103"/>
        <v>0.16357510477780401</v>
      </c>
      <c r="R107" s="793">
        <f t="shared" si="103"/>
        <v>0.16247961392533386</v>
      </c>
      <c r="S107" s="793">
        <f t="shared" si="103"/>
        <v>0.16816540867178428</v>
      </c>
      <c r="T107" s="793">
        <f t="shared" si="103"/>
        <v>0.16855812862203293</v>
      </c>
      <c r="U107" s="793">
        <f t="shared" si="103"/>
        <v>0.16652558823948369</v>
      </c>
      <c r="V107" s="793">
        <f t="shared" si="103"/>
        <v>0.161926184284645</v>
      </c>
      <c r="W107" s="793">
        <f t="shared" si="103"/>
        <v>0.1712742459522372</v>
      </c>
      <c r="X107" s="793">
        <f t="shared" si="103"/>
        <v>0.1640414287550184</v>
      </c>
      <c r="Y107" s="793">
        <f t="shared" ref="Y107:Z107" si="104">IF(Y78/Y$87&lt;&gt;0,Y78/Y$87,"~")</f>
        <v>0.1626186728859445</v>
      </c>
      <c r="Z107" s="793">
        <f t="shared" si="104"/>
        <v>0.15822508591955442</v>
      </c>
    </row>
    <row r="108" spans="1:26" x14ac:dyDescent="0.2">
      <c r="A108" s="761" t="s">
        <v>60</v>
      </c>
      <c r="B108" s="762" t="s">
        <v>57</v>
      </c>
      <c r="C108" s="793"/>
      <c r="D108" s="793">
        <f t="shared" ref="D108:E108" si="105">IF(D79/D$87&lt;&gt;0,D79/D$87,"~")</f>
        <v>8.6144835495710448E-2</v>
      </c>
      <c r="E108" s="793">
        <f t="shared" si="105"/>
        <v>9.2956630952279407E-2</v>
      </c>
      <c r="F108" s="793">
        <f t="shared" ref="F108:X108" si="106">IF(F79/F$87&lt;&gt;0,F79/F$87,"~")</f>
        <v>0.10053665147028351</v>
      </c>
      <c r="G108" s="793">
        <f t="shared" si="106"/>
        <v>0.10111148730287192</v>
      </c>
      <c r="H108" s="793">
        <f t="shared" si="106"/>
        <v>0.10490539201256975</v>
      </c>
      <c r="I108" s="793">
        <f t="shared" si="106"/>
        <v>0.11507369499997785</v>
      </c>
      <c r="J108" s="793">
        <f t="shared" si="106"/>
        <v>0.12135675853227781</v>
      </c>
      <c r="K108" s="793">
        <f t="shared" si="106"/>
        <v>0.12861880797978628</v>
      </c>
      <c r="L108" s="793">
        <f t="shared" si="106"/>
        <v>0.11683485762227315</v>
      </c>
      <c r="M108" s="793">
        <f t="shared" si="106"/>
        <v>0.11558809881019765</v>
      </c>
      <c r="N108" s="793">
        <f t="shared" si="106"/>
        <v>0.11778601798437267</v>
      </c>
      <c r="O108" s="793">
        <f t="shared" si="106"/>
        <v>0.12031744360298155</v>
      </c>
      <c r="P108" s="793">
        <f t="shared" si="106"/>
        <v>0.11916471252956166</v>
      </c>
      <c r="Q108" s="793">
        <f t="shared" si="106"/>
        <v>0.1151492614276597</v>
      </c>
      <c r="R108" s="793">
        <f t="shared" si="106"/>
        <v>0.11300384568608814</v>
      </c>
      <c r="S108" s="793">
        <f t="shared" si="106"/>
        <v>0.1118490662919736</v>
      </c>
      <c r="T108" s="793">
        <f t="shared" si="106"/>
        <v>0.11742248427268023</v>
      </c>
      <c r="U108" s="793">
        <f t="shared" si="106"/>
        <v>0.12240503893880533</v>
      </c>
      <c r="V108" s="793">
        <f t="shared" si="106"/>
        <v>0.10852495701852694</v>
      </c>
      <c r="W108" s="793">
        <f t="shared" si="106"/>
        <v>0.1018991464496659</v>
      </c>
      <c r="X108" s="793">
        <f t="shared" si="106"/>
        <v>0.10415409973975454</v>
      </c>
      <c r="Y108" s="793">
        <f t="shared" ref="Y108:Z108" si="107">IF(Y79/Y$87&lt;&gt;0,Y79/Y$87,"~")</f>
        <v>9.6436687057859891E-2</v>
      </c>
      <c r="Z108" s="793">
        <f t="shared" si="107"/>
        <v>0.10029219452033572</v>
      </c>
    </row>
    <row r="109" spans="1:26" x14ac:dyDescent="0.2">
      <c r="A109" s="761" t="s">
        <v>61</v>
      </c>
      <c r="B109" s="762" t="s">
        <v>994</v>
      </c>
      <c r="C109" s="793"/>
      <c r="D109" s="793">
        <f t="shared" ref="D109:E109" si="108">IF(D80/D$87&lt;&gt;0,D80/D$87,"~")</f>
        <v>3.5154422472941739E-2</v>
      </c>
      <c r="E109" s="793">
        <f t="shared" si="108"/>
        <v>3.2201765972076614E-2</v>
      </c>
      <c r="F109" s="793">
        <f t="shared" ref="F109:X109" si="109">IF(F80/F$87&lt;&gt;0,F80/F$87,"~")</f>
        <v>3.2685493926161567E-2</v>
      </c>
      <c r="G109" s="793">
        <f t="shared" si="109"/>
        <v>3.2649021695203811E-2</v>
      </c>
      <c r="H109" s="793">
        <f t="shared" si="109"/>
        <v>3.3548974991634013E-2</v>
      </c>
      <c r="I109" s="793">
        <f t="shared" si="109"/>
        <v>3.8733677227597206E-2</v>
      </c>
      <c r="J109" s="793">
        <f t="shared" si="109"/>
        <v>4.5081287741518934E-2</v>
      </c>
      <c r="K109" s="793">
        <f t="shared" si="109"/>
        <v>5.1624423589174129E-2</v>
      </c>
      <c r="L109" s="793">
        <f t="shared" si="109"/>
        <v>4.9718632104640108E-2</v>
      </c>
      <c r="M109" s="793">
        <f t="shared" si="109"/>
        <v>4.9345348747437422E-2</v>
      </c>
      <c r="N109" s="793">
        <f t="shared" si="109"/>
        <v>5.3215794343271901E-2</v>
      </c>
      <c r="O109" s="793">
        <f t="shared" si="109"/>
        <v>5.3078819127002193E-2</v>
      </c>
      <c r="P109" s="793">
        <f t="shared" si="109"/>
        <v>5.2119959041806094E-2</v>
      </c>
      <c r="Q109" s="793">
        <f t="shared" si="109"/>
        <v>4.9385116812076732E-2</v>
      </c>
      <c r="R109" s="793">
        <f t="shared" si="109"/>
        <v>4.7091314824379095E-2</v>
      </c>
      <c r="S109" s="793">
        <f t="shared" si="109"/>
        <v>4.8504318421295545E-2</v>
      </c>
      <c r="T109" s="793">
        <f t="shared" si="109"/>
        <v>4.8012432684997733E-2</v>
      </c>
      <c r="U109" s="793">
        <f t="shared" si="109"/>
        <v>4.9943471319381018E-2</v>
      </c>
      <c r="V109" s="793">
        <f t="shared" si="109"/>
        <v>4.8667534617807214E-2</v>
      </c>
      <c r="W109" s="793">
        <f t="shared" si="109"/>
        <v>4.8353728838940797E-2</v>
      </c>
      <c r="X109" s="793">
        <f t="shared" si="109"/>
        <v>5.2011718475886773E-2</v>
      </c>
      <c r="Y109" s="793">
        <f t="shared" ref="Y109:Z109" si="110">IF(Y80/Y$87&lt;&gt;0,Y80/Y$87,"~")</f>
        <v>5.0864032878140709E-2</v>
      </c>
      <c r="Z109" s="793">
        <f t="shared" si="110"/>
        <v>4.8828287505513823E-2</v>
      </c>
    </row>
    <row r="110" spans="1:26" x14ac:dyDescent="0.2">
      <c r="A110" s="761" t="s">
        <v>963</v>
      </c>
      <c r="B110" s="762" t="s">
        <v>995</v>
      </c>
      <c r="C110" s="793"/>
      <c r="D110" s="793">
        <f t="shared" ref="D110:E110" si="111">IF(D81/D$87&lt;&gt;0,D81/D$87,"~")</f>
        <v>1.879628847396303E-3</v>
      </c>
      <c r="E110" s="793">
        <f t="shared" si="111"/>
        <v>2.6211150363236999E-3</v>
      </c>
      <c r="F110" s="793">
        <f t="shared" ref="F110:X110" si="112">IF(F81/F$87&lt;&gt;0,F81/F$87,"~")</f>
        <v>3.4651206601330939E-3</v>
      </c>
      <c r="G110" s="793">
        <f t="shared" si="112"/>
        <v>3.8284219608626839E-3</v>
      </c>
      <c r="H110" s="793">
        <f t="shared" si="112"/>
        <v>3.0738745397550153E-3</v>
      </c>
      <c r="I110" s="793">
        <f t="shared" si="112"/>
        <v>2.6109340063843957E-3</v>
      </c>
      <c r="J110" s="793">
        <f t="shared" si="112"/>
        <v>2.6437353269430997E-3</v>
      </c>
      <c r="K110" s="793">
        <f t="shared" si="112"/>
        <v>2.2841421663549384E-3</v>
      </c>
      <c r="L110" s="793">
        <f t="shared" si="112"/>
        <v>1.9168833130228989E-3</v>
      </c>
      <c r="M110" s="793">
        <f t="shared" si="112"/>
        <v>1.4672182204188066E-3</v>
      </c>
      <c r="N110" s="793">
        <f t="shared" si="112"/>
        <v>1.5414588529461008E-3</v>
      </c>
      <c r="O110" s="793">
        <f t="shared" si="112"/>
        <v>1.8395034073135246E-3</v>
      </c>
      <c r="P110" s="793">
        <f t="shared" si="112"/>
        <v>1.8043906940323833E-3</v>
      </c>
      <c r="Q110" s="793">
        <f t="shared" si="112"/>
        <v>1.7718010098068105E-3</v>
      </c>
      <c r="R110" s="793">
        <f t="shared" si="112"/>
        <v>1.7615225599800848E-3</v>
      </c>
      <c r="S110" s="793">
        <f t="shared" si="112"/>
        <v>1.7660300532497683E-3</v>
      </c>
      <c r="T110" s="793">
        <f t="shared" si="112"/>
        <v>1.8889187464525942E-3</v>
      </c>
      <c r="U110" s="793">
        <f t="shared" si="112"/>
        <v>2.1096285423542532E-3</v>
      </c>
      <c r="V110" s="793">
        <f t="shared" si="112"/>
        <v>1.7555793880252247E-3</v>
      </c>
      <c r="W110" s="793">
        <f t="shared" si="112"/>
        <v>1.4301210439603882E-3</v>
      </c>
      <c r="X110" s="793">
        <f t="shared" si="112"/>
        <v>1.574940521299634E-3</v>
      </c>
      <c r="Y110" s="793">
        <f t="shared" ref="Y110:Z110" si="113">IF(Y81/Y$87&lt;&gt;0,Y81/Y$87,"~")</f>
        <v>1.4619858466693018E-3</v>
      </c>
      <c r="Z110" s="793">
        <f t="shared" si="113"/>
        <v>1.5165163279922697E-3</v>
      </c>
    </row>
    <row r="111" spans="1:26" x14ac:dyDescent="0.2">
      <c r="A111" s="761" t="s">
        <v>965</v>
      </c>
      <c r="B111" s="757" t="s">
        <v>966</v>
      </c>
      <c r="C111" s="793"/>
      <c r="D111" s="793">
        <f t="shared" ref="D111:E111" si="114">IF(D82/D$87&lt;&gt;0,D82/D$87,"~")</f>
        <v>4.1208503409254473E-3</v>
      </c>
      <c r="E111" s="793">
        <f t="shared" si="114"/>
        <v>4.4609473733332088E-3</v>
      </c>
      <c r="F111" s="793">
        <f t="shared" ref="F111:X111" si="115">IF(F82/F$87&lt;&gt;0,F82/F$87,"~")</f>
        <v>4.9629264709807564E-3</v>
      </c>
      <c r="G111" s="793">
        <f t="shared" si="115"/>
        <v>5.5811071662530748E-3</v>
      </c>
      <c r="H111" s="793">
        <f t="shared" si="115"/>
        <v>6.1966322037332608E-3</v>
      </c>
      <c r="I111" s="793">
        <f t="shared" si="115"/>
        <v>6.4806696948214032E-3</v>
      </c>
      <c r="J111" s="793">
        <f t="shared" si="115"/>
        <v>6.3009125803219707E-3</v>
      </c>
      <c r="K111" s="793">
        <f t="shared" si="115"/>
        <v>7.1258511623696038E-3</v>
      </c>
      <c r="L111" s="793">
        <f t="shared" si="115"/>
        <v>7.5068553781336735E-3</v>
      </c>
      <c r="M111" s="793">
        <f t="shared" si="115"/>
        <v>7.4173331878351449E-3</v>
      </c>
      <c r="N111" s="793">
        <f t="shared" si="115"/>
        <v>7.2354534706006602E-3</v>
      </c>
      <c r="O111" s="793">
        <f t="shared" si="115"/>
        <v>6.8594306305919716E-3</v>
      </c>
      <c r="P111" s="793">
        <f t="shared" si="115"/>
        <v>6.6524816903351727E-3</v>
      </c>
      <c r="Q111" s="793">
        <f t="shared" si="115"/>
        <v>6.441398840325659E-3</v>
      </c>
      <c r="R111" s="793">
        <f t="shared" si="115"/>
        <v>7.9829165761299715E-3</v>
      </c>
      <c r="S111" s="793">
        <f t="shared" si="115"/>
        <v>7.9547506132962419E-3</v>
      </c>
      <c r="T111" s="793">
        <f t="shared" si="115"/>
        <v>8.3079047717435697E-3</v>
      </c>
      <c r="U111" s="793">
        <f t="shared" si="115"/>
        <v>7.5880069340854422E-3</v>
      </c>
      <c r="V111" s="793">
        <f t="shared" si="115"/>
        <v>8.5155069479969196E-3</v>
      </c>
      <c r="W111" s="793">
        <f t="shared" si="115"/>
        <v>9.0682085739687158E-3</v>
      </c>
      <c r="X111" s="793">
        <f t="shared" si="115"/>
        <v>9.9625441797424625E-3</v>
      </c>
      <c r="Y111" s="793">
        <f t="shared" ref="Y111:Z111" si="116">IF(Y82/Y$87&lt;&gt;0,Y82/Y$87,"~")</f>
        <v>8.3522225772367856E-3</v>
      </c>
      <c r="Z111" s="793">
        <f t="shared" si="116"/>
        <v>8.6408060864893652E-3</v>
      </c>
    </row>
    <row r="112" spans="1:26" x14ac:dyDescent="0.2">
      <c r="A112" s="764"/>
      <c r="B112" s="765" t="s">
        <v>543</v>
      </c>
      <c r="C112" s="793"/>
      <c r="D112" s="793">
        <f t="shared" ref="D112:E112" si="117">IF(D83/D$87&lt;&gt;0,D83/D$87,"~")</f>
        <v>-1.8448952893608126E-2</v>
      </c>
      <c r="E112" s="793">
        <f t="shared" si="117"/>
        <v>-1.8017235334292496E-2</v>
      </c>
      <c r="F112" s="793">
        <f t="shared" ref="F112:X112" si="118">IF(F83/F$87&lt;&gt;0,F83/F$87,"~")</f>
        <v>-3.4236824884908881E-2</v>
      </c>
      <c r="G112" s="793">
        <f t="shared" si="118"/>
        <v>-3.2765888368406965E-2</v>
      </c>
      <c r="H112" s="793">
        <f t="shared" si="118"/>
        <v>-3.255264204842398E-2</v>
      </c>
      <c r="I112" s="793">
        <f t="shared" si="118"/>
        <v>-3.065210398783454E-2</v>
      </c>
      <c r="J112" s="793">
        <f t="shared" si="118"/>
        <v>-3.2408974913472388E-2</v>
      </c>
      <c r="K112" s="793">
        <f t="shared" si="118"/>
        <v>-3.3498192872657581E-2</v>
      </c>
      <c r="L112" s="793">
        <f t="shared" si="118"/>
        <v>-3.6605314760158068E-2</v>
      </c>
      <c r="M112" s="793">
        <f t="shared" si="118"/>
        <v>-3.8908836064525533E-2</v>
      </c>
      <c r="N112" s="793">
        <f t="shared" si="118"/>
        <v>-3.6016782272503892E-2</v>
      </c>
      <c r="O112" s="793">
        <f t="shared" si="118"/>
        <v>-3.2667632206792925E-2</v>
      </c>
      <c r="P112" s="793">
        <f t="shared" si="118"/>
        <v>-2.922385950770864E-2</v>
      </c>
      <c r="Q112" s="793">
        <f t="shared" si="118"/>
        <v>-2.6501847705573817E-2</v>
      </c>
      <c r="R112" s="793">
        <f t="shared" si="118"/>
        <v>-2.5087250645884768E-2</v>
      </c>
      <c r="S112" s="793">
        <f t="shared" si="118"/>
        <v>-2.7712689246228533E-2</v>
      </c>
      <c r="T112" s="793">
        <f t="shared" si="118"/>
        <v>-3.0141694400676152E-2</v>
      </c>
      <c r="U112" s="793">
        <f t="shared" si="118"/>
        <v>-3.1587186033210861E-2</v>
      </c>
      <c r="V112" s="793">
        <f t="shared" si="118"/>
        <v>-3.0583842487710015E-2</v>
      </c>
      <c r="W112" s="793">
        <f t="shared" si="118"/>
        <v>-3.8431178453488514E-2</v>
      </c>
      <c r="X112" s="793">
        <f t="shared" si="118"/>
        <v>-4.2559249563207557E-2</v>
      </c>
      <c r="Y112" s="793">
        <f t="shared" ref="Y112:Z112" si="119">IF(Y83/Y$87&lt;&gt;0,Y83/Y$87,"~")</f>
        <v>-3.9325410441902291E-2</v>
      </c>
      <c r="Z112" s="793">
        <f t="shared" si="119"/>
        <v>-3.2761029663959836E-2</v>
      </c>
    </row>
    <row r="113" spans="1:39" x14ac:dyDescent="0.2">
      <c r="A113" s="783"/>
      <c r="B113" s="767" t="s">
        <v>544</v>
      </c>
      <c r="C113" s="794"/>
      <c r="D113" s="794">
        <f t="shared" ref="D113:E113" si="120">IF(D84/D$87&lt;&gt;0,D84/D$87,"~")</f>
        <v>0.88378025943167016</v>
      </c>
      <c r="E113" s="794">
        <f t="shared" si="120"/>
        <v>0.87475208444128738</v>
      </c>
      <c r="F113" s="794">
        <f t="shared" ref="F113:X113" si="121">IF(F84/F$87&lt;&gt;0,F84/F$87,"~")</f>
        <v>0.90959861566498579</v>
      </c>
      <c r="G113" s="794">
        <f t="shared" si="121"/>
        <v>0.87428802428524033</v>
      </c>
      <c r="H113" s="794">
        <f t="shared" si="121"/>
        <v>0.90574557748685658</v>
      </c>
      <c r="I113" s="794">
        <f t="shared" si="121"/>
        <v>0.90638506024332322</v>
      </c>
      <c r="J113" s="794">
        <f t="shared" si="121"/>
        <v>0.9190594519401184</v>
      </c>
      <c r="K113" s="794">
        <f t="shared" si="121"/>
        <v>0.90245473438200274</v>
      </c>
      <c r="L113" s="794">
        <f t="shared" si="121"/>
        <v>0.91592968111395923</v>
      </c>
      <c r="M113" s="794">
        <f t="shared" si="121"/>
        <v>0.92918333162340405</v>
      </c>
      <c r="N113" s="794">
        <f t="shared" si="121"/>
        <v>0.94502805343988716</v>
      </c>
      <c r="O113" s="794">
        <f t="shared" si="121"/>
        <v>0.95951127656319557</v>
      </c>
      <c r="P113" s="794">
        <f t="shared" si="121"/>
        <v>0.93801490732203074</v>
      </c>
      <c r="Q113" s="794">
        <f t="shared" si="121"/>
        <v>0.93914777911314562</v>
      </c>
      <c r="R113" s="794">
        <f t="shared" si="121"/>
        <v>0.95772813197592099</v>
      </c>
      <c r="S113" s="794">
        <f t="shared" si="121"/>
        <v>0.94708074125949648</v>
      </c>
      <c r="T113" s="794">
        <f t="shared" si="121"/>
        <v>0.94357948412986425</v>
      </c>
      <c r="U113" s="794">
        <f t="shared" si="121"/>
        <v>0.96216671619111604</v>
      </c>
      <c r="V113" s="794">
        <f t="shared" si="121"/>
        <v>0.96562473190953946</v>
      </c>
      <c r="W113" s="794">
        <f t="shared" si="121"/>
        <v>0.96842014875236038</v>
      </c>
      <c r="X113" s="794">
        <f t="shared" si="121"/>
        <v>0.96555786010368538</v>
      </c>
      <c r="Y113" s="794">
        <f t="shared" ref="Y113:Z113" si="122">IF(Y84/Y$87&lt;&gt;0,Y84/Y$87,"~")</f>
        <v>0.98313317176421033</v>
      </c>
      <c r="Z113" s="794">
        <f t="shared" si="122"/>
        <v>0.98490795664290276</v>
      </c>
    </row>
    <row r="114" spans="1:39" x14ac:dyDescent="0.2">
      <c r="A114" s="764"/>
      <c r="B114" s="765" t="s">
        <v>545</v>
      </c>
      <c r="C114" s="793"/>
      <c r="D114" s="793">
        <f t="shared" ref="D114:E114" si="123">IF(D85/D$87&lt;&gt;0,D85/D$87,"~")</f>
        <v>0.13938412456395963</v>
      </c>
      <c r="E114" s="793">
        <f t="shared" si="123"/>
        <v>0.13710660235127925</v>
      </c>
      <c r="F114" s="793">
        <f t="shared" ref="F114:X114" si="124">IF(F85/F$87&lt;&gt;0,F85/F$87,"~")</f>
        <v>0.13510980707531406</v>
      </c>
      <c r="G114" s="793">
        <f t="shared" si="124"/>
        <v>0.1481948857042569</v>
      </c>
      <c r="H114" s="793">
        <f t="shared" si="124"/>
        <v>0.14303189758620902</v>
      </c>
      <c r="I114" s="793">
        <f t="shared" si="124"/>
        <v>0.12637682913779882</v>
      </c>
      <c r="J114" s="793">
        <f t="shared" si="124"/>
        <v>0.10260396246416453</v>
      </c>
      <c r="K114" s="793">
        <f t="shared" si="124"/>
        <v>0.11798813528660561</v>
      </c>
      <c r="L114" s="793">
        <f t="shared" si="124"/>
        <v>0.11645817471983838</v>
      </c>
      <c r="M114" s="793">
        <f t="shared" si="124"/>
        <v>0.12376724467072622</v>
      </c>
      <c r="N114" s="793">
        <f t="shared" si="124"/>
        <v>0.11823780677470762</v>
      </c>
      <c r="O114" s="793">
        <f t="shared" si="124"/>
        <v>0.10257098042533576</v>
      </c>
      <c r="P114" s="793">
        <f t="shared" si="124"/>
        <v>0.10562923658525013</v>
      </c>
      <c r="Q114" s="793">
        <f t="shared" si="124"/>
        <v>9.2373955824438136E-2</v>
      </c>
      <c r="R114" s="793">
        <f t="shared" si="124"/>
        <v>9.1289226898183681E-2</v>
      </c>
      <c r="S114" s="793">
        <f t="shared" si="124"/>
        <v>9.3562591885037169E-2</v>
      </c>
      <c r="T114" s="793">
        <f t="shared" si="124"/>
        <v>8.8565676631789908E-2</v>
      </c>
      <c r="U114" s="793">
        <f t="shared" si="124"/>
        <v>8.8870351037247358E-2</v>
      </c>
      <c r="V114" s="793">
        <f t="shared" si="124"/>
        <v>9.0475527984067161E-2</v>
      </c>
      <c r="W114" s="793">
        <f t="shared" si="124"/>
        <v>8.6732376380297169E-2</v>
      </c>
      <c r="X114" s="793">
        <f t="shared" si="124"/>
        <v>8.9614902004112956E-2</v>
      </c>
      <c r="Y114" s="793">
        <f t="shared" ref="Y114:Z114" si="125">IF(Y85/Y$87&lt;&gt;0,Y85/Y$87,"~")</f>
        <v>8.9788850100470247E-2</v>
      </c>
      <c r="Z114" s="793">
        <f t="shared" si="125"/>
        <v>8.5469647479063687E-2</v>
      </c>
    </row>
    <row r="115" spans="1:39" x14ac:dyDescent="0.2">
      <c r="A115" s="764"/>
      <c r="B115" s="765" t="s">
        <v>546</v>
      </c>
      <c r="C115" s="793"/>
      <c r="D115" s="793">
        <f t="shared" ref="D115:E117" si="126">IF(D86/D$87&lt;&gt;0,D86/D$87,"~")</f>
        <v>-2.3164390274892387E-2</v>
      </c>
      <c r="E115" s="793">
        <f t="shared" si="126"/>
        <v>-1.1858674394722367E-2</v>
      </c>
      <c r="F115" s="793">
        <f t="shared" ref="F115:X117" si="127">IF(F86/F$87&lt;&gt;0,F86/F$87,"~")</f>
        <v>-4.4708426900440384E-2</v>
      </c>
      <c r="G115" s="793">
        <f t="shared" si="127"/>
        <v>-2.2482870933043679E-2</v>
      </c>
      <c r="H115" s="793">
        <f t="shared" si="127"/>
        <v>-4.8777460604047924E-2</v>
      </c>
      <c r="I115" s="793">
        <f t="shared" si="127"/>
        <v>-3.2761947662687745E-2</v>
      </c>
      <c r="J115" s="793">
        <f t="shared" si="127"/>
        <v>-2.166345760904392E-2</v>
      </c>
      <c r="K115" s="793">
        <f t="shared" si="127"/>
        <v>-2.0442841734283561E-2</v>
      </c>
      <c r="L115" s="793">
        <f t="shared" si="127"/>
        <v>-3.2387933332247903E-2</v>
      </c>
      <c r="M115" s="793">
        <f t="shared" si="127"/>
        <v>-5.2950573081587883E-2</v>
      </c>
      <c r="N115" s="793">
        <f t="shared" si="127"/>
        <v>-6.3265922987449541E-2</v>
      </c>
      <c r="O115" s="793">
        <f t="shared" si="127"/>
        <v>-6.2082225286575539E-2</v>
      </c>
      <c r="P115" s="793">
        <f t="shared" si="127"/>
        <v>-4.3644194422767027E-2</v>
      </c>
      <c r="Q115" s="793">
        <f t="shared" si="127"/>
        <v>-3.1521768191229566E-2</v>
      </c>
      <c r="R115" s="793">
        <f t="shared" si="127"/>
        <v>-4.9017380002854917E-2</v>
      </c>
      <c r="S115" s="793">
        <f t="shared" si="127"/>
        <v>-4.0643356366069493E-2</v>
      </c>
      <c r="T115" s="793">
        <f t="shared" si="127"/>
        <v>-3.2145100662706393E-2</v>
      </c>
      <c r="U115" s="793">
        <f t="shared" si="127"/>
        <v>-5.1037098284665211E-2</v>
      </c>
      <c r="V115" s="793">
        <f t="shared" si="127"/>
        <v>-5.6100264621833394E-2</v>
      </c>
      <c r="W115" s="793">
        <f t="shared" si="127"/>
        <v>-5.5152498276363017E-2</v>
      </c>
      <c r="X115" s="793">
        <f t="shared" si="127"/>
        <v>-5.5172753508167721E-2</v>
      </c>
      <c r="Y115" s="793">
        <f t="shared" ref="Y115:Z115" si="128">IF(Y86/Y$87&lt;&gt;0,Y86/Y$87,"~")</f>
        <v>-7.2921997987156567E-2</v>
      </c>
      <c r="Z115" s="793">
        <f t="shared" si="128"/>
        <v>-7.0377643133042567E-2</v>
      </c>
    </row>
    <row r="116" spans="1:39" s="772" customFormat="1" ht="20.100000000000001" customHeight="1" x14ac:dyDescent="0.2">
      <c r="A116" s="769"/>
      <c r="B116" s="770" t="s">
        <v>547</v>
      </c>
      <c r="C116" s="795"/>
      <c r="D116" s="795">
        <f t="shared" ref="D116:E116" si="129">IF(D87/D$87&lt;&gt;0,D87/D$87,"~")</f>
        <v>1</v>
      </c>
      <c r="E116" s="795">
        <f t="shared" si="129"/>
        <v>1</v>
      </c>
      <c r="F116" s="795">
        <f t="shared" ref="F116:X116" si="130">IF(F87/F$87&lt;&gt;0,F87/F$87,"~")</f>
        <v>1</v>
      </c>
      <c r="G116" s="795">
        <f t="shared" si="130"/>
        <v>1</v>
      </c>
      <c r="H116" s="795">
        <f t="shared" si="130"/>
        <v>1</v>
      </c>
      <c r="I116" s="795">
        <f t="shared" si="130"/>
        <v>1</v>
      </c>
      <c r="J116" s="795">
        <f t="shared" si="130"/>
        <v>1</v>
      </c>
      <c r="K116" s="795">
        <f t="shared" si="130"/>
        <v>1</v>
      </c>
      <c r="L116" s="795">
        <f t="shared" si="130"/>
        <v>1</v>
      </c>
      <c r="M116" s="795">
        <f t="shared" si="130"/>
        <v>1</v>
      </c>
      <c r="N116" s="795">
        <f t="shared" si="130"/>
        <v>1</v>
      </c>
      <c r="O116" s="795">
        <f t="shared" si="130"/>
        <v>1</v>
      </c>
      <c r="P116" s="795">
        <f t="shared" si="130"/>
        <v>1</v>
      </c>
      <c r="Q116" s="795">
        <f t="shared" si="130"/>
        <v>1</v>
      </c>
      <c r="R116" s="795">
        <f t="shared" si="130"/>
        <v>1</v>
      </c>
      <c r="S116" s="795">
        <f t="shared" si="130"/>
        <v>1</v>
      </c>
      <c r="T116" s="795">
        <f t="shared" si="130"/>
        <v>1</v>
      </c>
      <c r="U116" s="795">
        <f t="shared" si="130"/>
        <v>1</v>
      </c>
      <c r="V116" s="795">
        <f t="shared" si="130"/>
        <v>1</v>
      </c>
      <c r="W116" s="795">
        <f t="shared" si="130"/>
        <v>1</v>
      </c>
      <c r="X116" s="795">
        <f t="shared" si="130"/>
        <v>1</v>
      </c>
      <c r="Y116" s="795">
        <f t="shared" ref="Y116:Z116" si="131">IF(Y87/Y$87&lt;&gt;0,Y87/Y$87,"~")</f>
        <v>1</v>
      </c>
      <c r="Z116" s="795">
        <f t="shared" si="131"/>
        <v>1</v>
      </c>
    </row>
    <row r="117" spans="1:39" s="803" customFormat="1" ht="19.5" customHeight="1" x14ac:dyDescent="0.2">
      <c r="A117" s="827" t="s">
        <v>578</v>
      </c>
      <c r="B117" s="826"/>
      <c r="C117" s="829"/>
      <c r="D117" s="829">
        <f t="shared" si="126"/>
        <v>1</v>
      </c>
      <c r="E117" s="829">
        <f t="shared" si="126"/>
        <v>1</v>
      </c>
      <c r="F117" s="829">
        <f t="shared" si="127"/>
        <v>1</v>
      </c>
      <c r="G117" s="829">
        <f t="shared" si="127"/>
        <v>1</v>
      </c>
      <c r="H117" s="829">
        <f t="shared" si="127"/>
        <v>1</v>
      </c>
      <c r="I117" s="829">
        <f t="shared" si="127"/>
        <v>1</v>
      </c>
      <c r="J117" s="829">
        <f t="shared" si="127"/>
        <v>1</v>
      </c>
      <c r="K117" s="829">
        <f t="shared" si="127"/>
        <v>1</v>
      </c>
      <c r="L117" s="829">
        <f t="shared" si="127"/>
        <v>1</v>
      </c>
      <c r="M117" s="829">
        <f t="shared" si="127"/>
        <v>1</v>
      </c>
      <c r="N117" s="829">
        <f t="shared" si="127"/>
        <v>1</v>
      </c>
      <c r="O117" s="829">
        <f t="shared" si="127"/>
        <v>0.99061023576516249</v>
      </c>
      <c r="P117" s="829">
        <f t="shared" si="127"/>
        <v>0.96213444735867959</v>
      </c>
      <c r="Q117" s="829">
        <f t="shared" si="127"/>
        <v>0.94189311143190291</v>
      </c>
      <c r="R117" s="829">
        <f t="shared" si="127"/>
        <v>0.90348124895254223</v>
      </c>
      <c r="S117" s="829">
        <f t="shared" si="127"/>
        <v>0.92056699022969879</v>
      </c>
      <c r="T117" s="829">
        <f t="shared" si="127"/>
        <v>0.96958545898956505</v>
      </c>
      <c r="U117" s="829">
        <f t="shared" si="127"/>
        <v>0.96340035531721979</v>
      </c>
      <c r="V117" s="829">
        <f t="shared" si="127"/>
        <v>0.95454456735816795</v>
      </c>
      <c r="W117" s="829">
        <f t="shared" si="127"/>
        <v>0.92260825181493045</v>
      </c>
      <c r="X117" s="829">
        <f t="shared" si="127"/>
        <v>0.92001910081161253</v>
      </c>
      <c r="Y117" s="829">
        <f t="shared" ref="Y117:Z117" si="132">IF(Y88/Y$87&lt;&gt;0,Y88/Y$87,"~")</f>
        <v>0.88549861300238786</v>
      </c>
      <c r="Z117" s="829">
        <f t="shared" si="132"/>
        <v>0.86633975176846567</v>
      </c>
    </row>
    <row r="118" spans="1:39" s="756" customFormat="1" ht="20.100000000000001" customHeight="1" x14ac:dyDescent="0.2">
      <c r="A118" s="777" t="s">
        <v>996</v>
      </c>
      <c r="B118" s="757"/>
      <c r="C118" s="757"/>
      <c r="D118" s="757"/>
      <c r="E118" s="757"/>
      <c r="F118" s="757"/>
      <c r="G118" s="757"/>
      <c r="H118" s="757"/>
      <c r="I118" s="757"/>
      <c r="J118" s="757"/>
      <c r="K118" s="757"/>
      <c r="L118" s="757"/>
      <c r="M118" s="757"/>
      <c r="N118" s="757"/>
      <c r="O118" s="757"/>
      <c r="P118" s="757"/>
      <c r="Q118" s="757"/>
      <c r="R118" s="757"/>
      <c r="S118" s="757"/>
      <c r="T118" s="757"/>
      <c r="U118" s="757"/>
      <c r="V118" s="757"/>
      <c r="W118" s="757"/>
      <c r="X118" s="757"/>
      <c r="Y118" s="757"/>
      <c r="Z118" s="757"/>
      <c r="AA118" s="791"/>
      <c r="AB118" s="791"/>
      <c r="AC118" s="791"/>
      <c r="AD118" s="791"/>
      <c r="AE118" s="791"/>
      <c r="AF118" s="791"/>
      <c r="AG118" s="791"/>
      <c r="AH118" s="791"/>
      <c r="AI118" s="791"/>
      <c r="AJ118" s="791"/>
      <c r="AK118" s="791"/>
      <c r="AL118" s="791"/>
      <c r="AM118" s="791"/>
    </row>
    <row r="119" spans="1:39" s="756" customFormat="1" ht="25.15" customHeight="1" x14ac:dyDescent="0.2">
      <c r="A119" s="755" t="str">
        <f>Index!B15</f>
        <v>Table 3f     RMI GDP implicit price deflators by industry, FY2004-FY2020</v>
      </c>
      <c r="AA119" s="757"/>
      <c r="AB119" s="757"/>
      <c r="AC119" s="757"/>
    </row>
    <row r="120" spans="1:39" ht="20.100000000000001" customHeight="1" x14ac:dyDescent="0.2">
      <c r="A120" s="781"/>
      <c r="B120" s="759" t="s">
        <v>997</v>
      </c>
      <c r="C120" s="760" t="str">
        <f t="shared" ref="C120:W120" si="133">C2</f>
        <v>FY1997</v>
      </c>
      <c r="D120" s="760" t="str">
        <f t="shared" si="133"/>
        <v>FY1998</v>
      </c>
      <c r="E120" s="760" t="str">
        <f t="shared" si="133"/>
        <v>FY1999</v>
      </c>
      <c r="F120" s="760" t="str">
        <f t="shared" si="133"/>
        <v>FY2000</v>
      </c>
      <c r="G120" s="760" t="str">
        <f t="shared" si="133"/>
        <v>FY2001</v>
      </c>
      <c r="H120" s="760" t="str">
        <f t="shared" si="133"/>
        <v>FY2002</v>
      </c>
      <c r="I120" s="760" t="str">
        <f t="shared" si="133"/>
        <v>FY2003</v>
      </c>
      <c r="J120" s="760" t="str">
        <f t="shared" si="133"/>
        <v>FY2004</v>
      </c>
      <c r="K120" s="760" t="str">
        <f t="shared" si="133"/>
        <v>FY2005</v>
      </c>
      <c r="L120" s="760" t="str">
        <f t="shared" si="133"/>
        <v>FY2006</v>
      </c>
      <c r="M120" s="760" t="str">
        <f t="shared" si="133"/>
        <v>FY2007</v>
      </c>
      <c r="N120" s="760" t="str">
        <f t="shared" si="133"/>
        <v>FY2008</v>
      </c>
      <c r="O120" s="760" t="str">
        <f t="shared" si="133"/>
        <v>FY2009</v>
      </c>
      <c r="P120" s="760" t="str">
        <f t="shared" si="133"/>
        <v>FY2010</v>
      </c>
      <c r="Q120" s="760" t="str">
        <f t="shared" si="133"/>
        <v>FY2011</v>
      </c>
      <c r="R120" s="760" t="str">
        <f t="shared" si="133"/>
        <v>FY2012</v>
      </c>
      <c r="S120" s="760" t="str">
        <f t="shared" si="133"/>
        <v>FY2013</v>
      </c>
      <c r="T120" s="760" t="str">
        <f t="shared" si="133"/>
        <v>FY2014</v>
      </c>
      <c r="U120" s="760" t="str">
        <f t="shared" si="133"/>
        <v>FY2015</v>
      </c>
      <c r="V120" s="760" t="str">
        <f t="shared" si="133"/>
        <v>FY2016</v>
      </c>
      <c r="W120" s="760" t="str">
        <f t="shared" si="133"/>
        <v>FY2017</v>
      </c>
      <c r="X120" s="760" t="str">
        <f>X2</f>
        <v>FY2018</v>
      </c>
      <c r="Y120" s="760" t="str">
        <f>Y2</f>
        <v>FY2019</v>
      </c>
      <c r="Z120" s="760" t="str">
        <f>Z2</f>
        <v>FY2020</v>
      </c>
    </row>
    <row r="121" spans="1:39" ht="20.100000000000001" customHeight="1" x14ac:dyDescent="0.2">
      <c r="A121" s="761" t="s">
        <v>983</v>
      </c>
      <c r="B121" s="762" t="s">
        <v>984</v>
      </c>
      <c r="C121" s="796">
        <f>IF(C3&lt;0.1,"n.a.",C63/C3*100)</f>
        <v>66.922249804390859</v>
      </c>
      <c r="D121" s="796">
        <f t="shared" ref="D121:X133" si="134">IF(D3&lt;0.1,"n.a.",D63/D3*100)</f>
        <v>54.839648927998738</v>
      </c>
      <c r="E121" s="796">
        <f t="shared" si="134"/>
        <v>66.276171166626881</v>
      </c>
      <c r="F121" s="796">
        <f t="shared" si="134"/>
        <v>63.424952096739993</v>
      </c>
      <c r="G121" s="796">
        <f t="shared" si="134"/>
        <v>55.127877870485285</v>
      </c>
      <c r="H121" s="796">
        <f t="shared" si="134"/>
        <v>61.596631965225427</v>
      </c>
      <c r="I121" s="796">
        <f t="shared" si="134"/>
        <v>61.02342822427147</v>
      </c>
      <c r="J121" s="796">
        <f t="shared" si="134"/>
        <v>61.771244770787462</v>
      </c>
      <c r="K121" s="796">
        <f t="shared" si="134"/>
        <v>63.332644459173714</v>
      </c>
      <c r="L121" s="796">
        <f t="shared" si="134"/>
        <v>65.197638750854296</v>
      </c>
      <c r="M121" s="796">
        <f t="shared" si="134"/>
        <v>68.344192225131465</v>
      </c>
      <c r="N121" s="796">
        <f t="shared" si="134"/>
        <v>83.567573307017398</v>
      </c>
      <c r="O121" s="796">
        <f t="shared" si="134"/>
        <v>84.59451833215212</v>
      </c>
      <c r="P121" s="796">
        <f t="shared" si="134"/>
        <v>80.037423330587515</v>
      </c>
      <c r="Q121" s="796">
        <f t="shared" si="134"/>
        <v>89.817011268889061</v>
      </c>
      <c r="R121" s="796">
        <f t="shared" si="134"/>
        <v>96.343885343560515</v>
      </c>
      <c r="S121" s="796">
        <f t="shared" si="134"/>
        <v>95.451020712608681</v>
      </c>
      <c r="T121" s="796">
        <f t="shared" si="134"/>
        <v>96.784932693031649</v>
      </c>
      <c r="U121" s="796">
        <f t="shared" si="134"/>
        <v>100</v>
      </c>
      <c r="V121" s="796">
        <f t="shared" si="134"/>
        <v>94.892744839634233</v>
      </c>
      <c r="W121" s="796">
        <f t="shared" si="134"/>
        <v>103.79976789110874</v>
      </c>
      <c r="X121" s="796">
        <f t="shared" si="134"/>
        <v>135.12373913487053</v>
      </c>
      <c r="Y121" s="796">
        <f t="shared" ref="Y121:Z145" si="135">IF(Y3&lt;0.1,"n.a.",Y63/Y3*100)</f>
        <v>144.84171888663047</v>
      </c>
      <c r="Z121" s="796">
        <f t="shared" si="135"/>
        <v>146.18072777115273</v>
      </c>
    </row>
    <row r="122" spans="1:39" x14ac:dyDescent="0.2">
      <c r="A122" s="761" t="s">
        <v>985</v>
      </c>
      <c r="B122" s="762" t="s">
        <v>952</v>
      </c>
      <c r="C122" s="796">
        <f t="shared" ref="C122:R145" si="136">IF(C4&lt;0.1,"n.a.",C64/C4*100)</f>
        <v>66.65879925024295</v>
      </c>
      <c r="D122" s="796">
        <f t="shared" si="136"/>
        <v>68.006614750453508</v>
      </c>
      <c r="E122" s="796">
        <f t="shared" si="136"/>
        <v>69.598710829224387</v>
      </c>
      <c r="F122" s="796">
        <f t="shared" si="136"/>
        <v>71.046114808708694</v>
      </c>
      <c r="G122" s="796">
        <f t="shared" si="136"/>
        <v>72.337149025213222</v>
      </c>
      <c r="H122" s="796">
        <f t="shared" si="136"/>
        <v>73.794822263801635</v>
      </c>
      <c r="I122" s="796">
        <f t="shared" si="136"/>
        <v>75.363749169282883</v>
      </c>
      <c r="J122" s="796">
        <f t="shared" si="136"/>
        <v>77.095786999811452</v>
      </c>
      <c r="K122" s="796">
        <f t="shared" si="136"/>
        <v>79.073333461638001</v>
      </c>
      <c r="L122" s="796">
        <f t="shared" si="136"/>
        <v>81.006160603338614</v>
      </c>
      <c r="M122" s="796">
        <f t="shared" si="136"/>
        <v>82.868173945102569</v>
      </c>
      <c r="N122" s="796">
        <f t="shared" si="136"/>
        <v>85.232488583602674</v>
      </c>
      <c r="O122" s="796">
        <f t="shared" si="136"/>
        <v>95.590743240284041</v>
      </c>
      <c r="P122" s="796">
        <f t="shared" si="136"/>
        <v>116.93499870168121</v>
      </c>
      <c r="Q122" s="796">
        <f t="shared" si="136"/>
        <v>135.84686590666669</v>
      </c>
      <c r="R122" s="796">
        <f t="shared" si="136"/>
        <v>172.59993412273263</v>
      </c>
      <c r="S122" s="796">
        <f t="shared" si="134"/>
        <v>159.41070959298889</v>
      </c>
      <c r="T122" s="796">
        <f t="shared" si="134"/>
        <v>97.098375684880565</v>
      </c>
      <c r="U122" s="796">
        <f t="shared" si="134"/>
        <v>100</v>
      </c>
      <c r="V122" s="796">
        <f t="shared" si="134"/>
        <v>130.40156682745774</v>
      </c>
      <c r="W122" s="796">
        <f t="shared" si="134"/>
        <v>168.49101087769643</v>
      </c>
      <c r="X122" s="796">
        <f t="shared" si="134"/>
        <v>169.80968373286655</v>
      </c>
      <c r="Y122" s="796">
        <f t="shared" si="135"/>
        <v>163.90494017928097</v>
      </c>
      <c r="Z122" s="796">
        <f t="shared" si="135"/>
        <v>183.91160600881796</v>
      </c>
    </row>
    <row r="123" spans="1:39" x14ac:dyDescent="0.2">
      <c r="A123" s="761" t="s">
        <v>41</v>
      </c>
      <c r="B123" s="762" t="s">
        <v>953</v>
      </c>
      <c r="C123" s="796" t="str">
        <f t="shared" si="136"/>
        <v>n.a.</v>
      </c>
      <c r="D123" s="796" t="str">
        <f t="shared" si="134"/>
        <v>n.a.</v>
      </c>
      <c r="E123" s="796" t="str">
        <f t="shared" si="134"/>
        <v>n.a.</v>
      </c>
      <c r="F123" s="796" t="str">
        <f t="shared" si="134"/>
        <v>n.a.</v>
      </c>
      <c r="G123" s="796" t="str">
        <f t="shared" si="134"/>
        <v>n.a.</v>
      </c>
      <c r="H123" s="796" t="str">
        <f t="shared" si="134"/>
        <v>n.a.</v>
      </c>
      <c r="I123" s="796" t="str">
        <f t="shared" si="134"/>
        <v>n.a.</v>
      </c>
      <c r="J123" s="796" t="str">
        <f t="shared" si="134"/>
        <v>n.a.</v>
      </c>
      <c r="K123" s="796" t="str">
        <f t="shared" si="134"/>
        <v>n.a.</v>
      </c>
      <c r="L123" s="796" t="str">
        <f t="shared" si="134"/>
        <v>n.a.</v>
      </c>
      <c r="M123" s="796" t="str">
        <f t="shared" si="134"/>
        <v>n.a.</v>
      </c>
      <c r="N123" s="796" t="str">
        <f t="shared" si="134"/>
        <v>n.a.</v>
      </c>
      <c r="O123" s="796" t="str">
        <f t="shared" si="134"/>
        <v>n.a.</v>
      </c>
      <c r="P123" s="796" t="str">
        <f t="shared" si="134"/>
        <v>n.a.</v>
      </c>
      <c r="Q123" s="796" t="str">
        <f t="shared" si="134"/>
        <v>n.a.</v>
      </c>
      <c r="R123" s="796" t="str">
        <f t="shared" si="134"/>
        <v>n.a.</v>
      </c>
      <c r="S123" s="796" t="str">
        <f t="shared" si="134"/>
        <v>n.a.</v>
      </c>
      <c r="T123" s="796" t="str">
        <f t="shared" si="134"/>
        <v>n.a.</v>
      </c>
      <c r="U123" s="796" t="str">
        <f t="shared" si="134"/>
        <v>n.a.</v>
      </c>
      <c r="V123" s="796" t="str">
        <f t="shared" si="134"/>
        <v>n.a.</v>
      </c>
      <c r="W123" s="796" t="str">
        <f t="shared" si="134"/>
        <v>n.a.</v>
      </c>
      <c r="X123" s="796" t="str">
        <f t="shared" si="134"/>
        <v>n.a.</v>
      </c>
      <c r="Y123" s="796" t="str">
        <f t="shared" si="135"/>
        <v>n.a.</v>
      </c>
      <c r="Z123" s="796" t="str">
        <f t="shared" si="135"/>
        <v>n.a.</v>
      </c>
    </row>
    <row r="124" spans="1:39" x14ac:dyDescent="0.2">
      <c r="A124" s="761" t="s">
        <v>42</v>
      </c>
      <c r="B124" s="762" t="s">
        <v>44</v>
      </c>
      <c r="C124" s="796">
        <f t="shared" si="136"/>
        <v>323.13609917664644</v>
      </c>
      <c r="D124" s="796">
        <f t="shared" si="134"/>
        <v>721.85263355231348</v>
      </c>
      <c r="E124" s="796">
        <f t="shared" si="134"/>
        <v>110.06953028636643</v>
      </c>
      <c r="F124" s="796">
        <f t="shared" si="134"/>
        <v>103.11764991913786</v>
      </c>
      <c r="G124" s="796">
        <f t="shared" si="134"/>
        <v>110.61460730431223</v>
      </c>
      <c r="H124" s="796">
        <f t="shared" si="134"/>
        <v>133.85273529415795</v>
      </c>
      <c r="I124" s="796">
        <f t="shared" si="134"/>
        <v>98.22408998009962</v>
      </c>
      <c r="J124" s="796">
        <f t="shared" si="134"/>
        <v>99.665071127915141</v>
      </c>
      <c r="K124" s="796">
        <f t="shared" si="134"/>
        <v>233.98421702804279</v>
      </c>
      <c r="L124" s="796">
        <f t="shared" si="134"/>
        <v>130.58024214604734</v>
      </c>
      <c r="M124" s="796">
        <f t="shared" si="134"/>
        <v>97.107193667439788</v>
      </c>
      <c r="N124" s="796">
        <f t="shared" si="134"/>
        <v>79.206522075647129</v>
      </c>
      <c r="O124" s="796">
        <f t="shared" si="134"/>
        <v>41.661010630863622</v>
      </c>
      <c r="P124" s="796">
        <f t="shared" si="134"/>
        <v>43.988677599381134</v>
      </c>
      <c r="Q124" s="796">
        <f t="shared" si="134"/>
        <v>69.345597914190776</v>
      </c>
      <c r="R124" s="796">
        <f t="shared" si="134"/>
        <v>88.596956239697747</v>
      </c>
      <c r="S124" s="796">
        <f t="shared" si="134"/>
        <v>94.119391142197586</v>
      </c>
      <c r="T124" s="796">
        <f t="shared" si="134"/>
        <v>101.37251566534675</v>
      </c>
      <c r="U124" s="796">
        <f t="shared" si="134"/>
        <v>100</v>
      </c>
      <c r="V124" s="796">
        <f t="shared" si="134"/>
        <v>185.10619206025373</v>
      </c>
      <c r="W124" s="796">
        <f t="shared" si="134"/>
        <v>241.82367702809952</v>
      </c>
      <c r="X124" s="796">
        <f t="shared" si="134"/>
        <v>165.69809775210408</v>
      </c>
      <c r="Y124" s="796">
        <f t="shared" si="135"/>
        <v>227.94491015332312</v>
      </c>
      <c r="Z124" s="796">
        <f t="shared" si="135"/>
        <v>199.93535954948277</v>
      </c>
    </row>
    <row r="125" spans="1:39" x14ac:dyDescent="0.2">
      <c r="A125" s="761" t="s">
        <v>43</v>
      </c>
      <c r="B125" s="757" t="s">
        <v>986</v>
      </c>
      <c r="C125" s="796">
        <f t="shared" si="136"/>
        <v>30.505000427124219</v>
      </c>
      <c r="D125" s="796">
        <f t="shared" si="134"/>
        <v>39.96421277521415</v>
      </c>
      <c r="E125" s="796">
        <f t="shared" si="134"/>
        <v>52.621980746796794</v>
      </c>
      <c r="F125" s="796">
        <f t="shared" si="134"/>
        <v>48.776155488158132</v>
      </c>
      <c r="G125" s="796">
        <f t="shared" si="134"/>
        <v>14.385071688123096</v>
      </c>
      <c r="H125" s="796">
        <f t="shared" si="134"/>
        <v>48.976231498776293</v>
      </c>
      <c r="I125" s="796">
        <f t="shared" si="134"/>
        <v>38.650673652240101</v>
      </c>
      <c r="J125" s="796">
        <f t="shared" si="134"/>
        <v>10.281847085808158</v>
      </c>
      <c r="K125" s="796">
        <f t="shared" si="134"/>
        <v>7.866188632592741</v>
      </c>
      <c r="L125" s="796">
        <f t="shared" si="134"/>
        <v>10.77347488839713</v>
      </c>
      <c r="M125" s="796">
        <f t="shared" si="134"/>
        <v>37.531097017962999</v>
      </c>
      <c r="N125" s="796">
        <f t="shared" si="134"/>
        <v>37.614306577061605</v>
      </c>
      <c r="O125" s="796">
        <f t="shared" si="134"/>
        <v>63.459272960944304</v>
      </c>
      <c r="P125" s="796">
        <f t="shared" si="134"/>
        <v>61.60972879779041</v>
      </c>
      <c r="Q125" s="796">
        <f t="shared" si="134"/>
        <v>68.68742312616439</v>
      </c>
      <c r="R125" s="796">
        <f t="shared" si="134"/>
        <v>135.62142201357528</v>
      </c>
      <c r="S125" s="796">
        <f t="shared" si="134"/>
        <v>88.105282582325444</v>
      </c>
      <c r="T125" s="796">
        <f t="shared" si="134"/>
        <v>97.752178622924433</v>
      </c>
      <c r="U125" s="796">
        <f t="shared" si="134"/>
        <v>100</v>
      </c>
      <c r="V125" s="796">
        <f t="shared" si="134"/>
        <v>195.64613182612641</v>
      </c>
      <c r="W125" s="796">
        <f t="shared" si="134"/>
        <v>127.53145448455589</v>
      </c>
      <c r="X125" s="796">
        <f t="shared" si="134"/>
        <v>112.28751663789507</v>
      </c>
      <c r="Y125" s="796">
        <f t="shared" si="135"/>
        <v>101.91931103310435</v>
      </c>
      <c r="Z125" s="796">
        <f t="shared" si="135"/>
        <v>119.41063957576719</v>
      </c>
    </row>
    <row r="126" spans="1:39" x14ac:dyDescent="0.2">
      <c r="A126" s="761" t="s">
        <v>45</v>
      </c>
      <c r="B126" s="762" t="s">
        <v>987</v>
      </c>
      <c r="C126" s="796">
        <f t="shared" si="136"/>
        <v>200.00230207517342</v>
      </c>
      <c r="D126" s="796">
        <f t="shared" si="134"/>
        <v>88.22214779475037</v>
      </c>
      <c r="E126" s="796">
        <f t="shared" si="134"/>
        <v>152.45817976353041</v>
      </c>
      <c r="F126" s="796">
        <f t="shared" si="134"/>
        <v>184.20837343851079</v>
      </c>
      <c r="G126" s="796">
        <f t="shared" si="134"/>
        <v>190.23198439719397</v>
      </c>
      <c r="H126" s="796">
        <f t="shared" si="134"/>
        <v>461.9144290725223</v>
      </c>
      <c r="I126" s="796">
        <f t="shared" si="134"/>
        <v>131.36490801653099</v>
      </c>
      <c r="J126" s="796">
        <f t="shared" si="134"/>
        <v>116.53499423839659</v>
      </c>
      <c r="K126" s="796">
        <f t="shared" si="134"/>
        <v>77.240761193719237</v>
      </c>
      <c r="L126" s="796">
        <f t="shared" si="134"/>
        <v>86.996587728900337</v>
      </c>
      <c r="M126" s="796">
        <f t="shared" si="134"/>
        <v>121.91150898696075</v>
      </c>
      <c r="N126" s="796">
        <f t="shared" si="134"/>
        <v>235.29324323399976</v>
      </c>
      <c r="O126" s="796">
        <f t="shared" si="134"/>
        <v>105.8159176935534</v>
      </c>
      <c r="P126" s="796">
        <f t="shared" si="134"/>
        <v>106.58553552113541</v>
      </c>
      <c r="Q126" s="796">
        <f t="shared" si="134"/>
        <v>70.779257722244964</v>
      </c>
      <c r="R126" s="796">
        <f t="shared" si="134"/>
        <v>88.750001955083135</v>
      </c>
      <c r="S126" s="796">
        <f t="shared" si="134"/>
        <v>85.159651228073784</v>
      </c>
      <c r="T126" s="796">
        <f t="shared" si="134"/>
        <v>92.581690280948862</v>
      </c>
      <c r="U126" s="796">
        <f t="shared" si="134"/>
        <v>100</v>
      </c>
      <c r="V126" s="796">
        <f t="shared" si="134"/>
        <v>56.637713660485659</v>
      </c>
      <c r="W126" s="796">
        <f t="shared" si="134"/>
        <v>56.463788066386414</v>
      </c>
      <c r="X126" s="796">
        <f t="shared" si="134"/>
        <v>54.079484647441959</v>
      </c>
      <c r="Y126" s="796">
        <f t="shared" si="135"/>
        <v>71.629058953435049</v>
      </c>
      <c r="Z126" s="796">
        <f t="shared" si="135"/>
        <v>66.250352995907306</v>
      </c>
    </row>
    <row r="127" spans="1:39" x14ac:dyDescent="0.2">
      <c r="A127" s="761" t="s">
        <v>46</v>
      </c>
      <c r="B127" s="762" t="s">
        <v>47</v>
      </c>
      <c r="C127" s="796">
        <f t="shared" si="136"/>
        <v>74.604191742211128</v>
      </c>
      <c r="D127" s="796">
        <f t="shared" si="134"/>
        <v>73.429101599079431</v>
      </c>
      <c r="E127" s="796">
        <f t="shared" si="134"/>
        <v>75.541751256148274</v>
      </c>
      <c r="F127" s="796">
        <f t="shared" si="134"/>
        <v>77.718371895123212</v>
      </c>
      <c r="G127" s="796">
        <f t="shared" si="134"/>
        <v>74.301511916931972</v>
      </c>
      <c r="H127" s="796">
        <f t="shared" si="134"/>
        <v>75.324586013330389</v>
      </c>
      <c r="I127" s="796">
        <f t="shared" si="134"/>
        <v>77.193285023707261</v>
      </c>
      <c r="J127" s="796">
        <f t="shared" si="134"/>
        <v>82.440392865100449</v>
      </c>
      <c r="K127" s="796">
        <f t="shared" si="134"/>
        <v>83.318011685644507</v>
      </c>
      <c r="L127" s="796">
        <f t="shared" si="134"/>
        <v>84.896266791469969</v>
      </c>
      <c r="M127" s="796">
        <f t="shared" si="134"/>
        <v>85.027862370407178</v>
      </c>
      <c r="N127" s="796">
        <f t="shared" si="134"/>
        <v>91.078739947424936</v>
      </c>
      <c r="O127" s="796">
        <f t="shared" si="134"/>
        <v>92.322406291619487</v>
      </c>
      <c r="P127" s="796">
        <f t="shared" si="134"/>
        <v>91.491174471320718</v>
      </c>
      <c r="Q127" s="796">
        <f t="shared" si="134"/>
        <v>95.619658162123571</v>
      </c>
      <c r="R127" s="796">
        <f t="shared" si="134"/>
        <v>97.531535601682151</v>
      </c>
      <c r="S127" s="796">
        <f t="shared" si="134"/>
        <v>92.757769107013004</v>
      </c>
      <c r="T127" s="796">
        <f t="shared" si="134"/>
        <v>100.5461627038559</v>
      </c>
      <c r="U127" s="796">
        <f t="shared" si="134"/>
        <v>100</v>
      </c>
      <c r="V127" s="796">
        <f t="shared" si="134"/>
        <v>100.70771167609256</v>
      </c>
      <c r="W127" s="796">
        <f t="shared" si="134"/>
        <v>103.59005071372532</v>
      </c>
      <c r="X127" s="796">
        <f t="shared" si="134"/>
        <v>106.9628888237004</v>
      </c>
      <c r="Y127" s="796">
        <f t="shared" si="135"/>
        <v>109.86677197967192</v>
      </c>
      <c r="Z127" s="796">
        <f t="shared" si="135"/>
        <v>108.43553722110899</v>
      </c>
    </row>
    <row r="128" spans="1:39" x14ac:dyDescent="0.2">
      <c r="A128" s="761" t="s">
        <v>48</v>
      </c>
      <c r="B128" s="762" t="s">
        <v>988</v>
      </c>
      <c r="C128" s="796">
        <f t="shared" si="136"/>
        <v>80.338422451933809</v>
      </c>
      <c r="D128" s="796">
        <f t="shared" si="134"/>
        <v>90.339139518156259</v>
      </c>
      <c r="E128" s="796">
        <f t="shared" si="134"/>
        <v>79.302417675622578</v>
      </c>
      <c r="F128" s="796">
        <f t="shared" si="134"/>
        <v>65.283195964118136</v>
      </c>
      <c r="G128" s="796">
        <f t="shared" si="134"/>
        <v>70.302646544982267</v>
      </c>
      <c r="H128" s="796">
        <f t="shared" si="134"/>
        <v>74.477658852786064</v>
      </c>
      <c r="I128" s="796">
        <f t="shared" si="134"/>
        <v>72.104243020166294</v>
      </c>
      <c r="J128" s="796">
        <f t="shared" si="134"/>
        <v>72.047543429620902</v>
      </c>
      <c r="K128" s="796">
        <f t="shared" si="134"/>
        <v>71.245334725272599</v>
      </c>
      <c r="L128" s="796">
        <f t="shared" si="134"/>
        <v>84.773311114989482</v>
      </c>
      <c r="M128" s="796">
        <f t="shared" si="134"/>
        <v>75.89023494544773</v>
      </c>
      <c r="N128" s="796">
        <f t="shared" si="134"/>
        <v>98.728974501293735</v>
      </c>
      <c r="O128" s="796">
        <f t="shared" si="134"/>
        <v>85.773978038306325</v>
      </c>
      <c r="P128" s="796">
        <f t="shared" si="134"/>
        <v>81.320784707271144</v>
      </c>
      <c r="Q128" s="796">
        <f t="shared" si="134"/>
        <v>89.782817129976479</v>
      </c>
      <c r="R128" s="796">
        <f t="shared" si="134"/>
        <v>87.945594514871189</v>
      </c>
      <c r="S128" s="796">
        <f t="shared" si="134"/>
        <v>80.01401736945148</v>
      </c>
      <c r="T128" s="796">
        <f t="shared" si="134"/>
        <v>99.354276725345542</v>
      </c>
      <c r="U128" s="796">
        <f t="shared" si="134"/>
        <v>100</v>
      </c>
      <c r="V128" s="796">
        <f t="shared" si="134"/>
        <v>107.77942702564762</v>
      </c>
      <c r="W128" s="796">
        <f t="shared" si="134"/>
        <v>105.2208700533924</v>
      </c>
      <c r="X128" s="796">
        <f t="shared" si="134"/>
        <v>100.97253593498277</v>
      </c>
      <c r="Y128" s="796">
        <f t="shared" si="135"/>
        <v>92.624503643160168</v>
      </c>
      <c r="Z128" s="796">
        <f t="shared" si="135"/>
        <v>101.29390253043805</v>
      </c>
    </row>
    <row r="129" spans="1:26" x14ac:dyDescent="0.2">
      <c r="A129" s="761" t="s">
        <v>49</v>
      </c>
      <c r="B129" s="762" t="s">
        <v>989</v>
      </c>
      <c r="C129" s="796">
        <f t="shared" si="136"/>
        <v>54.918259908828148</v>
      </c>
      <c r="D129" s="796">
        <f t="shared" si="134"/>
        <v>58.759120524132626</v>
      </c>
      <c r="E129" s="796">
        <f t="shared" si="134"/>
        <v>63.996387842637006</v>
      </c>
      <c r="F129" s="796">
        <f t="shared" si="134"/>
        <v>85.135251986915762</v>
      </c>
      <c r="G129" s="796">
        <f t="shared" si="134"/>
        <v>51.0965418897772</v>
      </c>
      <c r="H129" s="796">
        <f t="shared" si="134"/>
        <v>59.721905439942311</v>
      </c>
      <c r="I129" s="796">
        <f t="shared" si="134"/>
        <v>59.707282656355389</v>
      </c>
      <c r="J129" s="796">
        <f t="shared" si="134"/>
        <v>56.738106687015879</v>
      </c>
      <c r="K129" s="796">
        <f t="shared" si="134"/>
        <v>55.971995445901065</v>
      </c>
      <c r="L129" s="796">
        <f t="shared" si="134"/>
        <v>59.767523138979485</v>
      </c>
      <c r="M129" s="796">
        <f t="shared" si="134"/>
        <v>70.871266353088103</v>
      </c>
      <c r="N129" s="796">
        <f t="shared" si="134"/>
        <v>124.88066839018953</v>
      </c>
      <c r="O129" s="796">
        <f t="shared" si="134"/>
        <v>90.024384754841734</v>
      </c>
      <c r="P129" s="796">
        <f t="shared" si="134"/>
        <v>83.264919923873208</v>
      </c>
      <c r="Q129" s="796">
        <f t="shared" si="134"/>
        <v>103.76888264068502</v>
      </c>
      <c r="R129" s="796">
        <f t="shared" si="134"/>
        <v>96.302907502023473</v>
      </c>
      <c r="S129" s="796">
        <f t="shared" si="134"/>
        <v>104.54594553811241</v>
      </c>
      <c r="T129" s="796">
        <f t="shared" si="134"/>
        <v>98.742412734915021</v>
      </c>
      <c r="U129" s="796">
        <f t="shared" si="134"/>
        <v>100</v>
      </c>
      <c r="V129" s="796">
        <f t="shared" si="134"/>
        <v>99.803596193931511</v>
      </c>
      <c r="W129" s="796">
        <f t="shared" si="134"/>
        <v>93.877130836937511</v>
      </c>
      <c r="X129" s="796">
        <f t="shared" si="134"/>
        <v>87.27362014604229</v>
      </c>
      <c r="Y129" s="796">
        <f t="shared" si="135"/>
        <v>89.992643438960314</v>
      </c>
      <c r="Z129" s="796">
        <f t="shared" si="135"/>
        <v>102.91403364926455</v>
      </c>
    </row>
    <row r="130" spans="1:26" x14ac:dyDescent="0.2">
      <c r="A130" s="761" t="s">
        <v>50</v>
      </c>
      <c r="B130" s="762" t="s">
        <v>990</v>
      </c>
      <c r="C130" s="796">
        <f t="shared" si="136"/>
        <v>79.480389844333715</v>
      </c>
      <c r="D130" s="796">
        <f t="shared" si="134"/>
        <v>80.959820917153436</v>
      </c>
      <c r="E130" s="796">
        <f t="shared" si="134"/>
        <v>84.654540665680031</v>
      </c>
      <c r="F130" s="796">
        <f t="shared" si="134"/>
        <v>85.54362987371519</v>
      </c>
      <c r="G130" s="796">
        <f t="shared" si="134"/>
        <v>85.276941739460298</v>
      </c>
      <c r="H130" s="796">
        <f t="shared" si="134"/>
        <v>82.925304849084597</v>
      </c>
      <c r="I130" s="796">
        <f t="shared" si="134"/>
        <v>84.49663137813063</v>
      </c>
      <c r="J130" s="796">
        <f t="shared" si="134"/>
        <v>94.179142997633775</v>
      </c>
      <c r="K130" s="796">
        <f t="shared" si="134"/>
        <v>86.78744206133608</v>
      </c>
      <c r="L130" s="796">
        <f t="shared" si="134"/>
        <v>94.219148675192272</v>
      </c>
      <c r="M130" s="796">
        <f t="shared" si="134"/>
        <v>89.414828349185441</v>
      </c>
      <c r="N130" s="796">
        <f t="shared" si="134"/>
        <v>93.324041864819364</v>
      </c>
      <c r="O130" s="796">
        <f t="shared" si="134"/>
        <v>87.872900081281159</v>
      </c>
      <c r="P130" s="796">
        <f t="shared" si="134"/>
        <v>87.576898852958578</v>
      </c>
      <c r="Q130" s="796">
        <f t="shared" si="134"/>
        <v>93.622797795321873</v>
      </c>
      <c r="R130" s="796">
        <f t="shared" si="134"/>
        <v>94.684411493373943</v>
      </c>
      <c r="S130" s="796">
        <f t="shared" si="134"/>
        <v>103.4134299729847</v>
      </c>
      <c r="T130" s="796">
        <f t="shared" si="134"/>
        <v>101.77869562488704</v>
      </c>
      <c r="U130" s="796">
        <f t="shared" si="134"/>
        <v>100</v>
      </c>
      <c r="V130" s="796">
        <f t="shared" si="134"/>
        <v>100.67390294844112</v>
      </c>
      <c r="W130" s="796">
        <f t="shared" si="134"/>
        <v>103.19626254730743</v>
      </c>
      <c r="X130" s="796">
        <f t="shared" si="134"/>
        <v>107.0194666782136</v>
      </c>
      <c r="Y130" s="796">
        <f t="shared" si="135"/>
        <v>110.63232827341469</v>
      </c>
      <c r="Z130" s="796">
        <f t="shared" si="135"/>
        <v>112.35507215430663</v>
      </c>
    </row>
    <row r="131" spans="1:26" x14ac:dyDescent="0.2">
      <c r="A131" s="761" t="s">
        <v>51</v>
      </c>
      <c r="B131" s="762" t="s">
        <v>991</v>
      </c>
      <c r="C131" s="796">
        <f t="shared" si="136"/>
        <v>69.824514904654436</v>
      </c>
      <c r="D131" s="796">
        <f t="shared" si="134"/>
        <v>69.993245745807641</v>
      </c>
      <c r="E131" s="796">
        <f t="shared" si="134"/>
        <v>72.520788261070649</v>
      </c>
      <c r="F131" s="796">
        <f t="shared" si="134"/>
        <v>73.189497279584984</v>
      </c>
      <c r="G131" s="796">
        <f t="shared" si="134"/>
        <v>73.382618454547938</v>
      </c>
      <c r="H131" s="796">
        <f t="shared" si="134"/>
        <v>73.688140226487718</v>
      </c>
      <c r="I131" s="796">
        <f t="shared" si="134"/>
        <v>74.123259084107389</v>
      </c>
      <c r="J131" s="796">
        <f t="shared" si="134"/>
        <v>76.409812371733139</v>
      </c>
      <c r="K131" s="796">
        <f t="shared" si="134"/>
        <v>80.451223250203185</v>
      </c>
      <c r="L131" s="796">
        <f t="shared" si="134"/>
        <v>82.844139849705172</v>
      </c>
      <c r="M131" s="796">
        <f t="shared" si="134"/>
        <v>83.601537059649985</v>
      </c>
      <c r="N131" s="796">
        <f t="shared" si="134"/>
        <v>89.881488257442996</v>
      </c>
      <c r="O131" s="796">
        <f t="shared" si="134"/>
        <v>90.756483829195801</v>
      </c>
      <c r="P131" s="796">
        <f t="shared" si="134"/>
        <v>89.910275051647986</v>
      </c>
      <c r="Q131" s="796">
        <f t="shared" si="134"/>
        <v>94.52794395700559</v>
      </c>
      <c r="R131" s="796">
        <f t="shared" si="134"/>
        <v>96.271520136773233</v>
      </c>
      <c r="S131" s="796">
        <f t="shared" si="134"/>
        <v>97.772179007403778</v>
      </c>
      <c r="T131" s="796">
        <f t="shared" si="134"/>
        <v>99.201274026993616</v>
      </c>
      <c r="U131" s="796">
        <f t="shared" si="134"/>
        <v>100</v>
      </c>
      <c r="V131" s="796">
        <f t="shared" si="134"/>
        <v>100.94043598348247</v>
      </c>
      <c r="W131" s="796">
        <f t="shared" si="134"/>
        <v>102.80913716284306</v>
      </c>
      <c r="X131" s="796">
        <f t="shared" si="134"/>
        <v>105.3688786949543</v>
      </c>
      <c r="Y131" s="796">
        <f t="shared" si="135"/>
        <v>109.14533537957635</v>
      </c>
      <c r="Z131" s="796">
        <f t="shared" si="135"/>
        <v>111.47556317955613</v>
      </c>
    </row>
    <row r="132" spans="1:26" x14ac:dyDescent="0.2">
      <c r="A132" s="761" t="s">
        <v>53</v>
      </c>
      <c r="B132" s="757" t="s">
        <v>52</v>
      </c>
      <c r="C132" s="796">
        <f t="shared" si="136"/>
        <v>97.33157592049335</v>
      </c>
      <c r="D132" s="796">
        <f t="shared" si="134"/>
        <v>106.2197007122701</v>
      </c>
      <c r="E132" s="796">
        <f t="shared" si="134"/>
        <v>104.2090426922439</v>
      </c>
      <c r="F132" s="796">
        <f t="shared" si="134"/>
        <v>115.78371041559991</v>
      </c>
      <c r="G132" s="796">
        <f t="shared" si="134"/>
        <v>116.1785747170612</v>
      </c>
      <c r="H132" s="796">
        <f t="shared" si="134"/>
        <v>126.34344598770409</v>
      </c>
      <c r="I132" s="796">
        <f t="shared" si="134"/>
        <v>105.67567304968202</v>
      </c>
      <c r="J132" s="796">
        <f t="shared" si="134"/>
        <v>117.3720824416277</v>
      </c>
      <c r="K132" s="796">
        <f t="shared" si="134"/>
        <v>116.307826689553</v>
      </c>
      <c r="L132" s="796">
        <f t="shared" si="134"/>
        <v>151.62048538395504</v>
      </c>
      <c r="M132" s="796">
        <f t="shared" si="134"/>
        <v>166.80643734082918</v>
      </c>
      <c r="N132" s="796">
        <f t="shared" si="134"/>
        <v>152.8957658373258</v>
      </c>
      <c r="O132" s="796">
        <f t="shared" si="134"/>
        <v>125.53597552238209</v>
      </c>
      <c r="P132" s="796">
        <f t="shared" si="134"/>
        <v>118.68122741457847</v>
      </c>
      <c r="Q132" s="796">
        <f t="shared" si="134"/>
        <v>116.32130049056258</v>
      </c>
      <c r="R132" s="796">
        <f t="shared" si="134"/>
        <v>112.75777266938394</v>
      </c>
      <c r="S132" s="796">
        <f t="shared" si="134"/>
        <v>121.8317848214719</v>
      </c>
      <c r="T132" s="796">
        <f t="shared" si="134"/>
        <v>111.88832033861856</v>
      </c>
      <c r="U132" s="796">
        <f t="shared" si="134"/>
        <v>100</v>
      </c>
      <c r="V132" s="796">
        <f t="shared" si="134"/>
        <v>96.98005220233135</v>
      </c>
      <c r="W132" s="796">
        <f t="shared" si="134"/>
        <v>108.42957654514171</v>
      </c>
      <c r="X132" s="796">
        <f t="shared" si="134"/>
        <v>117.93692298042235</v>
      </c>
      <c r="Y132" s="796">
        <f t="shared" si="135"/>
        <v>111.43058582284536</v>
      </c>
      <c r="Z132" s="796">
        <f t="shared" si="135"/>
        <v>94.367694844271284</v>
      </c>
    </row>
    <row r="133" spans="1:26" x14ac:dyDescent="0.2">
      <c r="A133" s="761" t="s">
        <v>54</v>
      </c>
      <c r="B133" s="762" t="s">
        <v>960</v>
      </c>
      <c r="C133" s="796">
        <f t="shared" si="136"/>
        <v>69.824519589459683</v>
      </c>
      <c r="D133" s="796">
        <f t="shared" si="134"/>
        <v>69.993241814184316</v>
      </c>
      <c r="E133" s="796">
        <f t="shared" si="134"/>
        <v>72.520784794063914</v>
      </c>
      <c r="F133" s="796">
        <f t="shared" si="134"/>
        <v>73.189498367659979</v>
      </c>
      <c r="G133" s="796">
        <f t="shared" si="134"/>
        <v>73.382630030278619</v>
      </c>
      <c r="H133" s="796">
        <f t="shared" si="134"/>
        <v>73.68814299052724</v>
      </c>
      <c r="I133" s="796">
        <f t="shared" si="134"/>
        <v>74.123259432022238</v>
      </c>
      <c r="J133" s="796">
        <f t="shared" si="134"/>
        <v>76.409820572988281</v>
      </c>
      <c r="K133" s="796">
        <f t="shared" si="134"/>
        <v>80.45122100047017</v>
      </c>
      <c r="L133" s="796">
        <f t="shared" si="134"/>
        <v>82.844137700087813</v>
      </c>
      <c r="M133" s="796">
        <f t="shared" si="134"/>
        <v>83.60153746239375</v>
      </c>
      <c r="N133" s="796">
        <f t="shared" si="134"/>
        <v>89.881498565182184</v>
      </c>
      <c r="O133" s="796">
        <f t="shared" si="134"/>
        <v>90.756483900497386</v>
      </c>
      <c r="P133" s="796">
        <f t="shared" si="134"/>
        <v>89.910272300190741</v>
      </c>
      <c r="Q133" s="796">
        <f t="shared" si="134"/>
        <v>94.527933828117384</v>
      </c>
      <c r="R133" s="796">
        <f t="shared" si="134"/>
        <v>96.271514820631538</v>
      </c>
      <c r="S133" s="796">
        <f t="shared" si="134"/>
        <v>97.772177248853225</v>
      </c>
      <c r="T133" s="796">
        <f t="shared" si="134"/>
        <v>99.201285473844337</v>
      </c>
      <c r="U133" s="796">
        <f t="shared" si="134"/>
        <v>100</v>
      </c>
      <c r="V133" s="796">
        <f t="shared" ref="D133:X145" si="137">IF(V15&lt;0.1,"n.a.",V75/V15*100)</f>
        <v>100.94043797915188</v>
      </c>
      <c r="W133" s="796">
        <f t="shared" si="137"/>
        <v>102.80913379990248</v>
      </c>
      <c r="X133" s="796">
        <f t="shared" si="137"/>
        <v>105.36887930294026</v>
      </c>
      <c r="Y133" s="796">
        <f t="shared" si="135"/>
        <v>109.14532978061848</v>
      </c>
      <c r="Z133" s="796">
        <f t="shared" si="135"/>
        <v>111.47556238039382</v>
      </c>
    </row>
    <row r="134" spans="1:26" x14ac:dyDescent="0.2">
      <c r="A134" s="761" t="s">
        <v>56</v>
      </c>
      <c r="B134" s="762" t="s">
        <v>992</v>
      </c>
      <c r="C134" s="796">
        <f t="shared" si="136"/>
        <v>71.662190769410046</v>
      </c>
      <c r="D134" s="796">
        <f t="shared" si="137"/>
        <v>72.202085574679955</v>
      </c>
      <c r="E134" s="796">
        <f t="shared" si="137"/>
        <v>75.056648685661258</v>
      </c>
      <c r="F134" s="796">
        <f t="shared" si="137"/>
        <v>73.403740978992033</v>
      </c>
      <c r="G134" s="796">
        <f t="shared" si="137"/>
        <v>75.392164196500573</v>
      </c>
      <c r="H134" s="796">
        <f t="shared" si="137"/>
        <v>76.222230467133741</v>
      </c>
      <c r="I134" s="796">
        <f t="shared" si="137"/>
        <v>78.794359282739819</v>
      </c>
      <c r="J134" s="796">
        <f t="shared" si="137"/>
        <v>79.879077728036677</v>
      </c>
      <c r="K134" s="796">
        <f t="shared" si="137"/>
        <v>83.42795116101739</v>
      </c>
      <c r="L134" s="796">
        <f t="shared" si="137"/>
        <v>85.938555337260397</v>
      </c>
      <c r="M134" s="796">
        <f t="shared" si="137"/>
        <v>84.56601780730702</v>
      </c>
      <c r="N134" s="796">
        <f t="shared" si="137"/>
        <v>90.643242567999835</v>
      </c>
      <c r="O134" s="796">
        <f t="shared" si="137"/>
        <v>91.594676835543993</v>
      </c>
      <c r="P134" s="796">
        <f t="shared" si="137"/>
        <v>91.280709019438106</v>
      </c>
      <c r="Q134" s="796">
        <f t="shared" si="137"/>
        <v>95.340144042005477</v>
      </c>
      <c r="R134" s="796">
        <f t="shared" si="137"/>
        <v>97.39723895566091</v>
      </c>
      <c r="S134" s="796">
        <f t="shared" si="137"/>
        <v>98.041604542737133</v>
      </c>
      <c r="T134" s="796">
        <f t="shared" si="137"/>
        <v>98.058936893207729</v>
      </c>
      <c r="U134" s="796">
        <f t="shared" si="137"/>
        <v>100</v>
      </c>
      <c r="V134" s="796">
        <f t="shared" si="137"/>
        <v>100.46616996630726</v>
      </c>
      <c r="W134" s="796">
        <f t="shared" si="137"/>
        <v>103.51445381016909</v>
      </c>
      <c r="X134" s="796">
        <f t="shared" si="137"/>
        <v>106.086344714308</v>
      </c>
      <c r="Y134" s="796">
        <f t="shared" si="135"/>
        <v>107.32992065188876</v>
      </c>
      <c r="Z134" s="796">
        <f t="shared" si="135"/>
        <v>112.3458696170875</v>
      </c>
    </row>
    <row r="135" spans="1:26" x14ac:dyDescent="0.2">
      <c r="A135" s="761" t="s">
        <v>58</v>
      </c>
      <c r="B135" s="762" t="s">
        <v>993</v>
      </c>
      <c r="C135" s="796">
        <f t="shared" si="136"/>
        <v>69.824514157125648</v>
      </c>
      <c r="D135" s="796">
        <f t="shared" si="137"/>
        <v>69.993252056332651</v>
      </c>
      <c r="E135" s="796">
        <f t="shared" si="137"/>
        <v>72.520791872012211</v>
      </c>
      <c r="F135" s="796">
        <f t="shared" si="137"/>
        <v>73.189497855630592</v>
      </c>
      <c r="G135" s="796">
        <f t="shared" si="137"/>
        <v>73.382615419517776</v>
      </c>
      <c r="H135" s="796">
        <f t="shared" si="137"/>
        <v>73.688143395906351</v>
      </c>
      <c r="I135" s="796">
        <f t="shared" si="137"/>
        <v>74.123257649409879</v>
      </c>
      <c r="J135" s="796">
        <f t="shared" si="137"/>
        <v>76.409818509484978</v>
      </c>
      <c r="K135" s="796">
        <f t="shared" si="137"/>
        <v>80.451222037466749</v>
      </c>
      <c r="L135" s="796">
        <f t="shared" si="137"/>
        <v>82.844137284264406</v>
      </c>
      <c r="M135" s="796">
        <f t="shared" si="137"/>
        <v>83.601543649147942</v>
      </c>
      <c r="N135" s="796">
        <f t="shared" si="137"/>
        <v>89.881494651818244</v>
      </c>
      <c r="O135" s="796">
        <f t="shared" si="137"/>
        <v>90.75648323950044</v>
      </c>
      <c r="P135" s="796">
        <f t="shared" si="137"/>
        <v>89.910276475128427</v>
      </c>
      <c r="Q135" s="796">
        <f t="shared" si="137"/>
        <v>94.527939443470572</v>
      </c>
      <c r="R135" s="796">
        <f t="shared" si="137"/>
        <v>96.271515193712602</v>
      </c>
      <c r="S135" s="796">
        <f t="shared" si="137"/>
        <v>97.772180108027413</v>
      </c>
      <c r="T135" s="796">
        <f t="shared" si="137"/>
        <v>99.20127548403633</v>
      </c>
      <c r="U135" s="796">
        <f t="shared" si="137"/>
        <v>100</v>
      </c>
      <c r="V135" s="796">
        <f t="shared" si="137"/>
        <v>100.94042987284648</v>
      </c>
      <c r="W135" s="796">
        <f t="shared" si="137"/>
        <v>102.80913247584742</v>
      </c>
      <c r="X135" s="796">
        <f t="shared" si="137"/>
        <v>105.36887546774763</v>
      </c>
      <c r="Y135" s="796">
        <f t="shared" si="135"/>
        <v>109.1453365703198</v>
      </c>
      <c r="Z135" s="796">
        <f t="shared" si="135"/>
        <v>111.47556464980433</v>
      </c>
    </row>
    <row r="136" spans="1:26" x14ac:dyDescent="0.2">
      <c r="A136" s="761" t="s">
        <v>59</v>
      </c>
      <c r="B136" s="757" t="s">
        <v>55</v>
      </c>
      <c r="C136" s="796">
        <f t="shared" si="136"/>
        <v>70.507458303724107</v>
      </c>
      <c r="D136" s="796">
        <f t="shared" si="137"/>
        <v>71.63685718371724</v>
      </c>
      <c r="E136" s="796">
        <f t="shared" si="137"/>
        <v>72.992115578149338</v>
      </c>
      <c r="F136" s="796">
        <f t="shared" si="137"/>
        <v>75.176559637466397</v>
      </c>
      <c r="G136" s="796">
        <f t="shared" si="137"/>
        <v>79.807887567099115</v>
      </c>
      <c r="H136" s="796">
        <f t="shared" si="137"/>
        <v>88.941223264052553</v>
      </c>
      <c r="I136" s="796">
        <f t="shared" si="137"/>
        <v>91.714753683845316</v>
      </c>
      <c r="J136" s="796">
        <f t="shared" si="137"/>
        <v>93.122620116757247</v>
      </c>
      <c r="K136" s="796">
        <f t="shared" si="137"/>
        <v>103.0028651444012</v>
      </c>
      <c r="L136" s="796">
        <f t="shared" si="137"/>
        <v>101.45067525982117</v>
      </c>
      <c r="M136" s="796">
        <f t="shared" si="137"/>
        <v>101.26105004258648</v>
      </c>
      <c r="N136" s="796">
        <f t="shared" si="137"/>
        <v>104.0045956792391</v>
      </c>
      <c r="O136" s="796">
        <f t="shared" si="137"/>
        <v>102.94569057057043</v>
      </c>
      <c r="P136" s="796">
        <f t="shared" si="137"/>
        <v>101.75045259257551</v>
      </c>
      <c r="Q136" s="796">
        <f t="shared" si="137"/>
        <v>104.06369186451374</v>
      </c>
      <c r="R136" s="796">
        <f t="shared" si="137"/>
        <v>103.50859494007049</v>
      </c>
      <c r="S136" s="796">
        <f t="shared" si="137"/>
        <v>104.41709933960463</v>
      </c>
      <c r="T136" s="796">
        <f t="shared" si="137"/>
        <v>102.89812628065222</v>
      </c>
      <c r="U136" s="796">
        <f t="shared" si="137"/>
        <v>100</v>
      </c>
      <c r="V136" s="796">
        <f t="shared" si="137"/>
        <v>101.75858128764538</v>
      </c>
      <c r="W136" s="796">
        <f t="shared" si="137"/>
        <v>107.38808482559365</v>
      </c>
      <c r="X136" s="796">
        <f t="shared" si="137"/>
        <v>106.82979347312067</v>
      </c>
      <c r="Y136" s="796">
        <f t="shared" si="135"/>
        <v>113.78518460270082</v>
      </c>
      <c r="Z136" s="796">
        <f t="shared" si="135"/>
        <v>111.08196569017699</v>
      </c>
    </row>
    <row r="137" spans="1:26" x14ac:dyDescent="0.2">
      <c r="A137" s="761" t="s">
        <v>60</v>
      </c>
      <c r="B137" s="762" t="s">
        <v>57</v>
      </c>
      <c r="C137" s="796">
        <f t="shared" si="136"/>
        <v>65.393897220629398</v>
      </c>
      <c r="D137" s="796">
        <f t="shared" si="137"/>
        <v>76.18002826060318</v>
      </c>
      <c r="E137" s="796">
        <f t="shared" si="137"/>
        <v>82.968832508984278</v>
      </c>
      <c r="F137" s="796">
        <f t="shared" si="137"/>
        <v>89.864516679375384</v>
      </c>
      <c r="G137" s="796">
        <f t="shared" si="137"/>
        <v>88.79275212948211</v>
      </c>
      <c r="H137" s="796">
        <f t="shared" si="137"/>
        <v>86.424086445703352</v>
      </c>
      <c r="I137" s="796">
        <f t="shared" si="137"/>
        <v>93.418046350761685</v>
      </c>
      <c r="J137" s="796">
        <f t="shared" si="137"/>
        <v>99.316656300831042</v>
      </c>
      <c r="K137" s="796">
        <f t="shared" si="137"/>
        <v>92.525427354485061</v>
      </c>
      <c r="L137" s="796">
        <f t="shared" si="137"/>
        <v>89.416299667392678</v>
      </c>
      <c r="M137" s="796">
        <f t="shared" si="137"/>
        <v>88.321505667215376</v>
      </c>
      <c r="N137" s="796">
        <f t="shared" si="137"/>
        <v>89.034540503693648</v>
      </c>
      <c r="O137" s="796">
        <f t="shared" si="137"/>
        <v>90.96150647470634</v>
      </c>
      <c r="P137" s="796">
        <f t="shared" si="137"/>
        <v>91.517469229041168</v>
      </c>
      <c r="Q137" s="796">
        <f t="shared" si="137"/>
        <v>89.060478203336075</v>
      </c>
      <c r="R137" s="796">
        <f t="shared" si="137"/>
        <v>89.546887320431196</v>
      </c>
      <c r="S137" s="796">
        <f t="shared" si="137"/>
        <v>91.588419435078436</v>
      </c>
      <c r="T137" s="796">
        <f t="shared" si="137"/>
        <v>94.521375812640983</v>
      </c>
      <c r="U137" s="796">
        <f t="shared" si="137"/>
        <v>100</v>
      </c>
      <c r="V137" s="796">
        <f t="shared" si="137"/>
        <v>100.95577479785595</v>
      </c>
      <c r="W137" s="796">
        <f t="shared" si="137"/>
        <v>101.09381794231244</v>
      </c>
      <c r="X137" s="796">
        <f t="shared" si="137"/>
        <v>107.0259961362182</v>
      </c>
      <c r="Y137" s="796">
        <f t="shared" si="135"/>
        <v>106.31609538214826</v>
      </c>
      <c r="Z137" s="796">
        <f t="shared" si="135"/>
        <v>115.92829545226004</v>
      </c>
    </row>
    <row r="138" spans="1:26" x14ac:dyDescent="0.2">
      <c r="A138" s="761" t="s">
        <v>61</v>
      </c>
      <c r="B138" s="762" t="s">
        <v>994</v>
      </c>
      <c r="C138" s="796">
        <f t="shared" si="136"/>
        <v>71.966192718182526</v>
      </c>
      <c r="D138" s="796">
        <f t="shared" si="137"/>
        <v>73.484980008463538</v>
      </c>
      <c r="E138" s="796">
        <f t="shared" si="137"/>
        <v>74.752237836327794</v>
      </c>
      <c r="F138" s="796">
        <f t="shared" si="137"/>
        <v>77.318826880785323</v>
      </c>
      <c r="G138" s="796">
        <f t="shared" si="137"/>
        <v>84.077781349421556</v>
      </c>
      <c r="H138" s="796">
        <f t="shared" si="137"/>
        <v>90.809210528248244</v>
      </c>
      <c r="I138" s="796">
        <f t="shared" si="137"/>
        <v>92.130548350830296</v>
      </c>
      <c r="J138" s="796">
        <f t="shared" si="137"/>
        <v>94.733732932160805</v>
      </c>
      <c r="K138" s="796">
        <f t="shared" si="137"/>
        <v>82.572745438466512</v>
      </c>
      <c r="L138" s="796">
        <f t="shared" si="137"/>
        <v>79.863015908084932</v>
      </c>
      <c r="M138" s="796">
        <f t="shared" si="137"/>
        <v>80.173084772444241</v>
      </c>
      <c r="N138" s="796">
        <f t="shared" si="137"/>
        <v>88.944524642698681</v>
      </c>
      <c r="O138" s="796">
        <f t="shared" si="137"/>
        <v>86.363846911305558</v>
      </c>
      <c r="P138" s="796">
        <f t="shared" si="137"/>
        <v>83.941892914749644</v>
      </c>
      <c r="Q138" s="796">
        <f t="shared" si="137"/>
        <v>84.292831173642156</v>
      </c>
      <c r="R138" s="796">
        <f t="shared" si="137"/>
        <v>81.352134268057043</v>
      </c>
      <c r="S138" s="796">
        <f t="shared" si="137"/>
        <v>85.75538297625036</v>
      </c>
      <c r="T138" s="796">
        <f t="shared" si="137"/>
        <v>92.604366779831253</v>
      </c>
      <c r="U138" s="796">
        <f t="shared" si="137"/>
        <v>100</v>
      </c>
      <c r="V138" s="796">
        <f t="shared" si="137"/>
        <v>104.9443013022277</v>
      </c>
      <c r="W138" s="796">
        <f t="shared" si="137"/>
        <v>104.39917108984986</v>
      </c>
      <c r="X138" s="796">
        <f t="shared" si="137"/>
        <v>108.35447718645057</v>
      </c>
      <c r="Y138" s="796">
        <f t="shared" si="135"/>
        <v>114.92110141698974</v>
      </c>
      <c r="Z138" s="796">
        <f t="shared" si="135"/>
        <v>112.98611193231369</v>
      </c>
    </row>
    <row r="139" spans="1:26" x14ac:dyDescent="0.2">
      <c r="A139" s="761" t="s">
        <v>963</v>
      </c>
      <c r="B139" s="762" t="s">
        <v>995</v>
      </c>
      <c r="C139" s="796">
        <f t="shared" si="136"/>
        <v>69.824519158414361</v>
      </c>
      <c r="D139" s="796">
        <f t="shared" si="137"/>
        <v>69.99324827589902</v>
      </c>
      <c r="E139" s="796">
        <f t="shared" si="137"/>
        <v>72.520788771672855</v>
      </c>
      <c r="F139" s="796">
        <f t="shared" si="137"/>
        <v>73.189500027733828</v>
      </c>
      <c r="G139" s="796">
        <f t="shared" si="137"/>
        <v>73.382623644620153</v>
      </c>
      <c r="H139" s="796">
        <f t="shared" si="137"/>
        <v>73.688140621912495</v>
      </c>
      <c r="I139" s="796">
        <f t="shared" si="137"/>
        <v>74.123260719547943</v>
      </c>
      <c r="J139" s="796">
        <f t="shared" si="137"/>
        <v>76.409813690659618</v>
      </c>
      <c r="K139" s="796">
        <f t="shared" si="137"/>
        <v>80.451222371258041</v>
      </c>
      <c r="L139" s="796">
        <f t="shared" si="137"/>
        <v>82.844138683757024</v>
      </c>
      <c r="M139" s="796">
        <f t="shared" si="137"/>
        <v>83.601533176337924</v>
      </c>
      <c r="N139" s="796">
        <f t="shared" si="137"/>
        <v>89.881491545462026</v>
      </c>
      <c r="O139" s="796">
        <f t="shared" si="137"/>
        <v>90.756482342638861</v>
      </c>
      <c r="P139" s="796">
        <f t="shared" si="137"/>
        <v>89.910277756390514</v>
      </c>
      <c r="Q139" s="796">
        <f t="shared" si="137"/>
        <v>94.527938745336101</v>
      </c>
      <c r="R139" s="796">
        <f t="shared" si="137"/>
        <v>96.2715138712433</v>
      </c>
      <c r="S139" s="796">
        <f t="shared" si="137"/>
        <v>97.772177452654191</v>
      </c>
      <c r="T139" s="796">
        <f t="shared" si="137"/>
        <v>99.2012810242705</v>
      </c>
      <c r="U139" s="796">
        <f t="shared" si="137"/>
        <v>100</v>
      </c>
      <c r="V139" s="796">
        <f t="shared" si="137"/>
        <v>100.94043519626956</v>
      </c>
      <c r="W139" s="796">
        <f t="shared" si="137"/>
        <v>102.80913530321965</v>
      </c>
      <c r="X139" s="796">
        <f t="shared" si="137"/>
        <v>105.36888171626002</v>
      </c>
      <c r="Y139" s="796">
        <f t="shared" si="135"/>
        <v>109.1453329259374</v>
      </c>
      <c r="Z139" s="796">
        <f t="shared" si="135"/>
        <v>111.47556878879286</v>
      </c>
    </row>
    <row r="140" spans="1:26" x14ac:dyDescent="0.2">
      <c r="A140" s="761" t="s">
        <v>965</v>
      </c>
      <c r="B140" s="757" t="s">
        <v>966</v>
      </c>
      <c r="C140" s="796">
        <f t="shared" si="136"/>
        <v>44.1048762815727</v>
      </c>
      <c r="D140" s="796">
        <f t="shared" si="137"/>
        <v>42.42473494106234</v>
      </c>
      <c r="E140" s="796">
        <f t="shared" si="137"/>
        <v>46.223705014202309</v>
      </c>
      <c r="F140" s="796">
        <f t="shared" si="137"/>
        <v>49.31533513905724</v>
      </c>
      <c r="G140" s="796">
        <f t="shared" si="137"/>
        <v>53.604028147856809</v>
      </c>
      <c r="H140" s="796">
        <f t="shared" si="137"/>
        <v>57.959090752611701</v>
      </c>
      <c r="I140" s="796">
        <f t="shared" si="137"/>
        <v>60.769513285327669</v>
      </c>
      <c r="J140" s="796">
        <f t="shared" si="137"/>
        <v>60.171719841581947</v>
      </c>
      <c r="K140" s="796">
        <f t="shared" si="137"/>
        <v>66.581228802814181</v>
      </c>
      <c r="L140" s="796">
        <f t="shared" si="137"/>
        <v>76.209168659934164</v>
      </c>
      <c r="M140" s="796">
        <f t="shared" si="137"/>
        <v>74.494323312049019</v>
      </c>
      <c r="N140" s="796">
        <f t="shared" si="137"/>
        <v>70.752789272852041</v>
      </c>
      <c r="O140" s="796">
        <f t="shared" si="137"/>
        <v>64.703241158111069</v>
      </c>
      <c r="P140" s="796">
        <f t="shared" si="137"/>
        <v>79.679502482418343</v>
      </c>
      <c r="Q140" s="796">
        <f t="shared" si="137"/>
        <v>88.258170070821322</v>
      </c>
      <c r="R140" s="796">
        <f t="shared" si="137"/>
        <v>109.67413761573084</v>
      </c>
      <c r="S140" s="796">
        <f t="shared" si="137"/>
        <v>104.84532078739596</v>
      </c>
      <c r="T140" s="796">
        <f t="shared" si="137"/>
        <v>102.8682777432353</v>
      </c>
      <c r="U140" s="796">
        <f t="shared" si="137"/>
        <v>100</v>
      </c>
      <c r="V140" s="796">
        <f t="shared" si="137"/>
        <v>96.721753548384243</v>
      </c>
      <c r="W140" s="796">
        <f t="shared" si="137"/>
        <v>105.28297288162611</v>
      </c>
      <c r="X140" s="796">
        <f t="shared" si="137"/>
        <v>115.63473278775862</v>
      </c>
      <c r="Y140" s="796">
        <f t="shared" si="135"/>
        <v>126.49577285841802</v>
      </c>
      <c r="Z140" s="796">
        <f t="shared" si="135"/>
        <v>152.88118211953355</v>
      </c>
    </row>
    <row r="141" spans="1:26" x14ac:dyDescent="0.2">
      <c r="A141" s="764"/>
      <c r="B141" s="765" t="s">
        <v>543</v>
      </c>
      <c r="C141" s="796" t="str">
        <f t="shared" si="136"/>
        <v>n.a.</v>
      </c>
      <c r="D141" s="796" t="str">
        <f t="shared" si="137"/>
        <v>n.a.</v>
      </c>
      <c r="E141" s="796" t="str">
        <f t="shared" si="137"/>
        <v>n.a.</v>
      </c>
      <c r="F141" s="796" t="str">
        <f t="shared" si="137"/>
        <v>n.a.</v>
      </c>
      <c r="G141" s="796" t="str">
        <f t="shared" si="137"/>
        <v>n.a.</v>
      </c>
      <c r="H141" s="796" t="str">
        <f t="shared" si="137"/>
        <v>n.a.</v>
      </c>
      <c r="I141" s="796" t="str">
        <f t="shared" si="137"/>
        <v>n.a.</v>
      </c>
      <c r="J141" s="796" t="str">
        <f t="shared" si="137"/>
        <v>n.a.</v>
      </c>
      <c r="K141" s="796" t="str">
        <f t="shared" si="137"/>
        <v>n.a.</v>
      </c>
      <c r="L141" s="796" t="str">
        <f t="shared" si="137"/>
        <v>n.a.</v>
      </c>
      <c r="M141" s="796" t="str">
        <f t="shared" si="137"/>
        <v>n.a.</v>
      </c>
      <c r="N141" s="796" t="str">
        <f t="shared" si="137"/>
        <v>n.a.</v>
      </c>
      <c r="O141" s="796" t="str">
        <f t="shared" si="137"/>
        <v>n.a.</v>
      </c>
      <c r="P141" s="796" t="str">
        <f t="shared" si="137"/>
        <v>n.a.</v>
      </c>
      <c r="Q141" s="796" t="str">
        <f t="shared" si="137"/>
        <v>n.a.</v>
      </c>
      <c r="R141" s="796" t="str">
        <f t="shared" si="137"/>
        <v>n.a.</v>
      </c>
      <c r="S141" s="796" t="str">
        <f t="shared" si="137"/>
        <v>n.a.</v>
      </c>
      <c r="T141" s="796" t="str">
        <f t="shared" si="137"/>
        <v>n.a.</v>
      </c>
      <c r="U141" s="796" t="str">
        <f t="shared" si="137"/>
        <v>n.a.</v>
      </c>
      <c r="V141" s="796" t="str">
        <f t="shared" si="137"/>
        <v>n.a.</v>
      </c>
      <c r="W141" s="796" t="str">
        <f t="shared" si="137"/>
        <v>n.a.</v>
      </c>
      <c r="X141" s="796" t="str">
        <f t="shared" si="137"/>
        <v>n.a.</v>
      </c>
      <c r="Y141" s="796" t="str">
        <f t="shared" si="135"/>
        <v>n.a.</v>
      </c>
      <c r="Z141" s="796" t="str">
        <f t="shared" si="135"/>
        <v>n.a.</v>
      </c>
    </row>
    <row r="142" spans="1:26" x14ac:dyDescent="0.2">
      <c r="A142" s="783"/>
      <c r="B142" s="767" t="s">
        <v>544</v>
      </c>
      <c r="C142" s="797">
        <f t="shared" si="136"/>
        <v>69.999701357661266</v>
      </c>
      <c r="D142" s="797">
        <f t="shared" si="137"/>
        <v>73.237394299162162</v>
      </c>
      <c r="E142" s="797">
        <f t="shared" si="137"/>
        <v>74.732186182559317</v>
      </c>
      <c r="F142" s="797">
        <f t="shared" si="137"/>
        <v>74.879319727980615</v>
      </c>
      <c r="G142" s="797">
        <f t="shared" si="137"/>
        <v>72.185469347793145</v>
      </c>
      <c r="H142" s="797">
        <f t="shared" si="137"/>
        <v>78.734501876578491</v>
      </c>
      <c r="I142" s="797">
        <f t="shared" si="137"/>
        <v>77.939335155011364</v>
      </c>
      <c r="J142" s="797">
        <f t="shared" si="137"/>
        <v>77.397895458711815</v>
      </c>
      <c r="K142" s="797">
        <f t="shared" si="137"/>
        <v>77.769004192448193</v>
      </c>
      <c r="L142" s="797">
        <f t="shared" si="137"/>
        <v>81.616760863365982</v>
      </c>
      <c r="M142" s="797">
        <f t="shared" si="137"/>
        <v>83.535015352811527</v>
      </c>
      <c r="N142" s="797">
        <f t="shared" si="137"/>
        <v>93.333193801119378</v>
      </c>
      <c r="O142" s="797">
        <f t="shared" si="137"/>
        <v>88.41613176005697</v>
      </c>
      <c r="P142" s="797">
        <f t="shared" si="137"/>
        <v>87.291655199985698</v>
      </c>
      <c r="Q142" s="797">
        <f t="shared" si="137"/>
        <v>94.613242134488218</v>
      </c>
      <c r="R142" s="797">
        <f t="shared" si="137"/>
        <v>102.41583559600073</v>
      </c>
      <c r="S142" s="797">
        <f t="shared" si="137"/>
        <v>99.918214670418791</v>
      </c>
      <c r="T142" s="797">
        <f t="shared" si="137"/>
        <v>99.01245380569803</v>
      </c>
      <c r="U142" s="797">
        <f t="shared" si="137"/>
        <v>100</v>
      </c>
      <c r="V142" s="797">
        <f t="shared" si="137"/>
        <v>109.50649698722155</v>
      </c>
      <c r="W142" s="797">
        <f t="shared" si="137"/>
        <v>111.89716541821142</v>
      </c>
      <c r="X142" s="797">
        <f t="shared" si="137"/>
        <v>111.89569107231796</v>
      </c>
      <c r="Y142" s="797">
        <f t="shared" si="135"/>
        <v>115.59906222527887</v>
      </c>
      <c r="Z142" s="797">
        <f t="shared" si="135"/>
        <v>120.64281772959258</v>
      </c>
    </row>
    <row r="143" spans="1:26" x14ac:dyDescent="0.2">
      <c r="A143" s="764"/>
      <c r="B143" s="765" t="s">
        <v>545</v>
      </c>
      <c r="C143" s="796">
        <f t="shared" si="136"/>
        <v>70.42132023564092</v>
      </c>
      <c r="D143" s="796">
        <f t="shared" si="137"/>
        <v>68.13455882774241</v>
      </c>
      <c r="E143" s="796">
        <f t="shared" si="137"/>
        <v>70.424230979672004</v>
      </c>
      <c r="F143" s="796">
        <f t="shared" si="137"/>
        <v>74.30701636294431</v>
      </c>
      <c r="G143" s="796">
        <f t="shared" si="137"/>
        <v>77.308054219313377</v>
      </c>
      <c r="H143" s="796">
        <f t="shared" si="137"/>
        <v>74.165609870410748</v>
      </c>
      <c r="I143" s="796">
        <f t="shared" si="137"/>
        <v>74.14094403880631</v>
      </c>
      <c r="J143" s="796">
        <f t="shared" si="137"/>
        <v>76.937796872916124</v>
      </c>
      <c r="K143" s="796">
        <f t="shared" si="137"/>
        <v>80.569929901853442</v>
      </c>
      <c r="L143" s="796">
        <f t="shared" si="137"/>
        <v>87.49942405395737</v>
      </c>
      <c r="M143" s="796">
        <f t="shared" si="137"/>
        <v>93.175198567327925</v>
      </c>
      <c r="N143" s="796">
        <f t="shared" si="137"/>
        <v>97.555000296251862</v>
      </c>
      <c r="O143" s="796">
        <f t="shared" si="137"/>
        <v>98.720779915025403</v>
      </c>
      <c r="P143" s="796">
        <f t="shared" si="137"/>
        <v>102.12557052202054</v>
      </c>
      <c r="Q143" s="796">
        <f t="shared" si="137"/>
        <v>100.14767542051773</v>
      </c>
      <c r="R143" s="796">
        <f t="shared" si="137"/>
        <v>110.77362735774589</v>
      </c>
      <c r="S143" s="796">
        <f t="shared" si="137"/>
        <v>109.41736179945477</v>
      </c>
      <c r="T143" s="796">
        <f t="shared" si="137"/>
        <v>106.6458029336258</v>
      </c>
      <c r="U143" s="796">
        <f t="shared" si="137"/>
        <v>100</v>
      </c>
      <c r="V143" s="796">
        <f t="shared" si="137"/>
        <v>102.20826389989064</v>
      </c>
      <c r="W143" s="796">
        <f t="shared" si="137"/>
        <v>101.94679130306316</v>
      </c>
      <c r="X143" s="796">
        <f t="shared" si="137"/>
        <v>111.30413411372801</v>
      </c>
      <c r="Y143" s="796">
        <f t="shared" si="135"/>
        <v>114.38963924477854</v>
      </c>
      <c r="Z143" s="796">
        <f t="shared" si="135"/>
        <v>111.92962899197249</v>
      </c>
    </row>
    <row r="144" spans="1:26" x14ac:dyDescent="0.2">
      <c r="A144" s="764"/>
      <c r="B144" s="765" t="s">
        <v>546</v>
      </c>
      <c r="C144" s="796" t="str">
        <f t="shared" si="136"/>
        <v>n.a.</v>
      </c>
      <c r="D144" s="796" t="str">
        <f t="shared" si="137"/>
        <v>n.a.</v>
      </c>
      <c r="E144" s="796" t="str">
        <f t="shared" si="137"/>
        <v>n.a.</v>
      </c>
      <c r="F144" s="796" t="str">
        <f t="shared" si="137"/>
        <v>n.a.</v>
      </c>
      <c r="G144" s="796" t="str">
        <f t="shared" si="137"/>
        <v>n.a.</v>
      </c>
      <c r="H144" s="796" t="str">
        <f t="shared" si="137"/>
        <v>n.a.</v>
      </c>
      <c r="I144" s="796" t="str">
        <f t="shared" si="137"/>
        <v>n.a.</v>
      </c>
      <c r="J144" s="796" t="str">
        <f t="shared" si="137"/>
        <v>n.a.</v>
      </c>
      <c r="K144" s="796" t="str">
        <f t="shared" si="137"/>
        <v>n.a.</v>
      </c>
      <c r="L144" s="796" t="str">
        <f t="shared" si="137"/>
        <v>n.a.</v>
      </c>
      <c r="M144" s="796" t="str">
        <f t="shared" si="137"/>
        <v>n.a.</v>
      </c>
      <c r="N144" s="796" t="str">
        <f t="shared" si="137"/>
        <v>n.a.</v>
      </c>
      <c r="O144" s="796" t="str">
        <f t="shared" si="137"/>
        <v>n.a.</v>
      </c>
      <c r="P144" s="796" t="str">
        <f t="shared" si="137"/>
        <v>n.a.</v>
      </c>
      <c r="Q144" s="796" t="str">
        <f t="shared" si="137"/>
        <v>n.a.</v>
      </c>
      <c r="R144" s="796" t="str">
        <f t="shared" si="137"/>
        <v>n.a.</v>
      </c>
      <c r="S144" s="796" t="str">
        <f t="shared" si="137"/>
        <v>n.a.</v>
      </c>
      <c r="T144" s="796" t="str">
        <f t="shared" si="137"/>
        <v>n.a.</v>
      </c>
      <c r="U144" s="796" t="str">
        <f t="shared" si="137"/>
        <v>n.a.</v>
      </c>
      <c r="V144" s="796" t="str">
        <f t="shared" si="137"/>
        <v>n.a.</v>
      </c>
      <c r="W144" s="796" t="str">
        <f t="shared" si="137"/>
        <v>n.a.</v>
      </c>
      <c r="X144" s="796" t="str">
        <f t="shared" si="137"/>
        <v>n.a.</v>
      </c>
      <c r="Y144" s="796" t="str">
        <f t="shared" si="135"/>
        <v>n.a.</v>
      </c>
      <c r="Z144" s="796" t="str">
        <f t="shared" si="135"/>
        <v>n.a.</v>
      </c>
    </row>
    <row r="145" spans="1:39" s="772" customFormat="1" ht="20.100000000000001" customHeight="1" x14ac:dyDescent="0.2">
      <c r="A145" s="769"/>
      <c r="B145" s="770" t="s">
        <v>547</v>
      </c>
      <c r="C145" s="798">
        <f t="shared" si="136"/>
        <v>72.172212967664478</v>
      </c>
      <c r="D145" s="798">
        <f t="shared" si="137"/>
        <v>74.381684468667132</v>
      </c>
      <c r="E145" s="798">
        <f t="shared" si="137"/>
        <v>76.258264641583665</v>
      </c>
      <c r="F145" s="798">
        <f t="shared" si="137"/>
        <v>74.956558364762444</v>
      </c>
      <c r="G145" s="798">
        <f t="shared" si="137"/>
        <v>74.557205737742578</v>
      </c>
      <c r="H145" s="798">
        <f t="shared" si="137"/>
        <v>77.759221135886108</v>
      </c>
      <c r="I145" s="798">
        <f t="shared" si="137"/>
        <v>78.381746014053277</v>
      </c>
      <c r="J145" s="798">
        <f t="shared" si="137"/>
        <v>79.55458920575829</v>
      </c>
      <c r="K145" s="798">
        <f t="shared" si="137"/>
        <v>80.174789575693396</v>
      </c>
      <c r="L145" s="798">
        <f t="shared" si="137"/>
        <v>83.377015926031405</v>
      </c>
      <c r="M145" s="798">
        <f t="shared" si="137"/>
        <v>84.869095663871022</v>
      </c>
      <c r="N145" s="798">
        <f t="shared" si="137"/>
        <v>92.691944257475427</v>
      </c>
      <c r="O145" s="798">
        <f t="shared" si="137"/>
        <v>88.60076662294199</v>
      </c>
      <c r="P145" s="798">
        <f t="shared" si="137"/>
        <v>88.818202509761988</v>
      </c>
      <c r="Q145" s="798">
        <f t="shared" si="137"/>
        <v>95.961803370256831</v>
      </c>
      <c r="R145" s="798">
        <f t="shared" si="137"/>
        <v>102.97164111496591</v>
      </c>
      <c r="S145" s="798">
        <f t="shared" si="137"/>
        <v>101.32636318010925</v>
      </c>
      <c r="T145" s="798">
        <f t="shared" si="137"/>
        <v>100.73495292232965</v>
      </c>
      <c r="U145" s="798">
        <f t="shared" si="137"/>
        <v>100</v>
      </c>
      <c r="V145" s="798">
        <f t="shared" si="137"/>
        <v>108.30692059710003</v>
      </c>
      <c r="W145" s="798">
        <f t="shared" si="137"/>
        <v>110.80701993290573</v>
      </c>
      <c r="X145" s="798">
        <f t="shared" si="137"/>
        <v>111.36748360882703</v>
      </c>
      <c r="Y145" s="798">
        <f t="shared" si="135"/>
        <v>112.83165228546453</v>
      </c>
      <c r="Z145" s="798">
        <f t="shared" si="135"/>
        <v>117.69987928135379</v>
      </c>
    </row>
    <row r="146" spans="1:39" s="803" customFormat="1" ht="19.5" customHeight="1" x14ac:dyDescent="0.2">
      <c r="A146" s="827" t="s">
        <v>578</v>
      </c>
      <c r="B146" s="826"/>
      <c r="C146" s="830">
        <f>IF(C29&lt;1,"n.a.",C88/C29*100)</f>
        <v>72.172212967664478</v>
      </c>
      <c r="D146" s="830">
        <f t="shared" ref="D146:X146" si="138">IF(D29&lt;1,"n.a.",D88/D29*100)</f>
        <v>74.381684468667132</v>
      </c>
      <c r="E146" s="830">
        <f t="shared" si="138"/>
        <v>76.258264641583665</v>
      </c>
      <c r="F146" s="830">
        <f t="shared" si="138"/>
        <v>74.956558364762444</v>
      </c>
      <c r="G146" s="830">
        <f t="shared" si="138"/>
        <v>74.557205737742578</v>
      </c>
      <c r="H146" s="830">
        <f t="shared" si="138"/>
        <v>77.759221135886108</v>
      </c>
      <c r="I146" s="830">
        <f t="shared" si="138"/>
        <v>78.381746014053277</v>
      </c>
      <c r="J146" s="830">
        <f t="shared" si="138"/>
        <v>79.55458920575829</v>
      </c>
      <c r="K146" s="830">
        <f t="shared" si="138"/>
        <v>80.174789575693396</v>
      </c>
      <c r="L146" s="830">
        <f t="shared" si="138"/>
        <v>83.377015926031405</v>
      </c>
      <c r="M146" s="830">
        <f t="shared" si="138"/>
        <v>84.869095663871022</v>
      </c>
      <c r="N146" s="830">
        <f t="shared" si="138"/>
        <v>92.691944257475427</v>
      </c>
      <c r="O146" s="830">
        <f t="shared" si="138"/>
        <v>88.179977556039233</v>
      </c>
      <c r="P146" s="830">
        <f t="shared" si="138"/>
        <v>87.059038428594818</v>
      </c>
      <c r="Q146" s="830">
        <f t="shared" si="138"/>
        <v>92.847054183457928</v>
      </c>
      <c r="R146" s="830">
        <f t="shared" si="138"/>
        <v>96.577119539141009</v>
      </c>
      <c r="S146" s="830">
        <f t="shared" si="138"/>
        <v>96.439814450808001</v>
      </c>
      <c r="T146" s="830">
        <f t="shared" si="138"/>
        <v>100.8907078374407</v>
      </c>
      <c r="U146" s="830">
        <f t="shared" si="138"/>
        <v>100</v>
      </c>
      <c r="V146" s="830">
        <f t="shared" si="138"/>
        <v>106.22162069194559</v>
      </c>
      <c r="W146" s="830">
        <f t="shared" si="138"/>
        <v>105.60702415491888</v>
      </c>
      <c r="X146" s="830">
        <f t="shared" si="138"/>
        <v>106.08165377956612</v>
      </c>
      <c r="Y146" s="830">
        <f t="shared" ref="Y146:Z146" si="139">IF(Y29&lt;1,"n.a.",Y88/Y29*100)</f>
        <v>106.60805206765906</v>
      </c>
      <c r="Z146" s="830">
        <f t="shared" si="139"/>
        <v>109.22452809564996</v>
      </c>
    </row>
    <row r="147" spans="1:39" s="756" customFormat="1" ht="20.100000000000001" customHeight="1" x14ac:dyDescent="0.2">
      <c r="A147" s="777" t="s">
        <v>996</v>
      </c>
      <c r="B147" s="778"/>
      <c r="C147" s="779"/>
      <c r="D147" s="779"/>
      <c r="E147" s="779"/>
      <c r="F147" s="779"/>
      <c r="G147" s="779"/>
      <c r="H147" s="779"/>
      <c r="I147" s="779"/>
      <c r="J147" s="779"/>
      <c r="K147" s="779"/>
      <c r="L147" s="779"/>
      <c r="M147" s="779"/>
      <c r="N147" s="779"/>
      <c r="O147" s="779"/>
      <c r="P147" s="779"/>
      <c r="Q147" s="779"/>
      <c r="R147" s="779"/>
      <c r="S147" s="779"/>
      <c r="T147" s="779"/>
      <c r="U147" s="779"/>
      <c r="V147" s="779"/>
      <c r="W147" s="779"/>
      <c r="X147" s="779"/>
      <c r="Y147" s="779"/>
      <c r="Z147" s="779"/>
      <c r="AA147" s="791"/>
      <c r="AB147" s="791"/>
      <c r="AC147" s="791"/>
      <c r="AD147" s="791"/>
      <c r="AE147" s="791"/>
      <c r="AF147" s="791"/>
      <c r="AG147" s="791"/>
      <c r="AH147" s="791"/>
      <c r="AI147" s="791"/>
      <c r="AJ147" s="791"/>
      <c r="AK147" s="791"/>
      <c r="AL147" s="791"/>
      <c r="AM147" s="791"/>
    </row>
    <row r="148" spans="1:39" s="756" customFormat="1" ht="25.15" customHeight="1" x14ac:dyDescent="0.2">
      <c r="A148" s="755" t="str">
        <f>Index!B16</f>
        <v>Table 3g    RMI GDP implicit price deflators by industry, contribution to change, FY2004-FY2020</v>
      </c>
      <c r="AF148" s="757"/>
      <c r="AG148" s="757"/>
    </row>
    <row r="149" spans="1:39" ht="20.100000000000001" customHeight="1" x14ac:dyDescent="0.2">
      <c r="A149" s="781"/>
      <c r="B149" s="759"/>
      <c r="C149" s="760" t="str">
        <f t="shared" ref="C149:E149" si="140">C2</f>
        <v>FY1997</v>
      </c>
      <c r="D149" s="760" t="str">
        <f t="shared" si="140"/>
        <v>FY1998</v>
      </c>
      <c r="E149" s="760" t="str">
        <f t="shared" si="140"/>
        <v>FY1999</v>
      </c>
      <c r="F149" s="760" t="str">
        <f t="shared" ref="F149:X149" si="141">F2</f>
        <v>FY2000</v>
      </c>
      <c r="G149" s="760" t="str">
        <f t="shared" si="141"/>
        <v>FY2001</v>
      </c>
      <c r="H149" s="760" t="str">
        <f t="shared" si="141"/>
        <v>FY2002</v>
      </c>
      <c r="I149" s="760" t="str">
        <f t="shared" si="141"/>
        <v>FY2003</v>
      </c>
      <c r="J149" s="760" t="str">
        <f t="shared" si="141"/>
        <v>FY2004</v>
      </c>
      <c r="K149" s="760" t="str">
        <f t="shared" si="141"/>
        <v>FY2005</v>
      </c>
      <c r="L149" s="760" t="str">
        <f t="shared" si="141"/>
        <v>FY2006</v>
      </c>
      <c r="M149" s="760" t="str">
        <f t="shared" si="141"/>
        <v>FY2007</v>
      </c>
      <c r="N149" s="760" t="str">
        <f t="shared" si="141"/>
        <v>FY2008</v>
      </c>
      <c r="O149" s="760" t="str">
        <f t="shared" si="141"/>
        <v>FY2009</v>
      </c>
      <c r="P149" s="760" t="str">
        <f t="shared" si="141"/>
        <v>FY2010</v>
      </c>
      <c r="Q149" s="760" t="str">
        <f t="shared" si="141"/>
        <v>FY2011</v>
      </c>
      <c r="R149" s="760" t="str">
        <f t="shared" si="141"/>
        <v>FY2012</v>
      </c>
      <c r="S149" s="760" t="str">
        <f t="shared" si="141"/>
        <v>FY2013</v>
      </c>
      <c r="T149" s="760" t="str">
        <f t="shared" si="141"/>
        <v>FY2014</v>
      </c>
      <c r="U149" s="760" t="str">
        <f t="shared" si="141"/>
        <v>FY2015</v>
      </c>
      <c r="V149" s="760" t="str">
        <f t="shared" si="141"/>
        <v>FY2016</v>
      </c>
      <c r="W149" s="760" t="str">
        <f t="shared" si="141"/>
        <v>FY2017</v>
      </c>
      <c r="X149" s="760" t="str">
        <f t="shared" si="141"/>
        <v>FY2018</v>
      </c>
      <c r="Y149" s="760" t="str">
        <f t="shared" ref="Y149:Z149" si="142">Y2</f>
        <v>FY2019</v>
      </c>
      <c r="Z149" s="760" t="str">
        <f t="shared" si="142"/>
        <v>FY2020</v>
      </c>
      <c r="AA149" s="799"/>
      <c r="AB149" s="799"/>
      <c r="AC149" s="799"/>
      <c r="AD149" s="799"/>
      <c r="AE149" s="799"/>
    </row>
    <row r="150" spans="1:39" x14ac:dyDescent="0.2">
      <c r="A150" s="761" t="s">
        <v>983</v>
      </c>
      <c r="B150" s="762" t="s">
        <v>984</v>
      </c>
      <c r="C150" s="800"/>
      <c r="D150" s="800">
        <f t="shared" ref="D150:W150" si="143">(D3/D$27*D121-C3/C$27*C121)/C$145</f>
        <v>-1.1309397479570243E-2</v>
      </c>
      <c r="E150" s="800">
        <f t="shared" si="143"/>
        <v>3.183819966856672E-3</v>
      </c>
      <c r="F150" s="800">
        <f t="shared" si="143"/>
        <v>-1.2207919688535184E-3</v>
      </c>
      <c r="G150" s="800">
        <f t="shared" si="143"/>
        <v>-2.6456054445127275E-3</v>
      </c>
      <c r="H150" s="800">
        <f t="shared" si="143"/>
        <v>-5.1455274714810066E-3</v>
      </c>
      <c r="I150" s="800">
        <f t="shared" si="143"/>
        <v>3.2164855233751109E-3</v>
      </c>
      <c r="J150" s="800">
        <f t="shared" si="143"/>
        <v>2.3112655053978705E-3</v>
      </c>
      <c r="K150" s="800">
        <f t="shared" si="143"/>
        <v>-3.7895245326546086E-4</v>
      </c>
      <c r="L150" s="800">
        <f t="shared" si="143"/>
        <v>2.2441281942762025E-4</v>
      </c>
      <c r="M150" s="800">
        <f t="shared" si="143"/>
        <v>4.4581243555019273E-3</v>
      </c>
      <c r="N150" s="800">
        <f t="shared" si="143"/>
        <v>1.4494587134920108E-2</v>
      </c>
      <c r="O150" s="800">
        <f t="shared" si="143"/>
        <v>-1.2489891963701307E-3</v>
      </c>
      <c r="P150" s="800">
        <f t="shared" si="143"/>
        <v>-7.7617803624269689E-3</v>
      </c>
      <c r="Q150" s="800">
        <f t="shared" si="143"/>
        <v>9.0892062853681051E-5</v>
      </c>
      <c r="R150" s="800">
        <f t="shared" si="143"/>
        <v>1.1165107701294301E-2</v>
      </c>
      <c r="S150" s="800">
        <f t="shared" si="143"/>
        <v>5.2092289977394789E-4</v>
      </c>
      <c r="T150" s="800">
        <f t="shared" si="143"/>
        <v>-5.6706893692565373E-3</v>
      </c>
      <c r="U150" s="800">
        <f t="shared" si="143"/>
        <v>1.8387310973693638E-3</v>
      </c>
      <c r="V150" s="800">
        <f t="shared" si="143"/>
        <v>3.6416210820536766E-3</v>
      </c>
      <c r="W150" s="800">
        <f t="shared" si="143"/>
        <v>-2.8733306989939637E-3</v>
      </c>
      <c r="X150" s="800">
        <f t="shared" ref="X150:Z151" si="144">(X3/X$27*X121-W3/W$27*W121)/W$145</f>
        <v>1.0092384786718851E-2</v>
      </c>
      <c r="Y150" s="800">
        <f t="shared" si="144"/>
        <v>5.2089923918446765E-3</v>
      </c>
      <c r="Z150" s="800">
        <f t="shared" si="144"/>
        <v>7.2694203044505344E-4</v>
      </c>
      <c r="AA150" s="800"/>
      <c r="AB150" s="800"/>
      <c r="AC150" s="800"/>
      <c r="AD150" s="800"/>
      <c r="AE150" s="800"/>
    </row>
    <row r="151" spans="1:39" x14ac:dyDescent="0.2">
      <c r="A151" s="761" t="s">
        <v>985</v>
      </c>
      <c r="B151" s="762" t="s">
        <v>952</v>
      </c>
      <c r="C151" s="800"/>
      <c r="D151" s="800">
        <f t="shared" ref="D151:W151" si="145">(D4/D$27*D122-C4/C$27*C122)/C$145</f>
        <v>2.1543322662387317E-3</v>
      </c>
      <c r="E151" s="800">
        <f t="shared" si="145"/>
        <v>3.268064981347363E-3</v>
      </c>
      <c r="F151" s="800">
        <f t="shared" si="145"/>
        <v>2.2627281314641623E-3</v>
      </c>
      <c r="G151" s="800">
        <f t="shared" si="145"/>
        <v>-4.0600410341208289E-3</v>
      </c>
      <c r="H151" s="800">
        <f t="shared" si="145"/>
        <v>-1.8562522346387963E-3</v>
      </c>
      <c r="I151" s="800">
        <f t="shared" si="145"/>
        <v>1.5636495655213943E-3</v>
      </c>
      <c r="J151" s="800">
        <f t="shared" si="145"/>
        <v>2.4115517857328651E-3</v>
      </c>
      <c r="K151" s="800">
        <f t="shared" si="145"/>
        <v>4.634192968711111E-4</v>
      </c>
      <c r="L151" s="800">
        <f t="shared" si="145"/>
        <v>2.1852069884561367E-3</v>
      </c>
      <c r="M151" s="800">
        <f t="shared" si="145"/>
        <v>-1.7431381860214573E-4</v>
      </c>
      <c r="N151" s="800">
        <f t="shared" si="145"/>
        <v>3.8641916936534718E-3</v>
      </c>
      <c r="O151" s="800">
        <f t="shared" si="145"/>
        <v>9.6522182148491165E-3</v>
      </c>
      <c r="P151" s="800">
        <f t="shared" si="145"/>
        <v>2.6454818874995352E-2</v>
      </c>
      <c r="Q151" s="800">
        <f t="shared" si="145"/>
        <v>2.7232902195924086E-2</v>
      </c>
      <c r="R151" s="800">
        <f t="shared" si="145"/>
        <v>4.7544277630140713E-2</v>
      </c>
      <c r="S151" s="800">
        <f t="shared" si="145"/>
        <v>-1.86223221645767E-2</v>
      </c>
      <c r="T151" s="800">
        <f t="shared" si="145"/>
        <v>-4.7305333154195106E-2</v>
      </c>
      <c r="U151" s="800">
        <f t="shared" si="145"/>
        <v>6.6356042387909339E-3</v>
      </c>
      <c r="V151" s="800">
        <f t="shared" si="145"/>
        <v>1.2649060704890278E-2</v>
      </c>
      <c r="W151" s="800">
        <f t="shared" si="145"/>
        <v>3.3755761192746057E-2</v>
      </c>
      <c r="X151" s="800">
        <f t="shared" si="144"/>
        <v>2.773977996125622E-3</v>
      </c>
      <c r="Y151" s="800">
        <f t="shared" si="144"/>
        <v>3.3670153183395869E-2</v>
      </c>
      <c r="Z151" s="800">
        <f t="shared" si="144"/>
        <v>2.502442221059362E-2</v>
      </c>
      <c r="AA151" s="800"/>
      <c r="AB151" s="800"/>
      <c r="AC151" s="800"/>
      <c r="AD151" s="800"/>
      <c r="AE151" s="800"/>
    </row>
    <row r="152" spans="1:39" x14ac:dyDescent="0.2">
      <c r="A152" s="761" t="s">
        <v>41</v>
      </c>
      <c r="B152" s="762" t="s">
        <v>953</v>
      </c>
      <c r="C152" s="800"/>
      <c r="D152" s="800"/>
      <c r="E152" s="800"/>
      <c r="F152" s="800"/>
      <c r="G152" s="800"/>
      <c r="H152" s="800"/>
      <c r="I152" s="800"/>
      <c r="J152" s="800"/>
      <c r="K152" s="800"/>
      <c r="L152" s="800"/>
      <c r="M152" s="800"/>
      <c r="N152" s="800"/>
      <c r="O152" s="800"/>
      <c r="P152" s="800"/>
      <c r="Q152" s="800"/>
      <c r="R152" s="800"/>
      <c r="S152" s="800"/>
      <c r="T152" s="800"/>
      <c r="U152" s="800"/>
      <c r="V152" s="800"/>
      <c r="W152" s="800"/>
      <c r="X152" s="800"/>
      <c r="Y152" s="800"/>
      <c r="Z152" s="800"/>
      <c r="AA152" s="800"/>
      <c r="AB152" s="800"/>
      <c r="AC152" s="800"/>
      <c r="AD152" s="800"/>
      <c r="AE152" s="800"/>
    </row>
    <row r="153" spans="1:39" x14ac:dyDescent="0.2">
      <c r="A153" s="761" t="s">
        <v>42</v>
      </c>
      <c r="B153" s="762" t="s">
        <v>44</v>
      </c>
      <c r="C153" s="800"/>
      <c r="D153" s="800">
        <f t="shared" ref="D153:W153" si="146">(D6/D$27*D124-C6/C$27*C124)/C$145</f>
        <v>6.2019948260078851E-3</v>
      </c>
      <c r="E153" s="800">
        <f t="shared" si="146"/>
        <v>-1.4386003867225626E-3</v>
      </c>
      <c r="F153" s="800">
        <f t="shared" si="146"/>
        <v>4.6921808279040212E-3</v>
      </c>
      <c r="G153" s="800">
        <f t="shared" si="146"/>
        <v>7.4283998020598357E-3</v>
      </c>
      <c r="H153" s="800">
        <f t="shared" si="146"/>
        <v>3.5958283372303115E-3</v>
      </c>
      <c r="I153" s="800">
        <f t="shared" si="146"/>
        <v>2.937132388498599E-3</v>
      </c>
      <c r="J153" s="800">
        <f t="shared" si="146"/>
        <v>6.3700240293207075E-3</v>
      </c>
      <c r="K153" s="800"/>
      <c r="L153" s="800"/>
      <c r="M153" s="800">
        <f t="shared" si="146"/>
        <v>6.2124231538843487E-3</v>
      </c>
      <c r="N153" s="800">
        <f t="shared" si="146"/>
        <v>-3.5751125026704067E-3</v>
      </c>
      <c r="O153" s="800">
        <f t="shared" si="146"/>
        <v>-2.5276919740337533E-3</v>
      </c>
      <c r="P153" s="800">
        <f t="shared" si="146"/>
        <v>1.3572280144683747E-2</v>
      </c>
      <c r="Q153" s="800">
        <f t="shared" si="146"/>
        <v>1.805409973901308E-2</v>
      </c>
      <c r="R153" s="800">
        <f t="shared" si="146"/>
        <v>-9.3006893733754183E-3</v>
      </c>
      <c r="S153" s="800">
        <f t="shared" si="146"/>
        <v>4.1942385958523417E-3</v>
      </c>
      <c r="T153" s="800">
        <f t="shared" si="146"/>
        <v>1.3208490712081409E-2</v>
      </c>
      <c r="U153" s="800">
        <f t="shared" si="146"/>
        <v>-1.8638552085732889E-2</v>
      </c>
      <c r="V153" s="800">
        <f t="shared" si="146"/>
        <v>1.4027310150713679E-2</v>
      </c>
      <c r="W153" s="800">
        <f t="shared" si="146"/>
        <v>-4.1393680841889866E-3</v>
      </c>
      <c r="X153" s="800">
        <f t="shared" ref="X153:Z169" si="147">(X6/X$27*X124-W6/W$27*W124)/W$145</f>
        <v>-5.8143178061947484E-3</v>
      </c>
      <c r="Y153" s="800">
        <f t="shared" si="147"/>
        <v>1.0059402366131637E-2</v>
      </c>
      <c r="Z153" s="800">
        <f t="shared" si="147"/>
        <v>-1.1135780293339797E-2</v>
      </c>
      <c r="AA153" s="800"/>
      <c r="AB153" s="800"/>
      <c r="AC153" s="800"/>
      <c r="AD153" s="800"/>
      <c r="AE153" s="800"/>
    </row>
    <row r="154" spans="1:39" x14ac:dyDescent="0.2">
      <c r="A154" s="761" t="s">
        <v>43</v>
      </c>
      <c r="B154" s="757" t="s">
        <v>986</v>
      </c>
      <c r="C154" s="800"/>
      <c r="D154" s="800">
        <f t="shared" ref="D154:W154" si="148">(D7/D$27*D125-C7/C$27*C125)/C$145</f>
        <v>8.149918890844772E-3</v>
      </c>
      <c r="E154" s="800">
        <f t="shared" si="148"/>
        <v>6.749162126319928E-3</v>
      </c>
      <c r="F154" s="800">
        <f t="shared" si="148"/>
        <v>6.4552136503621621E-3</v>
      </c>
      <c r="G154" s="800">
        <f t="shared" si="148"/>
        <v>-2.998177713633449E-2</v>
      </c>
      <c r="H154" s="800">
        <f t="shared" si="148"/>
        <v>3.1389817242946427E-2</v>
      </c>
      <c r="I154" s="800">
        <f t="shared" si="148"/>
        <v>-1.6890900036675652E-2</v>
      </c>
      <c r="J154" s="800">
        <f t="shared" si="148"/>
        <v>-1.4508715210071774E-2</v>
      </c>
      <c r="K154" s="800">
        <f t="shared" si="148"/>
        <v>-1.569596142946149E-3</v>
      </c>
      <c r="L154" s="800">
        <f t="shared" si="148"/>
        <v>2.7081638674568494E-3</v>
      </c>
      <c r="M154" s="800">
        <f t="shared" si="148"/>
        <v>1.748555528773647E-2</v>
      </c>
      <c r="N154" s="800">
        <f t="shared" si="148"/>
        <v>-3.178937669525195E-3</v>
      </c>
      <c r="O154" s="800">
        <f t="shared" si="148"/>
        <v>1.6490972527763242E-2</v>
      </c>
      <c r="P154" s="800">
        <f t="shared" si="148"/>
        <v>-8.6939932153570435E-3</v>
      </c>
      <c r="Q154" s="800">
        <f t="shared" si="148"/>
        <v>4.8417583644166824E-3</v>
      </c>
      <c r="R154" s="800">
        <f t="shared" si="148"/>
        <v>1.7046070215771376E-2</v>
      </c>
      <c r="S154" s="800">
        <f t="shared" si="148"/>
        <v>-1.1450544931531885E-2</v>
      </c>
      <c r="T154" s="800">
        <f t="shared" si="148"/>
        <v>-5.9770781044632296E-4</v>
      </c>
      <c r="U154" s="800">
        <f t="shared" si="148"/>
        <v>1.5008120896223558E-3</v>
      </c>
      <c r="V154" s="800">
        <f t="shared" si="148"/>
        <v>2.8572623473514816E-2</v>
      </c>
      <c r="W154" s="800">
        <f t="shared" si="148"/>
        <v>-2.0580591037874737E-2</v>
      </c>
      <c r="X154" s="800">
        <f t="shared" si="147"/>
        <v>-6.8651676676817893E-3</v>
      </c>
      <c r="Y154" s="800">
        <f t="shared" si="147"/>
        <v>5.5773627657959416E-4</v>
      </c>
      <c r="Z154" s="800">
        <f t="shared" si="147"/>
        <v>7.4944849273802499E-3</v>
      </c>
      <c r="AA154" s="800"/>
      <c r="AB154" s="800"/>
      <c r="AC154" s="800"/>
      <c r="AD154" s="800"/>
      <c r="AE154" s="800"/>
    </row>
    <row r="155" spans="1:39" x14ac:dyDescent="0.2">
      <c r="A155" s="761" t="s">
        <v>45</v>
      </c>
      <c r="B155" s="762" t="s">
        <v>987</v>
      </c>
      <c r="C155" s="800"/>
      <c r="D155" s="800">
        <f t="shared" ref="D155:W155" si="149">(D8/D$27*D126-C8/C$27*C126)/C$145</f>
        <v>1.2195731999984137E-3</v>
      </c>
      <c r="E155" s="800">
        <f t="shared" si="149"/>
        <v>-1.2323326749706473E-3</v>
      </c>
      <c r="F155" s="800">
        <f t="shared" si="149"/>
        <v>-9.5357866958101472E-4</v>
      </c>
      <c r="G155" s="800">
        <f t="shared" si="149"/>
        <v>5.9778468236884607E-4</v>
      </c>
      <c r="H155" s="800">
        <f t="shared" si="149"/>
        <v>1.1904577817815261E-2</v>
      </c>
      <c r="I155" s="800">
        <f t="shared" si="149"/>
        <v>-1.0067996100077126E-2</v>
      </c>
      <c r="J155" s="800">
        <f t="shared" si="149"/>
        <v>-9.5081754800695596E-4</v>
      </c>
      <c r="K155" s="800">
        <f t="shared" si="149"/>
        <v>-1.1299562132658385E-3</v>
      </c>
      <c r="L155" s="800">
        <f t="shared" si="149"/>
        <v>6.5136784549694137E-4</v>
      </c>
      <c r="M155" s="800">
        <f t="shared" si="149"/>
        <v>1.3327298035305081E-3</v>
      </c>
      <c r="N155" s="800">
        <f t="shared" si="149"/>
        <v>8.5009413215012368E-3</v>
      </c>
      <c r="O155" s="800">
        <f t="shared" si="149"/>
        <v>-6.0389078661632848E-3</v>
      </c>
      <c r="P155" s="800">
        <f t="shared" si="149"/>
        <v>-2.7919377399835278E-4</v>
      </c>
      <c r="Q155" s="800">
        <f t="shared" si="149"/>
        <v>-4.5074184271058897E-4</v>
      </c>
      <c r="R155" s="800">
        <f t="shared" si="149"/>
        <v>2.9580374355107772E-4</v>
      </c>
      <c r="S155" s="800">
        <f t="shared" si="149"/>
        <v>-1.3693500738991753E-3</v>
      </c>
      <c r="T155" s="800">
        <f t="shared" si="149"/>
        <v>1.9364512244524196E-3</v>
      </c>
      <c r="U155" s="800">
        <f t="shared" si="149"/>
        <v>1.0399342811799074E-5</v>
      </c>
      <c r="V155" s="800">
        <f t="shared" si="149"/>
        <v>-3.3952041535028799E-3</v>
      </c>
      <c r="W155" s="800">
        <f t="shared" si="149"/>
        <v>8.5030222775730265E-4</v>
      </c>
      <c r="X155" s="800">
        <f t="shared" si="147"/>
        <v>2.5187670379946082E-4</v>
      </c>
      <c r="Y155" s="800">
        <f t="shared" si="147"/>
        <v>1.8693125308570982E-3</v>
      </c>
      <c r="Z155" s="800">
        <f t="shared" si="147"/>
        <v>-4.6768046066207657E-4</v>
      </c>
      <c r="AA155" s="800"/>
      <c r="AB155" s="800"/>
      <c r="AC155" s="800"/>
      <c r="AD155" s="800"/>
      <c r="AE155" s="800"/>
    </row>
    <row r="156" spans="1:39" x14ac:dyDescent="0.2">
      <c r="A156" s="761" t="s">
        <v>46</v>
      </c>
      <c r="B156" s="762" t="s">
        <v>47</v>
      </c>
      <c r="C156" s="800"/>
      <c r="D156" s="800">
        <f t="shared" ref="D156:W156" si="150">(D9/D$27*D127-C9/C$27*C127)/C$145</f>
        <v>1.874006917818527E-2</v>
      </c>
      <c r="E156" s="800">
        <f t="shared" si="150"/>
        <v>6.2804442986469575E-3</v>
      </c>
      <c r="F156" s="800">
        <f t="shared" si="150"/>
        <v>-2.020797232804581E-2</v>
      </c>
      <c r="G156" s="800">
        <f t="shared" si="150"/>
        <v>2.7623209548803833E-4</v>
      </c>
      <c r="H156" s="800">
        <f t="shared" si="150"/>
        <v>6.7677651671078009E-4</v>
      </c>
      <c r="I156" s="800">
        <f t="shared" si="150"/>
        <v>-5.8278679368073847E-3</v>
      </c>
      <c r="J156" s="800">
        <f t="shared" si="150"/>
        <v>-2.9489045995597257E-3</v>
      </c>
      <c r="K156" s="800">
        <f t="shared" si="150"/>
        <v>4.8393821097225198E-3</v>
      </c>
      <c r="L156" s="800">
        <f t="shared" si="150"/>
        <v>2.7202975895775191E-2</v>
      </c>
      <c r="M156" s="800">
        <f t="shared" si="150"/>
        <v>-3.3117220194923166E-3</v>
      </c>
      <c r="N156" s="800">
        <f t="shared" si="150"/>
        <v>1.8903428807793175E-3</v>
      </c>
      <c r="O156" s="800">
        <f t="shared" si="150"/>
        <v>-7.2849224490081606E-3</v>
      </c>
      <c r="P156" s="800">
        <f t="shared" si="150"/>
        <v>-6.9293632958864783E-4</v>
      </c>
      <c r="Q156" s="800">
        <f t="shared" si="150"/>
        <v>-4.0912912993897104E-3</v>
      </c>
      <c r="R156" s="800">
        <f t="shared" si="150"/>
        <v>-7.2990894700388663E-3</v>
      </c>
      <c r="S156" s="800">
        <f t="shared" si="150"/>
        <v>2.6617976345833828E-3</v>
      </c>
      <c r="T156" s="800">
        <f t="shared" si="150"/>
        <v>-2.4089527489019706E-3</v>
      </c>
      <c r="U156" s="800">
        <f t="shared" si="150"/>
        <v>-6.9875834256405743E-3</v>
      </c>
      <c r="V156" s="800">
        <f t="shared" si="150"/>
        <v>1.0322128745546374E-2</v>
      </c>
      <c r="W156" s="800">
        <f t="shared" si="150"/>
        <v>3.2019665958057499E-3</v>
      </c>
      <c r="X156" s="800">
        <f t="shared" si="147"/>
        <v>2.1629558535449312E-3</v>
      </c>
      <c r="Y156" s="800">
        <f t="shared" si="147"/>
        <v>7.8342498292563682E-3</v>
      </c>
      <c r="Z156" s="800">
        <f t="shared" si="147"/>
        <v>-2.5976455123869736E-3</v>
      </c>
      <c r="AA156" s="800"/>
      <c r="AB156" s="800"/>
      <c r="AC156" s="800"/>
      <c r="AD156" s="800"/>
      <c r="AE156" s="800"/>
    </row>
    <row r="157" spans="1:39" x14ac:dyDescent="0.2">
      <c r="A157" s="761" t="s">
        <v>48</v>
      </c>
      <c r="B157" s="762" t="s">
        <v>988</v>
      </c>
      <c r="C157" s="800"/>
      <c r="D157" s="800">
        <f t="shared" ref="D157:W157" si="151">(D10/D$27*D128-C10/C$27*C128)/C$145</f>
        <v>1.6284812497551572E-2</v>
      </c>
      <c r="E157" s="800">
        <f t="shared" si="151"/>
        <v>-8.7680695314799814E-3</v>
      </c>
      <c r="F157" s="800">
        <f t="shared" si="151"/>
        <v>-2.627532095054327E-3</v>
      </c>
      <c r="G157" s="800">
        <f t="shared" si="151"/>
        <v>8.4299477772830211E-3</v>
      </c>
      <c r="H157" s="800">
        <f t="shared" si="151"/>
        <v>1.6461749189769247E-2</v>
      </c>
      <c r="I157" s="800">
        <f t="shared" si="151"/>
        <v>-2.8989267282943198E-3</v>
      </c>
      <c r="J157" s="800">
        <f t="shared" si="151"/>
        <v>2.7724542101934067E-3</v>
      </c>
      <c r="K157" s="800">
        <f t="shared" si="151"/>
        <v>-5.1984441826411956E-3</v>
      </c>
      <c r="L157" s="800">
        <f t="shared" si="151"/>
        <v>5.4915137791489554E-3</v>
      </c>
      <c r="M157" s="800">
        <f t="shared" si="151"/>
        <v>-1.145559719427248E-2</v>
      </c>
      <c r="N157" s="800">
        <f t="shared" si="151"/>
        <v>4.1900108029066553E-2</v>
      </c>
      <c r="O157" s="800">
        <f t="shared" si="151"/>
        <v>-2.2115386566143157E-2</v>
      </c>
      <c r="P157" s="800">
        <f t="shared" si="151"/>
        <v>-7.0462739795357724E-3</v>
      </c>
      <c r="Q157" s="800">
        <f t="shared" si="151"/>
        <v>1.3045016077202402E-2</v>
      </c>
      <c r="R157" s="800">
        <f t="shared" si="151"/>
        <v>5.8347654387549217E-3</v>
      </c>
      <c r="S157" s="800">
        <f t="shared" si="151"/>
        <v>-1.5172684446593738E-2</v>
      </c>
      <c r="T157" s="800">
        <f t="shared" si="151"/>
        <v>2.2818057731419258E-2</v>
      </c>
      <c r="U157" s="800">
        <f t="shared" si="151"/>
        <v>4.3928220692653402E-3</v>
      </c>
      <c r="V157" s="800">
        <f t="shared" si="151"/>
        <v>8.7631035127436613E-3</v>
      </c>
      <c r="W157" s="800">
        <f t="shared" si="151"/>
        <v>-6.7873715334849727E-3</v>
      </c>
      <c r="X157" s="800">
        <f t="shared" si="147"/>
        <v>8.0442700975082724E-4</v>
      </c>
      <c r="Y157" s="800">
        <f t="shared" si="147"/>
        <v>-1.2980043513897569E-2</v>
      </c>
      <c r="Z157" s="800">
        <f t="shared" si="147"/>
        <v>1.0758617595900246E-2</v>
      </c>
      <c r="AA157" s="800"/>
      <c r="AB157" s="800"/>
      <c r="AC157" s="800"/>
      <c r="AD157" s="800"/>
      <c r="AE157" s="800"/>
    </row>
    <row r="158" spans="1:39" x14ac:dyDescent="0.2">
      <c r="A158" s="761" t="s">
        <v>49</v>
      </c>
      <c r="B158" s="762" t="s">
        <v>989</v>
      </c>
      <c r="C158" s="800"/>
      <c r="D158" s="800">
        <f t="shared" ref="D158:W158" si="152">(D11/D$27*D129-C11/C$27*C129)/C$145</f>
        <v>9.5000318854147961E-3</v>
      </c>
      <c r="E158" s="800">
        <f t="shared" si="152"/>
        <v>-2.4391129491183735E-3</v>
      </c>
      <c r="F158" s="800">
        <f t="shared" si="152"/>
        <v>2.2311795772756122E-2</v>
      </c>
      <c r="G158" s="800">
        <f t="shared" si="152"/>
        <v>-2.4584028890752972E-2</v>
      </c>
      <c r="H158" s="800">
        <f t="shared" si="152"/>
        <v>1.670129025231145E-2</v>
      </c>
      <c r="I158" s="800">
        <f t="shared" si="152"/>
        <v>1.0166807690573484E-2</v>
      </c>
      <c r="J158" s="800">
        <f t="shared" si="152"/>
        <v>-6.6769882328946064E-3</v>
      </c>
      <c r="K158" s="800">
        <f t="shared" si="152"/>
        <v>-2.8386344954246016E-3</v>
      </c>
      <c r="L158" s="800">
        <f t="shared" si="152"/>
        <v>-9.0663354136202284E-3</v>
      </c>
      <c r="M158" s="800">
        <f t="shared" si="152"/>
        <v>1.9245526581397953E-2</v>
      </c>
      <c r="N158" s="800">
        <f t="shared" si="152"/>
        <v>-7.249513393495046E-4</v>
      </c>
      <c r="O158" s="800">
        <f t="shared" si="152"/>
        <v>-5.6147554564841733E-3</v>
      </c>
      <c r="P158" s="800">
        <f t="shared" si="152"/>
        <v>-4.1031274104660811E-3</v>
      </c>
      <c r="Q158" s="800">
        <f t="shared" si="152"/>
        <v>6.3787829587624084E-3</v>
      </c>
      <c r="R158" s="800">
        <f t="shared" si="152"/>
        <v>2.0499225105097825E-3</v>
      </c>
      <c r="S158" s="800">
        <f t="shared" si="152"/>
        <v>1.1998897867697157E-2</v>
      </c>
      <c r="T158" s="800">
        <f t="shared" si="152"/>
        <v>2.4441602210248945E-3</v>
      </c>
      <c r="U158" s="800">
        <f t="shared" si="152"/>
        <v>9.9411306995436828E-3</v>
      </c>
      <c r="V158" s="800">
        <f t="shared" si="152"/>
        <v>-1.0576166609333004E-3</v>
      </c>
      <c r="W158" s="800">
        <f t="shared" si="152"/>
        <v>6.066083452575608E-3</v>
      </c>
      <c r="X158" s="800">
        <f t="shared" si="147"/>
        <v>-4.5624104869276842E-3</v>
      </c>
      <c r="Y158" s="800">
        <f t="shared" si="147"/>
        <v>-1.5317362295356358E-3</v>
      </c>
      <c r="Z158" s="800">
        <f t="shared" si="147"/>
        <v>8.9644937227098716E-4</v>
      </c>
      <c r="AA158" s="800"/>
      <c r="AB158" s="800"/>
      <c r="AC158" s="800"/>
      <c r="AD158" s="800"/>
      <c r="AE158" s="800"/>
    </row>
    <row r="159" spans="1:39" x14ac:dyDescent="0.2">
      <c r="A159" s="761" t="s">
        <v>50</v>
      </c>
      <c r="B159" s="762" t="s">
        <v>990</v>
      </c>
      <c r="C159" s="800"/>
      <c r="D159" s="800">
        <f t="shared" ref="D159:W159" si="153">(D12/D$27*D130-C12/C$27*C130)/C$145</f>
        <v>-3.3718966590366353E-3</v>
      </c>
      <c r="E159" s="800">
        <f t="shared" si="153"/>
        <v>-6.6921164375507332E-3</v>
      </c>
      <c r="F159" s="800">
        <f t="shared" si="153"/>
        <v>3.733244721637666E-4</v>
      </c>
      <c r="G159" s="800">
        <f t="shared" si="153"/>
        <v>1.3054665970829795E-2</v>
      </c>
      <c r="H159" s="800">
        <f t="shared" si="153"/>
        <v>-1.7717134538737082E-2</v>
      </c>
      <c r="I159" s="800">
        <f t="shared" si="153"/>
        <v>-1.3701637060004154E-3</v>
      </c>
      <c r="J159" s="800">
        <f t="shared" si="153"/>
        <v>5.2216834980247763E-3</v>
      </c>
      <c r="K159" s="800">
        <f t="shared" si="153"/>
        <v>-3.8116825620039731E-3</v>
      </c>
      <c r="L159" s="800">
        <f t="shared" si="153"/>
        <v>-3.7919660952060018E-3</v>
      </c>
      <c r="M159" s="800">
        <f t="shared" si="153"/>
        <v>9.8409444748588041E-4</v>
      </c>
      <c r="N159" s="800">
        <f t="shared" si="153"/>
        <v>-1.5563043826888842E-3</v>
      </c>
      <c r="O159" s="800">
        <f t="shared" si="153"/>
        <v>-7.972746526095242E-4</v>
      </c>
      <c r="P159" s="800">
        <f t="shared" si="153"/>
        <v>-2.4055163801520959E-3</v>
      </c>
      <c r="Q159" s="800">
        <f t="shared" si="153"/>
        <v>4.3831844308672761E-4</v>
      </c>
      <c r="R159" s="800">
        <f t="shared" si="153"/>
        <v>3.2857939923570457E-4</v>
      </c>
      <c r="S159" s="800">
        <f t="shared" si="153"/>
        <v>-1.6613545477955299E-3</v>
      </c>
      <c r="T159" s="800">
        <f t="shared" si="153"/>
        <v>1.9144713806993922E-3</v>
      </c>
      <c r="U159" s="800">
        <f t="shared" si="153"/>
        <v>6.0667700504448102E-4</v>
      </c>
      <c r="V159" s="800">
        <f t="shared" si="153"/>
        <v>2.3342571111980128E-3</v>
      </c>
      <c r="W159" s="800">
        <f t="shared" si="153"/>
        <v>7.1000829775696083E-4</v>
      </c>
      <c r="X159" s="800">
        <f t="shared" si="147"/>
        <v>8.7226392952819353E-5</v>
      </c>
      <c r="Y159" s="800">
        <f t="shared" si="147"/>
        <v>1.6295731952885252E-3</v>
      </c>
      <c r="Z159" s="800">
        <f t="shared" si="147"/>
        <v>-5.1094465176839141E-3</v>
      </c>
      <c r="AA159" s="800"/>
      <c r="AB159" s="800"/>
      <c r="AC159" s="800"/>
      <c r="AD159" s="800"/>
      <c r="AE159" s="800"/>
    </row>
    <row r="160" spans="1:39" x14ac:dyDescent="0.2">
      <c r="A160" s="761" t="s">
        <v>51</v>
      </c>
      <c r="B160" s="762" t="s">
        <v>991</v>
      </c>
      <c r="C160" s="800"/>
      <c r="D160" s="800">
        <f t="shared" ref="D160:W160" si="154">(D13/D$27*D131-C13/C$27*C131)/C$145</f>
        <v>-3.0177160739400378E-3</v>
      </c>
      <c r="E160" s="800">
        <f t="shared" si="154"/>
        <v>1.6060342657995834E-3</v>
      </c>
      <c r="F160" s="800">
        <f t="shared" si="154"/>
        <v>1.2665155261563097E-3</v>
      </c>
      <c r="G160" s="800">
        <f t="shared" si="154"/>
        <v>-1.2095323996911102E-3</v>
      </c>
      <c r="H160" s="800">
        <f t="shared" si="154"/>
        <v>8.7224858086507842E-4</v>
      </c>
      <c r="I160" s="800">
        <f t="shared" si="154"/>
        <v>-4.9943192940889881E-3</v>
      </c>
      <c r="J160" s="800">
        <f t="shared" si="154"/>
        <v>-4.2318772303068927E-3</v>
      </c>
      <c r="K160" s="800">
        <f t="shared" si="154"/>
        <v>2.3955760957472187E-3</v>
      </c>
      <c r="L160" s="800">
        <f t="shared" si="154"/>
        <v>3.6126396493447867E-3</v>
      </c>
      <c r="M160" s="800">
        <f t="shared" si="154"/>
        <v>3.2628369302758406E-3</v>
      </c>
      <c r="N160" s="800">
        <f t="shared" si="154"/>
        <v>-5.3619276078918459E-4</v>
      </c>
      <c r="O160" s="800">
        <f t="shared" si="154"/>
        <v>3.1416918722638291E-3</v>
      </c>
      <c r="P160" s="800">
        <f t="shared" si="154"/>
        <v>-3.7255053904229189E-3</v>
      </c>
      <c r="Q160" s="800">
        <f t="shared" si="154"/>
        <v>-1.4781907981364524E-3</v>
      </c>
      <c r="R160" s="800">
        <f t="shared" si="154"/>
        <v>1.7442695962355116E-3</v>
      </c>
      <c r="S160" s="800">
        <f t="shared" si="154"/>
        <v>3.0949172346367868E-4</v>
      </c>
      <c r="T160" s="800">
        <f t="shared" si="154"/>
        <v>-2.9666244658148547E-3</v>
      </c>
      <c r="U160" s="800">
        <f t="shared" si="154"/>
        <v>7.8982729264050529E-3</v>
      </c>
      <c r="V160" s="800">
        <f t="shared" si="154"/>
        <v>-5.2620706655427175E-4</v>
      </c>
      <c r="W160" s="800">
        <f t="shared" si="154"/>
        <v>7.9175564964202312E-4</v>
      </c>
      <c r="X160" s="800">
        <f t="shared" si="147"/>
        <v>-2.7512545965113922E-3</v>
      </c>
      <c r="Y160" s="800">
        <f t="shared" si="147"/>
        <v>-3.7881317037658474E-3</v>
      </c>
      <c r="Z160" s="800">
        <f t="shared" si="147"/>
        <v>6.3060564885955529E-3</v>
      </c>
      <c r="AA160" s="800"/>
      <c r="AB160" s="800"/>
      <c r="AC160" s="800"/>
      <c r="AD160" s="800"/>
      <c r="AE160" s="800"/>
    </row>
    <row r="161" spans="1:39" x14ac:dyDescent="0.2">
      <c r="A161" s="761" t="s">
        <v>53</v>
      </c>
      <c r="B161" s="757" t="s">
        <v>52</v>
      </c>
      <c r="C161" s="800"/>
      <c r="D161" s="800">
        <f t="shared" ref="D161:W161" si="155">(D14/D$27*D132-C14/C$27*C132)/C$145</f>
        <v>4.1669829886499359E-3</v>
      </c>
      <c r="E161" s="800">
        <f t="shared" si="155"/>
        <v>5.4752845099981726E-3</v>
      </c>
      <c r="F161" s="800">
        <f t="shared" si="155"/>
        <v>6.9092424396345036E-3</v>
      </c>
      <c r="G161" s="800">
        <f t="shared" si="155"/>
        <v>-2.0290692472826571E-3</v>
      </c>
      <c r="H161" s="800">
        <f t="shared" si="155"/>
        <v>1.2645949530253209E-3</v>
      </c>
      <c r="I161" s="800">
        <f t="shared" si="155"/>
        <v>-4.0374453642076828E-5</v>
      </c>
      <c r="J161" s="800">
        <f t="shared" si="155"/>
        <v>6.7776141314722423E-3</v>
      </c>
      <c r="K161" s="800">
        <f t="shared" si="155"/>
        <v>-5.2642456900271566E-4</v>
      </c>
      <c r="L161" s="800">
        <f t="shared" si="155"/>
        <v>1.0964218524723068E-2</v>
      </c>
      <c r="M161" s="800">
        <f t="shared" si="155"/>
        <v>1.5983382103165178E-3</v>
      </c>
      <c r="N161" s="800">
        <f t="shared" si="155"/>
        <v>2.4768450697405418E-4</v>
      </c>
      <c r="O161" s="800">
        <f t="shared" si="155"/>
        <v>-8.2005387823968282E-3</v>
      </c>
      <c r="P161" s="800">
        <f t="shared" si="155"/>
        <v>-4.7119532937203931E-3</v>
      </c>
      <c r="Q161" s="800">
        <f t="shared" si="155"/>
        <v>-1.0890200035483693E-3</v>
      </c>
      <c r="R161" s="800">
        <f t="shared" si="155"/>
        <v>-9.724982670468125E-5</v>
      </c>
      <c r="S161" s="800">
        <f t="shared" si="155"/>
        <v>5.2954787769638623E-3</v>
      </c>
      <c r="T161" s="800">
        <f t="shared" si="155"/>
        <v>4.1288309671819881E-3</v>
      </c>
      <c r="U161" s="800">
        <f t="shared" si="155"/>
        <v>5.6421083820684486E-4</v>
      </c>
      <c r="V161" s="800">
        <f t="shared" si="155"/>
        <v>3.5889726754589637E-3</v>
      </c>
      <c r="W161" s="800">
        <f t="shared" si="155"/>
        <v>1.0222839153313757E-2</v>
      </c>
      <c r="X161" s="800">
        <f t="shared" si="147"/>
        <v>6.3267788318355734E-3</v>
      </c>
      <c r="Y161" s="800">
        <f t="shared" si="147"/>
        <v>-2.4130758162700049E-3</v>
      </c>
      <c r="Z161" s="800">
        <f t="shared" si="147"/>
        <v>-5.14060091802608E-3</v>
      </c>
      <c r="AA161" s="800"/>
      <c r="AB161" s="800"/>
      <c r="AC161" s="800"/>
      <c r="AD161" s="800"/>
      <c r="AE161" s="800"/>
    </row>
    <row r="162" spans="1:39" x14ac:dyDescent="0.2">
      <c r="A162" s="761" t="s">
        <v>54</v>
      </c>
      <c r="B162" s="762" t="s">
        <v>960</v>
      </c>
      <c r="C162" s="800"/>
      <c r="D162" s="800">
        <f t="shared" ref="D162:W162" si="156">(D15/D$27*D133-C15/C$27*C133)/C$145</f>
        <v>-3.7440498607283898E-3</v>
      </c>
      <c r="E162" s="800">
        <f t="shared" si="156"/>
        <v>1.7584139253926736E-3</v>
      </c>
      <c r="F162" s="800">
        <f t="shared" si="156"/>
        <v>1.2892936481174694E-3</v>
      </c>
      <c r="G162" s="800">
        <f t="shared" si="156"/>
        <v>-4.0801256990760336E-3</v>
      </c>
      <c r="H162" s="800">
        <f t="shared" si="156"/>
        <v>-1.6758487107592143E-3</v>
      </c>
      <c r="I162" s="800">
        <f t="shared" si="156"/>
        <v>1.8845782790659288E-3</v>
      </c>
      <c r="J162" s="800">
        <f t="shared" si="156"/>
        <v>2.5318815287787887E-3</v>
      </c>
      <c r="K162" s="800">
        <f t="shared" si="156"/>
        <v>2.353094050425982E-3</v>
      </c>
      <c r="L162" s="800">
        <f t="shared" si="156"/>
        <v>3.3036443178702424E-3</v>
      </c>
      <c r="M162" s="800">
        <f t="shared" si="156"/>
        <v>-4.5990009214576282E-4</v>
      </c>
      <c r="N162" s="800">
        <f t="shared" si="156"/>
        <v>8.7191611834566678E-3</v>
      </c>
      <c r="O162" s="800">
        <f t="shared" si="156"/>
        <v>-1.2478232567090632E-3</v>
      </c>
      <c r="P162" s="800">
        <f t="shared" si="156"/>
        <v>-3.4397300041163078E-3</v>
      </c>
      <c r="Q162" s="800">
        <f t="shared" si="156"/>
        <v>3.7257205651798977E-3</v>
      </c>
      <c r="R162" s="800">
        <f t="shared" si="156"/>
        <v>2.8101793132402505E-3</v>
      </c>
      <c r="S162" s="800">
        <f t="shared" si="156"/>
        <v>-7.243251912642018E-4</v>
      </c>
      <c r="T162" s="800">
        <f t="shared" si="156"/>
        <v>2.6558653419422014E-3</v>
      </c>
      <c r="U162" s="800">
        <f t="shared" si="156"/>
        <v>4.0426050220087918E-3</v>
      </c>
      <c r="V162" s="800">
        <f t="shared" si="156"/>
        <v>2.7581191737934495E-4</v>
      </c>
      <c r="W162" s="800">
        <f t="shared" si="156"/>
        <v>1.9353313417245705E-3</v>
      </c>
      <c r="X162" s="800">
        <f t="shared" si="147"/>
        <v>-5.5989948757258201E-4</v>
      </c>
      <c r="Y162" s="800">
        <f t="shared" si="147"/>
        <v>-2.1265500559570325E-3</v>
      </c>
      <c r="Z162" s="800">
        <f t="shared" si="147"/>
        <v>2.0351449149865202E-3</v>
      </c>
      <c r="AA162" s="800"/>
      <c r="AB162" s="800"/>
      <c r="AC162" s="800"/>
      <c r="AD162" s="800"/>
      <c r="AE162" s="800"/>
    </row>
    <row r="163" spans="1:39" x14ac:dyDescent="0.2">
      <c r="A163" s="761" t="s">
        <v>56</v>
      </c>
      <c r="B163" s="762" t="s">
        <v>992</v>
      </c>
      <c r="C163" s="800"/>
      <c r="D163" s="800">
        <f t="shared" ref="D163:W163" si="157">(D16/D$27*D134-C16/C$27*C134)/C$145</f>
        <v>-1.3570830524252872E-3</v>
      </c>
      <c r="E163" s="800">
        <f t="shared" si="157"/>
        <v>1.2525087322466774E-3</v>
      </c>
      <c r="F163" s="800">
        <f t="shared" si="157"/>
        <v>5.1189028791986805E-4</v>
      </c>
      <c r="G163" s="800">
        <f t="shared" si="157"/>
        <v>-1.4485263906827324E-3</v>
      </c>
      <c r="H163" s="800">
        <f t="shared" si="157"/>
        <v>-3.8504433581405421E-4</v>
      </c>
      <c r="I163" s="800">
        <f t="shared" si="157"/>
        <v>-2.3716607799476749E-4</v>
      </c>
      <c r="J163" s="800">
        <f t="shared" si="157"/>
        <v>-1.6413024440465765E-3</v>
      </c>
      <c r="K163" s="800">
        <f t="shared" si="157"/>
        <v>-4.1836997151130725E-4</v>
      </c>
      <c r="L163" s="800">
        <f t="shared" si="157"/>
        <v>1.0531539400087313E-3</v>
      </c>
      <c r="M163" s="800">
        <f t="shared" si="157"/>
        <v>4.5067250121807724E-4</v>
      </c>
      <c r="N163" s="800">
        <f t="shared" si="157"/>
        <v>1.8251349770747546E-3</v>
      </c>
      <c r="O163" s="800">
        <f t="shared" si="157"/>
        <v>5.5538383652421893E-5</v>
      </c>
      <c r="P163" s="800">
        <f t="shared" si="157"/>
        <v>-9.2157809183998022E-4</v>
      </c>
      <c r="Q163" s="800">
        <f t="shared" si="157"/>
        <v>1.4683249575300878E-3</v>
      </c>
      <c r="R163" s="800">
        <f t="shared" si="157"/>
        <v>-1.2191175218014588E-3</v>
      </c>
      <c r="S163" s="800">
        <f t="shared" si="157"/>
        <v>3.6778404689107025E-4</v>
      </c>
      <c r="T163" s="800">
        <f t="shared" si="157"/>
        <v>-1.2047851691728351E-3</v>
      </c>
      <c r="U163" s="800">
        <f t="shared" si="157"/>
        <v>-1.3474496144399598E-3</v>
      </c>
      <c r="V163" s="800">
        <f t="shared" si="157"/>
        <v>8.1115303402259139E-4</v>
      </c>
      <c r="W163" s="800">
        <f t="shared" si="157"/>
        <v>7.5679831264985592E-4</v>
      </c>
      <c r="X163" s="800">
        <f t="shared" si="147"/>
        <v>1.4972804271451473E-3</v>
      </c>
      <c r="Y163" s="800">
        <f t="shared" si="147"/>
        <v>-1.2235028637087499E-3</v>
      </c>
      <c r="Z163" s="800">
        <f t="shared" si="147"/>
        <v>-5.0881870890632467E-4</v>
      </c>
      <c r="AA163" s="800"/>
      <c r="AB163" s="800"/>
      <c r="AC163" s="800"/>
      <c r="AD163" s="800"/>
      <c r="AE163" s="800"/>
    </row>
    <row r="164" spans="1:39" x14ac:dyDescent="0.2">
      <c r="A164" s="761" t="s">
        <v>58</v>
      </c>
      <c r="B164" s="762" t="s">
        <v>993</v>
      </c>
      <c r="C164" s="800"/>
      <c r="D164" s="800">
        <f t="shared" ref="D164:W164" si="158">(D17/D$27*D135-C17/C$27*C135)/C$145</f>
        <v>-1.8307136835743584E-3</v>
      </c>
      <c r="E164" s="800">
        <f t="shared" si="158"/>
        <v>-3.0285318461495078E-3</v>
      </c>
      <c r="F164" s="800">
        <f t="shared" si="158"/>
        <v>7.3706814595588102E-5</v>
      </c>
      <c r="G164" s="800">
        <f t="shared" si="158"/>
        <v>1.2053674036057204E-3</v>
      </c>
      <c r="H164" s="800">
        <f t="shared" si="158"/>
        <v>-1.4242603640901798E-3</v>
      </c>
      <c r="I164" s="800">
        <f t="shared" si="158"/>
        <v>9.1210617399295382E-4</v>
      </c>
      <c r="J164" s="800">
        <f t="shared" si="158"/>
        <v>1.4373963833464443E-3</v>
      </c>
      <c r="K164" s="800">
        <f t="shared" si="158"/>
        <v>-3.7821022535860745E-4</v>
      </c>
      <c r="L164" s="800">
        <f t="shared" si="158"/>
        <v>5.1794665336165604E-4</v>
      </c>
      <c r="M164" s="800">
        <f t="shared" si="158"/>
        <v>-1.0543693969515984E-3</v>
      </c>
      <c r="N164" s="800">
        <f t="shared" si="158"/>
        <v>5.6699023732904679E-4</v>
      </c>
      <c r="O164" s="800">
        <f t="shared" si="158"/>
        <v>7.1100689653952266E-4</v>
      </c>
      <c r="P164" s="800">
        <f t="shared" si="158"/>
        <v>-8.1280375388632366E-4</v>
      </c>
      <c r="Q164" s="800">
        <f t="shared" si="158"/>
        <v>4.291991464616532E-4</v>
      </c>
      <c r="R164" s="800">
        <f t="shared" si="158"/>
        <v>-2.2160320855499154E-3</v>
      </c>
      <c r="S164" s="800">
        <f t="shared" si="158"/>
        <v>-4.6121638162680646E-4</v>
      </c>
      <c r="T164" s="800">
        <f t="shared" si="158"/>
        <v>3.5081397647586089E-4</v>
      </c>
      <c r="U164" s="800">
        <f t="shared" si="158"/>
        <v>4.8604080673914026E-4</v>
      </c>
      <c r="V164" s="800">
        <f t="shared" si="158"/>
        <v>-2.978269435181171E-3</v>
      </c>
      <c r="W164" s="800">
        <f t="shared" si="158"/>
        <v>-3.2581507363129688E-4</v>
      </c>
      <c r="X164" s="800">
        <f t="shared" si="147"/>
        <v>1.5237250887210174E-3</v>
      </c>
      <c r="Y164" s="800">
        <f t="shared" si="147"/>
        <v>-1.1749130891538346E-3</v>
      </c>
      <c r="Z164" s="800">
        <f t="shared" si="147"/>
        <v>-6.3166332582346117E-4</v>
      </c>
      <c r="AA164" s="800"/>
      <c r="AB164" s="800"/>
      <c r="AC164" s="800"/>
      <c r="AD164" s="800"/>
      <c r="AE164" s="800"/>
    </row>
    <row r="165" spans="1:39" x14ac:dyDescent="0.2">
      <c r="A165" s="761" t="s">
        <v>59</v>
      </c>
      <c r="B165" s="757" t="s">
        <v>55</v>
      </c>
      <c r="C165" s="800"/>
      <c r="D165" s="800">
        <f t="shared" ref="D165:W165" si="159">(D18/D$27*D136-C18/C$27*C136)/C$145</f>
        <v>-3.5662610749809124E-3</v>
      </c>
      <c r="E165" s="800">
        <f t="shared" si="159"/>
        <v>-1.1881445698148176E-3</v>
      </c>
      <c r="F165" s="800">
        <f t="shared" si="159"/>
        <v>6.8273122893022448E-3</v>
      </c>
      <c r="G165" s="800">
        <f t="shared" si="159"/>
        <v>-3.3249000755423154E-3</v>
      </c>
      <c r="H165" s="800">
        <f t="shared" si="159"/>
        <v>5.9794823393956795E-3</v>
      </c>
      <c r="I165" s="800">
        <f t="shared" si="159"/>
        <v>1.1409420338663906E-2</v>
      </c>
      <c r="J165" s="800">
        <f t="shared" si="159"/>
        <v>1.4685005318887494E-2</v>
      </c>
      <c r="K165" s="800">
        <f t="shared" si="159"/>
        <v>5.005493133927251E-3</v>
      </c>
      <c r="L165" s="800">
        <f t="shared" si="159"/>
        <v>9.1507278655183349E-3</v>
      </c>
      <c r="M165" s="800">
        <f t="shared" si="159"/>
        <v>-6.6440235238354132E-3</v>
      </c>
      <c r="N165" s="800">
        <f t="shared" si="159"/>
        <v>8.4114013925200605E-3</v>
      </c>
      <c r="O165" s="800">
        <f t="shared" si="159"/>
        <v>-1.9125029693695893E-3</v>
      </c>
      <c r="P165" s="800">
        <f t="shared" si="159"/>
        <v>-1.6086565822677881E-2</v>
      </c>
      <c r="Q165" s="800">
        <f t="shared" si="159"/>
        <v>5.8173571921877807E-4</v>
      </c>
      <c r="R165" s="800">
        <f t="shared" si="159"/>
        <v>1.077335373400602E-2</v>
      </c>
      <c r="S165" s="800">
        <f t="shared" si="159"/>
        <v>2.9988526593088954E-3</v>
      </c>
      <c r="T165" s="800">
        <f t="shared" si="159"/>
        <v>-5.9110107293370749E-4</v>
      </c>
      <c r="U165" s="800">
        <f t="shared" si="159"/>
        <v>-3.2474957100574742E-3</v>
      </c>
      <c r="V165" s="800">
        <f t="shared" si="159"/>
        <v>8.8516755996006675E-3</v>
      </c>
      <c r="W165" s="800">
        <f t="shared" si="159"/>
        <v>1.3301665243292706E-2</v>
      </c>
      <c r="X165" s="800">
        <f t="shared" si="147"/>
        <v>-6.4030930315559179E-3</v>
      </c>
      <c r="Y165" s="800">
        <f t="shared" si="147"/>
        <v>7.1522156707146838E-4</v>
      </c>
      <c r="Z165" s="800">
        <f t="shared" si="147"/>
        <v>2.4331821103551017E-3</v>
      </c>
      <c r="AA165" s="800"/>
      <c r="AB165" s="800"/>
      <c r="AC165" s="800"/>
      <c r="AD165" s="800"/>
      <c r="AE165" s="800"/>
    </row>
    <row r="166" spans="1:39" x14ac:dyDescent="0.2">
      <c r="A166" s="761" t="s">
        <v>60</v>
      </c>
      <c r="B166" s="762" t="s">
        <v>57</v>
      </c>
      <c r="C166" s="800"/>
      <c r="D166" s="800">
        <f t="shared" ref="D166:W166" si="160">(D19/D$27*D137-C19/C$27*C137)/C$145</f>
        <v>5.8308906017808335E-3</v>
      </c>
      <c r="E166" s="800">
        <f t="shared" si="160"/>
        <v>9.1570041169032057E-3</v>
      </c>
      <c r="F166" s="800">
        <f t="shared" si="160"/>
        <v>5.8638892778750222E-3</v>
      </c>
      <c r="G166" s="800">
        <f t="shared" si="160"/>
        <v>3.6135297809405553E-5</v>
      </c>
      <c r="H166" s="800">
        <f t="shared" si="160"/>
        <v>8.2992865470228831E-3</v>
      </c>
      <c r="I166" s="800">
        <f t="shared" si="160"/>
        <v>1.1089560131109689E-2</v>
      </c>
      <c r="J166" s="800">
        <f t="shared" si="160"/>
        <v>8.0989512261828277E-3</v>
      </c>
      <c r="K166" s="800">
        <f t="shared" si="160"/>
        <v>8.2647500218695699E-3</v>
      </c>
      <c r="L166" s="800">
        <f t="shared" si="160"/>
        <v>-7.1175001966079432E-3</v>
      </c>
      <c r="M166" s="800">
        <f t="shared" si="160"/>
        <v>8.2175681245949994E-4</v>
      </c>
      <c r="N166" s="800">
        <f t="shared" si="160"/>
        <v>1.3054900480829414E-2</v>
      </c>
      <c r="O166" s="800">
        <f t="shared" si="160"/>
        <v>-2.779068602393059E-3</v>
      </c>
      <c r="P166" s="800">
        <f t="shared" si="160"/>
        <v>-8.6028794979789208E-4</v>
      </c>
      <c r="Q166" s="800">
        <f t="shared" si="160"/>
        <v>5.2459428441145083E-3</v>
      </c>
      <c r="R166" s="800">
        <f t="shared" si="160"/>
        <v>6.1093126500078631E-3</v>
      </c>
      <c r="S166" s="800">
        <f t="shared" si="160"/>
        <v>-2.9419005743921748E-3</v>
      </c>
      <c r="T166" s="800">
        <f t="shared" si="160"/>
        <v>4.8880597036175082E-3</v>
      </c>
      <c r="U166" s="800">
        <f t="shared" si="160"/>
        <v>4.0894987955841719E-3</v>
      </c>
      <c r="V166" s="800">
        <f t="shared" si="160"/>
        <v>-4.8649999127124135E-3</v>
      </c>
      <c r="W166" s="800">
        <f t="shared" si="160"/>
        <v>-4.2736248825403032E-3</v>
      </c>
      <c r="X166" s="800">
        <f t="shared" si="147"/>
        <v>2.7817663894551185E-3</v>
      </c>
      <c r="Y166" s="800">
        <f t="shared" si="147"/>
        <v>-6.4495419184250466E-3</v>
      </c>
      <c r="Z166" s="800">
        <f t="shared" si="147"/>
        <v>8.1827078442057097E-3</v>
      </c>
      <c r="AA166" s="801"/>
      <c r="AB166" s="801"/>
      <c r="AC166" s="801"/>
      <c r="AD166" s="801"/>
      <c r="AE166" s="801"/>
    </row>
    <row r="167" spans="1:39" x14ac:dyDescent="0.2">
      <c r="A167" s="761" t="s">
        <v>61</v>
      </c>
      <c r="B167" s="762" t="s">
        <v>994</v>
      </c>
      <c r="C167" s="800"/>
      <c r="D167" s="800">
        <f t="shared" ref="D167:W167" si="161">(D20/D$27*D138-C20/C$27*C138)/C$145</f>
        <v>-1.8692454049849801E-3</v>
      </c>
      <c r="E167" s="800">
        <f t="shared" si="161"/>
        <v>-2.1402361316873652E-3</v>
      </c>
      <c r="F167" s="800">
        <f t="shared" si="161"/>
        <v>-7.4203868841499256E-5</v>
      </c>
      <c r="G167" s="800">
        <f t="shared" si="161"/>
        <v>-2.1041928599940997E-4</v>
      </c>
      <c r="H167" s="800">
        <f t="shared" si="161"/>
        <v>2.3407843127240908E-3</v>
      </c>
      <c r="I167" s="800">
        <f t="shared" si="161"/>
        <v>5.49479636171246E-3</v>
      </c>
      <c r="J167" s="800">
        <f t="shared" si="161"/>
        <v>7.0221716724784078E-3</v>
      </c>
      <c r="K167" s="800">
        <f t="shared" si="161"/>
        <v>6.9455951768697946E-3</v>
      </c>
      <c r="L167" s="800">
        <f t="shared" si="161"/>
        <v>7.9998745422594231E-5</v>
      </c>
      <c r="M167" s="800">
        <f t="shared" si="161"/>
        <v>5.0978008905930088E-4</v>
      </c>
      <c r="N167" s="800">
        <f t="shared" si="161"/>
        <v>8.7756363331622528E-3</v>
      </c>
      <c r="O167" s="800">
        <f t="shared" si="161"/>
        <v>-2.4797341196392771E-3</v>
      </c>
      <c r="P167" s="800">
        <f t="shared" si="161"/>
        <v>-8.3095205519557666E-4</v>
      </c>
      <c r="Q167" s="800">
        <f t="shared" si="161"/>
        <v>1.2371764892445322E-3</v>
      </c>
      <c r="R167" s="800">
        <f t="shared" si="161"/>
        <v>1.1461341588778031E-3</v>
      </c>
      <c r="S167" s="800">
        <f t="shared" si="161"/>
        <v>6.3800298529446758E-4</v>
      </c>
      <c r="T167" s="800">
        <f t="shared" si="161"/>
        <v>-7.7211927374736726E-4</v>
      </c>
      <c r="U167" s="800">
        <f t="shared" si="161"/>
        <v>1.5666556756125734E-3</v>
      </c>
      <c r="V167" s="800">
        <f t="shared" si="161"/>
        <v>2.7668367556936248E-3</v>
      </c>
      <c r="W167" s="800">
        <f t="shared" si="161"/>
        <v>8.0236597347865986E-4</v>
      </c>
      <c r="X167" s="800">
        <f t="shared" si="147"/>
        <v>3.921065739395338E-3</v>
      </c>
      <c r="Y167" s="800">
        <f t="shared" si="147"/>
        <v>-4.7896685422826884E-4</v>
      </c>
      <c r="Z167" s="800">
        <f t="shared" si="147"/>
        <v>7.0996685851406547E-5</v>
      </c>
      <c r="AA167" s="800"/>
      <c r="AB167" s="800"/>
      <c r="AC167" s="800"/>
      <c r="AD167" s="800"/>
      <c r="AE167" s="800"/>
    </row>
    <row r="168" spans="1:39" x14ac:dyDescent="0.2">
      <c r="A168" s="761" t="s">
        <v>963</v>
      </c>
      <c r="B168" s="762" t="s">
        <v>995</v>
      </c>
      <c r="C168" s="800"/>
      <c r="D168" s="800">
        <f t="shared" ref="D168:W168" si="162">(D21/D$27*D139-C21/C$27*C139)/C$145</f>
        <v>5.3908716755043083E-4</v>
      </c>
      <c r="E168" s="800">
        <f t="shared" si="162"/>
        <v>8.0761446423111721E-4</v>
      </c>
      <c r="F168" s="800">
        <f t="shared" si="162"/>
        <v>7.8485702746461849E-4</v>
      </c>
      <c r="G168" s="800">
        <f t="shared" si="162"/>
        <v>3.4290428143247812E-4</v>
      </c>
      <c r="H168" s="800">
        <f t="shared" si="162"/>
        <v>-6.2253343921464305E-4</v>
      </c>
      <c r="I168" s="800">
        <f t="shared" si="162"/>
        <v>-4.4203791435664286E-4</v>
      </c>
      <c r="J168" s="800">
        <f t="shared" si="162"/>
        <v>7.2360109901305916E-5</v>
      </c>
      <c r="K168" s="800">
        <f t="shared" si="162"/>
        <v>-3.4178619519872601E-4</v>
      </c>
      <c r="L168" s="800">
        <f t="shared" si="162"/>
        <v>-2.906974518245253E-4</v>
      </c>
      <c r="M168" s="800">
        <f t="shared" si="162"/>
        <v>-4.2340837720883059E-4</v>
      </c>
      <c r="N168" s="800">
        <f t="shared" si="162"/>
        <v>2.1632532337432833E-4</v>
      </c>
      <c r="O168" s="800">
        <f t="shared" si="162"/>
        <v>2.1685373181067069E-4</v>
      </c>
      <c r="P168" s="800">
        <f t="shared" si="162"/>
        <v>-3.068454289751055E-5</v>
      </c>
      <c r="Q168" s="800">
        <f t="shared" si="162"/>
        <v>1.0991533006910845E-4</v>
      </c>
      <c r="R168" s="800">
        <f t="shared" si="162"/>
        <v>1.1839761601857483E-4</v>
      </c>
      <c r="S168" s="800">
        <f t="shared" si="162"/>
        <v>-2.3710084380278157E-5</v>
      </c>
      <c r="T168" s="800">
        <f t="shared" si="162"/>
        <v>1.1186366587821404E-4</v>
      </c>
      <c r="U168" s="800">
        <f t="shared" si="162"/>
        <v>2.0531814069903255E-4</v>
      </c>
      <c r="V168" s="800">
        <f t="shared" si="162"/>
        <v>-2.0821456854671822E-4</v>
      </c>
      <c r="W168" s="800">
        <f t="shared" si="162"/>
        <v>-2.9244619071013375E-4</v>
      </c>
      <c r="X168" s="800">
        <f t="shared" si="147"/>
        <v>1.5278555164085104E-4</v>
      </c>
      <c r="Y168" s="800">
        <f t="shared" si="147"/>
        <v>-9.3733679300139826E-5</v>
      </c>
      <c r="Z168" s="800">
        <f t="shared" si="147"/>
        <v>1.1996199436117504E-4</v>
      </c>
      <c r="AA168" s="801"/>
      <c r="AB168" s="801"/>
      <c r="AC168" s="801"/>
      <c r="AD168" s="801"/>
      <c r="AE168" s="801"/>
    </row>
    <row r="169" spans="1:39" x14ac:dyDescent="0.2">
      <c r="A169" s="761" t="s">
        <v>965</v>
      </c>
      <c r="B169" s="757" t="s">
        <v>966</v>
      </c>
      <c r="C169" s="800"/>
      <c r="D169" s="800">
        <f t="shared" ref="D169:W169" si="163">(D22/D$27*D140-C22/C$27*C140)/C$145</f>
        <v>2.9925342649059298E-4</v>
      </c>
      <c r="E169" s="800">
        <f t="shared" si="163"/>
        <v>4.5264255289469802E-4</v>
      </c>
      <c r="F169" s="800">
        <f t="shared" si="163"/>
        <v>4.1726339412293548E-4</v>
      </c>
      <c r="G169" s="800">
        <f t="shared" si="163"/>
        <v>5.8844574135839345E-4</v>
      </c>
      <c r="H169" s="800">
        <f t="shared" si="163"/>
        <v>8.8165238944640483E-4</v>
      </c>
      <c r="I169" s="800">
        <f t="shared" si="163"/>
        <v>3.359204453317318E-4</v>
      </c>
      <c r="J169" s="800">
        <f t="shared" si="163"/>
        <v>-8.5475182835978878E-5</v>
      </c>
      <c r="K169" s="800">
        <f t="shared" si="163"/>
        <v>8.8049107211924564E-4</v>
      </c>
      <c r="L169" s="800">
        <f t="shared" si="163"/>
        <v>6.8083225681357098E-4</v>
      </c>
      <c r="M169" s="800">
        <f t="shared" si="163"/>
        <v>4.3215260609916946E-5</v>
      </c>
      <c r="N169" s="800">
        <f t="shared" si="163"/>
        <v>4.8505159108006794E-4</v>
      </c>
      <c r="O169" s="800">
        <f t="shared" si="163"/>
        <v>-6.7877999335481866E-4</v>
      </c>
      <c r="P169" s="800">
        <f t="shared" si="163"/>
        <v>-1.9062302896928382E-4</v>
      </c>
      <c r="Q169" s="800">
        <f t="shared" si="163"/>
        <v>3.069954379797445E-4</v>
      </c>
      <c r="R169" s="800">
        <f t="shared" si="163"/>
        <v>2.1246554839801043E-3</v>
      </c>
      <c r="S169" s="800">
        <f t="shared" si="163"/>
        <v>-1.5526674048115568E-4</v>
      </c>
      <c r="T169" s="800">
        <f t="shared" si="163"/>
        <v>3.0466351940276141E-4</v>
      </c>
      <c r="U169" s="800">
        <f t="shared" si="163"/>
        <v>-7.7525923615069984E-4</v>
      </c>
      <c r="V169" s="800">
        <f t="shared" si="163"/>
        <v>1.6348764145221173E-3</v>
      </c>
      <c r="W169" s="800">
        <f t="shared" si="163"/>
        <v>7.6202732840833696E-4</v>
      </c>
      <c r="X169" s="800">
        <f t="shared" si="147"/>
        <v>9.4472631329288741E-4</v>
      </c>
      <c r="Y169" s="800">
        <f t="shared" si="147"/>
        <v>-1.5005134046222734E-3</v>
      </c>
      <c r="Z169" s="800">
        <f t="shared" si="147"/>
        <v>6.613991563200021E-4</v>
      </c>
    </row>
    <row r="170" spans="1:39" x14ac:dyDescent="0.2">
      <c r="A170" s="764"/>
      <c r="B170" s="765" t="s">
        <v>543</v>
      </c>
      <c r="C170" s="800"/>
      <c r="D170" s="800"/>
      <c r="E170" s="800"/>
      <c r="F170" s="800"/>
      <c r="G170" s="800"/>
      <c r="H170" s="800"/>
      <c r="I170" s="800"/>
      <c r="J170" s="800"/>
      <c r="K170" s="800"/>
      <c r="L170" s="800"/>
      <c r="M170" s="800"/>
      <c r="N170" s="800"/>
      <c r="O170" s="800"/>
      <c r="P170" s="800"/>
      <c r="Q170" s="800"/>
      <c r="R170" s="800"/>
      <c r="S170" s="800"/>
      <c r="T170" s="800"/>
      <c r="U170" s="800"/>
      <c r="V170" s="800"/>
      <c r="W170" s="800"/>
      <c r="X170" s="800"/>
      <c r="Y170" s="800"/>
      <c r="Z170" s="800"/>
    </row>
    <row r="171" spans="1:39" s="785" customFormat="1" x14ac:dyDescent="0.2">
      <c r="A171" s="783"/>
      <c r="B171" s="767" t="s">
        <v>544</v>
      </c>
      <c r="C171" s="801"/>
      <c r="D171" s="801">
        <f t="shared" ref="D171:W171" si="164">(D24/D$27*D142-C24/C$27*C142)/C$145</f>
        <v>4.2910379256365358E-2</v>
      </c>
      <c r="E171" s="801">
        <f t="shared" si="164"/>
        <v>1.3041000097624385E-2</v>
      </c>
      <c r="F171" s="801">
        <f t="shared" si="164"/>
        <v>1.9319948853066652E-2</v>
      </c>
      <c r="G171" s="801">
        <f t="shared" si="164"/>
        <v>-3.9968612330644353E-2</v>
      </c>
      <c r="H171" s="801">
        <f t="shared" si="164"/>
        <v>7.0356694568513914E-2</v>
      </c>
      <c r="I171" s="801">
        <f t="shared" si="164"/>
        <v>7.8958215026392036E-3</v>
      </c>
      <c r="J171" s="801">
        <f t="shared" si="164"/>
        <v>2.6426479086974559E-2</v>
      </c>
      <c r="K171" s="801">
        <f t="shared" si="164"/>
        <v>-9.5692622097660242E-3</v>
      </c>
      <c r="L171" s="801">
        <f t="shared" si="164"/>
        <v>5.005769519244041E-2</v>
      </c>
      <c r="M171" s="801">
        <f t="shared" si="164"/>
        <v>2.9881921579778509E-2</v>
      </c>
      <c r="N171" s="801">
        <f t="shared" si="164"/>
        <v>0.1029531247155618</v>
      </c>
      <c r="O171" s="801">
        <f t="shared" si="164"/>
        <v>-2.786707070431732E-2</v>
      </c>
      <c r="P171" s="801">
        <f t="shared" si="164"/>
        <v>-1.9194378965031685E-2</v>
      </c>
      <c r="Q171" s="801">
        <f t="shared" si="164"/>
        <v>7.6668028925904921E-2</v>
      </c>
      <c r="R171" s="801">
        <f t="shared" si="164"/>
        <v>8.8540676375988614E-2</v>
      </c>
      <c r="S171" s="801">
        <f t="shared" si="164"/>
        <v>-2.5779819696382215E-2</v>
      </c>
      <c r="T171" s="801">
        <f t="shared" si="164"/>
        <v>-9.0086351547652849E-3</v>
      </c>
      <c r="U171" s="801">
        <f t="shared" si="164"/>
        <v>1.1567352473099087E-2</v>
      </c>
      <c r="V171" s="801">
        <f t="shared" si="164"/>
        <v>8.3671695464109061E-2</v>
      </c>
      <c r="W171" s="801">
        <f t="shared" si="164"/>
        <v>2.5149912357315639E-2</v>
      </c>
      <c r="X171" s="801">
        <f t="shared" ref="X171:Z172" si="165">(X24/X$27*X142-W24/W$27*W142)/W$145</f>
        <v>2.0215184234409827E-3</v>
      </c>
      <c r="Y171" s="801">
        <f t="shared" si="165"/>
        <v>3.0500743289352133E-2</v>
      </c>
      <c r="Z171" s="801">
        <f t="shared" si="165"/>
        <v>4.4269558338752638E-2</v>
      </c>
    </row>
    <row r="172" spans="1:39" x14ac:dyDescent="0.2">
      <c r="A172" s="764"/>
      <c r="B172" s="765" t="s">
        <v>545</v>
      </c>
      <c r="C172" s="800"/>
      <c r="D172" s="800">
        <f t="shared" ref="D172:W172" si="166">(D25/D$27*D143-C25/C$27*C143)/C$145</f>
        <v>-9.1704548465515665E-3</v>
      </c>
      <c r="E172" s="800">
        <f t="shared" si="166"/>
        <v>1.1815488393706534E-3</v>
      </c>
      <c r="F172" s="800">
        <f t="shared" si="166"/>
        <v>-4.3030801718600886E-3</v>
      </c>
      <c r="G172" s="800">
        <f t="shared" si="166"/>
        <v>1.2295527744964072E-2</v>
      </c>
      <c r="H172" s="800">
        <f t="shared" si="166"/>
        <v>9.7981637636574553E-4</v>
      </c>
      <c r="I172" s="800">
        <f t="shared" si="166"/>
        <v>-1.5643320658078261E-2</v>
      </c>
      <c r="J172" s="800">
        <f t="shared" si="166"/>
        <v>-2.2237581164729237E-2</v>
      </c>
      <c r="K172" s="800">
        <f t="shared" si="166"/>
        <v>1.6303997635607356E-2</v>
      </c>
      <c r="L172" s="800">
        <f t="shared" si="166"/>
        <v>3.1214446663959216E-3</v>
      </c>
      <c r="M172" s="800">
        <f t="shared" si="166"/>
        <v>9.5239561030291027E-3</v>
      </c>
      <c r="N172" s="800">
        <f t="shared" si="166"/>
        <v>5.369187253726526E-3</v>
      </c>
      <c r="O172" s="800">
        <f t="shared" si="166"/>
        <v>-2.0194038551358422E-2</v>
      </c>
      <c r="P172" s="800">
        <f t="shared" si="166"/>
        <v>3.3174817581394529E-3</v>
      </c>
      <c r="Q172" s="800">
        <f t="shared" si="166"/>
        <v>-5.8256925495189455E-3</v>
      </c>
      <c r="R172" s="800">
        <f t="shared" si="166"/>
        <v>5.5837854817870156E-3</v>
      </c>
      <c r="S172" s="800">
        <f t="shared" si="166"/>
        <v>7.7842457132121896E-4</v>
      </c>
      <c r="T172" s="800">
        <f t="shared" si="166"/>
        <v>-5.513845378866471E-3</v>
      </c>
      <c r="U172" s="800">
        <f t="shared" si="166"/>
        <v>-3.4371547619215539E-4</v>
      </c>
      <c r="V172" s="800">
        <f t="shared" si="166"/>
        <v>9.1209072162632947E-3</v>
      </c>
      <c r="W172" s="800">
        <f t="shared" si="166"/>
        <v>-1.741067569012267E-3</v>
      </c>
      <c r="X172" s="800">
        <f t="shared" si="165"/>
        <v>3.3357992289083736E-3</v>
      </c>
      <c r="Y172" s="800">
        <f t="shared" si="165"/>
        <v>1.3544185314276821E-3</v>
      </c>
      <c r="Z172" s="800">
        <f t="shared" si="165"/>
        <v>-6.3153487251975198E-4</v>
      </c>
    </row>
    <row r="173" spans="1:39" x14ac:dyDescent="0.2">
      <c r="A173" s="764"/>
      <c r="B173" s="765" t="s">
        <v>546</v>
      </c>
      <c r="C173" s="800"/>
      <c r="D173" s="800"/>
      <c r="E173" s="800"/>
      <c r="F173" s="800"/>
      <c r="G173" s="800"/>
      <c r="H173" s="800"/>
      <c r="I173" s="800"/>
      <c r="J173" s="800"/>
      <c r="K173" s="800"/>
      <c r="L173" s="800"/>
      <c r="M173" s="800"/>
      <c r="N173" s="800"/>
      <c r="O173" s="800"/>
      <c r="P173" s="800"/>
      <c r="Q173" s="800"/>
      <c r="R173" s="800"/>
      <c r="S173" s="800"/>
      <c r="T173" s="800"/>
      <c r="U173" s="800"/>
      <c r="V173" s="800"/>
      <c r="W173" s="800"/>
      <c r="X173" s="800"/>
      <c r="Y173" s="800"/>
      <c r="Z173" s="800"/>
    </row>
    <row r="174" spans="1:39" s="803" customFormat="1" ht="19.5" customHeight="1" x14ac:dyDescent="0.2">
      <c r="A174" s="769"/>
      <c r="B174" s="770" t="s">
        <v>547</v>
      </c>
      <c r="C174" s="802"/>
      <c r="D174" s="802">
        <f t="shared" ref="D174:W174" si="167">(D27/D$27*D145-C27/C$27*C145)/C$145</f>
        <v>3.0613880469379112E-2</v>
      </c>
      <c r="E174" s="802">
        <f t="shared" si="167"/>
        <v>2.5229062588748338E-2</v>
      </c>
      <c r="F174" s="802">
        <f t="shared" si="167"/>
        <v>-1.7069707564672281E-2</v>
      </c>
      <c r="G174" s="802">
        <f t="shared" si="167"/>
        <v>-5.3277876643760625E-3</v>
      </c>
      <c r="H174" s="802">
        <f t="shared" si="167"/>
        <v>4.2947095005232951E-2</v>
      </c>
      <c r="I174" s="802">
        <f t="shared" si="167"/>
        <v>8.0058013580060466E-3</v>
      </c>
      <c r="J174" s="802">
        <f t="shared" si="167"/>
        <v>1.496321849598414E-2</v>
      </c>
      <c r="K174" s="802">
        <f t="shared" si="167"/>
        <v>7.7959094016692397E-3</v>
      </c>
      <c r="L174" s="802">
        <f t="shared" si="167"/>
        <v>3.9940564450309808E-2</v>
      </c>
      <c r="M174" s="802">
        <f t="shared" si="167"/>
        <v>1.7895576152105613E-2</v>
      </c>
      <c r="N174" s="802">
        <f t="shared" si="167"/>
        <v>9.2175467788501608E-2</v>
      </c>
      <c r="O174" s="802">
        <f t="shared" si="167"/>
        <v>-4.413735915571209E-2</v>
      </c>
      <c r="P174" s="802">
        <f t="shared" si="167"/>
        <v>2.4541084135912736E-3</v>
      </c>
      <c r="Q174" s="802">
        <f t="shared" si="167"/>
        <v>8.042946894483359E-2</v>
      </c>
      <c r="R174" s="802">
        <f t="shared" si="167"/>
        <v>7.304820770887846E-2</v>
      </c>
      <c r="S174" s="802">
        <f t="shared" si="167"/>
        <v>-1.5977971381651856E-2</v>
      </c>
      <c r="T174" s="802">
        <f t="shared" si="167"/>
        <v>-5.8366869116614675E-3</v>
      </c>
      <c r="U174" s="802">
        <f t="shared" si="167"/>
        <v>-7.2959077361790196E-3</v>
      </c>
      <c r="V174" s="802">
        <f t="shared" si="167"/>
        <v>8.3069205971000315E-2</v>
      </c>
      <c r="W174" s="802">
        <f t="shared" si="167"/>
        <v>2.30834680002216E-2</v>
      </c>
      <c r="X174" s="802">
        <f>(X27/X$27*X145-W27/W$27*W145)/W$145</f>
        <v>5.0580159656009325E-3</v>
      </c>
      <c r="Y174" s="802">
        <f>(Y27/Y$27*Y145-X27/X$27*X145)/X$145</f>
        <v>1.3147182904664717E-2</v>
      </c>
      <c r="Z174" s="802">
        <f>(Z27/Z$27*Z145-Y27/Y$27*Y145)/Y$145</f>
        <v>4.3145933763095355E-2</v>
      </c>
    </row>
    <row r="175" spans="1:39" s="803" customFormat="1" ht="19.5" customHeight="1" x14ac:dyDescent="0.2">
      <c r="A175" s="827" t="s">
        <v>578</v>
      </c>
      <c r="B175" s="826"/>
      <c r="C175" s="831"/>
      <c r="D175" s="831">
        <f>(D29/D$27*D146-C29/C$27*C146)/C$145</f>
        <v>3.0613880469379112E-2</v>
      </c>
      <c r="E175" s="831">
        <f t="shared" ref="E175:Z175" si="168">(E29/E$27*E146-D29/D$27*D146)/D$145</f>
        <v>2.5229062588748338E-2</v>
      </c>
      <c r="F175" s="831">
        <f t="shared" si="168"/>
        <v>-1.7069707564672281E-2</v>
      </c>
      <c r="G175" s="831">
        <f t="shared" si="168"/>
        <v>-5.3277876643760625E-3</v>
      </c>
      <c r="H175" s="831">
        <f t="shared" si="168"/>
        <v>4.2947095005232951E-2</v>
      </c>
      <c r="I175" s="831">
        <f t="shared" si="168"/>
        <v>8.0058013580060466E-3</v>
      </c>
      <c r="J175" s="831">
        <f t="shared" si="168"/>
        <v>1.496321849598414E-2</v>
      </c>
      <c r="K175" s="831">
        <f t="shared" si="168"/>
        <v>7.7959094016692397E-3</v>
      </c>
      <c r="L175" s="831">
        <f t="shared" si="168"/>
        <v>3.9940564450309808E-2</v>
      </c>
      <c r="M175" s="831">
        <f t="shared" si="168"/>
        <v>1.7895576152105613E-2</v>
      </c>
      <c r="N175" s="831">
        <f t="shared" si="168"/>
        <v>9.2175467788501608E-2</v>
      </c>
      <c r="O175" s="831">
        <f t="shared" si="168"/>
        <v>-5.3112683994129169E-2</v>
      </c>
      <c r="P175" s="831">
        <f t="shared" si="168"/>
        <v>-2.6114606164213905E-2</v>
      </c>
      <c r="Q175" s="831">
        <f t="shared" si="168"/>
        <v>5.5514626828488192E-2</v>
      </c>
      <c r="R175" s="831">
        <f t="shared" si="168"/>
        <v>2.7585823455201563E-2</v>
      </c>
      <c r="S175" s="831">
        <f t="shared" si="168"/>
        <v>2.3769482523731192E-3</v>
      </c>
      <c r="T175" s="831">
        <f t="shared" si="168"/>
        <v>4.3359302001644694E-2</v>
      </c>
      <c r="U175" s="831">
        <f t="shared" si="168"/>
        <v>-1.3213983777741918E-2</v>
      </c>
      <c r="V175" s="831">
        <f t="shared" si="168"/>
        <v>7.0437471315323283E-2</v>
      </c>
      <c r="W175" s="831">
        <f t="shared" si="168"/>
        <v>-1.0639317485727134E-2</v>
      </c>
      <c r="X175" s="831">
        <f t="shared" si="168"/>
        <v>2.0643202972447771E-3</v>
      </c>
      <c r="Y175" s="831">
        <f t="shared" si="168"/>
        <v>-2.2878675582255443E-2</v>
      </c>
      <c r="Z175" s="831">
        <f t="shared" si="168"/>
        <v>1.8220176312216736E-2</v>
      </c>
    </row>
    <row r="176" spans="1:39" s="756" customFormat="1" ht="20.100000000000001" customHeight="1" x14ac:dyDescent="0.2">
      <c r="A176" s="777" t="s">
        <v>996</v>
      </c>
      <c r="B176" s="778"/>
      <c r="C176" s="779"/>
      <c r="D176" s="779"/>
      <c r="E176" s="779"/>
      <c r="F176" s="779"/>
      <c r="G176" s="779"/>
      <c r="H176" s="779"/>
      <c r="I176" s="779"/>
      <c r="J176" s="779"/>
      <c r="K176" s="779"/>
      <c r="L176" s="779"/>
      <c r="M176" s="779"/>
      <c r="N176" s="779"/>
      <c r="O176" s="779"/>
      <c r="P176" s="779"/>
      <c r="Q176" s="779"/>
      <c r="R176" s="779"/>
      <c r="S176" s="779"/>
      <c r="T176" s="779"/>
      <c r="U176" s="779"/>
      <c r="V176" s="779"/>
      <c r="W176" s="779"/>
      <c r="X176" s="779"/>
      <c r="Y176" s="779"/>
      <c r="Z176" s="779"/>
      <c r="AA176" s="791"/>
      <c r="AB176" s="791"/>
      <c r="AC176" s="791"/>
      <c r="AD176" s="791"/>
      <c r="AE176" s="791"/>
      <c r="AF176" s="791"/>
      <c r="AG176" s="791"/>
      <c r="AH176" s="791"/>
      <c r="AI176" s="791"/>
      <c r="AJ176" s="791"/>
      <c r="AK176" s="791"/>
      <c r="AL176" s="791"/>
      <c r="AM176" s="791"/>
    </row>
  </sheetData>
  <pageMargins left="0.74803149606299213" right="0.74803149606299213" top="0.98425196850393704" bottom="0.98425196850393704" header="0.51181102362204722" footer="0.51181102362204722"/>
  <pageSetup scale="61" fitToHeight="3" orientation="landscape" r:id="rId1"/>
  <headerFooter alignWithMargins="0"/>
  <rowBreaks count="5" manualBreakCount="5">
    <brk id="30" max="25" man="1"/>
    <brk id="60" max="25" man="1"/>
    <brk id="89" max="25" man="1"/>
    <brk id="118" max="25" man="1"/>
    <brk id="147" max="2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5B66-0A2A-4535-9D88-5044D3BE62B8}">
  <sheetPr codeName="Sheet13"/>
  <dimension ref="A1:AO121"/>
  <sheetViews>
    <sheetView view="pageBreakPreview" zoomScale="80" zoomScaleNormal="80" zoomScaleSheetLayoutView="80" workbookViewId="0">
      <pane xSplit="2" topLeftCell="C1" activePane="topRight" state="frozen"/>
      <selection activeCell="A3" sqref="A3"/>
      <selection pane="topRight" activeCell="A2" sqref="A2"/>
    </sheetView>
  </sheetViews>
  <sheetFormatPr defaultColWidth="9.140625" defaultRowHeight="12.75" outlineLevelCol="1" x14ac:dyDescent="0.2"/>
  <cols>
    <col min="1" max="1" width="4.140625" style="804" customWidth="1"/>
    <col min="2" max="2" width="40.28515625" style="757" customWidth="1"/>
    <col min="3" max="9" width="9.28515625" style="757" hidden="1" customWidth="1" outlineLevel="1"/>
    <col min="10" max="10" width="9.28515625" style="757" customWidth="1" collapsed="1"/>
    <col min="11" max="20" width="9.28515625" style="757" customWidth="1"/>
    <col min="21" max="16384" width="9.140625" style="757"/>
  </cols>
  <sheetData>
    <row r="1" spans="1:40" s="756" customFormat="1" ht="25.15" customHeight="1" x14ac:dyDescent="0.2">
      <c r="A1" s="755" t="str">
        <f>Index!B17</f>
        <v>Table 3h    RMI constant price GDP by institutional sector, FY2004-FY2020</v>
      </c>
      <c r="U1" s="757"/>
      <c r="V1" s="757"/>
      <c r="W1" s="757"/>
      <c r="X1" s="757"/>
      <c r="Y1" s="757"/>
      <c r="Z1" s="757"/>
      <c r="AA1" s="757"/>
      <c r="AB1" s="757"/>
      <c r="AC1" s="757"/>
    </row>
    <row r="2" spans="1:40" s="756" customFormat="1" ht="20.100000000000001" customHeight="1" x14ac:dyDescent="0.2">
      <c r="A2" s="758"/>
      <c r="B2" s="885" t="s">
        <v>1069</v>
      </c>
      <c r="C2" s="177" t="str">
        <f>IF(PubGrf="P",Sys!E3,Sys!E4)</f>
        <v>FY1997</v>
      </c>
      <c r="D2" s="177" t="str">
        <f>IF(PubGrf="P",Sys!F3,Sys!F4)</f>
        <v>FY1998</v>
      </c>
      <c r="E2" s="177" t="str">
        <f>IF(PubGrf="P",Sys!G3,Sys!G4)</f>
        <v>FY1999</v>
      </c>
      <c r="F2" s="177" t="str">
        <f>IF(PubGrf="P",Sys!H3,Sys!H4)</f>
        <v>FY2000</v>
      </c>
      <c r="G2" s="177" t="str">
        <f>IF(PubGrf="P",Sys!I3,Sys!I4)</f>
        <v>FY2001</v>
      </c>
      <c r="H2" s="177" t="str">
        <f>IF(PubGrf="P",Sys!J3,Sys!J4)</f>
        <v>FY2002</v>
      </c>
      <c r="I2" s="177" t="str">
        <f>IF(PubGrf="P",Sys!K3,Sys!K4)</f>
        <v>FY2003</v>
      </c>
      <c r="J2" s="177" t="str">
        <f>IF(PubGrf="P",Sys!L3,Sys!L4)</f>
        <v>FY2004</v>
      </c>
      <c r="K2" s="177" t="str">
        <f>IF(PubGrf="P",Sys!M3,Sys!M4)</f>
        <v>FY2005</v>
      </c>
      <c r="L2" s="177" t="str">
        <f>IF(PubGrf="P",Sys!N3,Sys!N4)</f>
        <v>FY2006</v>
      </c>
      <c r="M2" s="177" t="str">
        <f>IF(PubGrf="P",Sys!O3,Sys!O4)</f>
        <v>FY2007</v>
      </c>
      <c r="N2" s="177" t="str">
        <f>IF(PubGrf="P",Sys!P3,Sys!P4)</f>
        <v>FY2008</v>
      </c>
      <c r="O2" s="177" t="str">
        <f>IF(PubGrf="P",Sys!Q3,Sys!Q4)</f>
        <v>FY2009</v>
      </c>
      <c r="P2" s="177" t="str">
        <f>IF(PubGrf="P",Sys!R3,Sys!R4)</f>
        <v>FY2010</v>
      </c>
      <c r="Q2" s="177" t="str">
        <f>IF(PubGrf="P",Sys!S3,Sys!S4)</f>
        <v>FY2011</v>
      </c>
      <c r="R2" s="177" t="str">
        <f>IF(PubGrf="P",Sys!T3,Sys!T4)</f>
        <v>FY2012</v>
      </c>
      <c r="S2" s="177" t="str">
        <f>IF(PubGrf="P",Sys!U3,Sys!U4)</f>
        <v>FY2013</v>
      </c>
      <c r="T2" s="177" t="str">
        <f>IF(PubGrf="P",Sys!V3,Sys!V4)</f>
        <v>FY2014</v>
      </c>
      <c r="U2" s="177" t="str">
        <f>IF(PubGrf="P",Sys!W3,Sys!W4)</f>
        <v>FY2015</v>
      </c>
      <c r="V2" s="177" t="str">
        <f>IF(PubGrf="P",Sys!X3,Sys!X4)</f>
        <v>FY2016</v>
      </c>
      <c r="W2" s="177" t="str">
        <f>IF(PubGrf="P",Sys!Y3,Sys!Y4)</f>
        <v>FY2017</v>
      </c>
      <c r="X2" s="177" t="str">
        <f>IF(PubGrf="P",Sys!Z3,Sys!Z4)</f>
        <v>FY2018</v>
      </c>
      <c r="Y2" s="177" t="str">
        <f>IF(PubGrf="P",Sys!AA3,Sys!AA4)</f>
        <v>FY2019</v>
      </c>
      <c r="Z2" s="177" t="str">
        <f>IF(PubGrf="P",Sys!AB3,Sys!AB4)</f>
        <v>FY2020</v>
      </c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760"/>
    </row>
    <row r="3" spans="1:40" ht="20.100000000000001" customHeight="1" x14ac:dyDescent="0.2">
      <c r="A3" s="824" t="s">
        <v>1005</v>
      </c>
      <c r="B3" s="124" t="s">
        <v>31</v>
      </c>
      <c r="C3" s="805">
        <v>39.527664184570313</v>
      </c>
      <c r="D3" s="805">
        <v>40.380603790283203</v>
      </c>
      <c r="E3" s="805">
        <v>40.820114135742188</v>
      </c>
      <c r="F3" s="805">
        <v>43.139064788818359</v>
      </c>
      <c r="G3" s="805">
        <v>46.635025024414063</v>
      </c>
      <c r="H3" s="805">
        <v>49.4365234375</v>
      </c>
      <c r="I3" s="805">
        <v>47.876632690429688</v>
      </c>
      <c r="J3" s="805">
        <v>47.804973602294922</v>
      </c>
      <c r="K3" s="805">
        <v>45.454349517822266</v>
      </c>
      <c r="L3" s="805">
        <v>47.848731994628906</v>
      </c>
      <c r="M3" s="805">
        <v>50.802547454833984</v>
      </c>
      <c r="N3" s="805">
        <v>47.166786193847656</v>
      </c>
      <c r="O3" s="805">
        <v>49.447628021240234</v>
      </c>
      <c r="P3" s="805">
        <v>59.958644866943359</v>
      </c>
      <c r="Q3" s="805">
        <v>57.697147369384766</v>
      </c>
      <c r="R3" s="805">
        <v>53.867084503173828</v>
      </c>
      <c r="S3" s="805">
        <v>57.254154205322266</v>
      </c>
      <c r="T3" s="805">
        <v>57.145866394042969</v>
      </c>
      <c r="U3" s="805">
        <v>54.926910400390625</v>
      </c>
      <c r="V3" s="805">
        <v>54.829734802246094</v>
      </c>
      <c r="W3" s="805">
        <v>55.954830169677734</v>
      </c>
      <c r="X3" s="805">
        <v>59.799556732177734</v>
      </c>
      <c r="Y3" s="805">
        <v>69.498390197753906</v>
      </c>
      <c r="Z3" s="805">
        <v>65.602264404296875</v>
      </c>
    </row>
    <row r="4" spans="1:40" x14ac:dyDescent="0.2">
      <c r="A4" s="824" t="s">
        <v>1006</v>
      </c>
      <c r="B4" s="124" t="s">
        <v>1007</v>
      </c>
      <c r="C4" s="805">
        <v>17.606351852416992</v>
      </c>
      <c r="D4" s="805">
        <v>20.310840606689453</v>
      </c>
      <c r="E4" s="805">
        <v>19.132957458496094</v>
      </c>
      <c r="F4" s="805">
        <v>21.941989898681641</v>
      </c>
      <c r="G4" s="805">
        <v>24.318254470825195</v>
      </c>
      <c r="H4" s="805">
        <v>25.344793319702148</v>
      </c>
      <c r="I4" s="805">
        <v>24.675067901611328</v>
      </c>
      <c r="J4" s="805">
        <v>26.719358444213867</v>
      </c>
      <c r="K4" s="805">
        <v>26.345096588134766</v>
      </c>
      <c r="L4" s="805">
        <v>23.739065170288086</v>
      </c>
      <c r="M4" s="805">
        <v>26.171333312988281</v>
      </c>
      <c r="N4" s="805">
        <v>18.266622543334961</v>
      </c>
      <c r="O4" s="805">
        <v>24.503324508666992</v>
      </c>
      <c r="P4" s="805">
        <v>22.375782012939453</v>
      </c>
      <c r="Q4" s="805">
        <v>22.692947387695313</v>
      </c>
      <c r="R4" s="805">
        <v>20.602825164794922</v>
      </c>
      <c r="S4" s="805">
        <v>21.371623992919922</v>
      </c>
      <c r="T4" s="805">
        <v>21.425018310546875</v>
      </c>
      <c r="U4" s="805">
        <v>25.560291290283203</v>
      </c>
      <c r="V4" s="805">
        <v>23.33802604675293</v>
      </c>
      <c r="W4" s="805">
        <v>27.258077621459961</v>
      </c>
      <c r="X4" s="805">
        <v>28.501617431640625</v>
      </c>
      <c r="Y4" s="805">
        <v>28.923763275146484</v>
      </c>
      <c r="Z4" s="805">
        <v>28.016582489013672</v>
      </c>
    </row>
    <row r="5" spans="1:40" x14ac:dyDescent="0.2">
      <c r="A5" s="824" t="s">
        <v>1008</v>
      </c>
      <c r="B5" s="124" t="s">
        <v>944</v>
      </c>
      <c r="C5" s="805">
        <v>3.4468936920166016</v>
      </c>
      <c r="D5" s="805">
        <v>3.2780880928039551</v>
      </c>
      <c r="E5" s="805">
        <v>3.4915857315063477</v>
      </c>
      <c r="F5" s="805">
        <v>3.1747524738311768</v>
      </c>
      <c r="G5" s="805">
        <v>2.8327860832214355</v>
      </c>
      <c r="H5" s="805">
        <v>2.8474330902099609</v>
      </c>
      <c r="I5" s="805">
        <v>3.1165413856506348</v>
      </c>
      <c r="J5" s="805">
        <v>3.213878870010376</v>
      </c>
      <c r="K5" s="805">
        <v>3.4300081729888916</v>
      </c>
      <c r="L5" s="805">
        <v>3.214163064956665</v>
      </c>
      <c r="M5" s="805">
        <v>3.3503684997558594</v>
      </c>
      <c r="N5" s="805">
        <v>3.84102463722229</v>
      </c>
      <c r="O5" s="805">
        <v>4.3935360908508301</v>
      </c>
      <c r="P5" s="805">
        <v>4.342827320098877</v>
      </c>
      <c r="Q5" s="805">
        <v>4.3290467262268066</v>
      </c>
      <c r="R5" s="805">
        <v>4.2149763107299805</v>
      </c>
      <c r="S5" s="805">
        <v>4.4508767127990723</v>
      </c>
      <c r="T5" s="805">
        <v>5.477750301361084</v>
      </c>
      <c r="U5" s="805">
        <v>6.6395668983459473</v>
      </c>
      <c r="V5" s="805">
        <v>7.09844970703125</v>
      </c>
      <c r="W5" s="805">
        <v>7.28094482421875</v>
      </c>
      <c r="X5" s="805">
        <v>7.391481876373291</v>
      </c>
      <c r="Y5" s="805">
        <v>7.8269314765930176</v>
      </c>
      <c r="Z5" s="805">
        <v>8.4513444900512695</v>
      </c>
    </row>
    <row r="6" spans="1:40" x14ac:dyDescent="0.2">
      <c r="A6" s="824" t="s">
        <v>1009</v>
      </c>
      <c r="B6" s="124" t="s">
        <v>945</v>
      </c>
      <c r="C6" s="805">
        <v>1.1002790927886963</v>
      </c>
      <c r="D6" s="805">
        <v>1.2347280979156494</v>
      </c>
      <c r="E6" s="805">
        <v>1.5659090280532837</v>
      </c>
      <c r="F6" s="805">
        <v>2.0687227249145508</v>
      </c>
      <c r="G6" s="805">
        <v>2.479860782623291</v>
      </c>
      <c r="H6" s="805">
        <v>2.4092175960540771</v>
      </c>
      <c r="I6" s="805">
        <v>3.1914505958557129</v>
      </c>
      <c r="J6" s="805">
        <v>3.1419122219085693</v>
      </c>
      <c r="K6" s="805">
        <v>3.0645785331726074</v>
      </c>
      <c r="L6" s="805">
        <v>2.6009335517883301</v>
      </c>
      <c r="M6" s="805">
        <v>2.2032976150512695</v>
      </c>
      <c r="N6" s="805">
        <v>1.8765515089035034</v>
      </c>
      <c r="O6" s="805">
        <v>1.9097697734832764</v>
      </c>
      <c r="P6" s="805">
        <v>2.1618385314941406</v>
      </c>
      <c r="Q6" s="805">
        <v>2.0692367553710938</v>
      </c>
      <c r="R6" s="805">
        <v>2.2437825202941895</v>
      </c>
      <c r="S6" s="805">
        <v>2.5682423114776611</v>
      </c>
      <c r="T6" s="805">
        <v>2.7489917278289795</v>
      </c>
      <c r="U6" s="805">
        <v>2.8179330825805664</v>
      </c>
      <c r="V6" s="805">
        <v>3.1925044059753418</v>
      </c>
      <c r="W6" s="805">
        <v>3.6227486133575439</v>
      </c>
      <c r="X6" s="805">
        <v>3.6842544078826904</v>
      </c>
      <c r="Y6" s="805">
        <v>4.1788678169250488</v>
      </c>
      <c r="Z6" s="805">
        <v>4.224879264831543</v>
      </c>
    </row>
    <row r="7" spans="1:40" x14ac:dyDescent="0.2">
      <c r="A7" s="824" t="s">
        <v>1010</v>
      </c>
      <c r="B7" s="124" t="s">
        <v>946</v>
      </c>
      <c r="C7" s="805">
        <v>0.4300873875617981</v>
      </c>
      <c r="D7" s="805">
        <v>0.45130524039268494</v>
      </c>
      <c r="E7" s="805">
        <v>0.53318029642105103</v>
      </c>
      <c r="F7" s="805">
        <v>0.53768348693847656</v>
      </c>
      <c r="G7" s="805">
        <v>0.64278715848922729</v>
      </c>
      <c r="H7" s="805">
        <v>0.53927439451217651</v>
      </c>
      <c r="I7" s="805">
        <v>0.51365888118743896</v>
      </c>
      <c r="J7" s="805">
        <v>0.51994490623474121</v>
      </c>
      <c r="K7" s="805">
        <v>0.54320436716079712</v>
      </c>
      <c r="L7" s="805">
        <v>0.54869908094406128</v>
      </c>
      <c r="M7" s="805">
        <v>0.54644501209259033</v>
      </c>
      <c r="N7" s="805">
        <v>0.5418703556060791</v>
      </c>
      <c r="O7" s="805">
        <v>0.5650639533996582</v>
      </c>
      <c r="P7" s="805">
        <v>0.59167742729187012</v>
      </c>
      <c r="Q7" s="805">
        <v>0.63846874237060547</v>
      </c>
      <c r="R7" s="805">
        <v>0.62479513883590698</v>
      </c>
      <c r="S7" s="805">
        <v>0.6169402003288269</v>
      </c>
      <c r="T7" s="805">
        <v>0.70902919769287109</v>
      </c>
      <c r="U7" s="805">
        <v>0.81596684455871582</v>
      </c>
      <c r="V7" s="805">
        <v>1.1054928302764893</v>
      </c>
      <c r="W7" s="805">
        <v>1.5841277837753296</v>
      </c>
      <c r="X7" s="805">
        <v>1.9996531009674072</v>
      </c>
      <c r="Y7" s="805">
        <v>2.2403807640075684</v>
      </c>
      <c r="Z7" s="805">
        <v>2.4978735446929932</v>
      </c>
    </row>
    <row r="8" spans="1:40" x14ac:dyDescent="0.2">
      <c r="A8" s="824" t="s">
        <v>1011</v>
      </c>
      <c r="B8" s="124" t="s">
        <v>723</v>
      </c>
      <c r="C8" s="805">
        <v>32.99578857421875</v>
      </c>
      <c r="D8" s="805">
        <v>30.065692901611328</v>
      </c>
      <c r="E8" s="805">
        <v>27.202293395996094</v>
      </c>
      <c r="F8" s="805">
        <v>26.577695846557617</v>
      </c>
      <c r="G8" s="805">
        <v>26.634937286376953</v>
      </c>
      <c r="H8" s="805">
        <v>29.039243698120117</v>
      </c>
      <c r="I8" s="805">
        <v>30.73130989074707</v>
      </c>
      <c r="J8" s="805">
        <v>32.926982879638672</v>
      </c>
      <c r="K8" s="805">
        <v>36.298740386962891</v>
      </c>
      <c r="L8" s="805">
        <v>39.886402130126953</v>
      </c>
      <c r="M8" s="805">
        <v>39.291858673095703</v>
      </c>
      <c r="N8" s="805">
        <v>39.525016784667969</v>
      </c>
      <c r="O8" s="805">
        <v>40.130603790283203</v>
      </c>
      <c r="P8" s="805">
        <v>41.165840148925781</v>
      </c>
      <c r="Q8" s="805">
        <v>41.688053131103516</v>
      </c>
      <c r="R8" s="805">
        <v>42.098747253417969</v>
      </c>
      <c r="S8" s="805">
        <v>43.728481292724609</v>
      </c>
      <c r="T8" s="805">
        <v>41.676013946533203</v>
      </c>
      <c r="U8" s="805">
        <v>41.374916076660156</v>
      </c>
      <c r="V8" s="805">
        <v>41.577987670898438</v>
      </c>
      <c r="W8" s="805">
        <v>43.474884033203125</v>
      </c>
      <c r="X8" s="805">
        <v>44.494606018066406</v>
      </c>
      <c r="Y8" s="805">
        <v>44.893402099609375</v>
      </c>
      <c r="Z8" s="805">
        <v>45.062091827392578</v>
      </c>
    </row>
    <row r="9" spans="1:40" x14ac:dyDescent="0.2">
      <c r="A9" s="824" t="s">
        <v>1012</v>
      </c>
      <c r="B9" s="124" t="s">
        <v>34</v>
      </c>
      <c r="C9" s="805">
        <v>7.8603940010070801</v>
      </c>
      <c r="D9" s="805">
        <v>7.1319670677185059</v>
      </c>
      <c r="E9" s="805">
        <v>7.6261591911315918</v>
      </c>
      <c r="F9" s="805">
        <v>7.6881446838378906</v>
      </c>
      <c r="G9" s="805">
        <v>9.2583608627319336</v>
      </c>
      <c r="H9" s="805">
        <v>9.5598363876342773</v>
      </c>
      <c r="I9" s="805">
        <v>9.5889739990234375</v>
      </c>
      <c r="J9" s="805">
        <v>9.3838558197021484</v>
      </c>
      <c r="K9" s="805">
        <v>9.0260601043701172</v>
      </c>
      <c r="L9" s="805">
        <v>6.5243382453918457</v>
      </c>
      <c r="M9" s="805">
        <v>7.8178510665893555</v>
      </c>
      <c r="N9" s="805">
        <v>7.3049650192260742</v>
      </c>
      <c r="O9" s="805">
        <v>7.3550996780395508</v>
      </c>
      <c r="P9" s="805">
        <v>8.0237627029418945</v>
      </c>
      <c r="Q9" s="805">
        <v>8.3856420516967773</v>
      </c>
      <c r="R9" s="805">
        <v>9.207672119140625</v>
      </c>
      <c r="S9" s="805">
        <v>8.6145553588867188</v>
      </c>
      <c r="T9" s="805">
        <v>9.101475715637207</v>
      </c>
      <c r="U9" s="805">
        <v>10.163289070129395</v>
      </c>
      <c r="V9" s="805">
        <v>9.7971525192260742</v>
      </c>
      <c r="W9" s="805">
        <v>10.025754928588867</v>
      </c>
      <c r="X9" s="805">
        <v>10.681391716003418</v>
      </c>
      <c r="Y9" s="805">
        <v>11.192646980285645</v>
      </c>
      <c r="Z9" s="805">
        <v>10.919534683227539</v>
      </c>
    </row>
    <row r="10" spans="1:40" x14ac:dyDescent="0.2">
      <c r="A10" s="824" t="s">
        <v>1013</v>
      </c>
      <c r="B10" s="124" t="s">
        <v>35</v>
      </c>
      <c r="C10" s="805">
        <v>8.3610649108886719</v>
      </c>
      <c r="D10" s="805">
        <v>8.922698974609375</v>
      </c>
      <c r="E10" s="805">
        <v>9.5965452194213867</v>
      </c>
      <c r="F10" s="805">
        <v>10.087020874023438</v>
      </c>
      <c r="G10" s="805">
        <v>10.169134140014648</v>
      </c>
      <c r="H10" s="805">
        <v>9.0782127380371094</v>
      </c>
      <c r="I10" s="805">
        <v>8.5543727874755859</v>
      </c>
      <c r="J10" s="805">
        <v>9.0085029602050781</v>
      </c>
      <c r="K10" s="805">
        <v>9.2463388442993164</v>
      </c>
      <c r="L10" s="805">
        <v>9.3522233963012695</v>
      </c>
      <c r="M10" s="805">
        <v>8.7187528610229492</v>
      </c>
      <c r="N10" s="805">
        <v>8.0666160583496094</v>
      </c>
      <c r="O10" s="805">
        <v>7.9165744781494141</v>
      </c>
      <c r="P10" s="805">
        <v>7.2548122406005859</v>
      </c>
      <c r="Q10" s="805">
        <v>7.1905722618103027</v>
      </c>
      <c r="R10" s="805">
        <v>7.9845395088195801</v>
      </c>
      <c r="S10" s="805">
        <v>8.1155977249145508</v>
      </c>
      <c r="T10" s="805">
        <v>8.100316047668457</v>
      </c>
      <c r="U10" s="805">
        <v>8.1291933059692383</v>
      </c>
      <c r="V10" s="805">
        <v>8.5411500930786133</v>
      </c>
      <c r="W10" s="805">
        <v>8.9800949096679688</v>
      </c>
      <c r="X10" s="805">
        <v>8.9400644302368164</v>
      </c>
      <c r="Y10" s="805">
        <v>9.023005485534668</v>
      </c>
      <c r="Z10" s="805">
        <v>8.9661951065063477</v>
      </c>
    </row>
    <row r="11" spans="1:40" x14ac:dyDescent="0.2">
      <c r="A11" s="824" t="s">
        <v>1014</v>
      </c>
      <c r="B11" s="124" t="s">
        <v>947</v>
      </c>
      <c r="C11" s="805">
        <v>0.54414963722229004</v>
      </c>
      <c r="D11" s="805">
        <v>0.56275308132171631</v>
      </c>
      <c r="E11" s="805">
        <v>0.6464684009552002</v>
      </c>
      <c r="F11" s="805">
        <v>0.67437350749969482</v>
      </c>
      <c r="G11" s="805">
        <v>0.75343799591064453</v>
      </c>
      <c r="H11" s="805">
        <v>0.6464684009552002</v>
      </c>
      <c r="I11" s="805">
        <v>0.53484797477722168</v>
      </c>
      <c r="J11" s="805">
        <v>0.47903773188591003</v>
      </c>
      <c r="K11" s="805">
        <v>0.53484797477722168</v>
      </c>
      <c r="L11" s="805">
        <v>0.56275308132171631</v>
      </c>
      <c r="M11" s="805">
        <v>0.60461074113845825</v>
      </c>
      <c r="N11" s="805">
        <v>0.60926157236099243</v>
      </c>
      <c r="O11" s="805">
        <v>0.61391240358352661</v>
      </c>
      <c r="P11" s="805">
        <v>0.59530901908874512</v>
      </c>
      <c r="Q11" s="805">
        <v>0.57205474376678467</v>
      </c>
      <c r="R11" s="805">
        <v>0.53949880599975586</v>
      </c>
      <c r="S11" s="805">
        <v>0.54880052804946899</v>
      </c>
      <c r="T11" s="805">
        <v>0.57670563459396362</v>
      </c>
      <c r="U11" s="805">
        <v>0.56740391254425049</v>
      </c>
      <c r="V11" s="805">
        <v>0.54880052804946899</v>
      </c>
      <c r="W11" s="805">
        <v>0.55810219049453735</v>
      </c>
      <c r="X11" s="805">
        <v>0.55345135927200317</v>
      </c>
      <c r="Y11" s="805">
        <v>0.53019708395004272</v>
      </c>
      <c r="Z11" s="805">
        <v>0.69762778282165527</v>
      </c>
    </row>
    <row r="12" spans="1:40" x14ac:dyDescent="0.2">
      <c r="A12" s="825" t="s">
        <v>93</v>
      </c>
      <c r="B12" s="124" t="s">
        <v>1015</v>
      </c>
      <c r="C12" s="805">
        <v>3.1433231830596924</v>
      </c>
      <c r="D12" s="805">
        <v>3.2750873565673828</v>
      </c>
      <c r="E12" s="805">
        <v>3.244377613067627</v>
      </c>
      <c r="F12" s="805">
        <v>3.324772834777832</v>
      </c>
      <c r="G12" s="805">
        <v>3.4894883632659912</v>
      </c>
      <c r="H12" s="805">
        <v>3.7089495658874512</v>
      </c>
      <c r="I12" s="805">
        <v>3.7890770435333252</v>
      </c>
      <c r="J12" s="805">
        <v>3.8428695201873779</v>
      </c>
      <c r="K12" s="805">
        <v>4.1358776092529297</v>
      </c>
      <c r="L12" s="805">
        <v>3.8932666778564453</v>
      </c>
      <c r="M12" s="805">
        <v>4.0919709205627441</v>
      </c>
      <c r="N12" s="805">
        <v>4.1247787475585938</v>
      </c>
      <c r="O12" s="805">
        <v>4.2464442253112793</v>
      </c>
      <c r="P12" s="805">
        <v>4.2138490676879883</v>
      </c>
      <c r="Q12" s="805">
        <v>4.2511167526245117</v>
      </c>
      <c r="R12" s="805">
        <v>4.53607177734375</v>
      </c>
      <c r="S12" s="805">
        <v>4.5913782119750977</v>
      </c>
      <c r="T12" s="805">
        <v>5.3149337768554688</v>
      </c>
      <c r="U12" s="805">
        <v>5.2137880325317383</v>
      </c>
      <c r="V12" s="805">
        <v>5.9595389366149902</v>
      </c>
      <c r="W12" s="805">
        <v>5.6187143325805664</v>
      </c>
      <c r="X12" s="805">
        <v>5.4094095230102539</v>
      </c>
      <c r="Y12" s="805">
        <v>4.7714447975158691</v>
      </c>
      <c r="Z12" s="805">
        <v>4.643310546875</v>
      </c>
    </row>
    <row r="13" spans="1:40" x14ac:dyDescent="0.2">
      <c r="A13" s="764" t="s">
        <v>94</v>
      </c>
      <c r="B13" s="757" t="s">
        <v>37</v>
      </c>
      <c r="C13" s="805">
        <v>25.261415958404541</v>
      </c>
      <c r="D13" s="805">
        <v>23.968304634094238</v>
      </c>
      <c r="E13" s="805">
        <v>23.271709442138672</v>
      </c>
      <c r="F13" s="805">
        <v>23.549873828887939</v>
      </c>
      <c r="G13" s="805">
        <v>24.288679122924805</v>
      </c>
      <c r="H13" s="805">
        <v>22.652710437774658</v>
      </c>
      <c r="I13" s="805">
        <v>23.458537578582764</v>
      </c>
      <c r="J13" s="805">
        <v>24.050388336181641</v>
      </c>
      <c r="K13" s="805">
        <v>24.207602977752686</v>
      </c>
      <c r="L13" s="805">
        <v>24.215486526489258</v>
      </c>
      <c r="M13" s="805">
        <v>25.216263294219971</v>
      </c>
      <c r="N13" s="805">
        <v>26.286319732666016</v>
      </c>
      <c r="O13" s="805">
        <v>26.306227684020996</v>
      </c>
      <c r="P13" s="805">
        <v>25.946014404296875</v>
      </c>
      <c r="Q13" s="805">
        <v>25.314118385314941</v>
      </c>
      <c r="R13" s="805">
        <v>26.868405818939209</v>
      </c>
      <c r="S13" s="805">
        <v>27.503531455993652</v>
      </c>
      <c r="T13" s="805">
        <v>26.483983993530273</v>
      </c>
      <c r="U13" s="805">
        <v>26.887417316436768</v>
      </c>
      <c r="V13" s="805">
        <v>28.234160423278809</v>
      </c>
      <c r="W13" s="805">
        <v>27.370855808258057</v>
      </c>
      <c r="X13" s="805">
        <v>27.726599216461182</v>
      </c>
      <c r="Y13" s="805">
        <v>28.721443176269531</v>
      </c>
      <c r="Z13" s="805">
        <v>28.769177436828613</v>
      </c>
    </row>
    <row r="14" spans="1:40" x14ac:dyDescent="0.2">
      <c r="A14" s="766"/>
      <c r="B14" s="765" t="s">
        <v>543</v>
      </c>
      <c r="C14" s="805">
        <v>-2.324002742767334</v>
      </c>
      <c r="D14" s="805">
        <v>-2.1259336471557617</v>
      </c>
      <c r="E14" s="805">
        <v>-2.0726332664489746</v>
      </c>
      <c r="F14" s="805">
        <v>-3.5285983085632324</v>
      </c>
      <c r="G14" s="805">
        <v>-3.6320888996124268</v>
      </c>
      <c r="H14" s="805">
        <v>-3.6162447929382324</v>
      </c>
      <c r="I14" s="805">
        <v>-3.7953369617462158</v>
      </c>
      <c r="J14" s="805">
        <v>-3.8259358406066895</v>
      </c>
      <c r="K14" s="805">
        <v>-3.8189866542816162</v>
      </c>
      <c r="L14" s="805">
        <v>-3.5724599361419678</v>
      </c>
      <c r="M14" s="805">
        <v>-3.7126450538635254</v>
      </c>
      <c r="N14" s="805">
        <v>-3.7813179492950439</v>
      </c>
      <c r="O14" s="805">
        <v>-4.1572027206420898</v>
      </c>
      <c r="P14" s="805">
        <v>-4.1929497718811035</v>
      </c>
      <c r="Q14" s="805">
        <v>-4.0259609222412109</v>
      </c>
      <c r="R14" s="805">
        <v>-3.9538099765777588</v>
      </c>
      <c r="S14" s="805">
        <v>-4.1924600601196289</v>
      </c>
      <c r="T14" s="805">
        <v>-4.8520207405090332</v>
      </c>
      <c r="U14" s="805">
        <v>-5.8198599815368652</v>
      </c>
      <c r="V14" s="805">
        <v>-6.3662757873535156</v>
      </c>
      <c r="W14" s="805">
        <v>-7.3337855339050293</v>
      </c>
      <c r="X14" s="805">
        <v>-7.7938518524169922</v>
      </c>
      <c r="Y14" s="805">
        <v>-7.993011474609375</v>
      </c>
      <c r="Z14" s="805">
        <v>-8.2757883071899414</v>
      </c>
    </row>
    <row r="15" spans="1:40" x14ac:dyDescent="0.2">
      <c r="A15" s="766"/>
      <c r="B15" s="767" t="s">
        <v>544</v>
      </c>
      <c r="C15" s="806">
        <v>137.95340973138809</v>
      </c>
      <c r="D15" s="806">
        <v>137.45613619685173</v>
      </c>
      <c r="E15" s="806">
        <v>135.05866664648056</v>
      </c>
      <c r="F15" s="806">
        <v>139.23549664020538</v>
      </c>
      <c r="G15" s="806">
        <v>147.87066239118576</v>
      </c>
      <c r="H15" s="806">
        <v>151.64641827344894</v>
      </c>
      <c r="I15" s="806">
        <v>152.23513376712799</v>
      </c>
      <c r="J15" s="806">
        <v>157.26576945185661</v>
      </c>
      <c r="K15" s="806">
        <v>158.46771842241287</v>
      </c>
      <c r="L15" s="806">
        <v>158.81360298395157</v>
      </c>
      <c r="M15" s="806">
        <v>165.10265439748764</v>
      </c>
      <c r="N15" s="806">
        <v>153.8284952044487</v>
      </c>
      <c r="O15" s="806">
        <v>163.23098188638687</v>
      </c>
      <c r="P15" s="806">
        <v>172.43740797042847</v>
      </c>
      <c r="Q15" s="806">
        <v>170.80244338512421</v>
      </c>
      <c r="R15" s="806">
        <v>168.83458894491196</v>
      </c>
      <c r="S15" s="806">
        <v>175.17172193527222</v>
      </c>
      <c r="T15" s="806">
        <v>173.90806430578232</v>
      </c>
      <c r="U15" s="806">
        <v>177.27681624889374</v>
      </c>
      <c r="V15" s="806">
        <v>177.85672217607498</v>
      </c>
      <c r="W15" s="806">
        <v>184.39534968137741</v>
      </c>
      <c r="X15" s="806">
        <v>191.38823395967484</v>
      </c>
      <c r="Y15" s="806">
        <v>203.80746167898178</v>
      </c>
      <c r="Z15" s="806">
        <v>199.57509326934814</v>
      </c>
    </row>
    <row r="16" spans="1:40" x14ac:dyDescent="0.2">
      <c r="A16" s="766"/>
      <c r="B16" s="765" t="s">
        <v>545</v>
      </c>
      <c r="C16" s="805">
        <v>24.144977569580078</v>
      </c>
      <c r="D16" s="805">
        <v>23.302288055419922</v>
      </c>
      <c r="E16" s="805">
        <v>22.463706970214844</v>
      </c>
      <c r="F16" s="805">
        <v>20.841028213500977</v>
      </c>
      <c r="G16" s="805">
        <v>23.403766632080078</v>
      </c>
      <c r="H16" s="805">
        <v>25.42268180847168</v>
      </c>
      <c r="I16" s="805">
        <v>22.313526153564453</v>
      </c>
      <c r="J16" s="805">
        <v>17.662172317504883</v>
      </c>
      <c r="K16" s="805">
        <v>19.998031616210938</v>
      </c>
      <c r="L16" s="805">
        <v>18.835176467895508</v>
      </c>
      <c r="M16" s="805">
        <v>19.716354370117188</v>
      </c>
      <c r="N16" s="805">
        <v>18.413444519042969</v>
      </c>
      <c r="O16" s="805">
        <v>15.627876281738281</v>
      </c>
      <c r="P16" s="805">
        <v>16.597555160522461</v>
      </c>
      <c r="Q16" s="805">
        <v>15.871601104736328</v>
      </c>
      <c r="R16" s="805">
        <v>14.878851890563965</v>
      </c>
      <c r="S16" s="805">
        <v>15.802931785583496</v>
      </c>
      <c r="T16" s="805">
        <v>15.154888153076172</v>
      </c>
      <c r="U16" s="805">
        <v>16.374139785766602</v>
      </c>
      <c r="V16" s="805">
        <v>17.854467391967773</v>
      </c>
      <c r="W16" s="805">
        <v>18.126457214355469</v>
      </c>
      <c r="X16" s="805">
        <v>17.857440948486328</v>
      </c>
      <c r="Y16" s="805">
        <v>18.810388565063477</v>
      </c>
      <c r="Z16" s="805">
        <v>18.667192459106445</v>
      </c>
    </row>
    <row r="17" spans="1:41" x14ac:dyDescent="0.2">
      <c r="A17" s="766"/>
      <c r="B17" s="765" t="s">
        <v>546</v>
      </c>
      <c r="C17" s="805">
        <v>-7.9368619918823242</v>
      </c>
      <c r="D17" s="805">
        <v>-7.6191062927246094</v>
      </c>
      <c r="E17" s="805">
        <v>-6.2156405448913574</v>
      </c>
      <c r="F17" s="805">
        <v>-7.1606950759887695</v>
      </c>
      <c r="G17" s="805">
        <v>-7.522038459777832</v>
      </c>
      <c r="H17" s="805">
        <v>-7.5420103073120117</v>
      </c>
      <c r="I17" s="805">
        <v>-7.5380935668945313</v>
      </c>
      <c r="J17" s="805">
        <v>-8.4508380889892578</v>
      </c>
      <c r="K17" s="805">
        <v>-8.1385316848754883</v>
      </c>
      <c r="L17" s="805">
        <v>-7.9187941551208496</v>
      </c>
      <c r="M17" s="805">
        <v>-9.9263286590576172</v>
      </c>
      <c r="N17" s="805">
        <v>-8.3392047882080078</v>
      </c>
      <c r="O17" s="805">
        <v>-9.0944805145263672</v>
      </c>
      <c r="P17" s="805">
        <v>-8.3622817993164063</v>
      </c>
      <c r="Q17" s="805">
        <v>-7.360260009765625</v>
      </c>
      <c r="R17" s="805">
        <v>-8.3784265518188477</v>
      </c>
      <c r="S17" s="805">
        <v>-8.585418701171875</v>
      </c>
      <c r="T17" s="805">
        <v>-7.9077205657958984</v>
      </c>
      <c r="U17" s="805">
        <v>-9.4034576416015625</v>
      </c>
      <c r="V17" s="805">
        <v>-9.4829387664794922</v>
      </c>
      <c r="W17" s="805">
        <v>-10.24009895324707</v>
      </c>
      <c r="X17" s="805">
        <v>-10.090374946594238</v>
      </c>
      <c r="Y17" s="805">
        <v>-10.22929573059082</v>
      </c>
      <c r="Z17" s="805">
        <v>-10.542454719543457</v>
      </c>
    </row>
    <row r="18" spans="1:41" ht="20.100000000000001" customHeight="1" x14ac:dyDescent="0.2">
      <c r="A18" s="807"/>
      <c r="B18" s="770" t="s">
        <v>547</v>
      </c>
      <c r="C18" s="808">
        <v>154.16152530908585</v>
      </c>
      <c r="D18" s="808">
        <v>153.13931795954704</v>
      </c>
      <c r="E18" s="808">
        <v>151.30673307180405</v>
      </c>
      <c r="F18" s="808">
        <v>152.91582977771759</v>
      </c>
      <c r="G18" s="808">
        <v>163.75239056348801</v>
      </c>
      <c r="H18" s="808">
        <v>169.52708977460861</v>
      </c>
      <c r="I18" s="808">
        <v>167.01056635379791</v>
      </c>
      <c r="J18" s="808">
        <v>166.47710368037224</v>
      </c>
      <c r="K18" s="808">
        <v>170.32721835374832</v>
      </c>
      <c r="L18" s="808">
        <v>169.72998529672623</v>
      </c>
      <c r="M18" s="808">
        <v>174.89268010854721</v>
      </c>
      <c r="N18" s="808">
        <v>163.90273493528366</v>
      </c>
      <c r="O18" s="808">
        <v>169.76437765359879</v>
      </c>
      <c r="P18" s="808">
        <v>180.67268133163452</v>
      </c>
      <c r="Q18" s="808">
        <v>179.31378448009491</v>
      </c>
      <c r="R18" s="808">
        <v>175.33501428365707</v>
      </c>
      <c r="S18" s="808">
        <v>182.38923501968384</v>
      </c>
      <c r="T18" s="808">
        <v>181.15523189306259</v>
      </c>
      <c r="U18" s="808">
        <v>184.24749839305878</v>
      </c>
      <c r="V18" s="808">
        <v>186.22825080156326</v>
      </c>
      <c r="W18" s="808">
        <v>192.28170794248581</v>
      </c>
      <c r="X18" s="808">
        <v>199.15529996156693</v>
      </c>
      <c r="Y18" s="808">
        <v>212.38855451345444</v>
      </c>
      <c r="Z18" s="808">
        <v>207.69983100891113</v>
      </c>
    </row>
    <row r="19" spans="1:41" s="776" customFormat="1" x14ac:dyDescent="0.2">
      <c r="A19" s="773"/>
      <c r="B19" s="774"/>
      <c r="C19" s="775"/>
      <c r="D19" s="775"/>
      <c r="E19" s="775"/>
      <c r="F19" s="775"/>
      <c r="G19" s="775"/>
      <c r="H19" s="775"/>
      <c r="I19" s="775"/>
      <c r="J19" s="775"/>
      <c r="K19" s="775"/>
      <c r="L19" s="775"/>
      <c r="M19" s="775"/>
      <c r="N19" s="775"/>
      <c r="O19" s="775"/>
      <c r="P19" s="775"/>
      <c r="Q19" s="775"/>
      <c r="R19" s="775"/>
      <c r="S19" s="775"/>
      <c r="T19" s="775"/>
      <c r="U19" s="775"/>
      <c r="V19" s="775"/>
      <c r="W19" s="775"/>
      <c r="X19" s="775"/>
      <c r="Y19" s="775"/>
      <c r="Z19" s="775"/>
    </row>
    <row r="20" spans="1:41" s="756" customFormat="1" ht="26.25" customHeight="1" x14ac:dyDescent="0.2">
      <c r="A20" s="778"/>
      <c r="B20" s="757"/>
      <c r="C20" s="757"/>
      <c r="D20" s="757"/>
      <c r="E20" s="757"/>
      <c r="F20" s="757"/>
      <c r="G20" s="757"/>
      <c r="H20" s="757"/>
      <c r="I20" s="757"/>
      <c r="J20" s="757"/>
      <c r="K20" s="757"/>
      <c r="L20" s="757"/>
      <c r="M20" s="757"/>
      <c r="N20" s="757"/>
      <c r="O20" s="757"/>
      <c r="P20" s="757"/>
      <c r="Q20" s="757"/>
      <c r="R20" s="757"/>
      <c r="S20" s="757"/>
      <c r="T20" s="757"/>
      <c r="U20" s="757"/>
      <c r="V20" s="757"/>
      <c r="W20" s="757"/>
      <c r="X20" s="757"/>
      <c r="Y20" s="757"/>
      <c r="Z20" s="757"/>
      <c r="AA20" s="791"/>
      <c r="AB20" s="791"/>
      <c r="AC20" s="791"/>
      <c r="AD20" s="791"/>
      <c r="AE20" s="791"/>
      <c r="AF20" s="791"/>
      <c r="AG20" s="791"/>
      <c r="AH20" s="791"/>
      <c r="AI20" s="791"/>
      <c r="AJ20" s="791"/>
      <c r="AK20" s="791"/>
      <c r="AL20" s="791"/>
      <c r="AM20" s="791"/>
      <c r="AN20" s="791"/>
      <c r="AO20" s="791"/>
    </row>
    <row r="21" spans="1:41" s="756" customFormat="1" ht="25.15" customHeight="1" x14ac:dyDescent="0.2">
      <c r="A21" s="894" t="str">
        <f>Index!B18</f>
        <v>Table 3b    RMI constant price GDP by institutional sector, contribution to change, FY2004-FY2020</v>
      </c>
      <c r="B21" s="895"/>
      <c r="AA21" s="757"/>
      <c r="AB21" s="757"/>
      <c r="AC21" s="757"/>
    </row>
    <row r="22" spans="1:41" s="756" customFormat="1" ht="20.100000000000001" customHeight="1" x14ac:dyDescent="0.2">
      <c r="A22" s="781"/>
      <c r="B22" s="759"/>
      <c r="C22" s="760" t="str">
        <f t="shared" ref="C22:W22" si="0">C2</f>
        <v>FY1997</v>
      </c>
      <c r="D22" s="760" t="str">
        <f t="shared" si="0"/>
        <v>FY1998</v>
      </c>
      <c r="E22" s="760" t="str">
        <f t="shared" si="0"/>
        <v>FY1999</v>
      </c>
      <c r="F22" s="760" t="str">
        <f t="shared" si="0"/>
        <v>FY2000</v>
      </c>
      <c r="G22" s="760" t="str">
        <f t="shared" si="0"/>
        <v>FY2001</v>
      </c>
      <c r="H22" s="760" t="str">
        <f t="shared" si="0"/>
        <v>FY2002</v>
      </c>
      <c r="I22" s="760" t="str">
        <f t="shared" si="0"/>
        <v>FY2003</v>
      </c>
      <c r="J22" s="760" t="str">
        <f t="shared" si="0"/>
        <v>FY2004</v>
      </c>
      <c r="K22" s="760" t="str">
        <f t="shared" si="0"/>
        <v>FY2005</v>
      </c>
      <c r="L22" s="760" t="str">
        <f t="shared" si="0"/>
        <v>FY2006</v>
      </c>
      <c r="M22" s="760" t="str">
        <f t="shared" si="0"/>
        <v>FY2007</v>
      </c>
      <c r="N22" s="760" t="str">
        <f t="shared" si="0"/>
        <v>FY2008</v>
      </c>
      <c r="O22" s="760" t="str">
        <f t="shared" si="0"/>
        <v>FY2009</v>
      </c>
      <c r="P22" s="760" t="str">
        <f t="shared" si="0"/>
        <v>FY2010</v>
      </c>
      <c r="Q22" s="760" t="str">
        <f t="shared" si="0"/>
        <v>FY2011</v>
      </c>
      <c r="R22" s="760" t="str">
        <f t="shared" si="0"/>
        <v>FY2012</v>
      </c>
      <c r="S22" s="760" t="str">
        <f t="shared" si="0"/>
        <v>FY2013</v>
      </c>
      <c r="T22" s="760" t="str">
        <f t="shared" si="0"/>
        <v>FY2014</v>
      </c>
      <c r="U22" s="760" t="str">
        <f t="shared" si="0"/>
        <v>FY2015</v>
      </c>
      <c r="V22" s="760" t="str">
        <f t="shared" si="0"/>
        <v>FY2016</v>
      </c>
      <c r="W22" s="760" t="str">
        <f t="shared" si="0"/>
        <v>FY2017</v>
      </c>
      <c r="X22" s="760" t="str">
        <f>X2</f>
        <v>FY2018</v>
      </c>
      <c r="Y22" s="760" t="str">
        <f>Y2</f>
        <v>FY2019</v>
      </c>
      <c r="Z22" s="760" t="str">
        <f>Z2</f>
        <v>FY2020</v>
      </c>
      <c r="AA22" s="757"/>
      <c r="AB22" s="757"/>
      <c r="AC22" s="757"/>
      <c r="AD22" s="799"/>
    </row>
    <row r="23" spans="1:41" ht="20.100000000000001" customHeight="1" x14ac:dyDescent="0.2">
      <c r="A23" s="824" t="s">
        <v>1005</v>
      </c>
      <c r="B23" s="124" t="s">
        <v>31</v>
      </c>
      <c r="C23" s="239"/>
      <c r="D23" s="239">
        <f t="shared" ref="D23:W35" si="1">(D3-C3)/(D$18-C$18)*D$38</f>
        <v>5.5327657403673814E-3</v>
      </c>
      <c r="E23" s="239">
        <f t="shared" si="1"/>
        <v>2.8700032840363416E-3</v>
      </c>
      <c r="F23" s="239">
        <f t="shared" si="1"/>
        <v>1.5326156384433357E-2</v>
      </c>
      <c r="G23" s="239">
        <f t="shared" si="1"/>
        <v>2.2861990420988583E-2</v>
      </c>
      <c r="H23" s="239">
        <f t="shared" si="1"/>
        <v>1.7108137496165406E-2</v>
      </c>
      <c r="I23" s="239">
        <f t="shared" si="1"/>
        <v>-9.2014246758098626E-3</v>
      </c>
      <c r="J23" s="239">
        <f t="shared" si="1"/>
        <v>-4.2906918825101311E-4</v>
      </c>
      <c r="K23" s="239">
        <f t="shared" si="1"/>
        <v>-1.4119804060177184E-2</v>
      </c>
      <c r="L23" s="239">
        <f t="shared" si="1"/>
        <v>1.4057544648171407E-2</v>
      </c>
      <c r="M23" s="239">
        <f t="shared" si="1"/>
        <v>1.7403026666391055E-2</v>
      </c>
      <c r="N23" s="239">
        <f t="shared" si="1"/>
        <v>-2.0788527334190256E-2</v>
      </c>
      <c r="O23" s="239">
        <f t="shared" si="1"/>
        <v>1.3915825311232036E-2</v>
      </c>
      <c r="P23" s="239">
        <f t="shared" si="1"/>
        <v>6.1915326353981483E-2</v>
      </c>
      <c r="Q23" s="239">
        <f t="shared" si="1"/>
        <v>-1.2517097111142567E-2</v>
      </c>
      <c r="R23" s="239">
        <f t="shared" si="1"/>
        <v>-2.1359556251159824E-2</v>
      </c>
      <c r="S23" s="239">
        <f t="shared" si="1"/>
        <v>1.931770283298255E-2</v>
      </c>
      <c r="T23" s="239">
        <f t="shared" si="1"/>
        <v>-5.9371821625114321E-4</v>
      </c>
      <c r="U23" s="239">
        <f t="shared" si="1"/>
        <v>-1.2248920279388951E-2</v>
      </c>
      <c r="V23" s="239">
        <f t="shared" si="1"/>
        <v>-5.2741881975094636E-4</v>
      </c>
      <c r="W23" s="239">
        <f t="shared" si="1"/>
        <v>6.0414859860896918E-3</v>
      </c>
      <c r="X23" s="239">
        <f>(X3-W3)/(X$18-W$18)*X$38</f>
        <v>1.9995279861202468E-2</v>
      </c>
      <c r="Y23" s="239">
        <f>(Y3-X3)/(Y$18-X$18)*Y$38</f>
        <v>4.8699851158607622E-2</v>
      </c>
      <c r="Z23" s="239">
        <f>(Z3-Y3)/(Z$18-Y$18)*Z$38</f>
        <v>-1.8344330288335806E-2</v>
      </c>
    </row>
    <row r="24" spans="1:41" x14ac:dyDescent="0.2">
      <c r="A24" s="824" t="s">
        <v>1006</v>
      </c>
      <c r="B24" s="124" t="s">
        <v>1007</v>
      </c>
      <c r="C24" s="239"/>
      <c r="D24" s="239">
        <f t="shared" si="1"/>
        <v>1.7543214812191937E-2</v>
      </c>
      <c r="E24" s="239">
        <f t="shared" si="1"/>
        <v>-7.6915789092420368E-3</v>
      </c>
      <c r="F24" s="239">
        <f t="shared" si="1"/>
        <v>1.8565151617228479E-2</v>
      </c>
      <c r="G24" s="239">
        <f t="shared" si="1"/>
        <v>1.5539689877743543E-2</v>
      </c>
      <c r="H24" s="239">
        <f t="shared" si="1"/>
        <v>6.2688480170856146E-3</v>
      </c>
      <c r="I24" s="239">
        <f t="shared" si="1"/>
        <v>-3.9505510239174315E-3</v>
      </c>
      <c r="J24" s="239">
        <f t="shared" si="1"/>
        <v>1.224048625924597E-2</v>
      </c>
      <c r="K24" s="239">
        <f t="shared" si="1"/>
        <v>-2.2481281077406656E-3</v>
      </c>
      <c r="L24" s="239">
        <f t="shared" si="1"/>
        <v>-1.5300146641473923E-2</v>
      </c>
      <c r="M24" s="239">
        <f t="shared" si="1"/>
        <v>1.433022066459295E-2</v>
      </c>
      <c r="N24" s="239">
        <f t="shared" si="1"/>
        <v>-4.5197493484274209E-2</v>
      </c>
      <c r="O24" s="239">
        <f t="shared" si="1"/>
        <v>3.8051237935685225E-2</v>
      </c>
      <c r="P24" s="239">
        <f t="shared" si="1"/>
        <v>-1.2532325833802149E-2</v>
      </c>
      <c r="Q24" s="239">
        <f t="shared" si="1"/>
        <v>1.7554694623349489E-3</v>
      </c>
      <c r="R24" s="239">
        <f t="shared" si="1"/>
        <v>-1.165622726083509E-2</v>
      </c>
      <c r="S24" s="239">
        <f t="shared" si="1"/>
        <v>4.3847421535623057E-3</v>
      </c>
      <c r="T24" s="239">
        <f t="shared" si="1"/>
        <v>2.9274928216674009E-4</v>
      </c>
      <c r="U24" s="239">
        <f t="shared" si="1"/>
        <v>2.2827234612674125E-2</v>
      </c>
      <c r="V24" s="239">
        <f t="shared" si="1"/>
        <v>-1.2061304836766231E-2</v>
      </c>
      <c r="W24" s="239">
        <f t="shared" si="1"/>
        <v>2.1049714840977961E-2</v>
      </c>
      <c r="X24" s="239">
        <f t="shared" ref="X24:Z37" si="2">(X4-W4)/(X$18-W$18)*X$38</f>
        <v>6.467280863516279E-3</v>
      </c>
      <c r="Y24" s="239">
        <f t="shared" si="2"/>
        <v>2.119681693569415E-3</v>
      </c>
      <c r="Z24" s="239">
        <f t="shared" si="2"/>
        <v>-4.2713261466042996E-3</v>
      </c>
    </row>
    <row r="25" spans="1:41" x14ac:dyDescent="0.2">
      <c r="A25" s="824" t="s">
        <v>1008</v>
      </c>
      <c r="B25" s="124" t="s">
        <v>944</v>
      </c>
      <c r="C25" s="239"/>
      <c r="D25" s="239">
        <f t="shared" si="1"/>
        <v>-1.0949917553955163E-3</v>
      </c>
      <c r="E25" s="239">
        <f t="shared" si="1"/>
        <v>1.3941399344536078E-3</v>
      </c>
      <c r="F25" s="239">
        <f t="shared" si="1"/>
        <v>-2.0939798992607702E-3</v>
      </c>
      <c r="G25" s="239">
        <f t="shared" si="1"/>
        <v>-2.2363047115974335E-3</v>
      </c>
      <c r="H25" s="239">
        <f t="shared" si="1"/>
        <v>8.9446065111621116E-5</v>
      </c>
      <c r="I25" s="239">
        <f t="shared" si="1"/>
        <v>1.5874058582522848E-3</v>
      </c>
      <c r="J25" s="239">
        <f t="shared" si="1"/>
        <v>5.8282231169458126E-4</v>
      </c>
      <c r="K25" s="239">
        <f t="shared" si="1"/>
        <v>1.2982524215070037E-3</v>
      </c>
      <c r="L25" s="239">
        <f t="shared" si="1"/>
        <v>-1.2672379089990467E-3</v>
      </c>
      <c r="M25" s="239">
        <f t="shared" si="1"/>
        <v>8.0248304129100717E-4</v>
      </c>
      <c r="N25" s="239">
        <f t="shared" si="1"/>
        <v>2.805469829622969E-3</v>
      </c>
      <c r="O25" s="239">
        <f t="shared" si="1"/>
        <v>3.370971532883185E-3</v>
      </c>
      <c r="P25" s="239">
        <f t="shared" si="1"/>
        <v>-2.9870089033297379E-4</v>
      </c>
      <c r="Q25" s="239">
        <f t="shared" si="1"/>
        <v>-7.6273810575574645E-5</v>
      </c>
      <c r="R25" s="239">
        <f t="shared" si="1"/>
        <v>-6.3614972952338064E-4</v>
      </c>
      <c r="S25" s="239">
        <f t="shared" si="1"/>
        <v>1.3454266566942073E-3</v>
      </c>
      <c r="T25" s="239">
        <f t="shared" si="1"/>
        <v>5.6301216924956815E-3</v>
      </c>
      <c r="U25" s="239">
        <f t="shared" si="1"/>
        <v>6.4133758922882908E-3</v>
      </c>
      <c r="V25" s="239">
        <f t="shared" si="1"/>
        <v>2.4905782313872186E-3</v>
      </c>
      <c r="W25" s="239">
        <f t="shared" si="1"/>
        <v>9.7995398873159637E-4</v>
      </c>
      <c r="X25" s="239">
        <f t="shared" si="2"/>
        <v>5.7487034693702783E-4</v>
      </c>
      <c r="Y25" s="239">
        <f t="shared" si="2"/>
        <v>2.1864826108256193E-3</v>
      </c>
      <c r="Z25" s="239">
        <f t="shared" si="2"/>
        <v>2.9399560390091319E-3</v>
      </c>
    </row>
    <row r="26" spans="1:41" x14ac:dyDescent="0.2">
      <c r="A26" s="824" t="s">
        <v>1009</v>
      </c>
      <c r="B26" s="124" t="s">
        <v>945</v>
      </c>
      <c r="C26" s="239"/>
      <c r="D26" s="239">
        <f t="shared" si="1"/>
        <v>8.721307398677435E-4</v>
      </c>
      <c r="E26" s="239">
        <f t="shared" si="1"/>
        <v>2.1626120225056718E-3</v>
      </c>
      <c r="F26" s="239">
        <f t="shared" si="1"/>
        <v>3.3231415856600018E-3</v>
      </c>
      <c r="G26" s="239">
        <f t="shared" si="1"/>
        <v>2.6886559639141402E-3</v>
      </c>
      <c r="H26" s="239">
        <f t="shared" si="1"/>
        <v>-4.3140247495699816E-4</v>
      </c>
      <c r="I26" s="239">
        <f t="shared" si="1"/>
        <v>4.6142065014012842E-3</v>
      </c>
      <c r="J26" s="239">
        <f t="shared" si="1"/>
        <v>-2.9661820224117396E-4</v>
      </c>
      <c r="K26" s="239">
        <f t="shared" si="1"/>
        <v>-4.6453047912485795E-4</v>
      </c>
      <c r="L26" s="239">
        <f t="shared" si="1"/>
        <v>-2.7220839150989243E-3</v>
      </c>
      <c r="M26" s="239">
        <f t="shared" si="1"/>
        <v>-2.3427559723280763E-3</v>
      </c>
      <c r="N26" s="239">
        <f t="shared" si="1"/>
        <v>-1.8682663330733501E-3</v>
      </c>
      <c r="O26" s="239">
        <f t="shared" si="1"/>
        <v>2.0267059358642804E-4</v>
      </c>
      <c r="P26" s="239">
        <f t="shared" si="1"/>
        <v>1.4848153746671534E-3</v>
      </c>
      <c r="Q26" s="239">
        <f t="shared" si="1"/>
        <v>-5.125388932102628E-4</v>
      </c>
      <c r="R26" s="239">
        <f t="shared" si="1"/>
        <v>9.734096317758074E-4</v>
      </c>
      <c r="S26" s="239">
        <f t="shared" si="1"/>
        <v>1.8505133872379906E-3</v>
      </c>
      <c r="T26" s="239">
        <f t="shared" si="1"/>
        <v>9.9100923545083174E-4</v>
      </c>
      <c r="U26" s="239">
        <f t="shared" si="1"/>
        <v>3.805650768744207E-4</v>
      </c>
      <c r="V26" s="239">
        <f t="shared" si="1"/>
        <v>2.0329791539188003E-3</v>
      </c>
      <c r="W26" s="239">
        <f t="shared" si="1"/>
        <v>2.3103057969472728E-3</v>
      </c>
      <c r="X26" s="239">
        <f t="shared" si="2"/>
        <v>3.1987335240200681E-4</v>
      </c>
      <c r="Y26" s="239">
        <f t="shared" si="2"/>
        <v>2.4835563459160203E-3</v>
      </c>
      <c r="Z26" s="239">
        <f t="shared" si="2"/>
        <v>2.1663807643447798E-4</v>
      </c>
    </row>
    <row r="27" spans="1:41" x14ac:dyDescent="0.2">
      <c r="A27" s="824" t="s">
        <v>1010</v>
      </c>
      <c r="B27" s="124" t="s">
        <v>946</v>
      </c>
      <c r="C27" s="239"/>
      <c r="D27" s="239">
        <f t="shared" si="1"/>
        <v>1.3763390566061225E-4</v>
      </c>
      <c r="E27" s="239">
        <f t="shared" si="1"/>
        <v>5.3464425151739439E-4</v>
      </c>
      <c r="F27" s="239">
        <f t="shared" si="1"/>
        <v>2.9761996878807287E-5</v>
      </c>
      <c r="G27" s="239">
        <f t="shared" si="1"/>
        <v>6.8733022410781195E-4</v>
      </c>
      <c r="H27" s="239">
        <f t="shared" si="1"/>
        <v>-6.3212978827883375E-4</v>
      </c>
      <c r="I27" s="239">
        <f t="shared" si="1"/>
        <v>-1.5109982338984426E-4</v>
      </c>
      <c r="J27" s="239">
        <f t="shared" si="1"/>
        <v>3.7638487100186603E-5</v>
      </c>
      <c r="K27" s="239">
        <f t="shared" si="1"/>
        <v>1.3971567507993729E-4</v>
      </c>
      <c r="L27" s="239">
        <f t="shared" si="1"/>
        <v>3.2259751767050911E-5</v>
      </c>
      <c r="M27" s="239">
        <f t="shared" si="1"/>
        <v>-1.3280321962735903E-5</v>
      </c>
      <c r="N27" s="239">
        <f t="shared" si="1"/>
        <v>-2.6156935119708642E-5</v>
      </c>
      <c r="O27" s="239">
        <f t="shared" si="1"/>
        <v>1.4150830248645319E-4</v>
      </c>
      <c r="P27" s="239">
        <f t="shared" si="1"/>
        <v>1.5676712782770159E-4</v>
      </c>
      <c r="Q27" s="239">
        <f t="shared" si="1"/>
        <v>2.5898389692267389E-4</v>
      </c>
      <c r="R27" s="239">
        <f t="shared" si="1"/>
        <v>-7.6255172318982252E-5</v>
      </c>
      <c r="S27" s="239">
        <f t="shared" si="1"/>
        <v>-4.4799600006718317E-5</v>
      </c>
      <c r="T27" s="239">
        <f t="shared" si="1"/>
        <v>5.0490368773193251E-4</v>
      </c>
      <c r="U27" s="239">
        <f t="shared" si="1"/>
        <v>5.9030945862480427E-4</v>
      </c>
      <c r="V27" s="239">
        <f t="shared" si="1"/>
        <v>1.5713971057567501E-3</v>
      </c>
      <c r="W27" s="239">
        <f t="shared" si="1"/>
        <v>2.5701522268436758E-3</v>
      </c>
      <c r="X27" s="239">
        <f t="shared" si="2"/>
        <v>2.1610236441022635E-3</v>
      </c>
      <c r="Y27" s="239">
        <f t="shared" si="2"/>
        <v>1.2087434433661402E-3</v>
      </c>
      <c r="Z27" s="239">
        <f t="shared" si="2"/>
        <v>1.2123665574884476E-3</v>
      </c>
    </row>
    <row r="28" spans="1:41" x14ac:dyDescent="0.2">
      <c r="A28" s="824" t="s">
        <v>1011</v>
      </c>
      <c r="B28" s="124" t="s">
        <v>723</v>
      </c>
      <c r="C28" s="239"/>
      <c r="D28" s="239">
        <f t="shared" si="1"/>
        <v>-1.9006659844164928E-2</v>
      </c>
      <c r="E28" s="239">
        <f t="shared" si="1"/>
        <v>-1.8698003515802725E-2</v>
      </c>
      <c r="F28" s="239">
        <f t="shared" si="1"/>
        <v>-4.1280221756031894E-3</v>
      </c>
      <c r="G28" s="239">
        <f t="shared" si="1"/>
        <v>3.7433299026362111E-4</v>
      </c>
      <c r="H28" s="239">
        <f t="shared" si="1"/>
        <v>1.4682572898445666E-2</v>
      </c>
      <c r="I28" s="239">
        <f t="shared" si="1"/>
        <v>9.9810962063739302E-3</v>
      </c>
      <c r="J28" s="239">
        <f t="shared" si="1"/>
        <v>1.3146910622650453E-2</v>
      </c>
      <c r="K28" s="239">
        <f t="shared" si="1"/>
        <v>2.025358101975289E-2</v>
      </c>
      <c r="L28" s="239">
        <f t="shared" si="1"/>
        <v>2.1063349579941843E-2</v>
      </c>
      <c r="M28" s="239">
        <f t="shared" si="1"/>
        <v>-3.5028781507984944E-3</v>
      </c>
      <c r="N28" s="239">
        <f t="shared" si="1"/>
        <v>1.333149628832698E-3</v>
      </c>
      <c r="O28" s="239">
        <f t="shared" si="1"/>
        <v>3.6947950005492424E-3</v>
      </c>
      <c r="P28" s="239">
        <f t="shared" si="1"/>
        <v>6.0980776588770592E-3</v>
      </c>
      <c r="Q28" s="239">
        <f t="shared" si="1"/>
        <v>2.8903815359843021E-3</v>
      </c>
      <c r="R28" s="239">
        <f t="shared" si="1"/>
        <v>2.2903655929477243E-3</v>
      </c>
      <c r="S28" s="239">
        <f t="shared" si="1"/>
        <v>9.2949719482159823E-3</v>
      </c>
      <c r="T28" s="239">
        <f t="shared" si="1"/>
        <v>-1.1253226353901349E-2</v>
      </c>
      <c r="U28" s="239">
        <f t="shared" si="1"/>
        <v>-1.6620986693378374E-3</v>
      </c>
      <c r="V28" s="239">
        <f t="shared" si="1"/>
        <v>1.102167443299909E-3</v>
      </c>
      <c r="W28" s="239">
        <f t="shared" si="1"/>
        <v>1.018586790210438E-2</v>
      </c>
      <c r="X28" s="239">
        <f t="shared" si="2"/>
        <v>5.3032708923528762E-3</v>
      </c>
      <c r="Y28" s="239">
        <f t="shared" si="2"/>
        <v>2.002437703741393E-3</v>
      </c>
      <c r="Z28" s="239">
        <f t="shared" si="2"/>
        <v>7.9425055728469857E-4</v>
      </c>
    </row>
    <row r="29" spans="1:41" x14ac:dyDescent="0.2">
      <c r="A29" s="824" t="s">
        <v>1012</v>
      </c>
      <c r="B29" s="124" t="s">
        <v>34</v>
      </c>
      <c r="C29" s="239"/>
      <c r="D29" s="239">
        <f t="shared" si="1"/>
        <v>-4.7250890378005466E-3</v>
      </c>
      <c r="E29" s="239">
        <f t="shared" si="1"/>
        <v>3.2270753846744436E-3</v>
      </c>
      <c r="F29" s="239">
        <f t="shared" si="1"/>
        <v>4.0966777517351669E-4</v>
      </c>
      <c r="G29" s="239">
        <f t="shared" si="1"/>
        <v>1.0268499874581649E-2</v>
      </c>
      <c r="H29" s="239">
        <f t="shared" si="1"/>
        <v>1.8410450306400798E-3</v>
      </c>
      <c r="I29" s="239">
        <f t="shared" si="1"/>
        <v>1.7187584254469058E-4</v>
      </c>
      <c r="J29" s="239">
        <f t="shared" si="1"/>
        <v>-1.2281748622225766E-3</v>
      </c>
      <c r="K29" s="239">
        <f t="shared" si="1"/>
        <v>-2.1492187659570379E-3</v>
      </c>
      <c r="L29" s="239">
        <f t="shared" si="1"/>
        <v>-1.4687739770296287E-2</v>
      </c>
      <c r="M29" s="239">
        <f t="shared" si="1"/>
        <v>7.6210035541814406E-3</v>
      </c>
      <c r="N29" s="239">
        <f t="shared" si="1"/>
        <v>-2.932575834763113E-3</v>
      </c>
      <c r="O29" s="239">
        <f t="shared" si="1"/>
        <v>3.0588055064042699E-4</v>
      </c>
      <c r="P29" s="239">
        <f t="shared" si="1"/>
        <v>3.9387711023023877E-3</v>
      </c>
      <c r="Q29" s="239">
        <f t="shared" si="1"/>
        <v>2.0029555441789899E-3</v>
      </c>
      <c r="R29" s="239">
        <f t="shared" si="1"/>
        <v>4.5843105137023006E-3</v>
      </c>
      <c r="S29" s="239">
        <f t="shared" si="1"/>
        <v>-3.3827627794546602E-3</v>
      </c>
      <c r="T29" s="239">
        <f t="shared" si="1"/>
        <v>2.6696770601507287E-3</v>
      </c>
      <c r="U29" s="239">
        <f t="shared" si="1"/>
        <v>5.861345230807267E-3</v>
      </c>
      <c r="V29" s="239">
        <f t="shared" si="1"/>
        <v>-1.9871995771808789E-3</v>
      </c>
      <c r="W29" s="239">
        <f t="shared" si="1"/>
        <v>1.2275388314009446E-3</v>
      </c>
      <c r="X29" s="239">
        <f t="shared" si="2"/>
        <v>3.4097720185149454E-3</v>
      </c>
      <c r="Y29" s="239">
        <f t="shared" si="2"/>
        <v>2.5671185470880686E-3</v>
      </c>
      <c r="Z29" s="239">
        <f t="shared" si="2"/>
        <v>-1.2859087330942011E-3</v>
      </c>
    </row>
    <row r="30" spans="1:41" x14ac:dyDescent="0.2">
      <c r="A30" s="824" t="s">
        <v>1013</v>
      </c>
      <c r="B30" s="124" t="s">
        <v>35</v>
      </c>
      <c r="C30" s="239"/>
      <c r="D30" s="239">
        <f t="shared" si="1"/>
        <v>3.6431532614551857E-3</v>
      </c>
      <c r="E30" s="239">
        <f t="shared" si="1"/>
        <v>4.4002170950638245E-3</v>
      </c>
      <c r="F30" s="239">
        <f t="shared" si="1"/>
        <v>3.2415983389800195E-3</v>
      </c>
      <c r="G30" s="239">
        <f t="shared" si="1"/>
        <v>5.3698342487218528E-4</v>
      </c>
      <c r="H30" s="239">
        <f t="shared" si="1"/>
        <v>-6.6620181740466161E-3</v>
      </c>
      <c r="I30" s="239">
        <f t="shared" si="1"/>
        <v>-3.0900073330934084E-3</v>
      </c>
      <c r="J30" s="239">
        <f t="shared" si="1"/>
        <v>2.7191703054731159E-3</v>
      </c>
      <c r="K30" s="239">
        <f t="shared" si="1"/>
        <v>1.4286402083908878E-3</v>
      </c>
      <c r="L30" s="239">
        <f t="shared" si="1"/>
        <v>6.2165373817145832E-4</v>
      </c>
      <c r="M30" s="239">
        <f t="shared" si="1"/>
        <v>-3.7322252409960053E-3</v>
      </c>
      <c r="N30" s="239">
        <f t="shared" si="1"/>
        <v>-3.7287827155978769E-3</v>
      </c>
      <c r="O30" s="239">
        <f t="shared" si="1"/>
        <v>-9.1543060742359467E-4</v>
      </c>
      <c r="P30" s="239">
        <f t="shared" si="1"/>
        <v>-3.8981218951548401E-3</v>
      </c>
      <c r="Q30" s="239">
        <f t="shared" si="1"/>
        <v>-3.5556000119557065E-4</v>
      </c>
      <c r="R30" s="239">
        <f t="shared" si="1"/>
        <v>4.4278093249290216E-3</v>
      </c>
      <c r="S30" s="239">
        <f t="shared" si="1"/>
        <v>7.4747315378173509E-4</v>
      </c>
      <c r="T30" s="239">
        <f t="shared" si="1"/>
        <v>-8.3786070183607976E-5</v>
      </c>
      <c r="U30" s="239">
        <f t="shared" si="1"/>
        <v>1.5940615128260671E-4</v>
      </c>
      <c r="V30" s="239">
        <f t="shared" si="1"/>
        <v>2.2358880891318288E-3</v>
      </c>
      <c r="W30" s="239">
        <f t="shared" si="1"/>
        <v>2.3570259329615678E-3</v>
      </c>
      <c r="X30" s="239">
        <f t="shared" si="2"/>
        <v>-2.0818662294764951E-4</v>
      </c>
      <c r="Y30" s="239">
        <f t="shared" si="2"/>
        <v>4.1646421317362628E-4</v>
      </c>
      <c r="Z30" s="239">
        <f t="shared" si="2"/>
        <v>-2.6748324154502102E-4</v>
      </c>
    </row>
    <row r="31" spans="1:41" x14ac:dyDescent="0.2">
      <c r="A31" s="824" t="s">
        <v>1014</v>
      </c>
      <c r="B31" s="124" t="s">
        <v>947</v>
      </c>
      <c r="C31" s="239"/>
      <c r="D31" s="239">
        <f t="shared" si="1"/>
        <v>1.206750131858601E-4</v>
      </c>
      <c r="E31" s="239">
        <f t="shared" si="1"/>
        <v>5.4666117590779759E-4</v>
      </c>
      <c r="F31" s="239">
        <f t="shared" si="1"/>
        <v>1.8442739445872597E-4</v>
      </c>
      <c r="G31" s="239">
        <f t="shared" si="1"/>
        <v>5.1704580569506659E-4</v>
      </c>
      <c r="H31" s="239">
        <f t="shared" si="1"/>
        <v>-6.5323989828393499E-4</v>
      </c>
      <c r="I31" s="239">
        <f t="shared" si="1"/>
        <v>-6.5842235790387015E-4</v>
      </c>
      <c r="J31" s="239">
        <f t="shared" si="1"/>
        <v>-3.3417192761973295E-4</v>
      </c>
      <c r="K31" s="239">
        <f t="shared" si="1"/>
        <v>3.3524275505456035E-4</v>
      </c>
      <c r="L31" s="239">
        <f t="shared" si="1"/>
        <v>1.6383233880177278E-4</v>
      </c>
      <c r="M31" s="239">
        <f t="shared" si="1"/>
        <v>2.4661322949840283E-4</v>
      </c>
      <c r="N31" s="239">
        <f t="shared" si="1"/>
        <v>2.6592486430236171E-5</v>
      </c>
      <c r="O31" s="239">
        <f t="shared" si="1"/>
        <v>2.837555593181857E-5</v>
      </c>
      <c r="P31" s="239">
        <f t="shared" si="1"/>
        <v>-1.0958355782236825E-4</v>
      </c>
      <c r="Q31" s="239">
        <f t="shared" si="1"/>
        <v>-1.2870941611408236E-4</v>
      </c>
      <c r="R31" s="239">
        <f t="shared" si="1"/>
        <v>-1.815584778460952E-4</v>
      </c>
      <c r="S31" s="239">
        <f t="shared" si="1"/>
        <v>5.3051138061133669E-5</v>
      </c>
      <c r="T31" s="239">
        <f t="shared" si="1"/>
        <v>1.529975524130201E-4</v>
      </c>
      <c r="U31" s="239">
        <f t="shared" si="1"/>
        <v>-5.1346692847402896E-5</v>
      </c>
      <c r="V31" s="239">
        <f t="shared" si="1"/>
        <v>-1.0096953639552038E-4</v>
      </c>
      <c r="W31" s="239">
        <f t="shared" si="1"/>
        <v>4.9947644382805315E-5</v>
      </c>
      <c r="X31" s="239">
        <f t="shared" si="2"/>
        <v>-2.4187590552946989E-5</v>
      </c>
      <c r="Y31" s="239">
        <f t="shared" si="2"/>
        <v>-1.1676453163158626E-4</v>
      </c>
      <c r="Z31" s="239">
        <f t="shared" si="2"/>
        <v>7.8832260643784237E-4</v>
      </c>
    </row>
    <row r="32" spans="1:41" x14ac:dyDescent="0.2">
      <c r="A32" s="825" t="s">
        <v>93</v>
      </c>
      <c r="B32" s="124" t="s">
        <v>1015</v>
      </c>
      <c r="C32" s="239"/>
      <c r="D32" s="239">
        <f t="shared" si="1"/>
        <v>8.5471503504853052E-4</v>
      </c>
      <c r="E32" s="239">
        <f t="shared" si="1"/>
        <v>-2.0053467593389806E-4</v>
      </c>
      <c r="F32" s="239">
        <f t="shared" si="1"/>
        <v>5.313393533654127E-4</v>
      </c>
      <c r="G32" s="239">
        <f t="shared" si="1"/>
        <v>1.0771646645582331E-3</v>
      </c>
      <c r="H32" s="239">
        <f t="shared" si="1"/>
        <v>1.340201519295517E-3</v>
      </c>
      <c r="I32" s="239">
        <f t="shared" si="1"/>
        <v>4.7265294149982868E-4</v>
      </c>
      <c r="J32" s="239">
        <f t="shared" si="1"/>
        <v>3.2209025948752356E-4</v>
      </c>
      <c r="K32" s="239">
        <f t="shared" si="1"/>
        <v>1.7600503768260703E-3</v>
      </c>
      <c r="L32" s="239">
        <f t="shared" si="1"/>
        <v>-1.4243814567124176E-3</v>
      </c>
      <c r="M32" s="239">
        <f t="shared" si="1"/>
        <v>1.1707079474432274E-3</v>
      </c>
      <c r="N32" s="239">
        <f t="shared" si="1"/>
        <v>1.8758833689029979E-4</v>
      </c>
      <c r="O32" s="239">
        <f t="shared" si="1"/>
        <v>7.4230291398569119E-4</v>
      </c>
      <c r="P32" s="239">
        <f t="shared" si="1"/>
        <v>-1.9200233920570119E-4</v>
      </c>
      <c r="Q32" s="239">
        <f t="shared" si="1"/>
        <v>2.0627183181123226E-4</v>
      </c>
      <c r="R32" s="239">
        <f t="shared" si="1"/>
        <v>1.5891417692479198E-3</v>
      </c>
      <c r="S32" s="239">
        <f t="shared" si="1"/>
        <v>3.1543291485334974E-4</v>
      </c>
      <c r="T32" s="239">
        <f t="shared" si="1"/>
        <v>3.9670957817345186E-3</v>
      </c>
      <c r="U32" s="239">
        <f t="shared" si="1"/>
        <v>-5.5833741740032969E-4</v>
      </c>
      <c r="V32" s="239">
        <f t="shared" si="1"/>
        <v>4.0475496850021194E-3</v>
      </c>
      <c r="W32" s="239">
        <f t="shared" si="1"/>
        <v>-1.8301444736093869E-3</v>
      </c>
      <c r="X32" s="239">
        <f t="shared" si="2"/>
        <v>-1.0885320908056351E-3</v>
      </c>
      <c r="Y32" s="239">
        <f t="shared" si="2"/>
        <v>-3.2033529894383876E-3</v>
      </c>
      <c r="Z32" s="239">
        <f t="shared" si="2"/>
        <v>-6.0330110977214546E-4</v>
      </c>
    </row>
    <row r="33" spans="1:41" x14ac:dyDescent="0.2">
      <c r="A33" s="764" t="s">
        <v>94</v>
      </c>
      <c r="B33" s="757" t="s">
        <v>37</v>
      </c>
      <c r="C33" s="239"/>
      <c r="D33" s="239">
        <f t="shared" si="1"/>
        <v>-8.3880288659422628E-3</v>
      </c>
      <c r="E33" s="239">
        <f t="shared" si="1"/>
        <v>-4.5487677576021282E-3</v>
      </c>
      <c r="F33" s="239">
        <f t="shared" si="1"/>
        <v>1.838413804210969E-3</v>
      </c>
      <c r="G33" s="239">
        <f t="shared" si="1"/>
        <v>4.8314507079535926E-3</v>
      </c>
      <c r="H33" s="239">
        <f t="shared" si="1"/>
        <v>-9.9905026089733076E-3</v>
      </c>
      <c r="I33" s="239">
        <f t="shared" si="1"/>
        <v>4.7533827300373036E-3</v>
      </c>
      <c r="J33" s="239">
        <f t="shared" si="1"/>
        <v>3.5437922912320047E-3</v>
      </c>
      <c r="K33" s="239">
        <f t="shared" si="1"/>
        <v>9.4436194584985884E-4</v>
      </c>
      <c r="L33" s="239">
        <f t="shared" si="1"/>
        <v>4.6284726614857156E-5</v>
      </c>
      <c r="M33" s="239">
        <f t="shared" si="1"/>
        <v>5.8962873647878614E-3</v>
      </c>
      <c r="N33" s="239">
        <f t="shared" si="1"/>
        <v>6.1183603440802285E-3</v>
      </c>
      <c r="O33" s="239">
        <f t="shared" si="1"/>
        <v>1.2146198391894452E-4</v>
      </c>
      <c r="P33" s="239">
        <f t="shared" si="1"/>
        <v>-2.121842548494656E-3</v>
      </c>
      <c r="Q33" s="239">
        <f t="shared" si="1"/>
        <v>-3.4974630050574797E-3</v>
      </c>
      <c r="R33" s="239">
        <f t="shared" si="1"/>
        <v>8.6679751817786439E-3</v>
      </c>
      <c r="S33" s="239">
        <f t="shared" si="1"/>
        <v>3.6223548368207671E-3</v>
      </c>
      <c r="T33" s="239">
        <f t="shared" si="1"/>
        <v>-5.5899541568522424E-3</v>
      </c>
      <c r="U33" s="239">
        <f t="shared" si="1"/>
        <v>2.2270034306524689E-3</v>
      </c>
      <c r="V33" s="239">
        <f t="shared" si="1"/>
        <v>7.3094241093521421E-3</v>
      </c>
      <c r="W33" s="239">
        <f t="shared" si="1"/>
        <v>-4.6357338980789328E-3</v>
      </c>
      <c r="X33" s="239">
        <f t="shared" si="2"/>
        <v>1.850115707883836E-3</v>
      </c>
      <c r="Y33" s="239">
        <f t="shared" si="2"/>
        <v>4.9953175235624373E-3</v>
      </c>
      <c r="Z33" s="239">
        <f t="shared" si="2"/>
        <v>2.2474968422113372E-4</v>
      </c>
    </row>
    <row r="34" spans="1:41" x14ac:dyDescent="0.2">
      <c r="A34" s="766"/>
      <c r="B34" s="765" t="s">
        <v>543</v>
      </c>
      <c r="C34" s="239"/>
      <c r="D34" s="239">
        <f t="shared" si="1"/>
        <v>1.2848153598276463E-3</v>
      </c>
      <c r="E34" s="239">
        <f t="shared" si="1"/>
        <v>3.4805157432441327E-4</v>
      </c>
      <c r="F34" s="239">
        <f t="shared" si="1"/>
        <v>-9.62260576615135E-3</v>
      </c>
      <c r="G34" s="239">
        <f t="shared" si="1"/>
        <v>-6.7678141105228184E-4</v>
      </c>
      <c r="H34" s="239">
        <f t="shared" si="1"/>
        <v>9.6756490819298446E-5</v>
      </c>
      <c r="I34" s="239">
        <f t="shared" si="1"/>
        <v>-1.0564221272605602E-3</v>
      </c>
      <c r="J34" s="239">
        <f t="shared" si="1"/>
        <v>-1.8321522720695792E-4</v>
      </c>
      <c r="K34" s="239">
        <f t="shared" si="1"/>
        <v>4.1742595056286771E-5</v>
      </c>
      <c r="L34" s="239">
        <f t="shared" si="1"/>
        <v>1.4473712453146803E-3</v>
      </c>
      <c r="M34" s="239">
        <f t="shared" si="1"/>
        <v>-8.2593018243937838E-4</v>
      </c>
      <c r="N34" s="239">
        <f t="shared" si="1"/>
        <v>-3.9265734500092657E-4</v>
      </c>
      <c r="O34" s="239">
        <f t="shared" si="1"/>
        <v>-2.2933404466707781E-3</v>
      </c>
      <c r="P34" s="239">
        <f t="shared" si="1"/>
        <v>-2.1056862301203682E-4</v>
      </c>
      <c r="Q34" s="239">
        <f t="shared" si="1"/>
        <v>9.2426175561857499E-4</v>
      </c>
      <c r="R34" s="239">
        <f t="shared" si="1"/>
        <v>4.0237255530938497E-4</v>
      </c>
      <c r="S34" s="239">
        <f t="shared" si="1"/>
        <v>-1.3611091002951753E-3</v>
      </c>
      <c r="T34" s="239">
        <f t="shared" si="1"/>
        <v>-3.616225926482038E-3</v>
      </c>
      <c r="U34" s="239">
        <f t="shared" si="1"/>
        <v>-5.3425961310306228E-3</v>
      </c>
      <c r="V34" s="239">
        <f t="shared" si="1"/>
        <v>-2.9656620067154021E-3</v>
      </c>
      <c r="W34" s="239">
        <f t="shared" si="1"/>
        <v>-5.1952898788833616E-3</v>
      </c>
      <c r="X34" s="239">
        <f t="shared" si="2"/>
        <v>-2.3926681504700151E-3</v>
      </c>
      <c r="Y34" s="239">
        <f t="shared" si="2"/>
        <v>-1.0000217028159259E-3</v>
      </c>
      <c r="Z34" s="239">
        <f t="shared" si="2"/>
        <v>-1.3314127648185127E-3</v>
      </c>
    </row>
    <row r="35" spans="1:41" x14ac:dyDescent="0.2">
      <c r="A35" s="766"/>
      <c r="B35" s="767" t="s">
        <v>544</v>
      </c>
      <c r="C35" s="784"/>
      <c r="D35" s="784">
        <f t="shared" si="1"/>
        <v>-3.2256656356983576E-3</v>
      </c>
      <c r="E35" s="784">
        <f t="shared" si="1"/>
        <v>-1.5655480136097293E-2</v>
      </c>
      <c r="F35" s="784">
        <f t="shared" si="1"/>
        <v>2.7605050409373975E-2</v>
      </c>
      <c r="G35" s="784">
        <f t="shared" si="1"/>
        <v>5.6470057832028714E-2</v>
      </c>
      <c r="H35" s="784">
        <f t="shared" si="1"/>
        <v>2.3057714573023511E-2</v>
      </c>
      <c r="I35" s="784">
        <f t="shared" si="1"/>
        <v>3.472692738734344E-3</v>
      </c>
      <c r="J35" s="784">
        <f t="shared" si="1"/>
        <v>3.0121661129342382E-2</v>
      </c>
      <c r="K35" s="784">
        <f t="shared" si="1"/>
        <v>7.2199055845177489E-3</v>
      </c>
      <c r="L35" s="784">
        <f t="shared" si="1"/>
        <v>2.0307063362024723E-3</v>
      </c>
      <c r="M35" s="784">
        <f t="shared" si="1"/>
        <v>3.7053272599661249E-2</v>
      </c>
      <c r="N35" s="784">
        <f t="shared" si="1"/>
        <v>-6.4463299356163004E-2</v>
      </c>
      <c r="O35" s="784">
        <f t="shared" si="1"/>
        <v>5.7366258626805076E-2</v>
      </c>
      <c r="P35" s="784">
        <f t="shared" si="1"/>
        <v>5.4230611929831064E-2</v>
      </c>
      <c r="Q35" s="784">
        <f t="shared" si="1"/>
        <v>-9.049318210444815E-3</v>
      </c>
      <c r="R35" s="784">
        <f t="shared" si="1"/>
        <v>-1.0974362321992568E-2</v>
      </c>
      <c r="S35" s="784">
        <f t="shared" ref="D35:W37" si="3">(S15-R15)/(S$18-R$18)*S$38</f>
        <v>3.6142997542453467E-2</v>
      </c>
      <c r="T35" s="784">
        <f t="shared" si="3"/>
        <v>-6.928356431526928E-3</v>
      </c>
      <c r="U35" s="784">
        <f t="shared" si="3"/>
        <v>1.8595940663198838E-2</v>
      </c>
      <c r="V35" s="784">
        <f t="shared" si="3"/>
        <v>3.147429041039789E-3</v>
      </c>
      <c r="W35" s="784">
        <f t="shared" si="3"/>
        <v>3.5110824899868207E-2</v>
      </c>
      <c r="X35" s="784">
        <f t="shared" si="2"/>
        <v>3.6367912232135459E-2</v>
      </c>
      <c r="Y35" s="784">
        <f t="shared" si="2"/>
        <v>6.2359514015964443E-2</v>
      </c>
      <c r="Z35" s="784">
        <f t="shared" si="2"/>
        <v>-1.9927478763294256E-2</v>
      </c>
    </row>
    <row r="36" spans="1:41" x14ac:dyDescent="0.2">
      <c r="A36" s="766"/>
      <c r="B36" s="765" t="s">
        <v>545</v>
      </c>
      <c r="C36" s="239"/>
      <c r="D36" s="239">
        <f t="shared" si="3"/>
        <v>-5.4662764426506956E-3</v>
      </c>
      <c r="E36" s="239">
        <f t="shared" si="3"/>
        <v>-5.4759358757663929E-3</v>
      </c>
      <c r="F36" s="239">
        <f t="shared" si="3"/>
        <v>-1.0724431912384346E-2</v>
      </c>
      <c r="G36" s="239">
        <f t="shared" si="3"/>
        <v>1.6759144048751281E-2</v>
      </c>
      <c r="H36" s="239">
        <f t="shared" si="3"/>
        <v>1.232907299517468E-2</v>
      </c>
      <c r="I36" s="239">
        <f t="shared" si="3"/>
        <v>-1.8340170052119416E-2</v>
      </c>
      <c r="J36" s="239">
        <f t="shared" si="3"/>
        <v>-2.78506560249972E-2</v>
      </c>
      <c r="K36" s="239">
        <f t="shared" si="3"/>
        <v>1.4031114471998443E-2</v>
      </c>
      <c r="L36" s="239">
        <f t="shared" si="3"/>
        <v>-6.827183344827091E-3</v>
      </c>
      <c r="M36" s="239">
        <f t="shared" si="3"/>
        <v>5.1916454283619093E-3</v>
      </c>
      <c r="N36" s="239">
        <f t="shared" si="3"/>
        <v>-7.4497677676708162E-3</v>
      </c>
      <c r="O36" s="239">
        <f t="shared" si="3"/>
        <v>-1.6995251716846307E-2</v>
      </c>
      <c r="P36" s="239">
        <f t="shared" si="3"/>
        <v>5.7119101909753577E-3</v>
      </c>
      <c r="Q36" s="239">
        <f t="shared" si="3"/>
        <v>-4.0180621134060755E-3</v>
      </c>
      <c r="R36" s="239">
        <f t="shared" si="3"/>
        <v>-5.5363797995271538E-3</v>
      </c>
      <c r="S36" s="239">
        <f t="shared" si="3"/>
        <v>5.2703671243015636E-3</v>
      </c>
      <c r="T36" s="239">
        <f t="shared" si="3"/>
        <v>-3.5530804898512135E-3</v>
      </c>
      <c r="U36" s="239">
        <f t="shared" si="3"/>
        <v>6.7304246195338318E-3</v>
      </c>
      <c r="V36" s="239">
        <f t="shared" si="3"/>
        <v>8.0344515888251759E-3</v>
      </c>
      <c r="W36" s="239">
        <f t="shared" si="3"/>
        <v>1.4605185905843894E-3</v>
      </c>
      <c r="X36" s="239">
        <f t="shared" si="2"/>
        <v>-1.3990736235274513E-3</v>
      </c>
      <c r="Y36" s="239">
        <f t="shared" si="2"/>
        <v>4.7849473087638031E-3</v>
      </c>
      <c r="Z36" s="239">
        <f t="shared" si="2"/>
        <v>-6.7421762102514674E-4</v>
      </c>
    </row>
    <row r="37" spans="1:41" x14ac:dyDescent="0.2">
      <c r="A37" s="766"/>
      <c r="B37" s="765" t="s">
        <v>546</v>
      </c>
      <c r="C37" s="793"/>
      <c r="D37" s="239">
        <f t="shared" si="3"/>
        <v>2.0611867878229063E-3</v>
      </c>
      <c r="E37" s="239">
        <f t="shared" si="3"/>
        <v>9.1646336586401166E-3</v>
      </c>
      <c r="F37" s="239">
        <f t="shared" si="3"/>
        <v>-6.2459515972030947E-3</v>
      </c>
      <c r="G37" s="239">
        <f t="shared" si="3"/>
        <v>-2.3630214367885939E-3</v>
      </c>
      <c r="H37" s="239">
        <f t="shared" si="3"/>
        <v>-1.2196370059364973E-4</v>
      </c>
      <c r="I37" s="239">
        <f t="shared" si="3"/>
        <v>2.3103920575100455E-5</v>
      </c>
      <c r="J37" s="239">
        <f t="shared" si="3"/>
        <v>-5.4651902692261925E-3</v>
      </c>
      <c r="K37" s="239">
        <f t="shared" si="3"/>
        <v>1.8759721139393591E-3</v>
      </c>
      <c r="L37" s="239">
        <f t="shared" si="3"/>
        <v>1.2900905203434535E-3</v>
      </c>
      <c r="M37" s="239">
        <f t="shared" si="3"/>
        <v>-1.1827812866578359E-2</v>
      </c>
      <c r="N37" s="239">
        <f t="shared" si="3"/>
        <v>9.0748444695601862E-3</v>
      </c>
      <c r="O37" s="239">
        <f t="shared" si="3"/>
        <v>-4.6080727488566689E-3</v>
      </c>
      <c r="P37" s="239">
        <f t="shared" si="3"/>
        <v>4.3130291839198432E-3</v>
      </c>
      <c r="Q37" s="239">
        <f t="shared" si="3"/>
        <v>5.5460614309006213E-3</v>
      </c>
      <c r="R37" s="239">
        <f t="shared" si="3"/>
        <v>-5.6781275628380156E-3</v>
      </c>
      <c r="S37" s="239">
        <f t="shared" si="3"/>
        <v>-1.1805522713116239E-3</v>
      </c>
      <c r="T37" s="239">
        <f t="shared" si="3"/>
        <v>3.7156695969630012E-3</v>
      </c>
      <c r="U37" s="239">
        <f t="shared" si="3"/>
        <v>-8.2566595520057028E-3</v>
      </c>
      <c r="V37" s="239">
        <f t="shared" si="3"/>
        <v>-4.3138238277933748E-4</v>
      </c>
      <c r="W37" s="239">
        <f t="shared" si="3"/>
        <v>-4.0657643698451271E-3</v>
      </c>
      <c r="X37" s="239">
        <f t="shared" si="2"/>
        <v>7.7867004747854992E-4</v>
      </c>
      <c r="Y37" s="239">
        <f t="shared" si="2"/>
        <v>-6.9755002263756426E-4</v>
      </c>
      <c r="Z37" s="239">
        <f t="shared" si="2"/>
        <v>-1.4744626407483647E-3</v>
      </c>
    </row>
    <row r="38" spans="1:41" ht="20.100000000000001" customHeight="1" x14ac:dyDescent="0.2">
      <c r="A38" s="807"/>
      <c r="B38" s="770" t="s">
        <v>547</v>
      </c>
      <c r="C38" s="809"/>
      <c r="D38" s="809">
        <f t="shared" ref="D38:W38" si="4">D18/C18-1</f>
        <v>-6.6307552905261469E-3</v>
      </c>
      <c r="E38" s="809">
        <f t="shared" si="4"/>
        <v>-1.1966782353223571E-2</v>
      </c>
      <c r="F38" s="809">
        <f t="shared" si="4"/>
        <v>1.0634666899786538E-2</v>
      </c>
      <c r="G38" s="809">
        <f t="shared" si="4"/>
        <v>7.08661804439914E-2</v>
      </c>
      <c r="H38" s="809">
        <f t="shared" si="4"/>
        <v>3.5264823867604544E-2</v>
      </c>
      <c r="I38" s="809">
        <f t="shared" si="4"/>
        <v>-1.4844373392809973E-2</v>
      </c>
      <c r="J38" s="809">
        <f t="shared" si="4"/>
        <v>-3.1941851648810138E-3</v>
      </c>
      <c r="K38" s="809">
        <f t="shared" si="4"/>
        <v>2.3126992170455551E-2</v>
      </c>
      <c r="L38" s="809">
        <f t="shared" si="4"/>
        <v>-3.5063864882811657E-3</v>
      </c>
      <c r="M38" s="809">
        <f t="shared" si="4"/>
        <v>3.0417105161444802E-2</v>
      </c>
      <c r="N38" s="809">
        <f t="shared" si="4"/>
        <v>-6.2838222654273634E-2</v>
      </c>
      <c r="O38" s="809">
        <f t="shared" si="4"/>
        <v>3.57629341611021E-2</v>
      </c>
      <c r="P38" s="809">
        <f t="shared" si="4"/>
        <v>6.4255551304726266E-2</v>
      </c>
      <c r="Q38" s="809">
        <f t="shared" si="4"/>
        <v>-7.5213188929502683E-3</v>
      </c>
      <c r="R38" s="809">
        <f t="shared" si="4"/>
        <v>-2.2188869684357737E-2</v>
      </c>
      <c r="S38" s="809">
        <f t="shared" si="4"/>
        <v>4.0232812395443407E-2</v>
      </c>
      <c r="T38" s="809">
        <f t="shared" si="4"/>
        <v>-6.7657673244151395E-3</v>
      </c>
      <c r="U38" s="809">
        <f t="shared" si="4"/>
        <v>1.706970573072697E-2</v>
      </c>
      <c r="V38" s="809">
        <f t="shared" si="4"/>
        <v>1.0750498247085627E-2</v>
      </c>
      <c r="W38" s="809">
        <f t="shared" si="4"/>
        <v>3.2505579120607475E-2</v>
      </c>
      <c r="X38" s="809">
        <f>X18/W18-1</f>
        <v>3.5747508656086557E-2</v>
      </c>
      <c r="Y38" s="809">
        <f>Y18/X18-1</f>
        <v>6.6446911302090683E-2</v>
      </c>
      <c r="Z38" s="809">
        <f>Z18/Y18-1</f>
        <v>-2.2076159025067765E-2</v>
      </c>
    </row>
    <row r="39" spans="1:41" s="776" customFormat="1" ht="20.100000000000001" customHeight="1" x14ac:dyDescent="0.2">
      <c r="A39" s="787"/>
      <c r="B39" s="788"/>
      <c r="C39" s="789"/>
      <c r="D39" s="789"/>
      <c r="E39" s="789"/>
      <c r="F39" s="789"/>
      <c r="G39" s="789"/>
      <c r="H39" s="789"/>
      <c r="I39" s="789"/>
      <c r="J39" s="789"/>
      <c r="K39" s="789"/>
      <c r="L39" s="789"/>
      <c r="M39" s="789"/>
      <c r="N39" s="789"/>
      <c r="O39" s="789"/>
      <c r="P39" s="789"/>
      <c r="Q39" s="789"/>
      <c r="R39" s="789"/>
      <c r="S39" s="789"/>
      <c r="T39" s="789"/>
      <c r="U39" s="789"/>
      <c r="V39" s="789"/>
      <c r="W39" s="789"/>
      <c r="X39" s="789"/>
      <c r="Y39" s="789"/>
      <c r="Z39" s="789"/>
    </row>
    <row r="40" spans="1:41" s="756" customFormat="1" ht="19.5" customHeight="1" x14ac:dyDescent="0.2">
      <c r="A40" s="777" t="s">
        <v>996</v>
      </c>
      <c r="B40" s="757"/>
      <c r="C40" s="757"/>
      <c r="D40" s="757"/>
      <c r="E40" s="757"/>
      <c r="F40" s="757"/>
      <c r="G40" s="757"/>
      <c r="H40" s="757"/>
      <c r="I40" s="757"/>
      <c r="J40" s="757"/>
      <c r="K40" s="757"/>
      <c r="L40" s="757"/>
      <c r="M40" s="757"/>
      <c r="N40" s="757"/>
      <c r="O40" s="757"/>
      <c r="P40" s="757"/>
      <c r="Q40" s="757"/>
      <c r="R40" s="757"/>
      <c r="S40" s="757"/>
      <c r="T40" s="757"/>
      <c r="U40" s="757"/>
      <c r="V40" s="757"/>
      <c r="W40" s="757"/>
      <c r="X40" s="757"/>
      <c r="Y40" s="757"/>
      <c r="Z40" s="757"/>
      <c r="AA40" s="791"/>
      <c r="AB40" s="791"/>
      <c r="AC40" s="791"/>
      <c r="AD40" s="791"/>
      <c r="AE40" s="791"/>
      <c r="AF40" s="791"/>
      <c r="AG40" s="791"/>
      <c r="AH40" s="791"/>
      <c r="AI40" s="791"/>
      <c r="AJ40" s="791"/>
      <c r="AK40" s="791"/>
      <c r="AL40" s="791"/>
      <c r="AM40" s="791"/>
      <c r="AN40" s="791"/>
      <c r="AO40" s="791"/>
    </row>
    <row r="41" spans="1:41" s="756" customFormat="1" ht="25.15" customHeight="1" x14ac:dyDescent="0.2">
      <c r="A41" s="755" t="str">
        <f>Index!B19</f>
        <v>Table 3j     RMI current price GDP by institutional sector, FY2004-FY2020</v>
      </c>
      <c r="AA41" s="757"/>
      <c r="AB41" s="757"/>
      <c r="AC41" s="757"/>
    </row>
    <row r="42" spans="1:41" s="756" customFormat="1" ht="20.100000000000001" customHeight="1" x14ac:dyDescent="0.2">
      <c r="A42" s="781"/>
      <c r="B42" s="759" t="s">
        <v>344</v>
      </c>
      <c r="C42" s="760" t="str">
        <f t="shared" ref="C42:E42" si="5">C2</f>
        <v>FY1997</v>
      </c>
      <c r="D42" s="760" t="str">
        <f t="shared" si="5"/>
        <v>FY1998</v>
      </c>
      <c r="E42" s="760" t="str">
        <f t="shared" si="5"/>
        <v>FY1999</v>
      </c>
      <c r="F42" s="760" t="str">
        <f t="shared" ref="F42:X42" si="6">F2</f>
        <v>FY2000</v>
      </c>
      <c r="G42" s="760" t="str">
        <f t="shared" si="6"/>
        <v>FY2001</v>
      </c>
      <c r="H42" s="760" t="str">
        <f t="shared" si="6"/>
        <v>FY2002</v>
      </c>
      <c r="I42" s="760" t="str">
        <f t="shared" si="6"/>
        <v>FY2003</v>
      </c>
      <c r="J42" s="760" t="str">
        <f t="shared" si="6"/>
        <v>FY2004</v>
      </c>
      <c r="K42" s="760" t="str">
        <f t="shared" si="6"/>
        <v>FY2005</v>
      </c>
      <c r="L42" s="760" t="str">
        <f t="shared" si="6"/>
        <v>FY2006</v>
      </c>
      <c r="M42" s="760" t="str">
        <f t="shared" si="6"/>
        <v>FY2007</v>
      </c>
      <c r="N42" s="760" t="str">
        <f t="shared" si="6"/>
        <v>FY2008</v>
      </c>
      <c r="O42" s="760" t="str">
        <f t="shared" si="6"/>
        <v>FY2009</v>
      </c>
      <c r="P42" s="760" t="str">
        <f t="shared" si="6"/>
        <v>FY2010</v>
      </c>
      <c r="Q42" s="760" t="str">
        <f t="shared" si="6"/>
        <v>FY2011</v>
      </c>
      <c r="R42" s="760" t="str">
        <f t="shared" si="6"/>
        <v>FY2012</v>
      </c>
      <c r="S42" s="760" t="str">
        <f t="shared" si="6"/>
        <v>FY2013</v>
      </c>
      <c r="T42" s="760" t="str">
        <f t="shared" si="6"/>
        <v>FY2014</v>
      </c>
      <c r="U42" s="760" t="str">
        <f t="shared" si="6"/>
        <v>FY2015</v>
      </c>
      <c r="V42" s="760" t="str">
        <f t="shared" si="6"/>
        <v>FY2016</v>
      </c>
      <c r="W42" s="760" t="str">
        <f t="shared" si="6"/>
        <v>FY2017</v>
      </c>
      <c r="X42" s="760" t="str">
        <f t="shared" si="6"/>
        <v>FY2018</v>
      </c>
      <c r="Y42" s="760" t="str">
        <f t="shared" ref="Y42:Z42" si="7">Y2</f>
        <v>FY2019</v>
      </c>
      <c r="Z42" s="760" t="str">
        <f t="shared" si="7"/>
        <v>FY2020</v>
      </c>
      <c r="AA42" s="757"/>
      <c r="AB42" s="757"/>
      <c r="AC42" s="757"/>
      <c r="AD42" s="799"/>
    </row>
    <row r="43" spans="1:41" s="756" customFormat="1" ht="20.100000000000001" customHeight="1" x14ac:dyDescent="0.2">
      <c r="A43" s="824" t="s">
        <v>1005</v>
      </c>
      <c r="B43" s="124" t="s">
        <v>31</v>
      </c>
      <c r="C43" s="805">
        <v>28.717884063720703</v>
      </c>
      <c r="D43" s="805">
        <v>30.698143005371094</v>
      </c>
      <c r="E43" s="805">
        <v>30.540390014648438</v>
      </c>
      <c r="F43" s="805">
        <v>29.992340087890625</v>
      </c>
      <c r="G43" s="805">
        <v>32.920932769775391</v>
      </c>
      <c r="H43" s="805">
        <v>35.949527740478516</v>
      </c>
      <c r="I43" s="805">
        <v>34.666374206542969</v>
      </c>
      <c r="J43" s="805">
        <v>35.117633819580078</v>
      </c>
      <c r="K43" s="805">
        <v>33.627769470214844</v>
      </c>
      <c r="L43" s="805">
        <v>38.253147125244141</v>
      </c>
      <c r="M43" s="805">
        <v>38.569385528564453</v>
      </c>
      <c r="N43" s="805">
        <v>43.683948516845703</v>
      </c>
      <c r="O43" s="805">
        <v>41.100307464599609</v>
      </c>
      <c r="P43" s="805">
        <v>47.513240814208984</v>
      </c>
      <c r="Q43" s="805">
        <v>53.007465362548828</v>
      </c>
      <c r="R43" s="805">
        <v>61.083251953125</v>
      </c>
      <c r="S43" s="805">
        <v>61.758266448974609</v>
      </c>
      <c r="T43" s="805">
        <v>56.354606628417969</v>
      </c>
      <c r="U43" s="805">
        <v>54.926910400390625</v>
      </c>
      <c r="V43" s="805">
        <v>61.765941619873047</v>
      </c>
      <c r="W43" s="805">
        <v>70.494758605957031</v>
      </c>
      <c r="X43" s="805">
        <v>74.3935546875</v>
      </c>
      <c r="Y43" s="805">
        <v>86.457557678222656</v>
      </c>
      <c r="Z43" s="805">
        <v>89.031120300292969</v>
      </c>
      <c r="AA43" s="757"/>
      <c r="AB43" s="757"/>
      <c r="AC43" s="757"/>
    </row>
    <row r="44" spans="1:41" x14ac:dyDescent="0.2">
      <c r="A44" s="824" t="s">
        <v>1006</v>
      </c>
      <c r="B44" s="124" t="s">
        <v>1007</v>
      </c>
      <c r="C44" s="805">
        <v>11.051083564758301</v>
      </c>
      <c r="D44" s="805">
        <v>14.532350540161133</v>
      </c>
      <c r="E44" s="805">
        <v>13.582653999328613</v>
      </c>
      <c r="F44" s="805">
        <v>16.383159637451172</v>
      </c>
      <c r="G44" s="805">
        <v>13.337481498718262</v>
      </c>
      <c r="H44" s="805">
        <v>19.475196838378906</v>
      </c>
      <c r="I44" s="805">
        <v>15.827613830566406</v>
      </c>
      <c r="J44" s="805">
        <v>13.086027145385742</v>
      </c>
      <c r="K44" s="805">
        <v>11.592631340026855</v>
      </c>
      <c r="L44" s="805">
        <v>12.003822326660156</v>
      </c>
      <c r="M44" s="805">
        <v>18.642692565917969</v>
      </c>
      <c r="N44" s="805">
        <v>15.956975936889648</v>
      </c>
      <c r="O44" s="805">
        <v>18.888895034790039</v>
      </c>
      <c r="P44" s="805">
        <v>18.490785598754883</v>
      </c>
      <c r="Q44" s="805">
        <v>22.521282196044922</v>
      </c>
      <c r="R44" s="805">
        <v>21.389575958251953</v>
      </c>
      <c r="S44" s="805">
        <v>19.438299179077148</v>
      </c>
      <c r="T44" s="805">
        <v>21.506473541259766</v>
      </c>
      <c r="U44" s="805">
        <v>25.560291290283203</v>
      </c>
      <c r="V44" s="805">
        <v>32.757518768310547</v>
      </c>
      <c r="W44" s="805">
        <v>30.640497207641602</v>
      </c>
      <c r="X44" s="805">
        <v>27.514751434326172</v>
      </c>
      <c r="Y44" s="805">
        <v>30.497459411621094</v>
      </c>
      <c r="Z44" s="805">
        <v>32.255558013916016</v>
      </c>
    </row>
    <row r="45" spans="1:41" x14ac:dyDescent="0.2">
      <c r="A45" s="824" t="s">
        <v>1008</v>
      </c>
      <c r="B45" s="124" t="s">
        <v>944</v>
      </c>
      <c r="C45" s="805">
        <v>3.630000114440918</v>
      </c>
      <c r="D45" s="805">
        <v>3.9300000667572021</v>
      </c>
      <c r="E45" s="805">
        <v>4.1897501945495605</v>
      </c>
      <c r="F45" s="805">
        <v>4.7049999237060547</v>
      </c>
      <c r="G45" s="805">
        <v>4.4787502288818359</v>
      </c>
      <c r="H45" s="805">
        <v>5.1830000877380371</v>
      </c>
      <c r="I45" s="805">
        <v>4.7519998550415039</v>
      </c>
      <c r="J45" s="805">
        <v>5.0005002021789551</v>
      </c>
      <c r="K45" s="805">
        <v>5.7529997825622559</v>
      </c>
      <c r="L45" s="805">
        <v>6.6152501106262207</v>
      </c>
      <c r="M45" s="805">
        <v>7.4970002174377441</v>
      </c>
      <c r="N45" s="805">
        <v>7.0472497940063477</v>
      </c>
      <c r="O45" s="805">
        <v>5.9479999542236328</v>
      </c>
      <c r="P45" s="805">
        <v>5.4070000648498535</v>
      </c>
      <c r="Q45" s="805">
        <v>5.2804999351501465</v>
      </c>
      <c r="R45" s="805">
        <v>5.2360000610351563</v>
      </c>
      <c r="S45" s="805">
        <v>5.862797737121582</v>
      </c>
      <c r="T45" s="805">
        <v>6.4842467308044434</v>
      </c>
      <c r="U45" s="805">
        <v>6.6395668983459473</v>
      </c>
      <c r="V45" s="805">
        <v>6.8264942169189453</v>
      </c>
      <c r="W45" s="805">
        <v>8.7442655563354492</v>
      </c>
      <c r="X45" s="805">
        <v>10.065670967102051</v>
      </c>
      <c r="Y45" s="805">
        <v>10.433561325073242</v>
      </c>
      <c r="Z45" s="805">
        <v>8.3606891632080078</v>
      </c>
    </row>
    <row r="46" spans="1:41" x14ac:dyDescent="0.2">
      <c r="A46" s="824" t="s">
        <v>1009</v>
      </c>
      <c r="B46" s="124" t="s">
        <v>945</v>
      </c>
      <c r="C46" s="805">
        <v>0.92580002546310425</v>
      </c>
      <c r="D46" s="805">
        <v>1.0377000570297241</v>
      </c>
      <c r="E46" s="805">
        <v>1.3008999824523926</v>
      </c>
      <c r="F46" s="805">
        <v>1.6466000080108643</v>
      </c>
      <c r="G46" s="805">
        <v>2.0307159423828125</v>
      </c>
      <c r="H46" s="805">
        <v>1.7871149778366089</v>
      </c>
      <c r="I46" s="805">
        <v>2.125420093536377</v>
      </c>
      <c r="J46" s="805">
        <v>2.7263500690460205</v>
      </c>
      <c r="K46" s="805">
        <v>2.064007043838501</v>
      </c>
      <c r="L46" s="805">
        <v>2.6368598937988281</v>
      </c>
      <c r="M46" s="805">
        <v>2.2771201133728027</v>
      </c>
      <c r="N46" s="805">
        <v>2.0875489711761475</v>
      </c>
      <c r="O46" s="805">
        <v>2.2045528888702393</v>
      </c>
      <c r="P46" s="805">
        <v>2.5249819755554199</v>
      </c>
      <c r="Q46" s="805">
        <v>2.3129379749298096</v>
      </c>
      <c r="R46" s="805">
        <v>2.1320478916168213</v>
      </c>
      <c r="S46" s="805">
        <v>2.841310977935791</v>
      </c>
      <c r="T46" s="805">
        <v>2.7741169929504395</v>
      </c>
      <c r="U46" s="805">
        <v>2.8179330825805664</v>
      </c>
      <c r="V46" s="805">
        <v>3.1491260528564453</v>
      </c>
      <c r="W46" s="805">
        <v>3.221764087677002</v>
      </c>
      <c r="X46" s="805">
        <v>3.2730491161346436</v>
      </c>
      <c r="Y46" s="805">
        <v>3.0802509784698486</v>
      </c>
      <c r="Z46" s="805">
        <v>3.3363721370697021</v>
      </c>
    </row>
    <row r="47" spans="1:41" x14ac:dyDescent="0.2">
      <c r="A47" s="824" t="s">
        <v>1010</v>
      </c>
      <c r="B47" s="124" t="s">
        <v>946</v>
      </c>
      <c r="C47" s="805">
        <v>0.28864544630050659</v>
      </c>
      <c r="D47" s="805">
        <v>0.30517485737800598</v>
      </c>
      <c r="E47" s="805">
        <v>0.33533874154090881</v>
      </c>
      <c r="F47" s="805">
        <v>0.34203994274139404</v>
      </c>
      <c r="G47" s="805">
        <v>0.40947222709655762</v>
      </c>
      <c r="H47" s="805">
        <v>0.35265669226646423</v>
      </c>
      <c r="I47" s="805">
        <v>0.3314054012298584</v>
      </c>
      <c r="J47" s="805">
        <v>0.34334409236907959</v>
      </c>
      <c r="K47" s="805">
        <v>0.36849528551101685</v>
      </c>
      <c r="L47" s="805">
        <v>0.39670756459236145</v>
      </c>
      <c r="M47" s="805">
        <v>0.40125772356987</v>
      </c>
      <c r="N47" s="805">
        <v>0.43562996387481689</v>
      </c>
      <c r="O47" s="805">
        <v>0.46972218155860901</v>
      </c>
      <c r="P47" s="805">
        <v>0.49004584550857544</v>
      </c>
      <c r="Q47" s="805">
        <v>0.5918041467666626</v>
      </c>
      <c r="R47" s="805">
        <v>0.61920952796936035</v>
      </c>
      <c r="S47" s="805">
        <v>0.59903883934020996</v>
      </c>
      <c r="T47" s="805">
        <v>0.73972076177597046</v>
      </c>
      <c r="U47" s="805">
        <v>0.81596684455871582</v>
      </c>
      <c r="V47" s="805">
        <v>1.0766599178314209</v>
      </c>
      <c r="W47" s="805">
        <v>1.5744622945785522</v>
      </c>
      <c r="X47" s="805">
        <v>2.0819926261901855</v>
      </c>
      <c r="Y47" s="805">
        <v>2.3607892990112305</v>
      </c>
      <c r="Z47" s="805">
        <v>2.6223838329315186</v>
      </c>
    </row>
    <row r="48" spans="1:41" x14ac:dyDescent="0.2">
      <c r="A48" s="824" t="s">
        <v>1011</v>
      </c>
      <c r="B48" s="124" t="s">
        <v>723</v>
      </c>
      <c r="C48" s="805">
        <v>23.121328353881836</v>
      </c>
      <c r="D48" s="805">
        <v>21.752473831176758</v>
      </c>
      <c r="E48" s="805">
        <v>20.145198822021484</v>
      </c>
      <c r="F48" s="805">
        <v>20.398983001708984</v>
      </c>
      <c r="G48" s="805">
        <v>21.797750473022461</v>
      </c>
      <c r="H48" s="805">
        <v>24.67597770690918</v>
      </c>
      <c r="I48" s="805">
        <v>28.157875061035156</v>
      </c>
      <c r="J48" s="805">
        <v>31.873952865600586</v>
      </c>
      <c r="K48" s="805">
        <v>34.873771667480469</v>
      </c>
      <c r="L48" s="805">
        <v>36.260303497314453</v>
      </c>
      <c r="M48" s="805">
        <v>35.868812561035156</v>
      </c>
      <c r="N48" s="805">
        <v>36.651210784912109</v>
      </c>
      <c r="O48" s="805">
        <v>36.984348297119141</v>
      </c>
      <c r="P48" s="805">
        <v>37.620994567871094</v>
      </c>
      <c r="Q48" s="805">
        <v>37.716632843017578</v>
      </c>
      <c r="R48" s="805">
        <v>38.583614349365234</v>
      </c>
      <c r="S48" s="805">
        <v>40.465877532958984</v>
      </c>
      <c r="T48" s="805">
        <v>40.2579345703125</v>
      </c>
      <c r="U48" s="805">
        <v>41.374916076660156</v>
      </c>
      <c r="V48" s="805">
        <v>42.376518249511719</v>
      </c>
      <c r="W48" s="805">
        <v>45.869960784912109</v>
      </c>
      <c r="X48" s="805">
        <v>48.173286437988281</v>
      </c>
      <c r="Y48" s="805">
        <v>50.831695556640625</v>
      </c>
      <c r="Z48" s="805">
        <v>50.759998321533203</v>
      </c>
    </row>
    <row r="49" spans="1:41" x14ac:dyDescent="0.2">
      <c r="A49" s="824" t="s">
        <v>1012</v>
      </c>
      <c r="B49" s="124" t="s">
        <v>34</v>
      </c>
      <c r="C49" s="805">
        <v>4.0036020278930664</v>
      </c>
      <c r="D49" s="805">
        <v>4.8807778358459473</v>
      </c>
      <c r="E49" s="805">
        <v>6.1010212898254395</v>
      </c>
      <c r="F49" s="805">
        <v>6.9475865364074707</v>
      </c>
      <c r="G49" s="805">
        <v>7.5813555717468262</v>
      </c>
      <c r="H49" s="805">
        <v>8.4350175857543945</v>
      </c>
      <c r="I49" s="805">
        <v>8.6719217300415039</v>
      </c>
      <c r="J49" s="805">
        <v>8.5936460494995117</v>
      </c>
      <c r="K49" s="805">
        <v>8.7369289398193359</v>
      </c>
      <c r="L49" s="805">
        <v>7.0584330558776855</v>
      </c>
      <c r="M49" s="805">
        <v>7.3993706703186035</v>
      </c>
      <c r="N49" s="805">
        <v>7.5841760635375977</v>
      </c>
      <c r="O49" s="805">
        <v>8.1682672500610352</v>
      </c>
      <c r="P49" s="805">
        <v>8.8327198028564453</v>
      </c>
      <c r="Q49" s="805">
        <v>9.2284069061279297</v>
      </c>
      <c r="R49" s="805">
        <v>9.4021234512329102</v>
      </c>
      <c r="S49" s="805">
        <v>9.0192203521728516</v>
      </c>
      <c r="T49" s="805">
        <v>9.5087404251098633</v>
      </c>
      <c r="U49" s="805">
        <v>10.163289070129395</v>
      </c>
      <c r="V49" s="805">
        <v>10.035533905029297</v>
      </c>
      <c r="W49" s="805">
        <v>10.304166793823242</v>
      </c>
      <c r="X49" s="805">
        <v>11.204280853271484</v>
      </c>
      <c r="Y49" s="805">
        <v>11.615059852600098</v>
      </c>
      <c r="Z49" s="805">
        <v>11.730589866638184</v>
      </c>
    </row>
    <row r="50" spans="1:41" x14ac:dyDescent="0.2">
      <c r="A50" s="824" t="s">
        <v>1013</v>
      </c>
      <c r="B50" s="124" t="s">
        <v>35</v>
      </c>
      <c r="C50" s="805">
        <v>7.0489883422851563</v>
      </c>
      <c r="D50" s="805">
        <v>7.2646856307983398</v>
      </c>
      <c r="E50" s="805">
        <v>7.7047896385192871</v>
      </c>
      <c r="F50" s="805">
        <v>8.3603839874267578</v>
      </c>
      <c r="G50" s="805">
        <v>8.4221725463867188</v>
      </c>
      <c r="H50" s="805">
        <v>8.3419303894042969</v>
      </c>
      <c r="I50" s="805">
        <v>7.9796180725097656</v>
      </c>
      <c r="J50" s="805">
        <v>8.4610271453857422</v>
      </c>
      <c r="K50" s="805">
        <v>8.8581752777099609</v>
      </c>
      <c r="L50" s="805">
        <v>9.1057033538818359</v>
      </c>
      <c r="M50" s="805">
        <v>9.1358051300048828</v>
      </c>
      <c r="N50" s="805">
        <v>8.9974546432495117</v>
      </c>
      <c r="O50" s="805">
        <v>8.3478021621704102</v>
      </c>
      <c r="P50" s="805">
        <v>7.4915294647216797</v>
      </c>
      <c r="Q50" s="805">
        <v>7.6506633758544922</v>
      </c>
      <c r="R50" s="805">
        <v>8.2649698257446289</v>
      </c>
      <c r="S50" s="805">
        <v>8.3626785278320313</v>
      </c>
      <c r="T50" s="805">
        <v>8.2253208160400391</v>
      </c>
      <c r="U50" s="805">
        <v>8.1291933059692383</v>
      </c>
      <c r="V50" s="805">
        <v>8.6467609405517578</v>
      </c>
      <c r="W50" s="805">
        <v>9.4273557662963867</v>
      </c>
      <c r="X50" s="805">
        <v>9.3152952194213867</v>
      </c>
      <c r="Y50" s="805">
        <v>9.8199272155761719</v>
      </c>
      <c r="Z50" s="805">
        <v>10.062100410461426</v>
      </c>
    </row>
    <row r="51" spans="1:41" x14ac:dyDescent="0.2">
      <c r="A51" s="824" t="s">
        <v>1014</v>
      </c>
      <c r="B51" s="124" t="s">
        <v>947</v>
      </c>
      <c r="C51" s="805">
        <v>0.51098144054412842</v>
      </c>
      <c r="D51" s="805">
        <v>0.48781204223632813</v>
      </c>
      <c r="E51" s="805">
        <v>0.52106064558029175</v>
      </c>
      <c r="F51" s="805">
        <v>0.55756580829620361</v>
      </c>
      <c r="G51" s="805">
        <v>0.62925606966018677</v>
      </c>
      <c r="H51" s="805">
        <v>0.60208284854888916</v>
      </c>
      <c r="I51" s="805">
        <v>0.48330438137054443</v>
      </c>
      <c r="J51" s="805">
        <v>0.41643643379211426</v>
      </c>
      <c r="K51" s="805">
        <v>0.46296873688697815</v>
      </c>
      <c r="L51" s="805">
        <v>0.49469691514968872</v>
      </c>
      <c r="M51" s="805">
        <v>0.52897626161575317</v>
      </c>
      <c r="N51" s="805">
        <v>0.57649582624435425</v>
      </c>
      <c r="O51" s="805">
        <v>0.56932973861694336</v>
      </c>
      <c r="P51" s="805">
        <v>0.5654376745223999</v>
      </c>
      <c r="Q51" s="805">
        <v>0.54923063516616821</v>
      </c>
      <c r="R51" s="805">
        <v>0.49629327654838562</v>
      </c>
      <c r="S51" s="805">
        <v>0.51190400123596191</v>
      </c>
      <c r="T51" s="805">
        <v>0.52350491285324097</v>
      </c>
      <c r="U51" s="805">
        <v>0.56740391254425049</v>
      </c>
      <c r="V51" s="805">
        <v>0.59074455499649048</v>
      </c>
      <c r="W51" s="805">
        <v>0.56775444746017456</v>
      </c>
      <c r="X51" s="805">
        <v>0.61954200267791748</v>
      </c>
      <c r="Y51" s="805">
        <v>0.63064438104629517</v>
      </c>
      <c r="Z51" s="805">
        <v>0.72149235010147095</v>
      </c>
    </row>
    <row r="52" spans="1:41" x14ac:dyDescent="0.2">
      <c r="A52" s="825" t="s">
        <v>93</v>
      </c>
      <c r="B52" s="124" t="s">
        <v>1015</v>
      </c>
      <c r="C52" s="805">
        <v>2.2533011436462402</v>
      </c>
      <c r="D52" s="805">
        <v>2.2921411991119385</v>
      </c>
      <c r="E52" s="805">
        <v>2.3797488212585449</v>
      </c>
      <c r="F52" s="805">
        <v>2.444317102432251</v>
      </c>
      <c r="G52" s="805">
        <v>2.681903600692749</v>
      </c>
      <c r="H52" s="805">
        <v>2.8880033493041992</v>
      </c>
      <c r="I52" s="805">
        <v>3.0451877117156982</v>
      </c>
      <c r="J52" s="805">
        <v>2.9831178188323975</v>
      </c>
      <c r="K52" s="805">
        <v>3.2850747108459473</v>
      </c>
      <c r="L52" s="805">
        <v>3.2217526435852051</v>
      </c>
      <c r="M52" s="805">
        <v>3.4860734939575195</v>
      </c>
      <c r="N52" s="805">
        <v>3.2588517665863037</v>
      </c>
      <c r="O52" s="805">
        <v>3.4519248008728027</v>
      </c>
      <c r="P52" s="805">
        <v>3.696643590927124</v>
      </c>
      <c r="Q52" s="805">
        <v>3.9011774063110352</v>
      </c>
      <c r="R52" s="805">
        <v>4.5333809852600098</v>
      </c>
      <c r="S52" s="805">
        <v>4.7016010284423828</v>
      </c>
      <c r="T52" s="805">
        <v>5.2705059051513672</v>
      </c>
      <c r="U52" s="805">
        <v>5.2137880325317383</v>
      </c>
      <c r="V52" s="805">
        <v>5.9244523048400879</v>
      </c>
      <c r="W52" s="805">
        <v>5.896061897277832</v>
      </c>
      <c r="X52" s="805">
        <v>6.0935883522033691</v>
      </c>
      <c r="Y52" s="805">
        <v>5.8996868133544922</v>
      </c>
      <c r="Z52" s="805">
        <v>6.2030773162841797</v>
      </c>
    </row>
    <row r="53" spans="1:41" x14ac:dyDescent="0.2">
      <c r="A53" s="764" t="s">
        <v>94</v>
      </c>
      <c r="B53" s="757" t="s">
        <v>37</v>
      </c>
      <c r="C53" s="805">
        <v>17.118606090545654</v>
      </c>
      <c r="D53" s="805">
        <v>15.589505672454834</v>
      </c>
      <c r="E53" s="805">
        <v>16.210344791412354</v>
      </c>
      <c r="F53" s="805">
        <v>16.404865026473999</v>
      </c>
      <c r="G53" s="805">
        <v>16.451703548431396</v>
      </c>
      <c r="H53" s="805">
        <v>15.998733520507813</v>
      </c>
      <c r="I53" s="805">
        <v>16.622873306274414</v>
      </c>
      <c r="J53" s="805">
        <v>17.410605907440186</v>
      </c>
      <c r="K53" s="805">
        <v>18.190439462661743</v>
      </c>
      <c r="L53" s="805">
        <v>18.752073764801025</v>
      </c>
      <c r="M53" s="805">
        <v>19.887272357940674</v>
      </c>
      <c r="N53" s="805">
        <v>22.765346050262451</v>
      </c>
      <c r="O53" s="805">
        <v>23.103000640869141</v>
      </c>
      <c r="P53" s="805">
        <v>22.579656600952148</v>
      </c>
      <c r="Q53" s="805">
        <v>23.401882171630859</v>
      </c>
      <c r="R53" s="805">
        <v>25.702266693115234</v>
      </c>
      <c r="S53" s="805">
        <v>26.588997364044189</v>
      </c>
      <c r="T53" s="805">
        <v>26.04592227935791</v>
      </c>
      <c r="U53" s="805">
        <v>26.887417316436768</v>
      </c>
      <c r="V53" s="805">
        <v>27.783615589141846</v>
      </c>
      <c r="W53" s="805">
        <v>27.780342578887939</v>
      </c>
      <c r="X53" s="805">
        <v>30.85955810546875</v>
      </c>
      <c r="Y53" s="805">
        <v>33.396883964538574</v>
      </c>
      <c r="Z53" s="805">
        <v>33.698472023010254</v>
      </c>
    </row>
    <row r="54" spans="1:41" x14ac:dyDescent="0.2">
      <c r="A54" s="766"/>
      <c r="B54" s="765" t="s">
        <v>543</v>
      </c>
      <c r="C54" s="805">
        <v>-2.1032440662384033</v>
      </c>
      <c r="D54" s="805">
        <v>-2.1014759540557861</v>
      </c>
      <c r="E54" s="805">
        <v>-2.0788986682891846</v>
      </c>
      <c r="F54" s="805">
        <v>-3.9242401123046875</v>
      </c>
      <c r="G54" s="805">
        <v>-4.000361442565918</v>
      </c>
      <c r="H54" s="805">
        <v>-4.2911853790283203</v>
      </c>
      <c r="I54" s="805">
        <v>-4.012537956237793</v>
      </c>
      <c r="J54" s="805">
        <v>-4.2922501564025879</v>
      </c>
      <c r="K54" s="805">
        <v>-4.5744962692260742</v>
      </c>
      <c r="L54" s="805">
        <v>-5.1802301406860352</v>
      </c>
      <c r="M54" s="805">
        <v>-5.7752323150634766</v>
      </c>
      <c r="N54" s="805">
        <v>-5.4718365669250488</v>
      </c>
      <c r="O54" s="805">
        <v>-4.9136214256286621</v>
      </c>
      <c r="P54" s="805">
        <v>-4.6895594596862793</v>
      </c>
      <c r="Q54" s="805">
        <v>-4.5602455139160156</v>
      </c>
      <c r="R54" s="805">
        <v>-4.529386043548584</v>
      </c>
      <c r="S54" s="805">
        <v>-5.1215372085571289</v>
      </c>
      <c r="T54" s="805">
        <v>-5.5004563331604004</v>
      </c>
      <c r="U54" s="805">
        <v>-5.8198599815368652</v>
      </c>
      <c r="V54" s="805">
        <v>-6.1687026023864746</v>
      </c>
      <c r="W54" s="805">
        <v>-8.1882095336914063</v>
      </c>
      <c r="X54" s="805">
        <v>-9.439396858215332</v>
      </c>
      <c r="Y54" s="805">
        <v>-9.4240007400512695</v>
      </c>
      <c r="Z54" s="805">
        <v>-8.0088415145874023</v>
      </c>
    </row>
    <row r="55" spans="1:41" x14ac:dyDescent="0.2">
      <c r="A55" s="766"/>
      <c r="B55" s="767" t="s">
        <v>544</v>
      </c>
      <c r="C55" s="806">
        <v>96.566976547241211</v>
      </c>
      <c r="D55" s="806">
        <v>100.66928878426552</v>
      </c>
      <c r="E55" s="806">
        <v>100.93229827284813</v>
      </c>
      <c r="F55" s="806">
        <v>104.25860095024109</v>
      </c>
      <c r="G55" s="806">
        <v>106.74113303422928</v>
      </c>
      <c r="H55" s="806">
        <v>119.39805635809898</v>
      </c>
      <c r="I55" s="806">
        <v>118.6510556936264</v>
      </c>
      <c r="J55" s="806">
        <v>121.72039139270782</v>
      </c>
      <c r="K55" s="806">
        <v>123.23876544833183</v>
      </c>
      <c r="L55" s="806">
        <v>129.61852011084557</v>
      </c>
      <c r="M55" s="806">
        <v>137.91853430867195</v>
      </c>
      <c r="N55" s="806">
        <v>143.57305175065994</v>
      </c>
      <c r="O55" s="806">
        <v>144.32252898812294</v>
      </c>
      <c r="P55" s="806">
        <v>150.52347654104233</v>
      </c>
      <c r="Q55" s="806">
        <v>161.60173743963242</v>
      </c>
      <c r="R55" s="806">
        <v>172.91334792971611</v>
      </c>
      <c r="S55" s="806">
        <v>175.02845478057861</v>
      </c>
      <c r="T55" s="806">
        <v>172.19063723087311</v>
      </c>
      <c r="U55" s="806">
        <v>177.27681624889374</v>
      </c>
      <c r="V55" s="806">
        <v>194.76466351747513</v>
      </c>
      <c r="W55" s="806">
        <v>206.33318048715591</v>
      </c>
      <c r="X55" s="806">
        <v>214.15517294406891</v>
      </c>
      <c r="Y55" s="806">
        <v>235.59951573610306</v>
      </c>
      <c r="Z55" s="806">
        <v>240.77301222085953</v>
      </c>
    </row>
    <row r="56" spans="1:41" x14ac:dyDescent="0.2">
      <c r="A56" s="766"/>
      <c r="B56" s="765" t="s">
        <v>545</v>
      </c>
      <c r="C56" s="805">
        <v>17.003211975097656</v>
      </c>
      <c r="D56" s="805">
        <v>15.876911163330078</v>
      </c>
      <c r="E56" s="805">
        <v>15.819892883300781</v>
      </c>
      <c r="F56" s="805">
        <v>15.486346244812012</v>
      </c>
      <c r="G56" s="805">
        <v>18.092996597290039</v>
      </c>
      <c r="H56" s="805">
        <v>18.854887008666992</v>
      </c>
      <c r="I56" s="805">
        <v>16.543458938598633</v>
      </c>
      <c r="J56" s="805">
        <v>13.588886260986328</v>
      </c>
      <c r="K56" s="805">
        <v>16.112400054931641</v>
      </c>
      <c r="L56" s="805">
        <v>16.480670928955078</v>
      </c>
      <c r="M56" s="805">
        <v>18.370752334594727</v>
      </c>
      <c r="N56" s="805">
        <v>17.963235855102539</v>
      </c>
      <c r="O56" s="805">
        <v>15.427961349487305</v>
      </c>
      <c r="P56" s="805">
        <v>16.950347900390625</v>
      </c>
      <c r="Q56" s="805">
        <v>15.895039558410645</v>
      </c>
      <c r="R56" s="805">
        <v>16.481843948364258</v>
      </c>
      <c r="S56" s="805">
        <v>17.29115104675293</v>
      </c>
      <c r="T56" s="805">
        <v>16.162052154541016</v>
      </c>
      <c r="U56" s="805">
        <v>16.374139785766602</v>
      </c>
      <c r="V56" s="805">
        <v>18.248741149902344</v>
      </c>
      <c r="W56" s="805">
        <v>18.479341506958008</v>
      </c>
      <c r="X56" s="805">
        <v>19.876070022583008</v>
      </c>
      <c r="Y56" s="805">
        <v>21.517135620117188</v>
      </c>
      <c r="Z56" s="805">
        <v>20.894119262695313</v>
      </c>
    </row>
    <row r="57" spans="1:41" x14ac:dyDescent="0.2">
      <c r="A57" s="766"/>
      <c r="B57" s="765" t="s">
        <v>546</v>
      </c>
      <c r="C57" s="792">
        <v>-2.3083999156951904</v>
      </c>
      <c r="D57" s="792">
        <v>-2.6386001110076904</v>
      </c>
      <c r="E57" s="792">
        <v>-1.3682999610900879</v>
      </c>
      <c r="F57" s="792">
        <v>-5.1244997978210449</v>
      </c>
      <c r="G57" s="792">
        <v>-2.7449159622192383</v>
      </c>
      <c r="H57" s="792">
        <v>-6.4299888610839844</v>
      </c>
      <c r="I57" s="792">
        <v>-4.2887287139892578</v>
      </c>
      <c r="J57" s="792">
        <v>-2.8691120147705078</v>
      </c>
      <c r="K57" s="792">
        <v>-2.7916641235351563</v>
      </c>
      <c r="L57" s="792">
        <v>-4.5834040641784668</v>
      </c>
      <c r="M57" s="792">
        <v>-7.8594450950622559</v>
      </c>
      <c r="N57" s="792">
        <v>-9.6116523742675781</v>
      </c>
      <c r="O57" s="792">
        <v>-9.3379449844360352</v>
      </c>
      <c r="P57" s="792">
        <v>-7.003593921661377</v>
      </c>
      <c r="Q57" s="792">
        <v>-5.424036979675293</v>
      </c>
      <c r="R57" s="792">
        <v>-8.8498592376708984</v>
      </c>
      <c r="S57" s="792">
        <v>-7.511232852935791</v>
      </c>
      <c r="T57" s="792">
        <v>-5.866051197052002</v>
      </c>
      <c r="U57" s="792">
        <v>-9.4034576416015625</v>
      </c>
      <c r="V57" s="792">
        <v>-11.315316200256348</v>
      </c>
      <c r="W57" s="792">
        <v>-11.750881195068359</v>
      </c>
      <c r="X57" s="792">
        <v>-12.23699951171875</v>
      </c>
      <c r="Y57" s="792">
        <v>-17.475137710571289</v>
      </c>
      <c r="Z57" s="792">
        <v>-17.204690933227539</v>
      </c>
    </row>
    <row r="58" spans="1:41" ht="20.100000000000001" customHeight="1" x14ac:dyDescent="0.2">
      <c r="A58" s="807"/>
      <c r="B58" s="770" t="s">
        <v>547</v>
      </c>
      <c r="C58" s="808">
        <v>111.26178860664368</v>
      </c>
      <c r="D58" s="808">
        <v>113.90759983658791</v>
      </c>
      <c r="E58" s="808">
        <v>115.38389119505882</v>
      </c>
      <c r="F58" s="808">
        <v>114.62044739723206</v>
      </c>
      <c r="G58" s="808">
        <v>122.08921366930008</v>
      </c>
      <c r="H58" s="808">
        <v>131.82295450568199</v>
      </c>
      <c r="I58" s="808">
        <v>130.90578591823578</v>
      </c>
      <c r="J58" s="808">
        <v>132.44016563892365</v>
      </c>
      <c r="K58" s="808">
        <v>136.55950137972832</v>
      </c>
      <c r="L58" s="808">
        <v>141.51578697562218</v>
      </c>
      <c r="M58" s="808">
        <v>148.42984154820442</v>
      </c>
      <c r="N58" s="808">
        <v>151.9246352314949</v>
      </c>
      <c r="O58" s="808">
        <v>150.41254535317421</v>
      </c>
      <c r="P58" s="808">
        <v>160.47023051977158</v>
      </c>
      <c r="Q58" s="808">
        <v>172.07274001836777</v>
      </c>
      <c r="R58" s="808">
        <v>180.54533264040947</v>
      </c>
      <c r="S58" s="808">
        <v>184.80837297439575</v>
      </c>
      <c r="T58" s="808">
        <v>182.48663818836212</v>
      </c>
      <c r="U58" s="808">
        <v>184.24749839305878</v>
      </c>
      <c r="V58" s="808">
        <v>201.69808846712112</v>
      </c>
      <c r="W58" s="808">
        <v>213.06164079904556</v>
      </c>
      <c r="X58" s="808">
        <v>221.79424345493317</v>
      </c>
      <c r="Y58" s="808">
        <v>239.64151364564896</v>
      </c>
      <c r="Z58" s="808">
        <v>244.4624405503273</v>
      </c>
    </row>
    <row r="59" spans="1:41" s="756" customFormat="1" ht="40.15" customHeight="1" x14ac:dyDescent="0.2">
      <c r="A59" s="778"/>
      <c r="B59" s="757"/>
      <c r="C59" s="757"/>
      <c r="D59" s="757"/>
      <c r="E59" s="757"/>
      <c r="F59" s="757"/>
      <c r="G59" s="757"/>
      <c r="H59" s="757"/>
      <c r="I59" s="757"/>
      <c r="J59" s="757"/>
      <c r="K59" s="757"/>
      <c r="L59" s="757"/>
      <c r="M59" s="757"/>
      <c r="N59" s="757"/>
      <c r="O59" s="757"/>
      <c r="P59" s="757"/>
      <c r="Q59" s="757"/>
      <c r="R59" s="757"/>
      <c r="S59" s="757"/>
      <c r="T59" s="757"/>
      <c r="U59" s="757"/>
      <c r="V59" s="757"/>
      <c r="W59" s="757"/>
      <c r="X59" s="757"/>
      <c r="Y59" s="757"/>
      <c r="Z59" s="757"/>
      <c r="AA59" s="791"/>
      <c r="AB59" s="791"/>
      <c r="AC59" s="791"/>
      <c r="AD59" s="791"/>
      <c r="AE59" s="791"/>
      <c r="AF59" s="791"/>
      <c r="AG59" s="791"/>
      <c r="AH59" s="791"/>
      <c r="AI59" s="791"/>
      <c r="AJ59" s="791"/>
      <c r="AK59" s="791"/>
      <c r="AL59" s="791"/>
      <c r="AM59" s="791"/>
      <c r="AN59" s="791"/>
      <c r="AO59" s="791"/>
    </row>
    <row r="60" spans="1:41" s="756" customFormat="1" ht="25.15" customHeight="1" x14ac:dyDescent="0.2">
      <c r="A60" s="755" t="str">
        <f>Index!B20</f>
        <v>Table 3k    RMI share of GDP by institutional sector, current prices, FY2004-FY2020</v>
      </c>
      <c r="AA60" s="757"/>
      <c r="AB60" s="757"/>
      <c r="AC60" s="757"/>
    </row>
    <row r="61" spans="1:41" s="756" customFormat="1" ht="20.100000000000001" customHeight="1" x14ac:dyDescent="0.2">
      <c r="A61" s="781"/>
      <c r="B61" s="759"/>
      <c r="C61" s="760" t="str">
        <f t="shared" ref="C61:W61" si="8">C2</f>
        <v>FY1997</v>
      </c>
      <c r="D61" s="760" t="str">
        <f t="shared" si="8"/>
        <v>FY1998</v>
      </c>
      <c r="E61" s="760" t="str">
        <f t="shared" si="8"/>
        <v>FY1999</v>
      </c>
      <c r="F61" s="760" t="str">
        <f t="shared" si="8"/>
        <v>FY2000</v>
      </c>
      <c r="G61" s="760" t="str">
        <f t="shared" si="8"/>
        <v>FY2001</v>
      </c>
      <c r="H61" s="760" t="str">
        <f t="shared" si="8"/>
        <v>FY2002</v>
      </c>
      <c r="I61" s="760" t="str">
        <f t="shared" si="8"/>
        <v>FY2003</v>
      </c>
      <c r="J61" s="760" t="str">
        <f t="shared" si="8"/>
        <v>FY2004</v>
      </c>
      <c r="K61" s="760" t="str">
        <f t="shared" si="8"/>
        <v>FY2005</v>
      </c>
      <c r="L61" s="760" t="str">
        <f t="shared" si="8"/>
        <v>FY2006</v>
      </c>
      <c r="M61" s="760" t="str">
        <f t="shared" si="8"/>
        <v>FY2007</v>
      </c>
      <c r="N61" s="760" t="str">
        <f t="shared" si="8"/>
        <v>FY2008</v>
      </c>
      <c r="O61" s="760" t="str">
        <f t="shared" si="8"/>
        <v>FY2009</v>
      </c>
      <c r="P61" s="760" t="str">
        <f t="shared" si="8"/>
        <v>FY2010</v>
      </c>
      <c r="Q61" s="760" t="str">
        <f t="shared" si="8"/>
        <v>FY2011</v>
      </c>
      <c r="R61" s="760" t="str">
        <f t="shared" si="8"/>
        <v>FY2012</v>
      </c>
      <c r="S61" s="760" t="str">
        <f t="shared" si="8"/>
        <v>FY2013</v>
      </c>
      <c r="T61" s="760" t="str">
        <f t="shared" si="8"/>
        <v>FY2014</v>
      </c>
      <c r="U61" s="760" t="str">
        <f t="shared" si="8"/>
        <v>FY2015</v>
      </c>
      <c r="V61" s="760" t="str">
        <f t="shared" si="8"/>
        <v>FY2016</v>
      </c>
      <c r="W61" s="760" t="str">
        <f t="shared" si="8"/>
        <v>FY2017</v>
      </c>
      <c r="X61" s="760" t="str">
        <f>X2</f>
        <v>FY2018</v>
      </c>
      <c r="Y61" s="760" t="str">
        <f>Y2</f>
        <v>FY2019</v>
      </c>
      <c r="Z61" s="760" t="str">
        <f>Z2</f>
        <v>FY2020</v>
      </c>
      <c r="AA61" s="757"/>
      <c r="AB61" s="757"/>
      <c r="AC61" s="757"/>
      <c r="AD61" s="799"/>
    </row>
    <row r="62" spans="1:41" ht="20.100000000000001" customHeight="1" x14ac:dyDescent="0.2">
      <c r="A62" s="824" t="s">
        <v>1005</v>
      </c>
      <c r="B62" s="124" t="s">
        <v>31</v>
      </c>
      <c r="C62" s="239">
        <f t="shared" ref="C62:W62" si="9">C43/C$58</f>
        <v>0.25811093299290983</v>
      </c>
      <c r="D62" s="239">
        <f t="shared" si="9"/>
        <v>0.26950039373501605</v>
      </c>
      <c r="E62" s="239">
        <f t="shared" si="9"/>
        <v>0.26468504137219018</v>
      </c>
      <c r="F62" s="239">
        <f t="shared" si="9"/>
        <v>0.26166657667936222</v>
      </c>
      <c r="G62" s="239">
        <f t="shared" si="9"/>
        <v>0.26964652961847618</v>
      </c>
      <c r="H62" s="239">
        <f t="shared" si="9"/>
        <v>0.27271068134745058</v>
      </c>
      <c r="I62" s="239">
        <f t="shared" si="9"/>
        <v>0.26481926649289367</v>
      </c>
      <c r="J62" s="239">
        <f t="shared" si="9"/>
        <v>0.26515848609947029</v>
      </c>
      <c r="K62" s="239">
        <f t="shared" si="9"/>
        <v>0.24624994328814051</v>
      </c>
      <c r="L62" s="239">
        <f t="shared" si="9"/>
        <v>0.27031010421355828</v>
      </c>
      <c r="M62" s="239">
        <f t="shared" si="9"/>
        <v>0.25984926700901023</v>
      </c>
      <c r="N62" s="239">
        <f t="shared" si="9"/>
        <v>0.28753696495820025</v>
      </c>
      <c r="O62" s="239">
        <f t="shared" si="9"/>
        <v>0.27325052819294143</v>
      </c>
      <c r="P62" s="239">
        <f t="shared" si="9"/>
        <v>0.29608757126048291</v>
      </c>
      <c r="Q62" s="239">
        <f t="shared" si="9"/>
        <v>0.30805266050212593</v>
      </c>
      <c r="R62" s="239">
        <f t="shared" si="9"/>
        <v>0.33832639736405684</v>
      </c>
      <c r="S62" s="239">
        <f t="shared" si="9"/>
        <v>0.33417461262716108</v>
      </c>
      <c r="T62" s="239">
        <f t="shared" si="9"/>
        <v>0.3088149751010752</v>
      </c>
      <c r="U62" s="239">
        <f t="shared" si="9"/>
        <v>0.2981148231560462</v>
      </c>
      <c r="V62" s="239">
        <f t="shared" si="9"/>
        <v>0.3062296826374809</v>
      </c>
      <c r="W62" s="239">
        <f t="shared" si="9"/>
        <v>0.33086555769297737</v>
      </c>
      <c r="X62" s="239">
        <f t="shared" ref="X62:Y77" si="10">X43/X$58</f>
        <v>0.33541697714357577</v>
      </c>
      <c r="Y62" s="239">
        <f t="shared" si="10"/>
        <v>0.36077871635406616</v>
      </c>
      <c r="Z62" s="239">
        <f t="shared" ref="Z62" si="11">Z43/Z$58</f>
        <v>0.36419140748111856</v>
      </c>
    </row>
    <row r="63" spans="1:41" x14ac:dyDescent="0.2">
      <c r="A63" s="824" t="s">
        <v>1006</v>
      </c>
      <c r="B63" s="124" t="s">
        <v>1007</v>
      </c>
      <c r="C63" s="239">
        <f t="shared" ref="C63:W63" si="12">C44/C$58</f>
        <v>9.9325057624486332E-2</v>
      </c>
      <c r="D63" s="239">
        <f t="shared" si="12"/>
        <v>0.12758016638933026</v>
      </c>
      <c r="E63" s="239">
        <f t="shared" si="12"/>
        <v>0.11771707348963348</v>
      </c>
      <c r="F63" s="239">
        <f t="shared" si="12"/>
        <v>0.1429340053147167</v>
      </c>
      <c r="G63" s="239">
        <f t="shared" si="12"/>
        <v>0.10924373331492784</v>
      </c>
      <c r="H63" s="239">
        <f t="shared" si="12"/>
        <v>0.1477375234943582</v>
      </c>
      <c r="I63" s="239">
        <f t="shared" si="12"/>
        <v>0.12090843593767804</v>
      </c>
      <c r="J63" s="239">
        <f t="shared" si="12"/>
        <v>9.8807088334989288E-2</v>
      </c>
      <c r="K63" s="239">
        <f t="shared" si="12"/>
        <v>8.4890697629244075E-2</v>
      </c>
      <c r="L63" s="239">
        <f t="shared" si="12"/>
        <v>8.4823203002276776E-2</v>
      </c>
      <c r="M63" s="239">
        <f t="shared" si="12"/>
        <v>0.12559935637917879</v>
      </c>
      <c r="N63" s="239">
        <f t="shared" si="12"/>
        <v>0.10503218199323128</v>
      </c>
      <c r="O63" s="239">
        <f t="shared" si="12"/>
        <v>0.12558058232734653</v>
      </c>
      <c r="P63" s="239">
        <f t="shared" si="12"/>
        <v>0.11522875949552916</v>
      </c>
      <c r="Q63" s="239">
        <f t="shared" si="12"/>
        <v>0.13088233611925343</v>
      </c>
      <c r="R63" s="239">
        <f t="shared" si="12"/>
        <v>0.11847205156420954</v>
      </c>
      <c r="S63" s="239">
        <f t="shared" si="12"/>
        <v>0.10518083605319238</v>
      </c>
      <c r="T63" s="239">
        <f t="shared" si="12"/>
        <v>0.11785231924246888</v>
      </c>
      <c r="U63" s="239">
        <f t="shared" si="12"/>
        <v>0.13872802351842486</v>
      </c>
      <c r="V63" s="239">
        <f t="shared" si="12"/>
        <v>0.16240867237395937</v>
      </c>
      <c r="W63" s="239">
        <f t="shared" si="12"/>
        <v>0.14381048175884911</v>
      </c>
      <c r="X63" s="239">
        <f t="shared" si="10"/>
        <v>0.12405530010934189</v>
      </c>
      <c r="Y63" s="239">
        <f t="shared" si="10"/>
        <v>0.12726283917867759</v>
      </c>
      <c r="Z63" s="239">
        <f t="shared" ref="Z63" si="13">Z44/Z$58</f>
        <v>0.13194484167507764</v>
      </c>
    </row>
    <row r="64" spans="1:41" s="756" customFormat="1" x14ac:dyDescent="0.2">
      <c r="A64" s="824" t="s">
        <v>1008</v>
      </c>
      <c r="B64" s="124" t="s">
        <v>944</v>
      </c>
      <c r="C64" s="239">
        <f t="shared" ref="C64:W64" si="14">C45/C$58</f>
        <v>3.2625757323338257E-2</v>
      </c>
      <c r="D64" s="239">
        <f t="shared" si="14"/>
        <v>3.4501649340300283E-2</v>
      </c>
      <c r="E64" s="239">
        <f t="shared" si="14"/>
        <v>3.6311396254323773E-2</v>
      </c>
      <c r="F64" s="239">
        <f t="shared" si="14"/>
        <v>4.1048521712712095E-2</v>
      </c>
      <c r="G64" s="239">
        <f t="shared" si="14"/>
        <v>3.6684241746476567E-2</v>
      </c>
      <c r="H64" s="239">
        <f t="shared" si="14"/>
        <v>3.9317887443606286E-2</v>
      </c>
      <c r="I64" s="239">
        <f t="shared" si="14"/>
        <v>3.6300915362210348E-2</v>
      </c>
      <c r="J64" s="239">
        <f t="shared" si="14"/>
        <v>3.7756674329538345E-2</v>
      </c>
      <c r="K64" s="239">
        <f t="shared" si="14"/>
        <v>4.2128154573184931E-2</v>
      </c>
      <c r="L64" s="239">
        <f t="shared" si="14"/>
        <v>4.6745668819025671E-2</v>
      </c>
      <c r="M64" s="239">
        <f t="shared" si="14"/>
        <v>5.0508712663437025E-2</v>
      </c>
      <c r="N64" s="239">
        <f t="shared" si="14"/>
        <v>4.6386484873030057E-2</v>
      </c>
      <c r="O64" s="239">
        <f t="shared" si="14"/>
        <v>3.9544573494567949E-2</v>
      </c>
      <c r="P64" s="239">
        <f t="shared" si="14"/>
        <v>3.3694723609084959E-2</v>
      </c>
      <c r="Q64" s="239">
        <f t="shared" si="14"/>
        <v>3.0687603013623679E-2</v>
      </c>
      <c r="R64" s="239">
        <f t="shared" si="14"/>
        <v>2.9001026969019746E-2</v>
      </c>
      <c r="S64" s="239">
        <f t="shared" si="14"/>
        <v>3.1723658634957207E-2</v>
      </c>
      <c r="T64" s="239">
        <f t="shared" si="14"/>
        <v>3.5532720615475556E-2</v>
      </c>
      <c r="U64" s="239">
        <f t="shared" si="14"/>
        <v>3.603613051061149E-2</v>
      </c>
      <c r="V64" s="239">
        <f t="shared" si="14"/>
        <v>3.3845111120285779E-2</v>
      </c>
      <c r="W64" s="239">
        <f t="shared" si="14"/>
        <v>4.1041012936640357E-2</v>
      </c>
      <c r="X64" s="239">
        <f t="shared" si="10"/>
        <v>4.5382922524530335E-2</v>
      </c>
      <c r="Y64" s="239">
        <f t="shared" si="10"/>
        <v>4.3538204905937336E-2</v>
      </c>
      <c r="Z64" s="239">
        <f t="shared" ref="Z64" si="15">Z45/Z$58</f>
        <v>3.4200301463024947E-2</v>
      </c>
      <c r="AA64" s="757"/>
      <c r="AB64" s="757"/>
      <c r="AC64" s="757"/>
    </row>
    <row r="65" spans="1:41" s="756" customFormat="1" x14ac:dyDescent="0.2">
      <c r="A65" s="824" t="s">
        <v>1009</v>
      </c>
      <c r="B65" s="124" t="s">
        <v>945</v>
      </c>
      <c r="C65" s="239">
        <f t="shared" ref="C65:W65" si="16">C46/C$58</f>
        <v>8.3209162557703366E-3</v>
      </c>
      <c r="D65" s="239">
        <f t="shared" si="16"/>
        <v>9.1100159999720036E-3</v>
      </c>
      <c r="E65" s="239">
        <f t="shared" si="16"/>
        <v>1.1274537277072711E-2</v>
      </c>
      <c r="F65" s="239">
        <f t="shared" si="16"/>
        <v>1.4365674235281581E-2</v>
      </c>
      <c r="G65" s="239">
        <f t="shared" si="16"/>
        <v>1.6633049565568998E-2</v>
      </c>
      <c r="H65" s="239">
        <f t="shared" si="16"/>
        <v>1.3556933119410386E-2</v>
      </c>
      <c r="I65" s="239">
        <f t="shared" si="16"/>
        <v>1.6236257844736687E-2</v>
      </c>
      <c r="J65" s="239">
        <f t="shared" si="16"/>
        <v>2.0585522948370256E-2</v>
      </c>
      <c r="K65" s="239">
        <f t="shared" si="16"/>
        <v>1.5114342268277308E-2</v>
      </c>
      <c r="L65" s="239">
        <f t="shared" si="16"/>
        <v>1.8632973395774279E-2</v>
      </c>
      <c r="M65" s="239">
        <f t="shared" si="16"/>
        <v>1.5341390178829234E-2</v>
      </c>
      <c r="N65" s="239">
        <f t="shared" si="16"/>
        <v>1.3740687729776335E-2</v>
      </c>
      <c r="O65" s="239">
        <f t="shared" si="16"/>
        <v>1.4656708878198076E-2</v>
      </c>
      <c r="P65" s="239">
        <f t="shared" si="16"/>
        <v>1.5734893427752111E-2</v>
      </c>
      <c r="Q65" s="239">
        <f t="shared" si="16"/>
        <v>1.3441629247508448E-2</v>
      </c>
      <c r="R65" s="239">
        <f t="shared" si="16"/>
        <v>1.1808933858529604E-2</v>
      </c>
      <c r="S65" s="239">
        <f t="shared" si="16"/>
        <v>1.5374362818125346E-2</v>
      </c>
      <c r="T65" s="239">
        <f t="shared" si="16"/>
        <v>1.5201754059861659E-2</v>
      </c>
      <c r="U65" s="239">
        <f t="shared" si="16"/>
        <v>1.5294281372379965E-2</v>
      </c>
      <c r="V65" s="239">
        <f t="shared" si="16"/>
        <v>1.561306840728828E-2</v>
      </c>
      <c r="W65" s="239">
        <f t="shared" si="16"/>
        <v>1.5121276995682623E-2</v>
      </c>
      <c r="X65" s="239">
        <f t="shared" si="10"/>
        <v>1.4757141867839781E-2</v>
      </c>
      <c r="Y65" s="239">
        <f t="shared" si="10"/>
        <v>1.2853578378846861E-2</v>
      </c>
      <c r="Z65" s="239">
        <f t="shared" ref="Z65" si="17">Z46/Z$58</f>
        <v>1.3647790349957034E-2</v>
      </c>
      <c r="AA65" s="757"/>
      <c r="AB65" s="757"/>
      <c r="AC65" s="757"/>
    </row>
    <row r="66" spans="1:41" s="756" customFormat="1" x14ac:dyDescent="0.2">
      <c r="A66" s="824" t="s">
        <v>1010</v>
      </c>
      <c r="B66" s="124" t="s">
        <v>946</v>
      </c>
      <c r="C66" s="239">
        <f t="shared" ref="C66:W66" si="18">C47/C$58</f>
        <v>2.5942909053977849E-3</v>
      </c>
      <c r="D66" s="239">
        <f t="shared" si="18"/>
        <v>2.679143953659023E-3</v>
      </c>
      <c r="E66" s="239">
        <f t="shared" si="18"/>
        <v>2.9062873341133195E-3</v>
      </c>
      <c r="F66" s="239">
        <f t="shared" si="18"/>
        <v>2.9841092973229301E-3</v>
      </c>
      <c r="G66" s="239">
        <f t="shared" si="18"/>
        <v>3.3538771754700997E-3</v>
      </c>
      <c r="H66" s="239">
        <f t="shared" si="18"/>
        <v>2.6752297700266127E-3</v>
      </c>
      <c r="I66" s="239">
        <f t="shared" si="18"/>
        <v>2.5316329519373222E-3</v>
      </c>
      <c r="J66" s="239">
        <f t="shared" si="18"/>
        <v>2.5924468661957948E-3</v>
      </c>
      <c r="K66" s="239">
        <f t="shared" si="18"/>
        <v>2.6984228983551227E-3</v>
      </c>
      <c r="L66" s="239">
        <f t="shared" si="18"/>
        <v>2.803274271164525E-3</v>
      </c>
      <c r="M66" s="239">
        <f t="shared" si="18"/>
        <v>2.7033494032233174E-3</v>
      </c>
      <c r="N66" s="239">
        <f t="shared" si="18"/>
        <v>2.8674083252596032E-3</v>
      </c>
      <c r="O66" s="239">
        <f t="shared" si="18"/>
        <v>3.1228923123113434E-3</v>
      </c>
      <c r="P66" s="239">
        <f t="shared" si="18"/>
        <v>3.0538115631870847E-3</v>
      </c>
      <c r="Q66" s="239">
        <f t="shared" si="18"/>
        <v>3.439267293026722E-3</v>
      </c>
      <c r="R66" s="239">
        <f t="shared" si="18"/>
        <v>3.4296623397218162E-3</v>
      </c>
      <c r="S66" s="239">
        <f t="shared" si="18"/>
        <v>3.2414052983584444E-3</v>
      </c>
      <c r="T66" s="239">
        <f t="shared" si="18"/>
        <v>4.0535612312197515E-3</v>
      </c>
      <c r="U66" s="239">
        <f t="shared" si="18"/>
        <v>4.4286454452586261E-3</v>
      </c>
      <c r="V66" s="239">
        <f t="shared" si="18"/>
        <v>5.3379777964872857E-3</v>
      </c>
      <c r="W66" s="239">
        <f t="shared" si="18"/>
        <v>7.3897032270747688E-3</v>
      </c>
      <c r="X66" s="239">
        <f t="shared" si="10"/>
        <v>9.3870453703332017E-3</v>
      </c>
      <c r="Y66" s="239">
        <f t="shared" si="10"/>
        <v>9.8513369536718173E-3</v>
      </c>
      <c r="Z66" s="239">
        <f t="shared" ref="Z66" si="19">Z47/Z$58</f>
        <v>1.0727144124995555E-2</v>
      </c>
      <c r="AA66" s="757"/>
      <c r="AB66" s="757"/>
      <c r="AC66" s="757"/>
    </row>
    <row r="67" spans="1:41" x14ac:dyDescent="0.2">
      <c r="A67" s="824" t="s">
        <v>1011</v>
      </c>
      <c r="B67" s="124" t="s">
        <v>723</v>
      </c>
      <c r="C67" s="239">
        <f t="shared" ref="C67:W67" si="20">C48/C$58</f>
        <v>0.20781014437602896</v>
      </c>
      <c r="D67" s="239">
        <f t="shared" si="20"/>
        <v>0.19096595716513126</v>
      </c>
      <c r="E67" s="239">
        <f t="shared" si="20"/>
        <v>0.17459281892275252</v>
      </c>
      <c r="F67" s="239">
        <f t="shared" si="20"/>
        <v>0.17796984277171471</v>
      </c>
      <c r="G67" s="239">
        <f t="shared" si="20"/>
        <v>0.17853952710405252</v>
      </c>
      <c r="H67" s="239">
        <f t="shared" si="20"/>
        <v>0.18719029473615362</v>
      </c>
      <c r="I67" s="239">
        <f t="shared" si="20"/>
        <v>0.21510030945937458</v>
      </c>
      <c r="J67" s="239">
        <f t="shared" si="20"/>
        <v>0.2406668151752368</v>
      </c>
      <c r="K67" s="239">
        <f t="shared" si="20"/>
        <v>0.25537418718678284</v>
      </c>
      <c r="L67" s="239">
        <f t="shared" si="20"/>
        <v>0.25622797478814668</v>
      </c>
      <c r="M67" s="239">
        <f t="shared" si="20"/>
        <v>0.24165499462172718</v>
      </c>
      <c r="N67" s="239">
        <f t="shared" si="20"/>
        <v>0.24124600153928222</v>
      </c>
      <c r="O67" s="239">
        <f t="shared" si="20"/>
        <v>0.24588606096837551</v>
      </c>
      <c r="P67" s="239">
        <f t="shared" si="20"/>
        <v>0.23444220430178669</v>
      </c>
      <c r="Q67" s="239">
        <f t="shared" si="20"/>
        <v>0.21919005206165454</v>
      </c>
      <c r="R67" s="239">
        <f t="shared" si="20"/>
        <v>0.21370596395428218</v>
      </c>
      <c r="S67" s="239">
        <f t="shared" si="20"/>
        <v>0.21896127800749224</v>
      </c>
      <c r="T67" s="239">
        <f t="shared" si="20"/>
        <v>0.22060757417624402</v>
      </c>
      <c r="U67" s="239">
        <f t="shared" si="20"/>
        <v>0.2245616165077815</v>
      </c>
      <c r="V67" s="239">
        <f t="shared" si="20"/>
        <v>0.210098759842335</v>
      </c>
      <c r="W67" s="239">
        <f t="shared" si="20"/>
        <v>0.21528962516615327</v>
      </c>
      <c r="X67" s="239">
        <f t="shared" si="10"/>
        <v>0.21719809174297489</v>
      </c>
      <c r="Y67" s="239">
        <f t="shared" si="10"/>
        <v>0.21211556705406226</v>
      </c>
      <c r="Z67" s="239">
        <f t="shared" ref="Z67" si="21">Z48/Z$58</f>
        <v>0.20763925209641063</v>
      </c>
    </row>
    <row r="68" spans="1:41" x14ac:dyDescent="0.2">
      <c r="A68" s="824" t="s">
        <v>1012</v>
      </c>
      <c r="B68" s="124" t="s">
        <v>34</v>
      </c>
      <c r="C68" s="239">
        <f t="shared" ref="C68:W68" si="22">C49/C$58</f>
        <v>3.5983620954067631E-2</v>
      </c>
      <c r="D68" s="239">
        <f t="shared" si="22"/>
        <v>4.2848570620818295E-2</v>
      </c>
      <c r="E68" s="239">
        <f t="shared" si="22"/>
        <v>5.2875849710351149E-2</v>
      </c>
      <c r="F68" s="239">
        <f t="shared" si="22"/>
        <v>6.0613849397478853E-2</v>
      </c>
      <c r="G68" s="239">
        <f t="shared" si="22"/>
        <v>6.2096849868181224E-2</v>
      </c>
      <c r="H68" s="239">
        <f t="shared" si="22"/>
        <v>6.3987471813118993E-2</v>
      </c>
      <c r="I68" s="239">
        <f t="shared" si="22"/>
        <v>6.62455190136364E-2</v>
      </c>
      <c r="J68" s="239">
        <f t="shared" si="22"/>
        <v>6.4887007714326456E-2</v>
      </c>
      <c r="K68" s="239">
        <f t="shared" si="22"/>
        <v>6.3978916527563545E-2</v>
      </c>
      <c r="L68" s="239">
        <f t="shared" si="22"/>
        <v>4.9877354369612395E-2</v>
      </c>
      <c r="M68" s="239">
        <f t="shared" si="22"/>
        <v>4.9850963883940863E-2</v>
      </c>
      <c r="N68" s="239">
        <f t="shared" si="22"/>
        <v>4.9920646852179187E-2</v>
      </c>
      <c r="O68" s="239">
        <f t="shared" si="22"/>
        <v>5.430575774701267E-2</v>
      </c>
      <c r="P68" s="239">
        <f t="shared" si="22"/>
        <v>5.5042731441506614E-2</v>
      </c>
      <c r="Q68" s="239">
        <f t="shared" si="22"/>
        <v>5.3630847658628848E-2</v>
      </c>
      <c r="R68" s="239">
        <f t="shared" si="22"/>
        <v>5.2076247631164391E-2</v>
      </c>
      <c r="S68" s="239">
        <f t="shared" si="22"/>
        <v>4.880309375064093E-2</v>
      </c>
      <c r="T68" s="239">
        <f t="shared" si="22"/>
        <v>5.2106502259606384E-2</v>
      </c>
      <c r="U68" s="239">
        <f t="shared" si="22"/>
        <v>5.5161069532937985E-2</v>
      </c>
      <c r="V68" s="239">
        <f t="shared" si="22"/>
        <v>4.9755225650862787E-2</v>
      </c>
      <c r="W68" s="239">
        <f t="shared" si="22"/>
        <v>4.8362374171059146E-2</v>
      </c>
      <c r="X68" s="239">
        <f t="shared" si="10"/>
        <v>5.0516553895809765E-2</v>
      </c>
      <c r="Y68" s="239">
        <f t="shared" si="10"/>
        <v>4.8468479755035071E-2</v>
      </c>
      <c r="Z68" s="239">
        <f t="shared" ref="Z68" si="23">Z49/Z$58</f>
        <v>4.7985244032705369E-2</v>
      </c>
    </row>
    <row r="69" spans="1:41" x14ac:dyDescent="0.2">
      <c r="A69" s="824" t="s">
        <v>1013</v>
      </c>
      <c r="B69" s="124" t="s">
        <v>35</v>
      </c>
      <c r="C69" s="239">
        <f t="shared" ref="C69:W69" si="24">C50/C$58</f>
        <v>6.3354979553728347E-2</v>
      </c>
      <c r="D69" s="239">
        <f t="shared" si="24"/>
        <v>6.3777005583650903E-2</v>
      </c>
      <c r="E69" s="239">
        <f t="shared" si="24"/>
        <v>6.677526263604841E-2</v>
      </c>
      <c r="F69" s="239">
        <f t="shared" si="24"/>
        <v>7.2939725653423423E-2</v>
      </c>
      <c r="G69" s="239">
        <f t="shared" si="24"/>
        <v>6.8983756167024235E-2</v>
      </c>
      <c r="H69" s="239">
        <f t="shared" si="24"/>
        <v>6.3281318649588705E-2</v>
      </c>
      <c r="I69" s="239">
        <f t="shared" si="24"/>
        <v>6.0956954778865646E-2</v>
      </c>
      <c r="J69" s="239">
        <f t="shared" si="24"/>
        <v>6.3885658135261952E-2</v>
      </c>
      <c r="K69" s="239">
        <f t="shared" si="24"/>
        <v>6.4866781060354109E-2</v>
      </c>
      <c r="L69" s="239">
        <f t="shared" si="24"/>
        <v>6.4344081663838704E-2</v>
      </c>
      <c r="M69" s="239">
        <f t="shared" si="24"/>
        <v>6.1549652244544888E-2</v>
      </c>
      <c r="N69" s="239">
        <f t="shared" si="24"/>
        <v>5.9223144617327236E-2</v>
      </c>
      <c r="O69" s="239">
        <f t="shared" si="24"/>
        <v>5.5499374354509211E-2</v>
      </c>
      <c r="P69" s="239">
        <f t="shared" si="24"/>
        <v>4.6684855131423564E-2</v>
      </c>
      <c r="Q69" s="239">
        <f t="shared" si="24"/>
        <v>4.4461797813168016E-2</v>
      </c>
      <c r="R69" s="239">
        <f t="shared" si="24"/>
        <v>4.5777809400400819E-2</v>
      </c>
      <c r="S69" s="239">
        <f t="shared" si="24"/>
        <v>4.5250539211178692E-2</v>
      </c>
      <c r="T69" s="239">
        <f t="shared" si="24"/>
        <v>4.5073551125150817E-2</v>
      </c>
      <c r="U69" s="239">
        <f t="shared" si="24"/>
        <v>4.4121051177731983E-2</v>
      </c>
      <c r="V69" s="239">
        <f t="shared" si="24"/>
        <v>4.286982095996051E-2</v>
      </c>
      <c r="W69" s="239">
        <f t="shared" si="24"/>
        <v>4.4247081412407005E-2</v>
      </c>
      <c r="X69" s="239">
        <f t="shared" si="10"/>
        <v>4.1999715927317029E-2</v>
      </c>
      <c r="Y69" s="239">
        <f t="shared" si="10"/>
        <v>4.0977571315530148E-2</v>
      </c>
      <c r="Z69" s="239">
        <f t="shared" ref="Z69" si="25">Z50/Z$58</f>
        <v>4.1160107817830402E-2</v>
      </c>
    </row>
    <row r="70" spans="1:41" x14ac:dyDescent="0.2">
      <c r="A70" s="824" t="s">
        <v>1014</v>
      </c>
      <c r="B70" s="124" t="s">
        <v>947</v>
      </c>
      <c r="C70" s="239">
        <f t="shared" ref="C70:W70" si="26">C51/C$58</f>
        <v>4.5926049449974112E-3</v>
      </c>
      <c r="D70" s="239">
        <f t="shared" si="26"/>
        <v>4.2825241066982746E-3</v>
      </c>
      <c r="E70" s="239">
        <f t="shared" si="26"/>
        <v>4.5158872714686667E-3</v>
      </c>
      <c r="F70" s="239">
        <f t="shared" si="26"/>
        <v>4.8644532538237861E-3</v>
      </c>
      <c r="G70" s="239">
        <f t="shared" si="26"/>
        <v>5.1540676751726531E-3</v>
      </c>
      <c r="H70" s="239">
        <f t="shared" si="26"/>
        <v>4.5673596894153781E-3</v>
      </c>
      <c r="I70" s="239">
        <f t="shared" si="26"/>
        <v>3.6920016787677979E-3</v>
      </c>
      <c r="J70" s="239">
        <f t="shared" si="26"/>
        <v>3.144336401144799E-3</v>
      </c>
      <c r="K70" s="239">
        <f t="shared" si="26"/>
        <v>3.3902345293397793E-3</v>
      </c>
      <c r="L70" s="239">
        <f t="shared" si="26"/>
        <v>3.4957012621843124E-3</v>
      </c>
      <c r="M70" s="239">
        <f t="shared" si="26"/>
        <v>3.5638134225452339E-3</v>
      </c>
      <c r="N70" s="239">
        <f t="shared" si="26"/>
        <v>3.7946171492590371E-3</v>
      </c>
      <c r="O70" s="239">
        <f t="shared" si="26"/>
        <v>3.7851213625840594E-3</v>
      </c>
      <c r="P70" s="239">
        <f t="shared" si="26"/>
        <v>3.5236297267780903E-3</v>
      </c>
      <c r="Q70" s="239">
        <f t="shared" si="26"/>
        <v>3.1918515106317308E-3</v>
      </c>
      <c r="R70" s="239">
        <f t="shared" si="26"/>
        <v>2.7488568620981663E-3</v>
      </c>
      <c r="S70" s="239">
        <f t="shared" si="26"/>
        <v>2.7699177964565684E-3</v>
      </c>
      <c r="T70" s="239">
        <f t="shared" si="26"/>
        <v>2.8687301056687826E-3</v>
      </c>
      <c r="U70" s="239">
        <f t="shared" si="26"/>
        <v>3.079574580349507E-3</v>
      </c>
      <c r="V70" s="239">
        <f t="shared" si="26"/>
        <v>2.9288554962819489E-3</v>
      </c>
      <c r="W70" s="239">
        <f t="shared" si="26"/>
        <v>2.6647426788366209E-3</v>
      </c>
      <c r="X70" s="239">
        <f t="shared" si="10"/>
        <v>2.7933186769286168E-3</v>
      </c>
      <c r="Y70" s="239">
        <f t="shared" si="10"/>
        <v>2.6316157474235075E-3</v>
      </c>
      <c r="Z70" s="239">
        <f t="shared" ref="Z70" si="27">Z51/Z$58</f>
        <v>2.9513423349503778E-3</v>
      </c>
    </row>
    <row r="71" spans="1:41" x14ac:dyDescent="0.2">
      <c r="A71" s="825" t="s">
        <v>93</v>
      </c>
      <c r="B71" s="124" t="s">
        <v>1015</v>
      </c>
      <c r="C71" s="239">
        <f t="shared" ref="C71:W71" si="28">C52/C$58</f>
        <v>2.0252246273090121E-2</v>
      </c>
      <c r="D71" s="239">
        <f t="shared" si="28"/>
        <v>2.0122811843988016E-2</v>
      </c>
      <c r="E71" s="239">
        <f t="shared" si="28"/>
        <v>2.0624619230734133E-2</v>
      </c>
      <c r="F71" s="239">
        <f t="shared" si="28"/>
        <v>2.1325314618264857E-2</v>
      </c>
      <c r="G71" s="239">
        <f t="shared" si="28"/>
        <v>2.1966753000450576E-2</v>
      </c>
      <c r="H71" s="239">
        <f t="shared" si="28"/>
        <v>2.1908197704518274E-2</v>
      </c>
      <c r="I71" s="239">
        <f t="shared" si="28"/>
        <v>2.3262437869764851E-2</v>
      </c>
      <c r="J71" s="239">
        <f t="shared" si="28"/>
        <v>2.2524268256847231E-2</v>
      </c>
      <c r="K71" s="239">
        <f t="shared" si="28"/>
        <v>2.4055995208353938E-2</v>
      </c>
      <c r="L71" s="239">
        <f t="shared" si="28"/>
        <v>2.2766029942229635E-2</v>
      </c>
      <c r="M71" s="239">
        <f t="shared" si="28"/>
        <v>2.3486338445125769E-2</v>
      </c>
      <c r="N71" s="239">
        <f t="shared" si="28"/>
        <v>2.1450449834028787E-2</v>
      </c>
      <c r="O71" s="239">
        <f t="shared" si="28"/>
        <v>2.2949713355143057E-2</v>
      </c>
      <c r="P71" s="239">
        <f t="shared" si="28"/>
        <v>2.3036320063562567E-2</v>
      </c>
      <c r="Q71" s="239">
        <f t="shared" si="28"/>
        <v>2.2671675977813843E-2</v>
      </c>
      <c r="R71" s="239">
        <f t="shared" si="28"/>
        <v>2.5109377899505739E-2</v>
      </c>
      <c r="S71" s="239">
        <f t="shared" si="28"/>
        <v>2.5440411344857007E-2</v>
      </c>
      <c r="T71" s="239">
        <f t="shared" si="28"/>
        <v>2.8881598989791066E-2</v>
      </c>
      <c r="U71" s="239">
        <f t="shared" si="28"/>
        <v>2.8297741233962715E-2</v>
      </c>
      <c r="V71" s="239">
        <f t="shared" si="28"/>
        <v>2.9372872841111904E-2</v>
      </c>
      <c r="W71" s="239">
        <f t="shared" si="28"/>
        <v>2.7673033377410488E-2</v>
      </c>
      <c r="X71" s="239">
        <f t="shared" si="10"/>
        <v>2.747405999940453E-2</v>
      </c>
      <c r="Y71" s="239">
        <f t="shared" si="10"/>
        <v>2.4618801323706335E-2</v>
      </c>
      <c r="Z71" s="239">
        <f t="shared" ref="Z71" si="29">Z52/Z$58</f>
        <v>2.5374357313622403E-2</v>
      </c>
    </row>
    <row r="72" spans="1:41" x14ac:dyDescent="0.2">
      <c r="A72" s="764" t="s">
        <v>94</v>
      </c>
      <c r="B72" s="757" t="s">
        <v>37</v>
      </c>
      <c r="C72" s="239">
        <f t="shared" ref="C72:W72" si="30">C53/C$58</f>
        <v>0.1538588072771955</v>
      </c>
      <c r="D72" s="239">
        <f t="shared" si="30"/>
        <v>0.13686097937994984</v>
      </c>
      <c r="E72" s="239">
        <f t="shared" si="30"/>
        <v>0.14049053662099534</v>
      </c>
      <c r="F72" s="239">
        <f t="shared" si="30"/>
        <v>0.14312337282737003</v>
      </c>
      <c r="G72" s="239">
        <f t="shared" si="30"/>
        <v>0.13475149076636453</v>
      </c>
      <c r="H72" s="239">
        <f t="shared" si="30"/>
        <v>0.12136530834482409</v>
      </c>
      <c r="I72" s="239">
        <f t="shared" si="30"/>
        <v>0.12698348808399593</v>
      </c>
      <c r="J72" s="239">
        <f t="shared" si="30"/>
        <v>0.13146016409332606</v>
      </c>
      <c r="K72" s="239">
        <f t="shared" si="30"/>
        <v>0.13320522760316725</v>
      </c>
      <c r="L72" s="239">
        <f t="shared" si="30"/>
        <v>0.13250870567558162</v>
      </c>
      <c r="M72" s="239">
        <f t="shared" si="30"/>
        <v>0.13398432653774703</v>
      </c>
      <c r="N72" s="239">
        <f t="shared" si="30"/>
        <v>0.14984631041288199</v>
      </c>
      <c r="O72" s="239">
        <f t="shared" si="30"/>
        <v>0.15359756452909193</v>
      </c>
      <c r="P72" s="239">
        <f t="shared" si="30"/>
        <v>0.14070931740931289</v>
      </c>
      <c r="Q72" s="239">
        <f t="shared" si="30"/>
        <v>0.13599993914859984</v>
      </c>
      <c r="R72" s="239">
        <f t="shared" si="30"/>
        <v>0.14235907579126517</v>
      </c>
      <c r="S72" s="239">
        <f t="shared" si="30"/>
        <v>0.14387333720928303</v>
      </c>
      <c r="T72" s="239">
        <f t="shared" si="30"/>
        <v>0.14272783222886376</v>
      </c>
      <c r="U72" s="239">
        <f t="shared" si="30"/>
        <v>0.14593097627343257</v>
      </c>
      <c r="V72" s="239">
        <f t="shared" si="30"/>
        <v>0.13774853197813455</v>
      </c>
      <c r="W72" s="239">
        <f t="shared" si="30"/>
        <v>0.13038641059321263</v>
      </c>
      <c r="X72" s="239">
        <f t="shared" si="10"/>
        <v>0.13913597406660902</v>
      </c>
      <c r="Y72" s="239">
        <f t="shared" si="10"/>
        <v>0.13936184702088633</v>
      </c>
      <c r="Z72" s="239">
        <f t="shared" ref="Z72" si="31">Z53/Z$58</f>
        <v>0.13784723717536795</v>
      </c>
    </row>
    <row r="73" spans="1:41" x14ac:dyDescent="0.2">
      <c r="A73" s="766"/>
      <c r="B73" s="765" t="s">
        <v>543</v>
      </c>
      <c r="C73" s="239">
        <f t="shared" ref="C73:W73" si="32">C54/C$58</f>
        <v>-1.8903561524381374E-2</v>
      </c>
      <c r="D73" s="239">
        <f t="shared" si="32"/>
        <v>-1.84489529853194E-2</v>
      </c>
      <c r="E73" s="239">
        <f t="shared" si="32"/>
        <v>-1.8017234873581825E-2</v>
      </c>
      <c r="F73" s="239">
        <f t="shared" si="32"/>
        <v>-3.4236824243973882E-2</v>
      </c>
      <c r="G73" s="239">
        <f t="shared" si="32"/>
        <v>-3.2765887520592889E-2</v>
      </c>
      <c r="H73" s="239">
        <f t="shared" si="32"/>
        <v>-3.2552641496465293E-2</v>
      </c>
      <c r="I73" s="239">
        <f t="shared" si="32"/>
        <v>-3.0652105467240679E-2</v>
      </c>
      <c r="J73" s="239">
        <f t="shared" si="32"/>
        <v>-3.240897605115281E-2</v>
      </c>
      <c r="K73" s="239">
        <f t="shared" si="32"/>
        <v>-3.3498191066953759E-2</v>
      </c>
      <c r="L73" s="239">
        <f t="shared" si="32"/>
        <v>-3.6605316278800704E-2</v>
      </c>
      <c r="M73" s="239">
        <f t="shared" si="32"/>
        <v>-3.8908835681724409E-2</v>
      </c>
      <c r="N73" s="239">
        <f t="shared" si="32"/>
        <v>-3.601678265402676E-2</v>
      </c>
      <c r="O73" s="239">
        <f t="shared" si="32"/>
        <v>-3.2667630310299567E-2</v>
      </c>
      <c r="P73" s="239">
        <f t="shared" si="32"/>
        <v>-2.92238594317248E-2</v>
      </c>
      <c r="Q73" s="239">
        <f t="shared" si="32"/>
        <v>-2.6501847494433087E-2</v>
      </c>
      <c r="R73" s="239">
        <f t="shared" si="32"/>
        <v>-2.5087250815670332E-2</v>
      </c>
      <c r="S73" s="239">
        <f t="shared" si="32"/>
        <v>-2.7712690318780587E-2</v>
      </c>
      <c r="T73" s="239">
        <f t="shared" si="32"/>
        <v>-3.0141693593384339E-2</v>
      </c>
      <c r="U73" s="239">
        <f t="shared" si="32"/>
        <v>-3.1587185890151109E-2</v>
      </c>
      <c r="V73" s="239">
        <f t="shared" si="32"/>
        <v>-3.0583842659431235E-2</v>
      </c>
      <c r="W73" s="239">
        <f t="shared" si="32"/>
        <v>-3.8431176550519114E-2</v>
      </c>
      <c r="X73" s="239">
        <f t="shared" si="10"/>
        <v>-4.2559250912809841E-2</v>
      </c>
      <c r="Y73" s="239">
        <f t="shared" si="10"/>
        <v>-3.9325409845250223E-2</v>
      </c>
      <c r="Z73" s="239">
        <f t="shared" ref="Z73" si="33">Z54/Z$58</f>
        <v>-3.2761030678406515E-2</v>
      </c>
    </row>
    <row r="74" spans="1:41" x14ac:dyDescent="0.2">
      <c r="A74" s="766"/>
      <c r="B74" s="767" t="s">
        <v>544</v>
      </c>
      <c r="C74" s="784">
        <f t="shared" ref="C74:W74" si="34">C55/C$58</f>
        <v>0.86792579695662908</v>
      </c>
      <c r="D74" s="784">
        <f t="shared" si="34"/>
        <v>0.88378026513319485</v>
      </c>
      <c r="E74" s="784">
        <f t="shared" si="34"/>
        <v>0.87475207524610188</v>
      </c>
      <c r="F74" s="784">
        <f t="shared" si="34"/>
        <v>0.90959862151749726</v>
      </c>
      <c r="G74" s="784">
        <f t="shared" si="34"/>
        <v>0.87428798848157252</v>
      </c>
      <c r="H74" s="784">
        <f t="shared" si="34"/>
        <v>0.90574556461600586</v>
      </c>
      <c r="I74" s="784">
        <f t="shared" si="34"/>
        <v>0.90638511400662058</v>
      </c>
      <c r="J74" s="784">
        <f t="shared" si="34"/>
        <v>0.91905949230355444</v>
      </c>
      <c r="K74" s="784">
        <f t="shared" si="34"/>
        <v>0.9024547117058096</v>
      </c>
      <c r="L74" s="784">
        <f t="shared" si="34"/>
        <v>0.91592975512459218</v>
      </c>
      <c r="M74" s="784">
        <f t="shared" si="34"/>
        <v>0.92918332910758517</v>
      </c>
      <c r="N74" s="784">
        <f t="shared" si="34"/>
        <v>0.94502811563042921</v>
      </c>
      <c r="O74" s="784">
        <f t="shared" si="34"/>
        <v>0.95951124721178216</v>
      </c>
      <c r="P74" s="784">
        <f t="shared" si="34"/>
        <v>0.93801495799868184</v>
      </c>
      <c r="Q74" s="784">
        <f t="shared" si="34"/>
        <v>0.93914781285160198</v>
      </c>
      <c r="R74" s="784">
        <f t="shared" si="34"/>
        <v>0.9577281528185837</v>
      </c>
      <c r="S74" s="784">
        <f t="shared" si="34"/>
        <v>0.94708076243292239</v>
      </c>
      <c r="T74" s="784">
        <f t="shared" si="34"/>
        <v>0.94357942554204155</v>
      </c>
      <c r="U74" s="784">
        <f t="shared" si="34"/>
        <v>0.96216674741876629</v>
      </c>
      <c r="V74" s="784">
        <f t="shared" si="34"/>
        <v>0.9656247364447571</v>
      </c>
      <c r="W74" s="784">
        <f t="shared" si="34"/>
        <v>0.96842012345978423</v>
      </c>
      <c r="X74" s="784">
        <f t="shared" si="10"/>
        <v>0.96555785041185505</v>
      </c>
      <c r="Y74" s="784">
        <f t="shared" si="10"/>
        <v>0.98313314814259312</v>
      </c>
      <c r="Z74" s="784">
        <f t="shared" ref="Z74" si="35">Z55/Z$58</f>
        <v>0.98490799518665428</v>
      </c>
    </row>
    <row r="75" spans="1:41" x14ac:dyDescent="0.2">
      <c r="A75" s="766"/>
      <c r="B75" s="765" t="s">
        <v>545</v>
      </c>
      <c r="C75" s="239">
        <f t="shared" ref="C75:W75" si="36">C56/C$58</f>
        <v>0.15282166670186317</v>
      </c>
      <c r="D75" s="239">
        <f t="shared" si="36"/>
        <v>0.13938412525684968</v>
      </c>
      <c r="E75" s="239">
        <f t="shared" si="36"/>
        <v>0.13710659884538762</v>
      </c>
      <c r="F75" s="239">
        <f t="shared" si="36"/>
        <v>0.13510980454597307</v>
      </c>
      <c r="G75" s="239">
        <f t="shared" si="36"/>
        <v>0.14819488186972909</v>
      </c>
      <c r="H75" s="239">
        <f t="shared" si="36"/>
        <v>0.14303189516097733</v>
      </c>
      <c r="I75" s="239">
        <f t="shared" si="36"/>
        <v>0.1263768352373037</v>
      </c>
      <c r="J75" s="239">
        <f t="shared" si="36"/>
        <v>0.10260396606596064</v>
      </c>
      <c r="K75" s="239">
        <f t="shared" si="36"/>
        <v>0.11798812892651246</v>
      </c>
      <c r="L75" s="239">
        <f t="shared" si="36"/>
        <v>0.11645817955133214</v>
      </c>
      <c r="M75" s="239">
        <f t="shared" si="36"/>
        <v>0.12376724345305319</v>
      </c>
      <c r="N75" s="239">
        <f t="shared" si="36"/>
        <v>0.11823780802719118</v>
      </c>
      <c r="O75" s="239">
        <f t="shared" si="36"/>
        <v>0.10257097447065923</v>
      </c>
      <c r="P75" s="239">
        <f t="shared" si="36"/>
        <v>0.10562923631060758</v>
      </c>
      <c r="Q75" s="239">
        <f t="shared" si="36"/>
        <v>9.2373955088493054E-2</v>
      </c>
      <c r="R75" s="239">
        <f t="shared" si="36"/>
        <v>9.1289227516011165E-2</v>
      </c>
      <c r="S75" s="239">
        <f t="shared" si="36"/>
        <v>9.3562595506149121E-2</v>
      </c>
      <c r="T75" s="239">
        <f t="shared" si="36"/>
        <v>8.8565674259715371E-2</v>
      </c>
      <c r="U75" s="239">
        <f t="shared" si="36"/>
        <v>8.8870350634749629E-2</v>
      </c>
      <c r="V75" s="239">
        <f t="shared" si="36"/>
        <v>9.0475528492066387E-2</v>
      </c>
      <c r="W75" s="239">
        <f t="shared" si="36"/>
        <v>8.6732372085631601E-2</v>
      </c>
      <c r="X75" s="239">
        <f t="shared" si="10"/>
        <v>8.9614904845903579E-2</v>
      </c>
      <c r="Y75" s="239">
        <f t="shared" si="10"/>
        <v>8.9788848738177982E-2</v>
      </c>
      <c r="Z75" s="239">
        <f t="shared" ref="Z75" si="37">Z56/Z$58</f>
        <v>8.5469650125634969E-2</v>
      </c>
    </row>
    <row r="76" spans="1:41" x14ac:dyDescent="0.2">
      <c r="A76" s="766"/>
      <c r="B76" s="765" t="s">
        <v>546</v>
      </c>
      <c r="C76" s="793">
        <f t="shared" ref="C76:W76" si="38">C57/C$58</f>
        <v>-2.0747463658492282E-2</v>
      </c>
      <c r="D76" s="793">
        <f t="shared" si="38"/>
        <v>-2.3164390390044493E-2</v>
      </c>
      <c r="E76" s="793">
        <f t="shared" si="38"/>
        <v>-1.1858674091489503E-2</v>
      </c>
      <c r="F76" s="793">
        <f t="shared" si="38"/>
        <v>-4.4708426063470377E-2</v>
      </c>
      <c r="G76" s="793">
        <f t="shared" si="38"/>
        <v>-2.2482870351301646E-2</v>
      </c>
      <c r="H76" s="793">
        <f t="shared" si="38"/>
        <v>-4.8777459776983161E-2</v>
      </c>
      <c r="I76" s="793">
        <f t="shared" si="38"/>
        <v>-3.2761949243924275E-2</v>
      </c>
      <c r="J76" s="793">
        <f t="shared" si="38"/>
        <v>-2.166345836951511E-2</v>
      </c>
      <c r="K76" s="793">
        <f t="shared" si="38"/>
        <v>-2.0442840632322101E-2</v>
      </c>
      <c r="L76" s="793">
        <f t="shared" si="38"/>
        <v>-3.2387934675924275E-2</v>
      </c>
      <c r="M76" s="793">
        <f t="shared" si="38"/>
        <v>-5.2950572560638384E-2</v>
      </c>
      <c r="N76" s="793">
        <f t="shared" si="38"/>
        <v>-6.3265923657620363E-2</v>
      </c>
      <c r="O76" s="793">
        <f t="shared" si="38"/>
        <v>-6.2082221682441416E-2</v>
      </c>
      <c r="P76" s="793">
        <f t="shared" si="38"/>
        <v>-4.3644194309289425E-2</v>
      </c>
      <c r="Q76" s="793">
        <f t="shared" si="38"/>
        <v>-3.1521767940095036E-2</v>
      </c>
      <c r="R76" s="793">
        <f t="shared" si="38"/>
        <v>-4.9017380334594879E-2</v>
      </c>
      <c r="S76" s="793">
        <f t="shared" si="38"/>
        <v>-4.0643357939071478E-2</v>
      </c>
      <c r="T76" s="793">
        <f t="shared" si="38"/>
        <v>-3.21450998017569E-2</v>
      </c>
      <c r="U76" s="793">
        <f t="shared" si="38"/>
        <v>-5.1037098053515945E-2</v>
      </c>
      <c r="V76" s="793">
        <f t="shared" si="38"/>
        <v>-5.6100264936823442E-2</v>
      </c>
      <c r="W76" s="793">
        <f t="shared" si="38"/>
        <v>-5.5152495545415882E-2</v>
      </c>
      <c r="X76" s="793">
        <f t="shared" si="10"/>
        <v>-5.5172755257758575E-2</v>
      </c>
      <c r="Y76" s="793">
        <f t="shared" si="10"/>
        <v>-7.2921996880771139E-2</v>
      </c>
      <c r="Z76" s="793">
        <f t="shared" ref="Z76" si="39">Z57/Z$58</f>
        <v>-7.037764531228928E-2</v>
      </c>
    </row>
    <row r="77" spans="1:41" ht="20.100000000000001" customHeight="1" x14ac:dyDescent="0.2">
      <c r="A77" s="807"/>
      <c r="B77" s="770" t="s">
        <v>547</v>
      </c>
      <c r="C77" s="810">
        <f t="shared" ref="C77:W77" si="40">C58/C$58</f>
        <v>1</v>
      </c>
      <c r="D77" s="810">
        <f t="shared" si="40"/>
        <v>1</v>
      </c>
      <c r="E77" s="810">
        <f t="shared" si="40"/>
        <v>1</v>
      </c>
      <c r="F77" s="810">
        <f t="shared" si="40"/>
        <v>1</v>
      </c>
      <c r="G77" s="810">
        <f t="shared" si="40"/>
        <v>1</v>
      </c>
      <c r="H77" s="810">
        <f t="shared" si="40"/>
        <v>1</v>
      </c>
      <c r="I77" s="810">
        <f t="shared" si="40"/>
        <v>1</v>
      </c>
      <c r="J77" s="810">
        <f t="shared" si="40"/>
        <v>1</v>
      </c>
      <c r="K77" s="810">
        <f t="shared" si="40"/>
        <v>1</v>
      </c>
      <c r="L77" s="810">
        <f t="shared" si="40"/>
        <v>1</v>
      </c>
      <c r="M77" s="810">
        <f t="shared" si="40"/>
        <v>1</v>
      </c>
      <c r="N77" s="810">
        <f t="shared" si="40"/>
        <v>1</v>
      </c>
      <c r="O77" s="810">
        <f t="shared" si="40"/>
        <v>1</v>
      </c>
      <c r="P77" s="810">
        <f t="shared" si="40"/>
        <v>1</v>
      </c>
      <c r="Q77" s="810">
        <f t="shared" si="40"/>
        <v>1</v>
      </c>
      <c r="R77" s="810">
        <f t="shared" si="40"/>
        <v>1</v>
      </c>
      <c r="S77" s="810">
        <f t="shared" si="40"/>
        <v>1</v>
      </c>
      <c r="T77" s="810">
        <f t="shared" si="40"/>
        <v>1</v>
      </c>
      <c r="U77" s="810">
        <f t="shared" si="40"/>
        <v>1</v>
      </c>
      <c r="V77" s="810">
        <f t="shared" si="40"/>
        <v>1</v>
      </c>
      <c r="W77" s="810">
        <f t="shared" si="40"/>
        <v>1</v>
      </c>
      <c r="X77" s="810">
        <f t="shared" si="10"/>
        <v>1</v>
      </c>
      <c r="Y77" s="810">
        <f t="shared" si="10"/>
        <v>1</v>
      </c>
      <c r="Z77" s="810">
        <f t="shared" ref="Z77" si="41">Z58/Z$58</f>
        <v>1</v>
      </c>
    </row>
    <row r="78" spans="1:41" s="756" customFormat="1" ht="20.100000000000001" customHeight="1" x14ac:dyDescent="0.2">
      <c r="A78" s="777" t="s">
        <v>996</v>
      </c>
      <c r="B78" s="757"/>
      <c r="C78" s="757"/>
      <c r="D78" s="757"/>
      <c r="E78" s="757"/>
      <c r="F78" s="757"/>
      <c r="G78" s="757"/>
      <c r="H78" s="757"/>
      <c r="I78" s="757"/>
      <c r="J78" s="757"/>
      <c r="K78" s="757"/>
      <c r="L78" s="757"/>
      <c r="M78" s="757"/>
      <c r="N78" s="757"/>
      <c r="O78" s="757"/>
      <c r="P78" s="757"/>
      <c r="Q78" s="757"/>
      <c r="R78" s="757"/>
      <c r="S78" s="757"/>
      <c r="T78" s="757"/>
      <c r="U78" s="757"/>
      <c r="V78" s="757"/>
      <c r="W78" s="757"/>
      <c r="X78" s="757"/>
      <c r="Y78" s="757"/>
      <c r="Z78" s="757"/>
      <c r="AA78" s="791"/>
      <c r="AB78" s="791"/>
      <c r="AC78" s="791"/>
      <c r="AD78" s="791"/>
      <c r="AE78" s="791"/>
      <c r="AF78" s="791"/>
      <c r="AG78" s="791"/>
      <c r="AH78" s="791"/>
      <c r="AI78" s="791"/>
      <c r="AJ78" s="791"/>
      <c r="AK78" s="791"/>
      <c r="AL78" s="791"/>
      <c r="AM78" s="791"/>
      <c r="AN78" s="791"/>
      <c r="AO78" s="791"/>
    </row>
    <row r="79" spans="1:41" s="756" customFormat="1" ht="25.15" customHeight="1" x14ac:dyDescent="0.2">
      <c r="A79" s="755" t="str">
        <f>Index!B21</f>
        <v>Table 3l     RMI GDP Implicit price deflators by institutional sector, FY2004-FY2020</v>
      </c>
      <c r="AA79" s="757"/>
      <c r="AB79" s="757"/>
      <c r="AC79" s="757"/>
    </row>
    <row r="80" spans="1:41" s="756" customFormat="1" ht="20.100000000000001" customHeight="1" x14ac:dyDescent="0.2">
      <c r="A80" s="781"/>
      <c r="B80" s="759" t="s">
        <v>997</v>
      </c>
      <c r="C80" s="760" t="str">
        <f t="shared" ref="C80:W80" si="42">C2</f>
        <v>FY1997</v>
      </c>
      <c r="D80" s="760" t="str">
        <f t="shared" si="42"/>
        <v>FY1998</v>
      </c>
      <c r="E80" s="760" t="str">
        <f t="shared" si="42"/>
        <v>FY1999</v>
      </c>
      <c r="F80" s="760" t="str">
        <f t="shared" si="42"/>
        <v>FY2000</v>
      </c>
      <c r="G80" s="760" t="str">
        <f t="shared" si="42"/>
        <v>FY2001</v>
      </c>
      <c r="H80" s="760" t="str">
        <f t="shared" si="42"/>
        <v>FY2002</v>
      </c>
      <c r="I80" s="760" t="str">
        <f t="shared" si="42"/>
        <v>FY2003</v>
      </c>
      <c r="J80" s="760" t="str">
        <f t="shared" si="42"/>
        <v>FY2004</v>
      </c>
      <c r="K80" s="760" t="str">
        <f t="shared" si="42"/>
        <v>FY2005</v>
      </c>
      <c r="L80" s="760" t="str">
        <f t="shared" si="42"/>
        <v>FY2006</v>
      </c>
      <c r="M80" s="760" t="str">
        <f t="shared" si="42"/>
        <v>FY2007</v>
      </c>
      <c r="N80" s="760" t="str">
        <f t="shared" si="42"/>
        <v>FY2008</v>
      </c>
      <c r="O80" s="760" t="str">
        <f t="shared" si="42"/>
        <v>FY2009</v>
      </c>
      <c r="P80" s="760" t="str">
        <f t="shared" si="42"/>
        <v>FY2010</v>
      </c>
      <c r="Q80" s="760" t="str">
        <f t="shared" si="42"/>
        <v>FY2011</v>
      </c>
      <c r="R80" s="760" t="str">
        <f t="shared" si="42"/>
        <v>FY2012</v>
      </c>
      <c r="S80" s="760" t="str">
        <f t="shared" si="42"/>
        <v>FY2013</v>
      </c>
      <c r="T80" s="760" t="str">
        <f t="shared" si="42"/>
        <v>FY2014</v>
      </c>
      <c r="U80" s="760" t="str">
        <f t="shared" si="42"/>
        <v>FY2015</v>
      </c>
      <c r="V80" s="760" t="str">
        <f t="shared" si="42"/>
        <v>FY2016</v>
      </c>
      <c r="W80" s="760" t="str">
        <f t="shared" si="42"/>
        <v>FY2017</v>
      </c>
      <c r="X80" s="760" t="str">
        <f>X2</f>
        <v>FY2018</v>
      </c>
      <c r="Y80" s="760" t="str">
        <f>Y2</f>
        <v>FY2019</v>
      </c>
      <c r="Z80" s="760" t="str">
        <f>Z2</f>
        <v>FY2020</v>
      </c>
      <c r="AA80" s="757"/>
      <c r="AB80" s="757"/>
      <c r="AC80" s="757"/>
      <c r="AD80" s="799"/>
    </row>
    <row r="81" spans="1:29" ht="20.100000000000001" customHeight="1" x14ac:dyDescent="0.2">
      <c r="A81" s="824" t="s">
        <v>1005</v>
      </c>
      <c r="B81" s="124" t="s">
        <v>31</v>
      </c>
      <c r="C81" s="805">
        <f t="shared" ref="C81:W81" si="43">C43/C3*100</f>
        <v>72.652621034285076</v>
      </c>
      <c r="D81" s="805">
        <f t="shared" si="43"/>
        <v>76.02200097056992</v>
      </c>
      <c r="E81" s="805">
        <f t="shared" si="43"/>
        <v>74.817012792002956</v>
      </c>
      <c r="F81" s="805">
        <f t="shared" si="43"/>
        <v>69.524780462242745</v>
      </c>
      <c r="G81" s="805">
        <f t="shared" si="43"/>
        <v>70.592720283822814</v>
      </c>
      <c r="H81" s="805">
        <f t="shared" si="43"/>
        <v>72.718559560377699</v>
      </c>
      <c r="I81" s="805">
        <f t="shared" si="43"/>
        <v>72.407711776005115</v>
      </c>
      <c r="J81" s="805">
        <f t="shared" si="43"/>
        <v>73.46020962533116</v>
      </c>
      <c r="K81" s="805">
        <f t="shared" si="43"/>
        <v>73.981411739331307</v>
      </c>
      <c r="L81" s="805">
        <f t="shared" si="43"/>
        <v>79.945999675682344</v>
      </c>
      <c r="M81" s="805">
        <f t="shared" si="43"/>
        <v>75.920180110760342</v>
      </c>
      <c r="N81" s="805">
        <f t="shared" si="43"/>
        <v>92.615910563233911</v>
      </c>
      <c r="O81" s="805">
        <f t="shared" si="43"/>
        <v>83.118865574188845</v>
      </c>
      <c r="P81" s="805">
        <f t="shared" si="43"/>
        <v>79.243353347373898</v>
      </c>
      <c r="Q81" s="805">
        <f t="shared" si="43"/>
        <v>91.871899702749644</v>
      </c>
      <c r="R81" s="805">
        <f t="shared" si="43"/>
        <v>113.39624655113086</v>
      </c>
      <c r="S81" s="805">
        <f t="shared" si="43"/>
        <v>107.86687412672258</v>
      </c>
      <c r="T81" s="805">
        <f t="shared" si="43"/>
        <v>98.615368327485044</v>
      </c>
      <c r="U81" s="805">
        <f t="shared" si="43"/>
        <v>100</v>
      </c>
      <c r="V81" s="805">
        <f t="shared" si="43"/>
        <v>112.6504475037928</v>
      </c>
      <c r="W81" s="805">
        <f t="shared" si="43"/>
        <v>125.9851176246775</v>
      </c>
      <c r="X81" s="805">
        <f t="shared" ref="X81:Y96" si="44">X43/X3*100</f>
        <v>124.40485975620841</v>
      </c>
      <c r="Y81" s="805">
        <f t="shared" si="44"/>
        <v>124.4022450479966</v>
      </c>
      <c r="Z81" s="805">
        <f t="shared" ref="Z81" si="45">Z43/Z3*100</f>
        <v>135.71348658273072</v>
      </c>
    </row>
    <row r="82" spans="1:29" s="756" customFormat="1" x14ac:dyDescent="0.2">
      <c r="A82" s="824" t="s">
        <v>1006</v>
      </c>
      <c r="B82" s="124" t="s">
        <v>1007</v>
      </c>
      <c r="C82" s="805">
        <f t="shared" ref="C82:W82" si="46">C44/C4*100</f>
        <v>62.767594657840561</v>
      </c>
      <c r="D82" s="805">
        <f t="shared" si="46"/>
        <v>71.549724708955907</v>
      </c>
      <c r="E82" s="805">
        <f t="shared" si="46"/>
        <v>70.990875450345825</v>
      </c>
      <c r="F82" s="805">
        <f t="shared" si="46"/>
        <v>74.665787893902618</v>
      </c>
      <c r="G82" s="805">
        <f t="shared" si="46"/>
        <v>54.845554456712122</v>
      </c>
      <c r="H82" s="805">
        <f t="shared" si="46"/>
        <v>76.841016585602119</v>
      </c>
      <c r="I82" s="805">
        <f t="shared" si="46"/>
        <v>64.144155119155045</v>
      </c>
      <c r="J82" s="805">
        <f t="shared" si="46"/>
        <v>48.975828415594123</v>
      </c>
      <c r="K82" s="805">
        <f t="shared" si="46"/>
        <v>44.002994262119785</v>
      </c>
      <c r="L82" s="805">
        <f t="shared" si="46"/>
        <v>50.565690942557382</v>
      </c>
      <c r="M82" s="805">
        <f t="shared" si="46"/>
        <v>71.233254886047376</v>
      </c>
      <c r="N82" s="805">
        <f t="shared" si="46"/>
        <v>87.35591869287272</v>
      </c>
      <c r="O82" s="805">
        <f t="shared" si="46"/>
        <v>77.087070483472189</v>
      </c>
      <c r="P82" s="805">
        <f t="shared" si="46"/>
        <v>82.637494359133655</v>
      </c>
      <c r="Q82" s="805">
        <f t="shared" si="46"/>
        <v>99.24353064977592</v>
      </c>
      <c r="R82" s="805">
        <f t="shared" si="46"/>
        <v>103.81865490370414</v>
      </c>
      <c r="S82" s="805">
        <f t="shared" si="46"/>
        <v>90.95377677202606</v>
      </c>
      <c r="T82" s="805">
        <f t="shared" si="46"/>
        <v>100.38018744970122</v>
      </c>
      <c r="U82" s="805">
        <f t="shared" si="46"/>
        <v>100</v>
      </c>
      <c r="V82" s="805">
        <f t="shared" si="46"/>
        <v>140.36113723880334</v>
      </c>
      <c r="W82" s="805">
        <f t="shared" si="46"/>
        <v>112.40887062233142</v>
      </c>
      <c r="X82" s="805">
        <f t="shared" si="44"/>
        <v>96.537508793382017</v>
      </c>
      <c r="Y82" s="805">
        <f t="shared" si="44"/>
        <v>105.44084157204692</v>
      </c>
      <c r="Z82" s="805">
        <f t="shared" ref="Z82" si="47">Z44/Z4*100</f>
        <v>115.1302376960666</v>
      </c>
      <c r="AA82" s="757"/>
      <c r="AB82" s="757"/>
      <c r="AC82" s="757"/>
    </row>
    <row r="83" spans="1:29" x14ac:dyDescent="0.2">
      <c r="A83" s="824" t="s">
        <v>1008</v>
      </c>
      <c r="B83" s="124" t="s">
        <v>944</v>
      </c>
      <c r="C83" s="805">
        <f t="shared" ref="C83:W83" si="48">C45/C5*100</f>
        <v>105.31221554202301</v>
      </c>
      <c r="D83" s="805">
        <f t="shared" si="48"/>
        <v>119.88695713773896</v>
      </c>
      <c r="E83" s="805">
        <f t="shared" si="48"/>
        <v>119.99562710843159</v>
      </c>
      <c r="F83" s="805">
        <f t="shared" si="48"/>
        <v>148.20052783605615</v>
      </c>
      <c r="G83" s="805">
        <f t="shared" si="48"/>
        <v>158.10407483323326</v>
      </c>
      <c r="H83" s="805">
        <f t="shared" si="48"/>
        <v>182.02359541153814</v>
      </c>
      <c r="I83" s="805">
        <f t="shared" si="48"/>
        <v>152.4767127085475</v>
      </c>
      <c r="J83" s="805">
        <f t="shared" si="48"/>
        <v>155.59081111737143</v>
      </c>
      <c r="K83" s="805">
        <f t="shared" si="48"/>
        <v>167.7255415268915</v>
      </c>
      <c r="L83" s="805">
        <f t="shared" si="48"/>
        <v>205.81563464377032</v>
      </c>
      <c r="M83" s="805">
        <f t="shared" si="48"/>
        <v>223.76643697503869</v>
      </c>
      <c r="N83" s="805">
        <f t="shared" si="48"/>
        <v>183.47317342652352</v>
      </c>
      <c r="O83" s="805">
        <f t="shared" si="48"/>
        <v>135.38070090307994</v>
      </c>
      <c r="P83" s="805">
        <f t="shared" si="48"/>
        <v>124.50414594717867</v>
      </c>
      <c r="Q83" s="805">
        <f t="shared" si="48"/>
        <v>121.97835387544143</v>
      </c>
      <c r="R83" s="805">
        <f t="shared" si="48"/>
        <v>124.22371266253565</v>
      </c>
      <c r="S83" s="805">
        <f t="shared" si="48"/>
        <v>131.72231260107358</v>
      </c>
      <c r="T83" s="805">
        <f t="shared" si="48"/>
        <v>118.37426633326587</v>
      </c>
      <c r="U83" s="805">
        <f t="shared" si="48"/>
        <v>100</v>
      </c>
      <c r="V83" s="805">
        <f t="shared" si="48"/>
        <v>96.168804438482908</v>
      </c>
      <c r="W83" s="805">
        <f t="shared" si="48"/>
        <v>120.09795112372265</v>
      </c>
      <c r="X83" s="805">
        <f t="shared" si="44"/>
        <v>136.17933636929754</v>
      </c>
      <c r="Y83" s="805">
        <f t="shared" si="44"/>
        <v>133.30334315913629</v>
      </c>
      <c r="Z83" s="805">
        <f t="shared" ref="Z83" si="49">Z45/Z5*100</f>
        <v>98.927326569754911</v>
      </c>
    </row>
    <row r="84" spans="1:29" x14ac:dyDescent="0.2">
      <c r="A84" s="824" t="s">
        <v>1009</v>
      </c>
      <c r="B84" s="124" t="s">
        <v>945</v>
      </c>
      <c r="C84" s="805">
        <f t="shared" ref="C84:W84" si="50">C46/C6*100</f>
        <v>84.142290036306278</v>
      </c>
      <c r="D84" s="805">
        <f t="shared" si="50"/>
        <v>84.042799283621278</v>
      </c>
      <c r="E84" s="805">
        <f t="shared" si="50"/>
        <v>83.076344739493152</v>
      </c>
      <c r="F84" s="805">
        <f t="shared" si="50"/>
        <v>79.595007498111073</v>
      </c>
      <c r="G84" s="805">
        <f t="shared" si="50"/>
        <v>81.888304239185715</v>
      </c>
      <c r="H84" s="805">
        <f t="shared" si="50"/>
        <v>74.178230341818221</v>
      </c>
      <c r="I84" s="805">
        <f t="shared" si="50"/>
        <v>66.597305197090023</v>
      </c>
      <c r="J84" s="805">
        <f t="shared" si="50"/>
        <v>86.773591255515299</v>
      </c>
      <c r="K84" s="805">
        <f t="shared" si="50"/>
        <v>67.350437311251937</v>
      </c>
      <c r="L84" s="805">
        <f t="shared" si="50"/>
        <v>101.38128642255377</v>
      </c>
      <c r="M84" s="805">
        <f t="shared" si="50"/>
        <v>103.35054591886423</v>
      </c>
      <c r="N84" s="805">
        <f t="shared" si="50"/>
        <v>111.24389398700454</v>
      </c>
      <c r="O84" s="805">
        <f t="shared" si="50"/>
        <v>115.43553152217405</v>
      </c>
      <c r="P84" s="805">
        <f t="shared" si="50"/>
        <v>116.7978985835864</v>
      </c>
      <c r="Q84" s="805">
        <f t="shared" si="50"/>
        <v>111.7773482868088</v>
      </c>
      <c r="R84" s="805">
        <f t="shared" si="50"/>
        <v>95.020255855156663</v>
      </c>
      <c r="S84" s="805">
        <f t="shared" si="50"/>
        <v>110.63251178589209</v>
      </c>
      <c r="T84" s="805">
        <f t="shared" si="50"/>
        <v>100.91398111049621</v>
      </c>
      <c r="U84" s="805">
        <f t="shared" si="50"/>
        <v>100</v>
      </c>
      <c r="V84" s="805">
        <f t="shared" si="50"/>
        <v>98.641243750902703</v>
      </c>
      <c r="W84" s="805">
        <f t="shared" si="50"/>
        <v>88.931483564659715</v>
      </c>
      <c r="X84" s="805">
        <f t="shared" si="44"/>
        <v>88.83884644697045</v>
      </c>
      <c r="Y84" s="805">
        <f t="shared" si="44"/>
        <v>73.710179728450967</v>
      </c>
      <c r="Z84" s="805">
        <f t="shared" ref="Z84" si="51">Z46/Z6*100</f>
        <v>78.969644525515974</v>
      </c>
    </row>
    <row r="85" spans="1:29" x14ac:dyDescent="0.2">
      <c r="A85" s="824" t="s">
        <v>1010</v>
      </c>
      <c r="B85" s="124" t="s">
        <v>946</v>
      </c>
      <c r="C85" s="805">
        <f t="shared" ref="C85:W85" si="52">C47/C7*100</f>
        <v>67.113208768306862</v>
      </c>
      <c r="D85" s="805">
        <f t="shared" si="52"/>
        <v>67.620499401352049</v>
      </c>
      <c r="E85" s="805">
        <f t="shared" si="52"/>
        <v>62.89406112563708</v>
      </c>
      <c r="F85" s="805">
        <f t="shared" si="52"/>
        <v>63.613622335500764</v>
      </c>
      <c r="G85" s="805">
        <f t="shared" si="52"/>
        <v>63.702614728483276</v>
      </c>
      <c r="H85" s="805">
        <f t="shared" si="52"/>
        <v>65.394666584434219</v>
      </c>
      <c r="I85" s="805">
        <f t="shared" si="52"/>
        <v>64.518577088308035</v>
      </c>
      <c r="J85" s="805">
        <f t="shared" si="52"/>
        <v>66.034706418312112</v>
      </c>
      <c r="K85" s="805">
        <f t="shared" si="52"/>
        <v>67.83732013000116</v>
      </c>
      <c r="L85" s="805">
        <f t="shared" si="52"/>
        <v>72.299659024361475</v>
      </c>
      <c r="M85" s="805">
        <f t="shared" si="52"/>
        <v>73.430576671066845</v>
      </c>
      <c r="N85" s="805">
        <f t="shared" si="52"/>
        <v>80.393761970530221</v>
      </c>
      <c r="O85" s="805">
        <f t="shared" si="52"/>
        <v>83.127259973418276</v>
      </c>
      <c r="P85" s="805">
        <f t="shared" si="52"/>
        <v>82.82314364290248</v>
      </c>
      <c r="Q85" s="805">
        <f t="shared" si="52"/>
        <v>92.691169902745855</v>
      </c>
      <c r="R85" s="805">
        <f t="shared" si="52"/>
        <v>99.106009230969121</v>
      </c>
      <c r="S85" s="805">
        <f t="shared" si="52"/>
        <v>97.098363669756722</v>
      </c>
      <c r="T85" s="805">
        <f t="shared" si="52"/>
        <v>104.32867421863125</v>
      </c>
      <c r="U85" s="805">
        <f t="shared" si="52"/>
        <v>100</v>
      </c>
      <c r="V85" s="805">
        <f t="shared" si="52"/>
        <v>97.391849892155605</v>
      </c>
      <c r="W85" s="805">
        <f t="shared" si="52"/>
        <v>99.389854196374088</v>
      </c>
      <c r="X85" s="805">
        <f t="shared" si="44"/>
        <v>104.11769047255963</v>
      </c>
      <c r="Y85" s="805">
        <f t="shared" si="44"/>
        <v>105.37446745383924</v>
      </c>
      <c r="Z85" s="805">
        <f t="shared" ref="Z85" si="53">Z47/Z7*100</f>
        <v>104.9846513848974</v>
      </c>
    </row>
    <row r="86" spans="1:29" x14ac:dyDescent="0.2">
      <c r="A86" s="824" t="s">
        <v>1011</v>
      </c>
      <c r="B86" s="124" t="s">
        <v>723</v>
      </c>
      <c r="C86" s="805">
        <f t="shared" ref="C86:W86" si="54">C48/C8*100</f>
        <v>70.073574092263641</v>
      </c>
      <c r="D86" s="805">
        <f t="shared" si="54"/>
        <v>72.349817123326517</v>
      </c>
      <c r="E86" s="805">
        <f t="shared" si="54"/>
        <v>74.05698677225007</v>
      </c>
      <c r="F86" s="805">
        <f t="shared" si="54"/>
        <v>76.752262948148271</v>
      </c>
      <c r="G86" s="805">
        <f t="shared" si="54"/>
        <v>81.838940481273141</v>
      </c>
      <c r="H86" s="805">
        <f t="shared" si="54"/>
        <v>84.974588055496099</v>
      </c>
      <c r="I86" s="805">
        <f t="shared" si="54"/>
        <v>91.626016467047009</v>
      </c>
      <c r="J86" s="805">
        <f t="shared" si="54"/>
        <v>96.801923766026988</v>
      </c>
      <c r="K86" s="805">
        <f t="shared" si="54"/>
        <v>96.074330116440578</v>
      </c>
      <c r="L86" s="805">
        <f t="shared" si="54"/>
        <v>90.908935278287146</v>
      </c>
      <c r="M86" s="805">
        <f t="shared" si="54"/>
        <v>91.288154269972452</v>
      </c>
      <c r="N86" s="805">
        <f t="shared" si="54"/>
        <v>92.729146668267504</v>
      </c>
      <c r="O86" s="805">
        <f t="shared" si="54"/>
        <v>92.159959741433383</v>
      </c>
      <c r="P86" s="805">
        <f t="shared" si="54"/>
        <v>91.388866185578905</v>
      </c>
      <c r="Q86" s="805">
        <f t="shared" si="54"/>
        <v>90.473481034011499</v>
      </c>
      <c r="R86" s="805">
        <f t="shared" si="54"/>
        <v>91.650267208919516</v>
      </c>
      <c r="S86" s="805">
        <f t="shared" si="54"/>
        <v>92.538950214334463</v>
      </c>
      <c r="T86" s="805">
        <f t="shared" si="54"/>
        <v>96.597372824474107</v>
      </c>
      <c r="U86" s="805">
        <f t="shared" si="54"/>
        <v>100</v>
      </c>
      <c r="V86" s="805">
        <f t="shared" si="54"/>
        <v>101.92056091058058</v>
      </c>
      <c r="W86" s="805">
        <f t="shared" si="54"/>
        <v>105.50910440584451</v>
      </c>
      <c r="X86" s="805">
        <f t="shared" si="44"/>
        <v>108.267699726183</v>
      </c>
      <c r="Y86" s="805">
        <f t="shared" si="44"/>
        <v>113.22754164154318</v>
      </c>
      <c r="Z86" s="805">
        <f t="shared" ref="Z86" si="55">Z48/Z8*100</f>
        <v>112.6445672250771</v>
      </c>
    </row>
    <row r="87" spans="1:29" x14ac:dyDescent="0.2">
      <c r="A87" s="824" t="s">
        <v>1012</v>
      </c>
      <c r="B87" s="124" t="s">
        <v>34</v>
      </c>
      <c r="C87" s="805">
        <f t="shared" ref="C87:W87" si="56">C49/C9*100</f>
        <v>50.933859388983826</v>
      </c>
      <c r="D87" s="805">
        <f t="shared" si="56"/>
        <v>68.435226768472617</v>
      </c>
      <c r="E87" s="805">
        <f t="shared" si="56"/>
        <v>80.001231772348461</v>
      </c>
      <c r="F87" s="805">
        <f t="shared" si="56"/>
        <v>90.367531076942015</v>
      </c>
      <c r="G87" s="805">
        <f t="shared" si="56"/>
        <v>81.886585370250287</v>
      </c>
      <c r="H87" s="805">
        <f t="shared" si="56"/>
        <v>88.233911583101516</v>
      </c>
      <c r="I87" s="805">
        <f t="shared" si="56"/>
        <v>90.436387990254971</v>
      </c>
      <c r="J87" s="805">
        <f t="shared" si="56"/>
        <v>91.579050388396539</v>
      </c>
      <c r="K87" s="805">
        <f t="shared" si="56"/>
        <v>96.796706855399805</v>
      </c>
      <c r="L87" s="805">
        <f t="shared" si="56"/>
        <v>108.18619131010064</v>
      </c>
      <c r="M87" s="805">
        <f t="shared" si="56"/>
        <v>94.647117312592655</v>
      </c>
      <c r="N87" s="805">
        <f t="shared" si="56"/>
        <v>103.82220919027898</v>
      </c>
      <c r="O87" s="805">
        <f t="shared" si="56"/>
        <v>111.05583347088273</v>
      </c>
      <c r="P87" s="805">
        <f t="shared" si="56"/>
        <v>110.08201675278792</v>
      </c>
      <c r="Q87" s="805">
        <f t="shared" si="56"/>
        <v>110.05009335284738</v>
      </c>
      <c r="R87" s="805">
        <f t="shared" si="56"/>
        <v>102.11184031725094</v>
      </c>
      <c r="S87" s="805">
        <f t="shared" si="56"/>
        <v>104.69745653057628</v>
      </c>
      <c r="T87" s="805">
        <f t="shared" si="56"/>
        <v>104.47471071941594</v>
      </c>
      <c r="U87" s="805">
        <f t="shared" si="56"/>
        <v>100</v>
      </c>
      <c r="V87" s="805">
        <f t="shared" si="56"/>
        <v>102.43317010055135</v>
      </c>
      <c r="W87" s="805">
        <f t="shared" si="56"/>
        <v>102.77696659470972</v>
      </c>
      <c r="X87" s="805">
        <f t="shared" si="44"/>
        <v>104.89532779220751</v>
      </c>
      <c r="Y87" s="805">
        <f t="shared" si="44"/>
        <v>103.77402122177601</v>
      </c>
      <c r="Z87" s="805">
        <f t="shared" ref="Z87" si="57">Z49/Z9*100</f>
        <v>107.42756176832727</v>
      </c>
    </row>
    <row r="88" spans="1:29" x14ac:dyDescent="0.2">
      <c r="A88" s="824" t="s">
        <v>1013</v>
      </c>
      <c r="B88" s="124" t="s">
        <v>35</v>
      </c>
      <c r="C88" s="805">
        <f t="shared" ref="C88:W88" si="58">C50/C10*100</f>
        <v>84.3073031654761</v>
      </c>
      <c r="D88" s="805">
        <f t="shared" si="58"/>
        <v>81.418028911105111</v>
      </c>
      <c r="E88" s="805">
        <f t="shared" si="58"/>
        <v>80.287118565610626</v>
      </c>
      <c r="F88" s="805">
        <f t="shared" si="58"/>
        <v>82.882588346345216</v>
      </c>
      <c r="G88" s="805">
        <f t="shared" si="58"/>
        <v>82.820940607383776</v>
      </c>
      <c r="H88" s="805">
        <f t="shared" si="58"/>
        <v>91.889567144115958</v>
      </c>
      <c r="I88" s="805">
        <f t="shared" si="58"/>
        <v>93.28115889680052</v>
      </c>
      <c r="J88" s="805">
        <f t="shared" si="58"/>
        <v>93.922677083664155</v>
      </c>
      <c r="K88" s="805">
        <f t="shared" si="58"/>
        <v>95.801975537283369</v>
      </c>
      <c r="L88" s="805">
        <f t="shared" si="58"/>
        <v>97.364048825898124</v>
      </c>
      <c r="M88" s="805">
        <f t="shared" si="58"/>
        <v>104.78339363014129</v>
      </c>
      <c r="N88" s="805">
        <f t="shared" si="58"/>
        <v>111.53939369577914</v>
      </c>
      <c r="O88" s="805">
        <f t="shared" si="58"/>
        <v>105.44714996632989</v>
      </c>
      <c r="P88" s="805">
        <f t="shared" si="58"/>
        <v>103.26289938692467</v>
      </c>
      <c r="Q88" s="805">
        <f t="shared" si="58"/>
        <v>106.39853265209183</v>
      </c>
      <c r="R88" s="805">
        <f t="shared" si="58"/>
        <v>103.5121664388446</v>
      </c>
      <c r="S88" s="805">
        <f t="shared" si="58"/>
        <v>103.04451762263859</v>
      </c>
      <c r="T88" s="805">
        <f t="shared" si="58"/>
        <v>101.5432085320617</v>
      </c>
      <c r="U88" s="805">
        <f t="shared" si="58"/>
        <v>100</v>
      </c>
      <c r="V88" s="805">
        <f t="shared" si="58"/>
        <v>101.23649445709573</v>
      </c>
      <c r="W88" s="805">
        <f t="shared" si="58"/>
        <v>104.98058050752779</v>
      </c>
      <c r="X88" s="805">
        <f t="shared" si="44"/>
        <v>104.19718215805555</v>
      </c>
      <c r="Y88" s="805">
        <f t="shared" si="44"/>
        <v>108.8321095594932</v>
      </c>
      <c r="Z88" s="805">
        <f t="shared" ref="Z88" si="59">Z50/Z10*100</f>
        <v>112.22263503010134</v>
      </c>
    </row>
    <row r="89" spans="1:29" x14ac:dyDescent="0.2">
      <c r="A89" s="824" t="s">
        <v>1014</v>
      </c>
      <c r="B89" s="124" t="s">
        <v>947</v>
      </c>
      <c r="C89" s="805">
        <f t="shared" ref="C89:W89" si="60">C51/C11*100</f>
        <v>93.904581679503693</v>
      </c>
      <c r="D89" s="805">
        <f t="shared" si="60"/>
        <v>86.683140159912213</v>
      </c>
      <c r="E89" s="805">
        <f t="shared" si="60"/>
        <v>80.601100503967388</v>
      </c>
      <c r="F89" s="805">
        <f t="shared" si="60"/>
        <v>82.679079485704136</v>
      </c>
      <c r="G89" s="805">
        <f t="shared" si="60"/>
        <v>83.517963399182577</v>
      </c>
      <c r="H89" s="805">
        <f t="shared" si="60"/>
        <v>93.134149737136667</v>
      </c>
      <c r="I89" s="805">
        <f t="shared" si="60"/>
        <v>90.362945016638321</v>
      </c>
      <c r="J89" s="805">
        <f t="shared" si="60"/>
        <v>86.931864876834965</v>
      </c>
      <c r="K89" s="805">
        <f t="shared" si="60"/>
        <v>86.560809560850799</v>
      </c>
      <c r="L89" s="805">
        <f t="shared" si="60"/>
        <v>87.906567119599472</v>
      </c>
      <c r="M89" s="805">
        <f t="shared" si="60"/>
        <v>87.490384411582184</v>
      </c>
      <c r="N89" s="805">
        <f t="shared" si="60"/>
        <v>94.622056009594473</v>
      </c>
      <c r="O89" s="805">
        <f t="shared" si="60"/>
        <v>92.737943604601327</v>
      </c>
      <c r="P89" s="805">
        <f t="shared" si="60"/>
        <v>94.98221199267735</v>
      </c>
      <c r="Q89" s="805">
        <f t="shared" si="60"/>
        <v>96.010153075503311</v>
      </c>
      <c r="R89" s="805">
        <f t="shared" si="60"/>
        <v>91.991543082045339</v>
      </c>
      <c r="S89" s="805">
        <f t="shared" si="60"/>
        <v>93.276878405229738</v>
      </c>
      <c r="T89" s="805">
        <f t="shared" si="60"/>
        <v>90.775064686479226</v>
      </c>
      <c r="U89" s="805">
        <f t="shared" si="60"/>
        <v>100</v>
      </c>
      <c r="V89" s="805">
        <f t="shared" si="60"/>
        <v>107.64285469915595</v>
      </c>
      <c r="W89" s="805">
        <f t="shared" si="60"/>
        <v>101.72947842349163</v>
      </c>
      <c r="X89" s="805">
        <f t="shared" si="44"/>
        <v>111.94154505155582</v>
      </c>
      <c r="Y89" s="805">
        <f t="shared" si="44"/>
        <v>118.94527528290159</v>
      </c>
      <c r="Z89" s="805">
        <f t="shared" ref="Z89" si="61">Z51/Z11*100</f>
        <v>103.42081663996983</v>
      </c>
    </row>
    <row r="90" spans="1:29" x14ac:dyDescent="0.2">
      <c r="A90" s="825" t="s">
        <v>93</v>
      </c>
      <c r="B90" s="124" t="s">
        <v>1015</v>
      </c>
      <c r="C90" s="805">
        <f t="shared" ref="C90:W90" si="62">C52/C12*100</f>
        <v>71.685315585427333</v>
      </c>
      <c r="D90" s="805">
        <f t="shared" si="62"/>
        <v>69.987177426446735</v>
      </c>
      <c r="E90" s="805">
        <f t="shared" si="62"/>
        <v>73.349933487194875</v>
      </c>
      <c r="F90" s="805">
        <f t="shared" si="62"/>
        <v>73.518319112336741</v>
      </c>
      <c r="G90" s="805">
        <f t="shared" si="62"/>
        <v>76.856642622032354</v>
      </c>
      <c r="H90" s="805">
        <f t="shared" si="62"/>
        <v>77.865802648442823</v>
      </c>
      <c r="I90" s="805">
        <f t="shared" si="62"/>
        <v>80.367532164931959</v>
      </c>
      <c r="J90" s="805">
        <f t="shared" si="62"/>
        <v>77.62735120621376</v>
      </c>
      <c r="K90" s="805">
        <f t="shared" si="62"/>
        <v>79.428721572815974</v>
      </c>
      <c r="L90" s="805">
        <f t="shared" si="62"/>
        <v>82.75191272946752</v>
      </c>
      <c r="M90" s="805">
        <f t="shared" si="62"/>
        <v>85.193017292461619</v>
      </c>
      <c r="N90" s="805">
        <f t="shared" si="62"/>
        <v>79.006704747865044</v>
      </c>
      <c r="O90" s="805">
        <f t="shared" si="62"/>
        <v>81.289771340862586</v>
      </c>
      <c r="P90" s="805">
        <f t="shared" si="62"/>
        <v>87.726055953763932</v>
      </c>
      <c r="Q90" s="805">
        <f t="shared" si="62"/>
        <v>91.768296034273007</v>
      </c>
      <c r="R90" s="805">
        <f t="shared" si="62"/>
        <v>99.940680125539899</v>
      </c>
      <c r="S90" s="805">
        <f t="shared" si="62"/>
        <v>102.40064772228533</v>
      </c>
      <c r="T90" s="805">
        <f t="shared" si="62"/>
        <v>99.164093597975423</v>
      </c>
      <c r="U90" s="805">
        <f t="shared" si="62"/>
        <v>100</v>
      </c>
      <c r="V90" s="805">
        <f t="shared" si="62"/>
        <v>99.411252579300509</v>
      </c>
      <c r="W90" s="805">
        <f t="shared" si="62"/>
        <v>104.93613927102584</v>
      </c>
      <c r="X90" s="805">
        <f t="shared" si="44"/>
        <v>112.64793923038721</v>
      </c>
      <c r="Y90" s="805">
        <f t="shared" si="44"/>
        <v>123.64571033968608</v>
      </c>
      <c r="Z90" s="805">
        <f t="shared" ref="Z90" si="63">Z52/Z12*100</f>
        <v>133.59169613281458</v>
      </c>
    </row>
    <row r="91" spans="1:29" x14ac:dyDescent="0.2">
      <c r="A91" s="764" t="s">
        <v>94</v>
      </c>
      <c r="B91" s="757" t="s">
        <v>37</v>
      </c>
      <c r="C91" s="805">
        <f t="shared" ref="C91:W91" si="64">C53/C13*100</f>
        <v>67.765821673389809</v>
      </c>
      <c r="D91" s="805">
        <f t="shared" si="64"/>
        <v>65.042170943868939</v>
      </c>
      <c r="E91" s="805">
        <f t="shared" si="64"/>
        <v>69.65687171248311</v>
      </c>
      <c r="F91" s="805">
        <f t="shared" si="64"/>
        <v>69.660097313772567</v>
      </c>
      <c r="G91" s="805">
        <f t="shared" si="64"/>
        <v>67.734039653492317</v>
      </c>
      <c r="H91" s="805">
        <f t="shared" si="64"/>
        <v>70.626133523646828</v>
      </c>
      <c r="I91" s="805">
        <f t="shared" si="64"/>
        <v>70.86065467887822</v>
      </c>
      <c r="J91" s="805">
        <f t="shared" si="64"/>
        <v>72.392202837105529</v>
      </c>
      <c r="K91" s="805">
        <f t="shared" si="64"/>
        <v>75.143497187140568</v>
      </c>
      <c r="L91" s="805">
        <f t="shared" si="64"/>
        <v>77.438352288681784</v>
      </c>
      <c r="M91" s="805">
        <f t="shared" si="64"/>
        <v>78.866849246847764</v>
      </c>
      <c r="N91" s="805">
        <f t="shared" si="64"/>
        <v>86.605299949889712</v>
      </c>
      <c r="O91" s="805">
        <f t="shared" si="64"/>
        <v>87.823312861016674</v>
      </c>
      <c r="P91" s="805">
        <f t="shared" si="64"/>
        <v>87.025530199400379</v>
      </c>
      <c r="Q91" s="805">
        <f t="shared" si="64"/>
        <v>92.445969539301061</v>
      </c>
      <c r="R91" s="805">
        <f t="shared" si="64"/>
        <v>95.659812741841293</v>
      </c>
      <c r="S91" s="805">
        <f t="shared" si="64"/>
        <v>96.674848488410518</v>
      </c>
      <c r="T91" s="805">
        <f t="shared" si="64"/>
        <v>98.345937249171513</v>
      </c>
      <c r="U91" s="805">
        <f t="shared" si="64"/>
        <v>100</v>
      </c>
      <c r="V91" s="805">
        <f t="shared" si="64"/>
        <v>98.404256307315265</v>
      </c>
      <c r="W91" s="805">
        <f t="shared" si="64"/>
        <v>101.49606856832855</v>
      </c>
      <c r="X91" s="805">
        <f t="shared" si="44"/>
        <v>111.29947046353792</v>
      </c>
      <c r="Y91" s="805">
        <f t="shared" si="44"/>
        <v>116.27857193517359</v>
      </c>
      <c r="Z91" s="805">
        <f t="shared" ref="Z91" si="65">Z53/Z13*100</f>
        <v>117.13394342610381</v>
      </c>
    </row>
    <row r="92" spans="1:29" x14ac:dyDescent="0.2">
      <c r="A92" s="766"/>
      <c r="B92" s="765" t="s">
        <v>543</v>
      </c>
      <c r="C92" s="805">
        <f t="shared" ref="C92:W92" si="66">C54/C14*100</f>
        <v>90.500928743911047</v>
      </c>
      <c r="D92" s="805">
        <f t="shared" si="66"/>
        <v>98.849555199773192</v>
      </c>
      <c r="E92" s="805">
        <f t="shared" si="66"/>
        <v>100.30229186907458</v>
      </c>
      <c r="F92" s="805">
        <f t="shared" si="66"/>
        <v>111.2124353395882</v>
      </c>
      <c r="G92" s="805">
        <f t="shared" si="66"/>
        <v>110.13941434618488</v>
      </c>
      <c r="H92" s="805">
        <f t="shared" si="66"/>
        <v>118.66412880588464</v>
      </c>
      <c r="I92" s="805">
        <f t="shared" si="66"/>
        <v>105.72283822703437</v>
      </c>
      <c r="J92" s="805">
        <f t="shared" si="66"/>
        <v>112.18824191578585</v>
      </c>
      <c r="K92" s="805">
        <f t="shared" si="66"/>
        <v>119.78298651809706</v>
      </c>
      <c r="L92" s="805">
        <f t="shared" si="66"/>
        <v>145.00456921233825</v>
      </c>
      <c r="M92" s="805">
        <f t="shared" si="66"/>
        <v>155.55573536590956</v>
      </c>
      <c r="N92" s="805">
        <f t="shared" si="66"/>
        <v>144.70712699378191</v>
      </c>
      <c r="O92" s="805">
        <f t="shared" si="66"/>
        <v>118.1953769353288</v>
      </c>
      <c r="P92" s="805">
        <f t="shared" si="66"/>
        <v>111.84392169769252</v>
      </c>
      <c r="Q92" s="805">
        <f t="shared" si="66"/>
        <v>113.27098305210012</v>
      </c>
      <c r="R92" s="805">
        <f t="shared" si="66"/>
        <v>114.55750454322589</v>
      </c>
      <c r="S92" s="805">
        <f t="shared" si="66"/>
        <v>122.16066784452538</v>
      </c>
      <c r="T92" s="805">
        <f t="shared" si="66"/>
        <v>113.36423785738678</v>
      </c>
      <c r="U92" s="805">
        <f t="shared" si="66"/>
        <v>100</v>
      </c>
      <c r="V92" s="805">
        <f t="shared" si="66"/>
        <v>96.896565722780707</v>
      </c>
      <c r="W92" s="805">
        <f t="shared" si="66"/>
        <v>111.65051794651298</v>
      </c>
      <c r="X92" s="805">
        <f t="shared" si="44"/>
        <v>121.11337291185527</v>
      </c>
      <c r="Y92" s="805">
        <f t="shared" si="44"/>
        <v>117.90300526888495</v>
      </c>
      <c r="Z92" s="805">
        <f t="shared" ref="Z92" si="67">Z54/Z14*100</f>
        <v>96.774364173010355</v>
      </c>
    </row>
    <row r="93" spans="1:29" x14ac:dyDescent="0.2">
      <c r="A93" s="766"/>
      <c r="B93" s="767" t="s">
        <v>544</v>
      </c>
      <c r="C93" s="806">
        <f t="shared" ref="C93:W93" si="68">C55/C15*100</f>
        <v>69.999702606313789</v>
      </c>
      <c r="D93" s="806">
        <f t="shared" si="68"/>
        <v>73.237391628771263</v>
      </c>
      <c r="E93" s="806">
        <f t="shared" si="68"/>
        <v>74.732189187859333</v>
      </c>
      <c r="F93" s="806">
        <f t="shared" si="68"/>
        <v>74.879325650450241</v>
      </c>
      <c r="G93" s="806">
        <f t="shared" si="68"/>
        <v>72.185470267151445</v>
      </c>
      <c r="H93" s="806">
        <f t="shared" si="68"/>
        <v>78.734504723217597</v>
      </c>
      <c r="I93" s="806">
        <f t="shared" si="68"/>
        <v>77.939338152469659</v>
      </c>
      <c r="J93" s="806">
        <f t="shared" si="68"/>
        <v>77.397892635478954</v>
      </c>
      <c r="K93" s="806">
        <f t="shared" si="68"/>
        <v>77.769003476042712</v>
      </c>
      <c r="L93" s="806">
        <f t="shared" si="68"/>
        <v>81.616761836165736</v>
      </c>
      <c r="M93" s="806">
        <f t="shared" si="68"/>
        <v>83.535019356279136</v>
      </c>
      <c r="N93" s="806">
        <f t="shared" si="68"/>
        <v>93.333196531527818</v>
      </c>
      <c r="O93" s="806">
        <f t="shared" si="68"/>
        <v>88.416137255472293</v>
      </c>
      <c r="P93" s="806">
        <f t="shared" si="68"/>
        <v>87.291660384303498</v>
      </c>
      <c r="Q93" s="806">
        <f t="shared" si="68"/>
        <v>94.61324688151791</v>
      </c>
      <c r="R93" s="806">
        <f t="shared" si="68"/>
        <v>102.41583138283055</v>
      </c>
      <c r="S93" s="806">
        <f t="shared" si="68"/>
        <v>99.918213309139844</v>
      </c>
      <c r="T93" s="806">
        <f t="shared" si="68"/>
        <v>99.012451158165121</v>
      </c>
      <c r="U93" s="806">
        <f t="shared" si="68"/>
        <v>100</v>
      </c>
      <c r="V93" s="806">
        <f t="shared" si="68"/>
        <v>109.50649552883449</v>
      </c>
      <c r="W93" s="806">
        <f t="shared" si="68"/>
        <v>111.89717140030136</v>
      </c>
      <c r="X93" s="806">
        <f t="shared" si="44"/>
        <v>111.89568371752205</v>
      </c>
      <c r="Y93" s="806">
        <f t="shared" si="44"/>
        <v>115.59906285825645</v>
      </c>
      <c r="Z93" s="806">
        <f t="shared" ref="Z93" si="69">Z55/Z15*100</f>
        <v>120.64281583269027</v>
      </c>
    </row>
    <row r="94" spans="1:29" x14ac:dyDescent="0.2">
      <c r="A94" s="766"/>
      <c r="B94" s="765" t="s">
        <v>545</v>
      </c>
      <c r="C94" s="805">
        <f t="shared" ref="C94:W94" si="70">C56/C16*100</f>
        <v>70.42132023564092</v>
      </c>
      <c r="D94" s="805">
        <f t="shared" si="70"/>
        <v>68.13455882774241</v>
      </c>
      <c r="E94" s="805">
        <f t="shared" si="70"/>
        <v>70.424230979672004</v>
      </c>
      <c r="F94" s="805">
        <f t="shared" si="70"/>
        <v>74.30701636294431</v>
      </c>
      <c r="G94" s="805">
        <f t="shared" si="70"/>
        <v>77.308054219313377</v>
      </c>
      <c r="H94" s="805">
        <f t="shared" si="70"/>
        <v>74.165609870410748</v>
      </c>
      <c r="I94" s="805">
        <f t="shared" si="70"/>
        <v>74.14094403880631</v>
      </c>
      <c r="J94" s="805">
        <f t="shared" si="70"/>
        <v>76.937796872916124</v>
      </c>
      <c r="K94" s="805">
        <f t="shared" si="70"/>
        <v>80.569929901853442</v>
      </c>
      <c r="L94" s="805">
        <f t="shared" si="70"/>
        <v>87.49942405395737</v>
      </c>
      <c r="M94" s="805">
        <f t="shared" si="70"/>
        <v>93.175198567327925</v>
      </c>
      <c r="N94" s="805">
        <f t="shared" si="70"/>
        <v>97.555000296251862</v>
      </c>
      <c r="O94" s="805">
        <f t="shared" si="70"/>
        <v>98.720779915025403</v>
      </c>
      <c r="P94" s="805">
        <f t="shared" si="70"/>
        <v>102.12557052202054</v>
      </c>
      <c r="Q94" s="805">
        <f t="shared" si="70"/>
        <v>100.14767542051773</v>
      </c>
      <c r="R94" s="805">
        <f t="shared" si="70"/>
        <v>110.77362735774589</v>
      </c>
      <c r="S94" s="805">
        <f t="shared" si="70"/>
        <v>109.41736179945477</v>
      </c>
      <c r="T94" s="805">
        <f t="shared" si="70"/>
        <v>106.6458029336258</v>
      </c>
      <c r="U94" s="805">
        <f t="shared" si="70"/>
        <v>100</v>
      </c>
      <c r="V94" s="805">
        <f t="shared" si="70"/>
        <v>102.20826389989064</v>
      </c>
      <c r="W94" s="805">
        <f t="shared" si="70"/>
        <v>101.94679130306316</v>
      </c>
      <c r="X94" s="805">
        <f t="shared" si="44"/>
        <v>111.30413411372801</v>
      </c>
      <c r="Y94" s="805">
        <f t="shared" si="44"/>
        <v>114.38963924477854</v>
      </c>
      <c r="Z94" s="805">
        <f t="shared" ref="Z94" si="71">Z56/Z16*100</f>
        <v>111.92962899197249</v>
      </c>
    </row>
    <row r="95" spans="1:29" x14ac:dyDescent="0.2">
      <c r="A95" s="766"/>
      <c r="B95" s="765" t="s">
        <v>546</v>
      </c>
      <c r="C95" s="792">
        <f t="shared" ref="C95:I95" si="72">C57/C17*100</f>
        <v>29.084541447944783</v>
      </c>
      <c r="D95" s="792">
        <f t="shared" si="72"/>
        <v>34.631359763641271</v>
      </c>
      <c r="E95" s="792">
        <f t="shared" si="72"/>
        <v>22.013820638561466</v>
      </c>
      <c r="F95" s="792">
        <f t="shared" si="72"/>
        <v>71.564278934380383</v>
      </c>
      <c r="G95" s="792">
        <f t="shared" si="72"/>
        <v>36.491650194252145</v>
      </c>
      <c r="H95" s="792">
        <f t="shared" si="72"/>
        <v>85.25563608485237</v>
      </c>
      <c r="I95" s="792">
        <f t="shared" si="72"/>
        <v>56.894076412427516</v>
      </c>
      <c r="J95" s="792" t="s">
        <v>248</v>
      </c>
      <c r="K95" s="792" t="s">
        <v>248</v>
      </c>
      <c r="L95" s="792" t="s">
        <v>248</v>
      </c>
      <c r="M95" s="792" t="s">
        <v>248</v>
      </c>
      <c r="N95" s="792" t="s">
        <v>248</v>
      </c>
      <c r="O95" s="792" t="s">
        <v>248</v>
      </c>
      <c r="P95" s="792" t="s">
        <v>248</v>
      </c>
      <c r="Q95" s="792" t="s">
        <v>248</v>
      </c>
      <c r="R95" s="792" t="s">
        <v>248</v>
      </c>
      <c r="S95" s="792" t="s">
        <v>248</v>
      </c>
      <c r="T95" s="792" t="s">
        <v>248</v>
      </c>
      <c r="U95" s="792" t="s">
        <v>248</v>
      </c>
      <c r="V95" s="792" t="s">
        <v>248</v>
      </c>
      <c r="W95" s="792" t="s">
        <v>248</v>
      </c>
      <c r="X95" s="792" t="s">
        <v>248</v>
      </c>
      <c r="Y95" s="792" t="s">
        <v>248</v>
      </c>
      <c r="Z95" s="792" t="s">
        <v>248</v>
      </c>
    </row>
    <row r="96" spans="1:29" ht="20.100000000000001" customHeight="1" x14ac:dyDescent="0.2">
      <c r="A96" s="807"/>
      <c r="B96" s="770" t="s">
        <v>547</v>
      </c>
      <c r="C96" s="808">
        <f t="shared" ref="C96:W96" si="73">C58/C18*100</f>
        <v>72.172215722158668</v>
      </c>
      <c r="D96" s="808">
        <f t="shared" si="73"/>
        <v>74.381681565721408</v>
      </c>
      <c r="E96" s="808">
        <f t="shared" si="73"/>
        <v>76.258266140940535</v>
      </c>
      <c r="F96" s="808">
        <f t="shared" si="73"/>
        <v>74.956561111983831</v>
      </c>
      <c r="G96" s="808">
        <f t="shared" si="73"/>
        <v>74.557209973655432</v>
      </c>
      <c r="H96" s="808">
        <f t="shared" si="73"/>
        <v>77.759226965403926</v>
      </c>
      <c r="I96" s="808">
        <f t="shared" si="73"/>
        <v>78.381738818203175</v>
      </c>
      <c r="J96" s="808">
        <f t="shared" si="73"/>
        <v>79.554583009326123</v>
      </c>
      <c r="K96" s="808">
        <f t="shared" si="73"/>
        <v>80.174796899525077</v>
      </c>
      <c r="L96" s="808">
        <f t="shared" si="73"/>
        <v>83.377010095311505</v>
      </c>
      <c r="M96" s="808">
        <f t="shared" si="73"/>
        <v>84.869098841690445</v>
      </c>
      <c r="N96" s="808">
        <f t="shared" si="73"/>
        <v>92.691946410462123</v>
      </c>
      <c r="O96" s="808">
        <f t="shared" si="73"/>
        <v>88.600769744574066</v>
      </c>
      <c r="P96" s="808">
        <f t="shared" si="73"/>
        <v>88.818203912754115</v>
      </c>
      <c r="Q96" s="808">
        <f t="shared" si="73"/>
        <v>95.961802667473705</v>
      </c>
      <c r="R96" s="808">
        <f t="shared" si="73"/>
        <v>102.97163597244936</v>
      </c>
      <c r="S96" s="808">
        <f t="shared" si="73"/>
        <v>101.32636005324045</v>
      </c>
      <c r="T96" s="808">
        <f t="shared" si="73"/>
        <v>100.73495326708834</v>
      </c>
      <c r="U96" s="808">
        <f t="shared" si="73"/>
        <v>100</v>
      </c>
      <c r="V96" s="808">
        <f t="shared" si="73"/>
        <v>108.30692314349332</v>
      </c>
      <c r="W96" s="808">
        <f t="shared" si="73"/>
        <v>110.80702531661271</v>
      </c>
      <c r="X96" s="808">
        <f t="shared" si="44"/>
        <v>111.36748231040556</v>
      </c>
      <c r="Y96" s="808">
        <f t="shared" si="44"/>
        <v>112.83165149582865</v>
      </c>
      <c r="Z96" s="808">
        <f t="shared" ref="Z96" si="74">Z58/Z18*100</f>
        <v>117.6998745559109</v>
      </c>
    </row>
    <row r="97" spans="1:41" s="756" customFormat="1" ht="40.15" customHeight="1" x14ac:dyDescent="0.2">
      <c r="A97" s="778"/>
      <c r="B97" s="757"/>
      <c r="C97" s="757"/>
      <c r="D97" s="757"/>
      <c r="E97" s="757"/>
      <c r="F97" s="757"/>
      <c r="G97" s="757"/>
      <c r="H97" s="757"/>
      <c r="I97" s="757"/>
      <c r="J97" s="757"/>
      <c r="K97" s="757"/>
      <c r="L97" s="757"/>
      <c r="M97" s="757"/>
      <c r="N97" s="757"/>
      <c r="O97" s="757"/>
      <c r="P97" s="757"/>
      <c r="Q97" s="757"/>
      <c r="R97" s="757"/>
      <c r="S97" s="757"/>
      <c r="T97" s="757"/>
      <c r="U97" s="757"/>
      <c r="V97" s="757"/>
      <c r="W97" s="757"/>
      <c r="X97" s="757"/>
      <c r="Y97" s="757"/>
      <c r="Z97" s="757"/>
      <c r="AA97" s="791"/>
      <c r="AB97" s="791"/>
      <c r="AC97" s="791"/>
      <c r="AD97" s="791"/>
      <c r="AE97" s="791"/>
      <c r="AF97" s="791"/>
      <c r="AG97" s="791"/>
      <c r="AH97" s="791"/>
      <c r="AI97" s="791"/>
      <c r="AJ97" s="791"/>
      <c r="AK97" s="791"/>
      <c r="AL97" s="791"/>
      <c r="AM97" s="791"/>
      <c r="AN97" s="791"/>
      <c r="AO97" s="791"/>
    </row>
    <row r="98" spans="1:41" s="756" customFormat="1" ht="25.15" customHeight="1" x14ac:dyDescent="0.2">
      <c r="A98" s="755" t="str">
        <f>Index!B22</f>
        <v>Table 3m  RMI GDP implicit price deflators by institutional sector, contribution to change, FY2004-FY2020</v>
      </c>
      <c r="AF98" s="757"/>
      <c r="AG98" s="757"/>
    </row>
    <row r="99" spans="1:41" ht="20.100000000000001" customHeight="1" x14ac:dyDescent="0.2">
      <c r="A99" s="781"/>
      <c r="B99" s="759"/>
      <c r="C99" s="760" t="str">
        <f t="shared" ref="C99:W99" si="75">C2</f>
        <v>FY1997</v>
      </c>
      <c r="D99" s="760" t="str">
        <f t="shared" si="75"/>
        <v>FY1998</v>
      </c>
      <c r="E99" s="760" t="str">
        <f t="shared" si="75"/>
        <v>FY1999</v>
      </c>
      <c r="F99" s="760" t="str">
        <f t="shared" si="75"/>
        <v>FY2000</v>
      </c>
      <c r="G99" s="760" t="str">
        <f t="shared" si="75"/>
        <v>FY2001</v>
      </c>
      <c r="H99" s="760" t="str">
        <f t="shared" si="75"/>
        <v>FY2002</v>
      </c>
      <c r="I99" s="760" t="str">
        <f t="shared" si="75"/>
        <v>FY2003</v>
      </c>
      <c r="J99" s="760" t="str">
        <f t="shared" si="75"/>
        <v>FY2004</v>
      </c>
      <c r="K99" s="760" t="str">
        <f t="shared" si="75"/>
        <v>FY2005</v>
      </c>
      <c r="L99" s="760" t="str">
        <f t="shared" si="75"/>
        <v>FY2006</v>
      </c>
      <c r="M99" s="760" t="str">
        <f t="shared" si="75"/>
        <v>FY2007</v>
      </c>
      <c r="N99" s="760" t="str">
        <f t="shared" si="75"/>
        <v>FY2008</v>
      </c>
      <c r="O99" s="760" t="str">
        <f t="shared" si="75"/>
        <v>FY2009</v>
      </c>
      <c r="P99" s="760" t="str">
        <f t="shared" si="75"/>
        <v>FY2010</v>
      </c>
      <c r="Q99" s="760" t="str">
        <f t="shared" si="75"/>
        <v>FY2011</v>
      </c>
      <c r="R99" s="760" t="str">
        <f t="shared" si="75"/>
        <v>FY2012</v>
      </c>
      <c r="S99" s="760" t="str">
        <f t="shared" si="75"/>
        <v>FY2013</v>
      </c>
      <c r="T99" s="760" t="str">
        <f t="shared" si="75"/>
        <v>FY2014</v>
      </c>
      <c r="U99" s="760" t="str">
        <f t="shared" si="75"/>
        <v>FY2015</v>
      </c>
      <c r="V99" s="760" t="str">
        <f t="shared" si="75"/>
        <v>FY2016</v>
      </c>
      <c r="W99" s="760" t="str">
        <f t="shared" si="75"/>
        <v>FY2017</v>
      </c>
      <c r="X99" s="760" t="str">
        <f>X2</f>
        <v>FY2018</v>
      </c>
      <c r="Y99" s="760" t="str">
        <f>Y2</f>
        <v>FY2019</v>
      </c>
      <c r="Z99" s="760" t="str">
        <f>Z2</f>
        <v>FY2020</v>
      </c>
      <c r="AA99" s="799"/>
      <c r="AB99" s="799"/>
      <c r="AC99" s="799"/>
      <c r="AD99" s="799"/>
      <c r="AE99" s="799"/>
    </row>
    <row r="100" spans="1:41" x14ac:dyDescent="0.2">
      <c r="A100" s="824" t="s">
        <v>1005</v>
      </c>
      <c r="B100" s="124" t="s">
        <v>31</v>
      </c>
      <c r="C100" s="800"/>
      <c r="D100" s="800">
        <f t="shared" ref="D100:W100" si="76">(D3/D$18*D81-C3/C$18*C81)/C$96</f>
        <v>1.9639892141864564E-2</v>
      </c>
      <c r="E100" s="800">
        <f t="shared" si="76"/>
        <v>1.8624190383412041E-3</v>
      </c>
      <c r="F100" s="800">
        <f t="shared" si="76"/>
        <v>-7.4850322665502653E-3</v>
      </c>
      <c r="G100" s="800">
        <f t="shared" si="76"/>
        <v>6.5433388928990664E-3</v>
      </c>
      <c r="H100" s="800">
        <f t="shared" si="76"/>
        <v>1.4776288433317233E-2</v>
      </c>
      <c r="I100" s="800">
        <f t="shared" si="76"/>
        <v>-5.7713689297848965E-3</v>
      </c>
      <c r="J100" s="800">
        <f t="shared" si="76"/>
        <v>4.3068477153382434E-3</v>
      </c>
      <c r="K100" s="800">
        <f t="shared" si="76"/>
        <v>-1.6988758563700562E-2</v>
      </c>
      <c r="L100" s="800">
        <f t="shared" si="76"/>
        <v>3.4856453727404105E-2</v>
      </c>
      <c r="M100" s="800">
        <f t="shared" si="76"/>
        <v>-5.8106564578920368E-3</v>
      </c>
      <c r="N100" s="800">
        <f t="shared" si="76"/>
        <v>5.4191547736154901E-2</v>
      </c>
      <c r="O100" s="800">
        <f t="shared" si="76"/>
        <v>-2.6346990331953216E-2</v>
      </c>
      <c r="P100" s="800">
        <f t="shared" si="76"/>
        <v>2.3563668298350111E-2</v>
      </c>
      <c r="Q100" s="800">
        <f t="shared" si="76"/>
        <v>3.6741593437930216E-2</v>
      </c>
      <c r="R100" s="800">
        <f t="shared" si="76"/>
        <v>5.4987858338088356E-2</v>
      </c>
      <c r="S100" s="800">
        <f t="shared" si="76"/>
        <v>-9.4912108591876862E-3</v>
      </c>
      <c r="T100" s="800">
        <f t="shared" si="76"/>
        <v>-2.716208332443695E-2</v>
      </c>
      <c r="U100" s="800">
        <f t="shared" si="76"/>
        <v>-1.287517120239718E-2</v>
      </c>
      <c r="V100" s="800">
        <f t="shared" si="76"/>
        <v>3.3553123860693784E-2</v>
      </c>
      <c r="W100" s="800">
        <f t="shared" si="76"/>
        <v>3.2273408056989132E-2</v>
      </c>
      <c r="X100" s="800">
        <f t="shared" ref="X100:Z115" si="77">(X3/X$18*X81-W3/W$18*W81)/W$96</f>
        <v>6.2479435666446016E-3</v>
      </c>
      <c r="Y100" s="800">
        <f t="shared" si="77"/>
        <v>3.0104964686036347E-2</v>
      </c>
      <c r="Z100" s="800">
        <f t="shared" si="77"/>
        <v>1.9126056877521173E-2</v>
      </c>
      <c r="AA100" s="800"/>
      <c r="AB100" s="800"/>
      <c r="AC100" s="800"/>
      <c r="AD100" s="800"/>
      <c r="AE100" s="800"/>
    </row>
    <row r="101" spans="1:41" x14ac:dyDescent="0.2">
      <c r="A101" s="824" t="s">
        <v>1006</v>
      </c>
      <c r="B101" s="124" t="s">
        <v>1007</v>
      </c>
      <c r="C101" s="800"/>
      <c r="D101" s="800">
        <f t="shared" ref="D101:W101" si="78">(D4/D$18*D82-C4/C$18*C82)/C$96</f>
        <v>3.2160822579124553E-2</v>
      </c>
      <c r="E101" s="800">
        <f t="shared" si="78"/>
        <v>-6.8931944018334806E-3</v>
      </c>
      <c r="F101" s="800">
        <f t="shared" si="78"/>
        <v>2.2777092540208588E-2</v>
      </c>
      <c r="G101" s="800">
        <f t="shared" si="78"/>
        <v>-3.4272297223563231E-2</v>
      </c>
      <c r="H101" s="800">
        <f t="shared" si="78"/>
        <v>4.483869043407953E-2</v>
      </c>
      <c r="I101" s="800">
        <f t="shared" si="78"/>
        <v>-2.5861138961870856E-2</v>
      </c>
      <c r="J101" s="800">
        <f t="shared" si="78"/>
        <v>-2.0622874155394492E-2</v>
      </c>
      <c r="K101" s="800">
        <f t="shared" si="78"/>
        <v>-1.3254576039302132E-2</v>
      </c>
      <c r="L101" s="800">
        <f t="shared" si="78"/>
        <v>3.3203777527178011E-3</v>
      </c>
      <c r="M101" s="800">
        <f t="shared" si="78"/>
        <v>4.3023839951313599E-2</v>
      </c>
      <c r="N101" s="800">
        <f t="shared" si="78"/>
        <v>-1.0885785508693306E-2</v>
      </c>
      <c r="O101" s="800">
        <f t="shared" si="78"/>
        <v>1.5005606510030868E-2</v>
      </c>
      <c r="P101" s="800">
        <f t="shared" si="78"/>
        <v>-1.0069041208773284E-2</v>
      </c>
      <c r="Q101" s="800">
        <f t="shared" si="78"/>
        <v>2.6180370142705019E-2</v>
      </c>
      <c r="R101" s="800">
        <f t="shared" si="78"/>
        <v>-3.7561189424894005E-3</v>
      </c>
      <c r="S101" s="800">
        <f t="shared" si="78"/>
        <v>-1.4971789924410775E-2</v>
      </c>
      <c r="T101" s="800">
        <f t="shared" si="78"/>
        <v>1.1983620116655123E-2</v>
      </c>
      <c r="U101" s="800">
        <f t="shared" si="78"/>
        <v>1.9863556944619654E-2</v>
      </c>
      <c r="V101" s="800">
        <f t="shared" si="78"/>
        <v>3.7171812448007185E-2</v>
      </c>
      <c r="W101" s="800">
        <f t="shared" si="78"/>
        <v>-1.5278542271981757E-2</v>
      </c>
      <c r="X101" s="800">
        <f t="shared" si="77"/>
        <v>-1.91277154724784E-2</v>
      </c>
      <c r="Y101" s="800">
        <f t="shared" si="77"/>
        <v>4.880687493895774E-3</v>
      </c>
      <c r="Z101" s="800">
        <f t="shared" si="77"/>
        <v>1.0374881333020267E-2</v>
      </c>
      <c r="AA101" s="800"/>
      <c r="AB101" s="800"/>
      <c r="AC101" s="800"/>
      <c r="AD101" s="800"/>
      <c r="AE101" s="800"/>
    </row>
    <row r="102" spans="1:41" x14ac:dyDescent="0.2">
      <c r="A102" s="824" t="s">
        <v>1008</v>
      </c>
      <c r="B102" s="124" t="s">
        <v>944</v>
      </c>
      <c r="C102" s="800"/>
      <c r="D102" s="800">
        <f t="shared" ref="D102:W102" si="79">(D5/D$18*D83-C5/C$18*C83)/C$96</f>
        <v>2.9321186410334829E-3</v>
      </c>
      <c r="E102" s="800">
        <f t="shared" si="79"/>
        <v>2.72585158766313E-3</v>
      </c>
      <c r="F102" s="800">
        <f t="shared" si="79"/>
        <v>4.0364398822709665E-3</v>
      </c>
      <c r="G102" s="800">
        <f t="shared" si="79"/>
        <v>-4.559725081150586E-3</v>
      </c>
      <c r="H102" s="800">
        <f t="shared" si="79"/>
        <v>4.3222354890300211E-3</v>
      </c>
      <c r="I102" s="800">
        <f t="shared" si="79"/>
        <v>-2.7263602664084848E-3</v>
      </c>
      <c r="J102" s="800">
        <f t="shared" si="79"/>
        <v>2.0207208682910386E-3</v>
      </c>
      <c r="K102" s="800">
        <f t="shared" si="79"/>
        <v>4.6999147051995415E-3</v>
      </c>
      <c r="L102" s="800">
        <f t="shared" si="79"/>
        <v>6.4845548038073107E-3</v>
      </c>
      <c r="M102" s="800">
        <f t="shared" si="79"/>
        <v>4.6669318786914512E-3</v>
      </c>
      <c r="N102" s="800">
        <f t="shared" si="79"/>
        <v>1.5346743159285609E-4</v>
      </c>
      <c r="O102" s="800">
        <f t="shared" si="79"/>
        <v>-8.5873039676634816E-3</v>
      </c>
      <c r="P102" s="800">
        <f t="shared" si="79"/>
        <v>-5.7671600372895806E-3</v>
      </c>
      <c r="Q102" s="800">
        <f t="shared" si="79"/>
        <v>-5.389337484407058E-4</v>
      </c>
      <c r="R102" s="800">
        <f t="shared" si="79"/>
        <v>4.3189567096376752E-4</v>
      </c>
      <c r="S102" s="800">
        <f t="shared" si="79"/>
        <v>2.2157525518165123E-3</v>
      </c>
      <c r="T102" s="800">
        <f t="shared" si="79"/>
        <v>3.601669826182628E-3</v>
      </c>
      <c r="U102" s="800">
        <f t="shared" si="79"/>
        <v>2.4049348933015421E-4</v>
      </c>
      <c r="V102" s="800">
        <f t="shared" si="79"/>
        <v>6.2046797826634139E-4</v>
      </c>
      <c r="W102" s="800">
        <f t="shared" si="79"/>
        <v>8.1432717780510599E-3</v>
      </c>
      <c r="X102" s="800">
        <f t="shared" si="77"/>
        <v>4.5714543866512041E-3</v>
      </c>
      <c r="Y102" s="800">
        <f t="shared" si="77"/>
        <v>-1.2723126697746978E-3</v>
      </c>
      <c r="Z102" s="800">
        <f t="shared" si="77"/>
        <v>-7.8623006839629948E-3</v>
      </c>
      <c r="AA102" s="800"/>
      <c r="AB102" s="800"/>
      <c r="AC102" s="800"/>
      <c r="AD102" s="800"/>
      <c r="AE102" s="800"/>
    </row>
    <row r="103" spans="1:41" x14ac:dyDescent="0.2">
      <c r="A103" s="824" t="s">
        <v>1009</v>
      </c>
      <c r="B103" s="124" t="s">
        <v>945</v>
      </c>
      <c r="C103" s="800"/>
      <c r="D103" s="800">
        <f t="shared" ref="D103:W103" si="80">(D6/D$18*D84-C6/C$18*C84)/C$96</f>
        <v>1.0679919603383556E-3</v>
      </c>
      <c r="E103" s="800">
        <f t="shared" si="80"/>
        <v>2.4489679621113643E-3</v>
      </c>
      <c r="F103" s="800">
        <f t="shared" si="80"/>
        <v>2.8459193399396781E-3</v>
      </c>
      <c r="G103" s="800">
        <f t="shared" si="80"/>
        <v>2.178758307583308E-3</v>
      </c>
      <c r="H103" s="800">
        <f t="shared" si="80"/>
        <v>-2.49388529480935E-3</v>
      </c>
      <c r="I103" s="800">
        <f t="shared" si="80"/>
        <v>2.8093062509650514E-3</v>
      </c>
      <c r="J103" s="800">
        <f t="shared" si="80"/>
        <v>4.6572910721212335E-3</v>
      </c>
      <c r="K103" s="800">
        <f t="shared" si="80"/>
        <v>-5.3533480592506269E-3</v>
      </c>
      <c r="L103" s="800">
        <f t="shared" si="80"/>
        <v>4.2628394771540316E-3</v>
      </c>
      <c r="M103" s="800">
        <f t="shared" si="80"/>
        <v>-3.0170385239478713E-3</v>
      </c>
      <c r="N103" s="800">
        <f t="shared" si="80"/>
        <v>-3.3414834317463236E-4</v>
      </c>
      <c r="O103" s="800">
        <f t="shared" si="80"/>
        <v>2.6911289281486637E-4</v>
      </c>
      <c r="P103" s="800">
        <f t="shared" si="80"/>
        <v>1.1167993773227775E-3</v>
      </c>
      <c r="Q103" s="800">
        <f t="shared" si="80"/>
        <v>-1.2121614138757958E-3</v>
      </c>
      <c r="R103" s="800">
        <f t="shared" si="80"/>
        <v>-7.700744756908805E-4</v>
      </c>
      <c r="S103" s="800">
        <f t="shared" si="80"/>
        <v>3.319778119158377E-3</v>
      </c>
      <c r="T103" s="800">
        <f t="shared" si="80"/>
        <v>-2.6133611911720436E-4</v>
      </c>
      <c r="U103" s="800">
        <f t="shared" si="80"/>
        <v>-1.9058405227507866E-5</v>
      </c>
      <c r="V103" s="800">
        <f t="shared" si="80"/>
        <v>1.6157526278427904E-3</v>
      </c>
      <c r="W103" s="800">
        <f t="shared" si="80"/>
        <v>-1.4273951002814333E-4</v>
      </c>
      <c r="X103" s="800">
        <f t="shared" si="77"/>
        <v>-2.8949416221280135E-4</v>
      </c>
      <c r="Y103" s="800">
        <f t="shared" si="77"/>
        <v>-1.7345750823746112E-3</v>
      </c>
      <c r="Z103" s="800">
        <f t="shared" si="77"/>
        <v>1.3830581576191499E-3</v>
      </c>
      <c r="AA103" s="800"/>
      <c r="AB103" s="800"/>
      <c r="AC103" s="800"/>
      <c r="AD103" s="800"/>
      <c r="AE103" s="800"/>
    </row>
    <row r="104" spans="1:41" x14ac:dyDescent="0.2">
      <c r="A104" s="824" t="s">
        <v>1010</v>
      </c>
      <c r="B104" s="124" t="s">
        <v>946</v>
      </c>
      <c r="C104" s="800"/>
      <c r="D104" s="800">
        <f t="shared" ref="D104:W104" si="81">(D7/D$18*D85-C7/C$18*C85)/C$96</f>
        <v>1.6687182787561775E-4</v>
      </c>
      <c r="E104" s="800">
        <f t="shared" si="81"/>
        <v>3.0046646037865815E-4</v>
      </c>
      <c r="F104" s="800">
        <f t="shared" si="81"/>
        <v>2.6884139995764132E-5</v>
      </c>
      <c r="G104" s="800">
        <f t="shared" si="81"/>
        <v>3.5189919996919553E-4</v>
      </c>
      <c r="H104" s="800">
        <f t="shared" si="81"/>
        <v>-5.6375400769585813E-4</v>
      </c>
      <c r="I104" s="800">
        <f t="shared" si="81"/>
        <v>-1.2332949315537256E-4</v>
      </c>
      <c r="J104" s="800">
        <f t="shared" si="81"/>
        <v>9.9605299773213149E-5</v>
      </c>
      <c r="K104" s="800">
        <f t="shared" si="81"/>
        <v>1.2701315283651827E-4</v>
      </c>
      <c r="L104" s="800">
        <f t="shared" si="81"/>
        <v>2.1681525933824831E-4</v>
      </c>
      <c r="M104" s="800">
        <f t="shared" si="81"/>
        <v>-5.1546577361241841E-5</v>
      </c>
      <c r="N104" s="800">
        <f t="shared" si="81"/>
        <v>4.2836358123591564E-4</v>
      </c>
      <c r="O104" s="800">
        <f t="shared" si="81"/>
        <v>1.1764780329492496E-4</v>
      </c>
      <c r="P104" s="800">
        <f t="shared" si="81"/>
        <v>-6.158642397409966E-5</v>
      </c>
      <c r="Q104" s="800">
        <f t="shared" si="81"/>
        <v>6.62074085866599E-4</v>
      </c>
      <c r="R104" s="800">
        <f t="shared" si="81"/>
        <v>2.4092557681769635E-4</v>
      </c>
      <c r="S104" s="800">
        <f t="shared" si="81"/>
        <v>-2.4004806159356565E-4</v>
      </c>
      <c r="T104" s="800">
        <f t="shared" si="81"/>
        <v>7.8849670322977841E-4</v>
      </c>
      <c r="U104" s="800">
        <f t="shared" si="81"/>
        <v>3.4277321042785607E-4</v>
      </c>
      <c r="V104" s="800">
        <f t="shared" si="81"/>
        <v>1.3527540641995977E-3</v>
      </c>
      <c r="W104" s="800">
        <f t="shared" si="81"/>
        <v>2.222305598138173E-3</v>
      </c>
      <c r="X104" s="800">
        <f t="shared" si="77"/>
        <v>2.0448214002263148E-3</v>
      </c>
      <c r="Y104" s="800">
        <f t="shared" si="77"/>
        <v>5.9380895864016934E-4</v>
      </c>
      <c r="Z104" s="800">
        <f t="shared" si="77"/>
        <v>1.3386394502615303E-3</v>
      </c>
      <c r="AA104" s="800"/>
      <c r="AB104" s="800"/>
      <c r="AC104" s="800"/>
      <c r="AD104" s="800"/>
      <c r="AE104" s="800"/>
    </row>
    <row r="105" spans="1:41" x14ac:dyDescent="0.2">
      <c r="A105" s="824" t="s">
        <v>1011</v>
      </c>
      <c r="B105" s="124" t="s">
        <v>723</v>
      </c>
      <c r="C105" s="800"/>
      <c r="D105" s="800">
        <f t="shared" ref="D105:W105" si="82">(D8/D$18*D86-C8/C$18*C86)/C$96</f>
        <v>-1.0997993417098459E-2</v>
      </c>
      <c r="E105" s="800">
        <f t="shared" si="82"/>
        <v>-1.1968314580991495E-2</v>
      </c>
      <c r="F105" s="800">
        <f t="shared" si="82"/>
        <v>3.3913364948645478E-4</v>
      </c>
      <c r="G105" s="800">
        <f t="shared" si="82"/>
        <v>-3.8153277698361299E-4</v>
      </c>
      <c r="H105" s="800">
        <f t="shared" si="82"/>
        <v>1.6690050548499986E-2</v>
      </c>
      <c r="I105" s="800">
        <f t="shared" si="82"/>
        <v>2.9632028912467245E-2</v>
      </c>
      <c r="J105" s="800">
        <f t="shared" si="82"/>
        <v>2.9167659255323913E-2</v>
      </c>
      <c r="K105" s="800">
        <f t="shared" si="82"/>
        <v>1.6698289594169056E-2</v>
      </c>
      <c r="L105" s="800">
        <f t="shared" si="82"/>
        <v>1.1087634567318564E-2</v>
      </c>
      <c r="M105" s="800">
        <f t="shared" si="82"/>
        <v>-1.0248398395387484E-2</v>
      </c>
      <c r="N105" s="800">
        <f t="shared" si="82"/>
        <v>2.1827966215753617E-2</v>
      </c>
      <c r="O105" s="800">
        <f t="shared" si="82"/>
        <v>-6.2126991336225942E-3</v>
      </c>
      <c r="P105" s="800">
        <f t="shared" si="82"/>
        <v>-1.086851464839177E-2</v>
      </c>
      <c r="Q105" s="800">
        <f t="shared" si="82"/>
        <v>2.3771817699616087E-3</v>
      </c>
      <c r="R105" s="800">
        <f t="shared" si="82"/>
        <v>1.012673976327183E-2</v>
      </c>
      <c r="S105" s="800">
        <f t="shared" si="82"/>
        <v>1.7567611309147752E-3</v>
      </c>
      <c r="T105" s="800">
        <f t="shared" si="82"/>
        <v>3.5868634663019751E-4</v>
      </c>
      <c r="U105" s="800">
        <f t="shared" si="82"/>
        <v>2.3156607334694919E-3</v>
      </c>
      <c r="V105" s="800">
        <f t="shared" si="82"/>
        <v>2.9898858400889241E-3</v>
      </c>
      <c r="W105" s="800">
        <f t="shared" si="82"/>
        <v>1.0160502020217134E-2</v>
      </c>
      <c r="X105" s="800">
        <f t="shared" si="77"/>
        <v>3.0070448412230473E-3</v>
      </c>
      <c r="Y105" s="800">
        <f t="shared" si="77"/>
        <v>-2.2938015303566334E-3</v>
      </c>
      <c r="Z105" s="800">
        <f t="shared" si="77"/>
        <v>4.4824672797185629E-3</v>
      </c>
      <c r="AA105" s="800"/>
      <c r="AB105" s="800"/>
      <c r="AC105" s="800"/>
      <c r="AD105" s="800"/>
      <c r="AE105" s="800"/>
    </row>
    <row r="106" spans="1:41" x14ac:dyDescent="0.2">
      <c r="A106" s="824" t="s">
        <v>1012</v>
      </c>
      <c r="B106" s="124" t="s">
        <v>34</v>
      </c>
      <c r="C106" s="800"/>
      <c r="D106" s="800">
        <f t="shared" ref="D106:W106" si="83">(D9/D$18*D87-C9/C$18*C87)/C$96</f>
        <v>8.1767072771397453E-3</v>
      </c>
      <c r="E106" s="800">
        <f t="shared" si="83"/>
        <v>1.1361290392845174E-2</v>
      </c>
      <c r="F106" s="800">
        <f t="shared" si="83"/>
        <v>6.7033400157512748E-3</v>
      </c>
      <c r="G106" s="800">
        <f t="shared" si="83"/>
        <v>1.1521628853918739E-3</v>
      </c>
      <c r="H106" s="800">
        <f t="shared" si="83"/>
        <v>4.638699187595235E-3</v>
      </c>
      <c r="I106" s="800">
        <f t="shared" si="83"/>
        <v>2.7883845301203865E-3</v>
      </c>
      <c r="J106" s="800">
        <f t="shared" si="83"/>
        <v>-3.8759190884313889E-4</v>
      </c>
      <c r="K106" s="800">
        <f t="shared" si="83"/>
        <v>-4.0930643786136236E-4</v>
      </c>
      <c r="L106" s="800">
        <f t="shared" si="83"/>
        <v>-1.210944083666551E-2</v>
      </c>
      <c r="M106" s="800">
        <f t="shared" si="83"/>
        <v>8.657266833459531E-4</v>
      </c>
      <c r="N106" s="800">
        <f t="shared" si="83"/>
        <v>4.6711411690321574E-3</v>
      </c>
      <c r="O106" s="800">
        <f t="shared" si="83"/>
        <v>1.9881987841080676E-3</v>
      </c>
      <c r="P106" s="800">
        <f t="shared" si="83"/>
        <v>8.7205345237691525E-4</v>
      </c>
      <c r="Q106" s="800">
        <f t="shared" si="83"/>
        <v>2.90161547370563E-3</v>
      </c>
      <c r="R106" s="800">
        <f t="shared" si="83"/>
        <v>2.2494741447147658E-3</v>
      </c>
      <c r="S106" s="800">
        <f t="shared" si="83"/>
        <v>-4.0529273994399564E-3</v>
      </c>
      <c r="T106" s="800">
        <f t="shared" si="83"/>
        <v>2.9992809450937268E-3</v>
      </c>
      <c r="U106" s="800">
        <f t="shared" si="83"/>
        <v>2.6521170119825927E-3</v>
      </c>
      <c r="V106" s="800">
        <f t="shared" si="83"/>
        <v>-1.2727155273863477E-3</v>
      </c>
      <c r="W106" s="800">
        <f t="shared" si="83"/>
        <v>-2.7647892251026596E-4</v>
      </c>
      <c r="X106" s="800">
        <f t="shared" si="77"/>
        <v>2.4096902021081795E-3</v>
      </c>
      <c r="Y106" s="800">
        <f t="shared" si="77"/>
        <v>-1.4108499434652196E-3</v>
      </c>
      <c r="Z106" s="800">
        <f t="shared" si="77"/>
        <v>1.5871307789735774E-3</v>
      </c>
      <c r="AA106" s="800"/>
      <c r="AB106" s="800"/>
      <c r="AC106" s="800"/>
      <c r="AD106" s="800"/>
      <c r="AE106" s="800"/>
    </row>
    <row r="107" spans="1:41" x14ac:dyDescent="0.2">
      <c r="A107" s="824" t="s">
        <v>1013</v>
      </c>
      <c r="B107" s="124" t="s">
        <v>35</v>
      </c>
      <c r="C107" s="800"/>
      <c r="D107" s="800">
        <f t="shared" ref="D107:W107" si="84">(D10/D$18*D88-C10/C$18*C88)/C$96</f>
        <v>2.3744825816828675E-3</v>
      </c>
      <c r="E107" s="800">
        <f t="shared" si="84"/>
        <v>4.6829383506859189E-3</v>
      </c>
      <c r="F107" s="800">
        <f t="shared" si="84"/>
        <v>4.9194044486645123E-3</v>
      </c>
      <c r="G107" s="800">
        <f t="shared" si="84"/>
        <v>-4.3234989080106426E-3</v>
      </c>
      <c r="H107" s="800">
        <f t="shared" si="84"/>
        <v>-2.9846875151509434E-3</v>
      </c>
      <c r="I107" s="800">
        <f t="shared" si="84"/>
        <v>-1.8363648467966346E-3</v>
      </c>
      <c r="J107" s="800">
        <f t="shared" si="84"/>
        <v>3.8846393201772923E-3</v>
      </c>
      <c r="K107" s="800">
        <f t="shared" si="84"/>
        <v>1.486829536883583E-3</v>
      </c>
      <c r="L107" s="800">
        <f t="shared" si="84"/>
        <v>2.0472287522633097E-3</v>
      </c>
      <c r="M107" s="800">
        <f t="shared" si="84"/>
        <v>-1.6929562032041692E-3</v>
      </c>
      <c r="N107" s="800">
        <f t="shared" si="84"/>
        <v>3.1324125122417197E-3</v>
      </c>
      <c r="O107" s="800">
        <f t="shared" si="84"/>
        <v>-6.1733654447455764E-3</v>
      </c>
      <c r="P107" s="800">
        <f t="shared" si="84"/>
        <v>-8.699950436929841E-3</v>
      </c>
      <c r="Q107" s="800">
        <f t="shared" si="84"/>
        <v>1.352980357565249E-3</v>
      </c>
      <c r="R107" s="800">
        <f t="shared" si="84"/>
        <v>4.659996423321394E-3</v>
      </c>
      <c r="S107" s="800">
        <f t="shared" si="84"/>
        <v>-1.2502811600810489E-3</v>
      </c>
      <c r="T107" s="800">
        <f t="shared" si="84"/>
        <v>-4.4006675575785812E-4</v>
      </c>
      <c r="U107" s="800">
        <f t="shared" si="84"/>
        <v>-1.2744032159344696E-3</v>
      </c>
      <c r="V107" s="800">
        <f t="shared" si="84"/>
        <v>2.3099328611256276E-3</v>
      </c>
      <c r="W107" s="800">
        <f t="shared" si="84"/>
        <v>2.3986376754591776E-3</v>
      </c>
      <c r="X107" s="800">
        <f t="shared" si="77"/>
        <v>-2.0349327944594021E-3</v>
      </c>
      <c r="Y107" s="800">
        <f t="shared" si="77"/>
        <v>-4.8340479322432769E-4</v>
      </c>
      <c r="Z107" s="800">
        <f t="shared" si="77"/>
        <v>1.9584263645667909E-3</v>
      </c>
      <c r="AA107" s="800"/>
      <c r="AB107" s="800"/>
      <c r="AC107" s="800"/>
      <c r="AD107" s="800"/>
      <c r="AE107" s="800"/>
    </row>
    <row r="108" spans="1:41" x14ac:dyDescent="0.2">
      <c r="A108" s="824" t="s">
        <v>1014</v>
      </c>
      <c r="B108" s="124" t="s">
        <v>947</v>
      </c>
      <c r="C108" s="800"/>
      <c r="D108" s="800">
        <f t="shared" ref="D108:W108" si="85">(D11/D$18*D89-C11/C$18*C89)/C$96</f>
        <v>-1.7897649789187968E-4</v>
      </c>
      <c r="E108" s="800">
        <f t="shared" si="85"/>
        <v>3.47295039106666E-4</v>
      </c>
      <c r="F108" s="800">
        <f t="shared" si="85"/>
        <v>2.6553126908319426E-4</v>
      </c>
      <c r="G108" s="800">
        <f t="shared" si="85"/>
        <v>2.6215474653765413E-4</v>
      </c>
      <c r="H108" s="800">
        <f t="shared" si="85"/>
        <v>-3.9055306877335395E-4</v>
      </c>
      <c r="I108" s="800">
        <f t="shared" si="85"/>
        <v>-8.4580119925322045E-4</v>
      </c>
      <c r="J108" s="800">
        <f t="shared" si="85"/>
        <v>-5.0061584061608828E-4</v>
      </c>
      <c r="K108" s="800">
        <f t="shared" si="85"/>
        <v>2.7232866766348755E-4</v>
      </c>
      <c r="L108" s="800">
        <f t="shared" si="85"/>
        <v>2.4508642810016582E-4</v>
      </c>
      <c r="M108" s="800">
        <f t="shared" si="85"/>
        <v>1.318890443712169E-4</v>
      </c>
      <c r="N108" s="800">
        <f t="shared" si="85"/>
        <v>5.8057427860657535E-4</v>
      </c>
      <c r="O108" s="800">
        <f t="shared" si="85"/>
        <v>-1.7656100426771576E-4</v>
      </c>
      <c r="P108" s="800">
        <f t="shared" si="85"/>
        <v>-2.5284433510163796E-4</v>
      </c>
      <c r="Q108" s="800">
        <f t="shared" si="85"/>
        <v>-7.5059373925723393E-5</v>
      </c>
      <c r="R108" s="800">
        <f t="shared" si="85"/>
        <v>-2.4219570721607385E-4</v>
      </c>
      <c r="S108" s="800">
        <f t="shared" si="85"/>
        <v>-2.319668091263779E-5</v>
      </c>
      <c r="T108" s="800">
        <f t="shared" si="85"/>
        <v>8.206852752263308E-5</v>
      </c>
      <c r="U108" s="800">
        <f t="shared" si="85"/>
        <v>1.8837617221306884E-4</v>
      </c>
      <c r="V108" s="800">
        <f t="shared" si="85"/>
        <v>9.2578690992563549E-5</v>
      </c>
      <c r="W108" s="800">
        <f t="shared" si="85"/>
        <v>-2.0260124672757422E-4</v>
      </c>
      <c r="X108" s="800">
        <f t="shared" si="77"/>
        <v>1.4270447942161982E-4</v>
      </c>
      <c r="Y108" s="800">
        <f t="shared" si="77"/>
        <v>-1.2710458351294519E-4</v>
      </c>
      <c r="Z108" s="800">
        <f t="shared" si="77"/>
        <v>4.4706490636494528E-4</v>
      </c>
      <c r="AA108" s="800"/>
      <c r="AB108" s="800"/>
      <c r="AC108" s="800"/>
      <c r="AD108" s="800"/>
      <c r="AE108" s="800"/>
    </row>
    <row r="109" spans="1:41" x14ac:dyDescent="0.2">
      <c r="A109" s="825" t="s">
        <v>93</v>
      </c>
      <c r="B109" s="124" t="s">
        <v>1015</v>
      </c>
      <c r="C109" s="800"/>
      <c r="D109" s="800">
        <f t="shared" ref="D109:W109" si="86">(D12/D$18*D90-C12/C$18*C90)/C$96</f>
        <v>4.8660132649796362E-4</v>
      </c>
      <c r="E109" s="800">
        <f t="shared" si="86"/>
        <v>1.0221484371694791E-3</v>
      </c>
      <c r="F109" s="800">
        <f t="shared" si="86"/>
        <v>3.3667885938970017E-4</v>
      </c>
      <c r="G109" s="800">
        <f t="shared" si="86"/>
        <v>5.2440462708851286E-4</v>
      </c>
      <c r="H109" s="800">
        <f t="shared" si="86"/>
        <v>8.8233856709235504E-4</v>
      </c>
      <c r="I109" s="800">
        <f t="shared" si="86"/>
        <v>1.5404707113061058E-3</v>
      </c>
      <c r="J109" s="800">
        <f t="shared" si="86"/>
        <v>-4.0113374738762918E-4</v>
      </c>
      <c r="K109" s="800">
        <f t="shared" si="86"/>
        <v>1.7192694136302458E-3</v>
      </c>
      <c r="L109" s="800">
        <f t="shared" si="86"/>
        <v>-3.8068099830087225E-4</v>
      </c>
      <c r="M109" s="800">
        <f t="shared" si="86"/>
        <v>1.1406126280687587E-3</v>
      </c>
      <c r="N109" s="800">
        <f t="shared" si="86"/>
        <v>-5.8683696429497351E-5</v>
      </c>
      <c r="O109" s="800">
        <f t="shared" si="86"/>
        <v>4.8632404359366834E-4</v>
      </c>
      <c r="P109" s="800">
        <f t="shared" si="86"/>
        <v>1.4313988646514773E-4</v>
      </c>
      <c r="Q109" s="800">
        <f t="shared" si="86"/>
        <v>1.4588262069134335E-3</v>
      </c>
      <c r="R109" s="800">
        <f t="shared" si="86"/>
        <v>4.2718958256673413E-3</v>
      </c>
      <c r="S109" s="800">
        <f t="shared" si="86"/>
        <v>-7.5452241364066261E-5</v>
      </c>
      <c r="T109" s="800">
        <f t="shared" si="86"/>
        <v>3.2726157784571494E-3</v>
      </c>
      <c r="U109" s="800">
        <f t="shared" si="86"/>
        <v>-7.9031556115416479E-4</v>
      </c>
      <c r="V109" s="800">
        <f t="shared" si="86"/>
        <v>3.5151135790963827E-3</v>
      </c>
      <c r="W109" s="800">
        <f t="shared" si="86"/>
        <v>-1.0610491733336687E-3</v>
      </c>
      <c r="X109" s="800">
        <f t="shared" si="77"/>
        <v>-6.001080744192741E-5</v>
      </c>
      <c r="Y109" s="800">
        <f t="shared" si="77"/>
        <v>-2.5315906755565038E-3</v>
      </c>
      <c r="Z109" s="800">
        <f t="shared" si="77"/>
        <v>1.8503554524012041E-3</v>
      </c>
      <c r="AA109" s="800"/>
      <c r="AB109" s="800"/>
      <c r="AC109" s="800"/>
      <c r="AD109" s="800"/>
      <c r="AE109" s="800"/>
    </row>
    <row r="110" spans="1:41" x14ac:dyDescent="0.2">
      <c r="A110" s="764" t="s">
        <v>94</v>
      </c>
      <c r="B110" s="757" t="s">
        <v>37</v>
      </c>
      <c r="C110" s="800"/>
      <c r="D110" s="800">
        <f t="shared" ref="D110:W110" si="87">(D13/D$18*D91-C13/C$18*C91)/C$96</f>
        <v>-1.2807993121760111E-2</v>
      </c>
      <c r="E110" s="800">
        <f t="shared" si="87"/>
        <v>7.1740102358903227E-3</v>
      </c>
      <c r="F110" s="800">
        <f t="shared" si="87"/>
        <v>1.8976447659912148E-4</v>
      </c>
      <c r="G110" s="800">
        <f t="shared" si="87"/>
        <v>-9.0898066886921647E-3</v>
      </c>
      <c r="H110" s="800">
        <f t="shared" si="87"/>
        <v>-8.1738926957548828E-3</v>
      </c>
      <c r="I110" s="800">
        <f t="shared" si="87"/>
        <v>6.6347629734322166E-3</v>
      </c>
      <c r="J110" s="800">
        <f t="shared" si="87"/>
        <v>6.4437450249657012E-3</v>
      </c>
      <c r="K110" s="800">
        <f t="shared" si="87"/>
        <v>2.783542115114205E-3</v>
      </c>
      <c r="L110" s="800">
        <f t="shared" si="87"/>
        <v>4.5959283470647129E-3</v>
      </c>
      <c r="M110" s="800">
        <f t="shared" si="87"/>
        <v>3.8733622250375077E-3</v>
      </c>
      <c r="N110" s="800">
        <f t="shared" si="87"/>
        <v>2.9674135307182246E-2</v>
      </c>
      <c r="O110" s="800">
        <f t="shared" si="87"/>
        <v>-3.0281349922674419E-3</v>
      </c>
      <c r="P110" s="800">
        <f t="shared" si="87"/>
        <v>-1.2542933941639833E-2</v>
      </c>
      <c r="Q110" s="800">
        <f t="shared" si="87"/>
        <v>6.2290212243543315E-3</v>
      </c>
      <c r="R110" s="800">
        <f t="shared" si="87"/>
        <v>1.6758205470135474E-2</v>
      </c>
      <c r="S110" s="800">
        <f t="shared" si="87"/>
        <v>-7.8453994500987212E-4</v>
      </c>
      <c r="T110" s="800">
        <f t="shared" si="87"/>
        <v>-1.9785577863088385E-3</v>
      </c>
      <c r="U110" s="800">
        <f t="shared" si="87"/>
        <v>2.1384446100320949E-3</v>
      </c>
      <c r="V110" s="800">
        <f t="shared" si="87"/>
        <v>3.2602203874159664E-3</v>
      </c>
      <c r="W110" s="800">
        <f t="shared" si="87"/>
        <v>-4.352347503362726E-3</v>
      </c>
      <c r="X110" s="800">
        <f t="shared" si="77"/>
        <v>9.4533070269390909E-3</v>
      </c>
      <c r="Y110" s="800">
        <f t="shared" si="77"/>
        <v>2.0580893050330881E-3</v>
      </c>
      <c r="Z110" s="800">
        <f t="shared" si="77"/>
        <v>4.4329331522951357E-3</v>
      </c>
      <c r="AA110" s="800"/>
      <c r="AB110" s="800"/>
      <c r="AC110" s="800"/>
      <c r="AD110" s="800"/>
      <c r="AE110" s="800"/>
    </row>
    <row r="111" spans="1:41" x14ac:dyDescent="0.2">
      <c r="A111" s="766"/>
      <c r="B111" s="765" t="s">
        <v>543</v>
      </c>
      <c r="C111" s="800"/>
      <c r="D111" s="800">
        <f t="shared" ref="D111:W111" si="88">(D14/D$18*D92-C14/C$18*C92)/C$96</f>
        <v>-1.1018403468248373E-4</v>
      </c>
      <c r="E111" s="800">
        <f t="shared" si="88"/>
        <v>-2.2840918660110519E-5</v>
      </c>
      <c r="F111" s="800">
        <f t="shared" si="88"/>
        <v>-1.5635177364334639E-2</v>
      </c>
      <c r="G111" s="800">
        <f t="shared" si="88"/>
        <v>1.6455057575732212E-3</v>
      </c>
      <c r="H111" s="800">
        <f t="shared" si="88"/>
        <v>-1.1847959792522353E-3</v>
      </c>
      <c r="I111" s="800">
        <f t="shared" si="88"/>
        <v>1.6551465145487651E-3</v>
      </c>
      <c r="J111" s="800">
        <f t="shared" si="88"/>
        <v>-2.2418136315523213E-3</v>
      </c>
      <c r="K111" s="800">
        <f t="shared" si="88"/>
        <v>-1.3503695918211391E-3</v>
      </c>
      <c r="L111" s="800">
        <f t="shared" si="88"/>
        <v>-4.5691560663910355E-3</v>
      </c>
      <c r="M111" s="800">
        <f t="shared" si="88"/>
        <v>-2.9998196874870741E-3</v>
      </c>
      <c r="N111" s="800">
        <f t="shared" si="88"/>
        <v>-4.2781020244690054E-4</v>
      </c>
      <c r="O111" s="800">
        <f t="shared" si="88"/>
        <v>4.7910149006264264E-3</v>
      </c>
      <c r="P111" s="800">
        <f t="shared" si="88"/>
        <v>3.3720529286645558E-3</v>
      </c>
      <c r="Q111" s="800">
        <f t="shared" si="88"/>
        <v>5.9048307925526808E-4</v>
      </c>
      <c r="R111" s="800">
        <f t="shared" si="88"/>
        <v>-4.1798088240858731E-4</v>
      </c>
      <c r="S111" s="800">
        <f t="shared" si="88"/>
        <v>-2.182647450644626E-3</v>
      </c>
      <c r="T111" s="800">
        <f t="shared" si="88"/>
        <v>-2.2530766733927865E-3</v>
      </c>
      <c r="U111" s="800">
        <f t="shared" si="88"/>
        <v>-1.2150349955503713E-3</v>
      </c>
      <c r="V111" s="800">
        <f t="shared" si="88"/>
        <v>-1.5372330733260053E-3</v>
      </c>
      <c r="W111" s="800">
        <f t="shared" si="88"/>
        <v>-8.7344597111261024E-3</v>
      </c>
      <c r="X111" s="800">
        <f t="shared" si="77"/>
        <v>-4.3433371559314067E-3</v>
      </c>
      <c r="Y111" s="800">
        <f t="shared" si="77"/>
        <v>2.7168225258360577E-3</v>
      </c>
      <c r="Z111" s="800">
        <f t="shared" si="77"/>
        <v>5.1508750400643885E-3</v>
      </c>
      <c r="AA111" s="800"/>
      <c r="AB111" s="800"/>
      <c r="AC111" s="800"/>
      <c r="AD111" s="800"/>
      <c r="AE111" s="800"/>
    </row>
    <row r="112" spans="1:41" s="785" customFormat="1" x14ac:dyDescent="0.2">
      <c r="A112" s="811"/>
      <c r="B112" s="767" t="s">
        <v>544</v>
      </c>
      <c r="C112" s="801"/>
      <c r="D112" s="801">
        <f t="shared" ref="D112:W112" si="89">(D15/D$18*D93-C15/C$18*C93)/C$96</f>
        <v>4.2910341264124172E-2</v>
      </c>
      <c r="E112" s="801">
        <f t="shared" si="89"/>
        <v>1.3041037602706912E-2</v>
      </c>
      <c r="F112" s="801">
        <f t="shared" si="89"/>
        <v>1.9319978990504336E-2</v>
      </c>
      <c r="G112" s="801">
        <f t="shared" si="89"/>
        <v>-3.9968636261357438E-2</v>
      </c>
      <c r="H112" s="801">
        <f t="shared" si="89"/>
        <v>7.0356734098177595E-2</v>
      </c>
      <c r="I112" s="801">
        <f t="shared" si="89"/>
        <v>7.8957361955705064E-3</v>
      </c>
      <c r="J112" s="801">
        <f t="shared" si="89"/>
        <v>2.6426479272197014E-2</v>
      </c>
      <c r="K112" s="801">
        <f t="shared" si="89"/>
        <v>-9.5691715064392044E-3</v>
      </c>
      <c r="L112" s="801">
        <f t="shared" si="89"/>
        <v>5.0057641213810636E-2</v>
      </c>
      <c r="M112" s="801">
        <f t="shared" si="89"/>
        <v>2.988194656554876E-2</v>
      </c>
      <c r="N112" s="801">
        <f t="shared" si="89"/>
        <v>0.10295318048105556</v>
      </c>
      <c r="O112" s="801">
        <f t="shared" si="89"/>
        <v>-2.7867149940051229E-2</v>
      </c>
      <c r="P112" s="801">
        <f t="shared" si="89"/>
        <v>-1.9194317088920589E-2</v>
      </c>
      <c r="Q112" s="801">
        <f t="shared" si="89"/>
        <v>7.6667991242015177E-2</v>
      </c>
      <c r="R112" s="801">
        <f t="shared" si="89"/>
        <v>8.8540621205175515E-2</v>
      </c>
      <c r="S112" s="801">
        <f t="shared" si="89"/>
        <v>-2.577980192075445E-2</v>
      </c>
      <c r="T112" s="801">
        <f t="shared" si="89"/>
        <v>-9.0086824152423983E-3</v>
      </c>
      <c r="U112" s="801">
        <f t="shared" si="89"/>
        <v>1.1567438791811296E-2</v>
      </c>
      <c r="V112" s="801">
        <f t="shared" si="89"/>
        <v>8.3671693737016717E-2</v>
      </c>
      <c r="W112" s="801">
        <f t="shared" si="89"/>
        <v>2.5149906789784699E-2</v>
      </c>
      <c r="X112" s="801">
        <f t="shared" si="77"/>
        <v>2.0214755106899474E-3</v>
      </c>
      <c r="Y112" s="801">
        <f t="shared" si="77"/>
        <v>3.0500733691176538E-2</v>
      </c>
      <c r="Z112" s="801">
        <f t="shared" si="77"/>
        <v>4.4269588108843662E-2</v>
      </c>
      <c r="AA112" s="801"/>
      <c r="AB112" s="801"/>
      <c r="AC112" s="801"/>
      <c r="AD112" s="801"/>
      <c r="AE112" s="801"/>
    </row>
    <row r="113" spans="1:41" x14ac:dyDescent="0.2">
      <c r="A113" s="766"/>
      <c r="B113" s="765" t="s">
        <v>545</v>
      </c>
      <c r="C113" s="800"/>
      <c r="D113" s="800">
        <f t="shared" ref="D113:W113" si="90">(D16/D$18*D94-C16/C$18*C94)/C$96</f>
        <v>-9.1704635839782705E-3</v>
      </c>
      <c r="E113" s="800">
        <f t="shared" si="90"/>
        <v>1.181552801834201E-3</v>
      </c>
      <c r="F113" s="800">
        <f t="shared" si="90"/>
        <v>-4.3030768958979412E-3</v>
      </c>
      <c r="G113" s="800">
        <f t="shared" si="90"/>
        <v>1.2295529432401977E-2</v>
      </c>
      <c r="H113" s="800">
        <f t="shared" si="90"/>
        <v>9.7982038970682601E-4</v>
      </c>
      <c r="I113" s="800">
        <f t="shared" si="90"/>
        <v>-1.5643333329613252E-2</v>
      </c>
      <c r="J113" s="800">
        <f t="shared" si="90"/>
        <v>-2.2237582159329319E-2</v>
      </c>
      <c r="K113" s="800">
        <f t="shared" si="90"/>
        <v>1.6304007747806517E-2</v>
      </c>
      <c r="L113" s="800">
        <f t="shared" si="90"/>
        <v>3.121436518367892E-3</v>
      </c>
      <c r="M113" s="800">
        <f t="shared" si="90"/>
        <v>9.523963559498836E-3</v>
      </c>
      <c r="N113" s="800">
        <f t="shared" si="90"/>
        <v>5.3691880034707406E-3</v>
      </c>
      <c r="O113" s="800">
        <f t="shared" si="90"/>
        <v>-2.0194044318656977E-2</v>
      </c>
      <c r="P113" s="800">
        <f t="shared" si="90"/>
        <v>3.3174853794153735E-3</v>
      </c>
      <c r="Q113" s="800">
        <f t="shared" si="90"/>
        <v>-5.8256953774505089E-3</v>
      </c>
      <c r="R113" s="800">
        <f t="shared" si="90"/>
        <v>5.5837827059743413E-3</v>
      </c>
      <c r="S113" s="800">
        <f t="shared" si="90"/>
        <v>7.7842927355645805E-4</v>
      </c>
      <c r="T113" s="800">
        <f t="shared" si="90"/>
        <v>-5.5138483397371143E-3</v>
      </c>
      <c r="U113" s="800">
        <f t="shared" si="90"/>
        <v>-3.4371380561256672E-4</v>
      </c>
      <c r="V113" s="800">
        <f t="shared" si="90"/>
        <v>9.1209104728221212E-3</v>
      </c>
      <c r="W113" s="800">
        <f t="shared" si="90"/>
        <v>-1.7410702457578767E-3</v>
      </c>
      <c r="X113" s="800">
        <f t="shared" si="77"/>
        <v>3.335800953560761E-3</v>
      </c>
      <c r="Y113" s="800">
        <f t="shared" si="77"/>
        <v>1.3544147334004499E-3</v>
      </c>
      <c r="Z113" s="800">
        <f t="shared" si="77"/>
        <v>-6.3153370502225931E-4</v>
      </c>
      <c r="AA113" s="800"/>
      <c r="AB113" s="800"/>
      <c r="AC113" s="800"/>
      <c r="AD113" s="800"/>
      <c r="AE113" s="800"/>
    </row>
    <row r="114" spans="1:41" x14ac:dyDescent="0.2">
      <c r="A114" s="766"/>
      <c r="B114" s="765" t="s">
        <v>546</v>
      </c>
      <c r="C114" s="793"/>
      <c r="D114" s="793">
        <f t="shared" ref="D114:I114" si="91">(D17/D$18*D95-C17/C$18*C95)/C$96</f>
        <v>-3.1260767672222729E-3</v>
      </c>
      <c r="E114" s="793">
        <f t="shared" si="91"/>
        <v>1.1006532354145546E-2</v>
      </c>
      <c r="F114" s="793">
        <f t="shared" si="91"/>
        <v>-3.2086592959999161E-2</v>
      </c>
      <c r="G114" s="793">
        <f t="shared" si="91"/>
        <v>2.2345339220569926E-2</v>
      </c>
      <c r="H114" s="793">
        <f t="shared" si="91"/>
        <v>-2.8389440548402131E-2</v>
      </c>
      <c r="I114" s="793">
        <f t="shared" si="91"/>
        <v>1.5753230382894539E-2</v>
      </c>
      <c r="J114" s="793"/>
      <c r="K114" s="793"/>
      <c r="L114" s="793"/>
      <c r="M114" s="793"/>
      <c r="N114" s="793"/>
      <c r="O114" s="793"/>
      <c r="P114" s="793"/>
      <c r="Q114" s="793"/>
      <c r="R114" s="793"/>
      <c r="S114" s="793"/>
      <c r="T114" s="793"/>
      <c r="U114" s="793"/>
      <c r="V114" s="793"/>
      <c r="W114" s="793"/>
      <c r="X114" s="793"/>
      <c r="Y114" s="793"/>
      <c r="Z114" s="793"/>
      <c r="AA114" s="800"/>
      <c r="AB114" s="800"/>
      <c r="AC114" s="800"/>
      <c r="AD114" s="800"/>
      <c r="AE114" s="800"/>
    </row>
    <row r="115" spans="1:41" s="803" customFormat="1" ht="19.5" customHeight="1" x14ac:dyDescent="0.2">
      <c r="A115" s="769"/>
      <c r="B115" s="770" t="s">
        <v>547</v>
      </c>
      <c r="C115" s="802"/>
      <c r="D115" s="802">
        <f t="shared" ref="D115:W115" si="92">(D18/D$18*D96-C18/C$18*C96)/C$96</f>
        <v>3.0613800912923591E-2</v>
      </c>
      <c r="E115" s="802">
        <f t="shared" si="92"/>
        <v>2.5229122758686672E-2</v>
      </c>
      <c r="F115" s="802">
        <f t="shared" si="92"/>
        <v>-1.7069690865392777E-2</v>
      </c>
      <c r="G115" s="802">
        <f t="shared" si="92"/>
        <v>-5.3277676083855413E-3</v>
      </c>
      <c r="H115" s="802">
        <f t="shared" si="92"/>
        <v>4.2947113939482404E-2</v>
      </c>
      <c r="I115" s="802">
        <f t="shared" si="92"/>
        <v>8.0056332488517758E-3</v>
      </c>
      <c r="J115" s="802">
        <f t="shared" si="92"/>
        <v>1.496323262033286E-2</v>
      </c>
      <c r="K115" s="802">
        <f t="shared" si="92"/>
        <v>7.7960799584135465E-3</v>
      </c>
      <c r="L115" s="802">
        <f t="shared" si="92"/>
        <v>3.9940396728406255E-2</v>
      </c>
      <c r="M115" s="802">
        <f t="shared" si="92"/>
        <v>1.789568544942155E-2</v>
      </c>
      <c r="N115" s="802">
        <f t="shared" si="92"/>
        <v>9.2175452261652177E-2</v>
      </c>
      <c r="O115" s="802">
        <f t="shared" si="92"/>
        <v>-4.413734768036208E-2</v>
      </c>
      <c r="P115" s="802">
        <f t="shared" si="92"/>
        <v>2.4540889295531676E-3</v>
      </c>
      <c r="Q115" s="802">
        <f t="shared" si="92"/>
        <v>8.0429443965526801E-2</v>
      </c>
      <c r="R115" s="802">
        <f t="shared" si="92"/>
        <v>7.304816197822056E-2</v>
      </c>
      <c r="S115" s="802">
        <f t="shared" si="92"/>
        <v>-1.5977952604823292E-2</v>
      </c>
      <c r="T115" s="802">
        <f t="shared" si="92"/>
        <v>-5.8366528299384299E-3</v>
      </c>
      <c r="U115" s="802">
        <f t="shared" si="92"/>
        <v>-7.2959111336428637E-3</v>
      </c>
      <c r="V115" s="802">
        <f t="shared" si="92"/>
        <v>8.3069231434933222E-2</v>
      </c>
      <c r="W115" s="802">
        <f t="shared" si="92"/>
        <v>2.3083493654482826E-2</v>
      </c>
      <c r="X115" s="802">
        <f t="shared" si="77"/>
        <v>5.0579554156556551E-3</v>
      </c>
      <c r="Y115" s="802">
        <f t="shared" si="77"/>
        <v>1.3147187626475458E-2</v>
      </c>
      <c r="Z115" s="802">
        <f t="shared" si="77"/>
        <v>4.3145899182927584E-2</v>
      </c>
    </row>
    <row r="116" spans="1:41" s="756" customFormat="1" ht="20.100000000000001" customHeight="1" x14ac:dyDescent="0.2">
      <c r="A116" s="777" t="s">
        <v>996</v>
      </c>
      <c r="B116" s="757"/>
      <c r="C116" s="757"/>
      <c r="D116" s="757"/>
      <c r="E116" s="757"/>
      <c r="F116" s="757"/>
      <c r="G116" s="757"/>
      <c r="H116" s="757"/>
      <c r="I116" s="757"/>
      <c r="J116" s="757"/>
      <c r="K116" s="757"/>
      <c r="L116" s="757"/>
      <c r="M116" s="757"/>
      <c r="N116" s="757"/>
      <c r="O116" s="757"/>
      <c r="P116" s="757"/>
      <c r="Q116" s="757"/>
      <c r="R116" s="757"/>
      <c r="S116" s="757"/>
      <c r="T116" s="757"/>
      <c r="U116" s="757"/>
      <c r="V116" s="757"/>
      <c r="W116" s="757"/>
      <c r="X116" s="757"/>
      <c r="Y116" s="757"/>
      <c r="Z116" s="757"/>
      <c r="AA116" s="791"/>
      <c r="AB116" s="791"/>
      <c r="AC116" s="791"/>
      <c r="AD116" s="791"/>
      <c r="AE116" s="791"/>
      <c r="AF116" s="791"/>
      <c r="AG116" s="791"/>
      <c r="AH116" s="791"/>
      <c r="AI116" s="791"/>
      <c r="AJ116" s="791"/>
      <c r="AK116" s="791"/>
      <c r="AL116" s="791"/>
      <c r="AM116" s="791"/>
      <c r="AN116" s="791"/>
      <c r="AO116" s="791"/>
    </row>
    <row r="121" spans="1:41" ht="16.5" x14ac:dyDescent="0.25">
      <c r="A121" s="812"/>
    </row>
  </sheetData>
  <pageMargins left="0.74803149606299213" right="0.74803149606299213" top="0.98425196850393704" bottom="0.98425196850393704" header="0.51181102362204722" footer="0.51181102362204722"/>
  <pageSetup scale="61" fitToHeight="3" orientation="landscape" r:id="rId1"/>
  <headerFooter alignWithMargins="0"/>
  <rowBreaks count="2" manualBreakCount="2">
    <brk id="40" max="16383" man="1"/>
    <brk id="78" max="2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03033-5CCF-4D4B-A10D-6433BF7FEA9E}">
  <sheetPr codeName="Sheet20"/>
  <dimension ref="A1:AM61"/>
  <sheetViews>
    <sheetView view="pageBreakPreview" zoomScale="80" zoomScaleNormal="80" zoomScaleSheetLayoutView="80" workbookViewId="0">
      <pane xSplit="2" ySplit="2" topLeftCell="C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140625" defaultRowHeight="12.75" outlineLevelCol="1" x14ac:dyDescent="0.2"/>
  <cols>
    <col min="1" max="1" width="4.140625" style="804" customWidth="1"/>
    <col min="2" max="2" width="38.140625" style="757" customWidth="1"/>
    <col min="3" max="9" width="9.140625" style="757" hidden="1" customWidth="1" outlineLevel="1"/>
    <col min="10" max="10" width="9.140625" style="757" customWidth="1" collapsed="1"/>
    <col min="11" max="26" width="9.140625" style="757" customWidth="1"/>
    <col min="27" max="29" width="10.28515625" style="757" customWidth="1"/>
    <col min="30" max="16384" width="9.140625" style="757"/>
  </cols>
  <sheetData>
    <row r="1" spans="1:39" s="756" customFormat="1" ht="25.15" customHeight="1" x14ac:dyDescent="0.2">
      <c r="A1" s="755" t="str">
        <f>Index!B23</f>
        <v>Table 3n    RMI GDP by income component, current prices, FY2004-FY2020</v>
      </c>
      <c r="AA1" s="757"/>
      <c r="AB1" s="757"/>
      <c r="AC1" s="757"/>
    </row>
    <row r="2" spans="1:39" ht="20.100000000000001" customHeight="1" x14ac:dyDescent="0.2">
      <c r="A2" s="781"/>
      <c r="B2" s="759" t="s">
        <v>344</v>
      </c>
      <c r="C2" s="177" t="str">
        <f>IF(PubGrf="P",Sys!E3,Sys!E4)</f>
        <v>FY1997</v>
      </c>
      <c r="D2" s="177" t="str">
        <f>IF(PubGrf="P",Sys!F3,Sys!F4)</f>
        <v>FY1998</v>
      </c>
      <c r="E2" s="177" t="str">
        <f>IF(PubGrf="P",Sys!G3,Sys!G4)</f>
        <v>FY1999</v>
      </c>
      <c r="F2" s="177" t="str">
        <f>IF(PubGrf="P",Sys!H3,Sys!H4)</f>
        <v>FY2000</v>
      </c>
      <c r="G2" s="177" t="str">
        <f>IF(PubGrf="P",Sys!I3,Sys!I4)</f>
        <v>FY2001</v>
      </c>
      <c r="H2" s="177" t="str">
        <f>IF(PubGrf="P",Sys!J3,Sys!J4)</f>
        <v>FY2002</v>
      </c>
      <c r="I2" s="177" t="str">
        <f>IF(PubGrf="P",Sys!K3,Sys!K4)</f>
        <v>FY2003</v>
      </c>
      <c r="J2" s="177" t="str">
        <f>IF(PubGrf="P",Sys!L3,Sys!L4)</f>
        <v>FY2004</v>
      </c>
      <c r="K2" s="177" t="str">
        <f>IF(PubGrf="P",Sys!M3,Sys!M4)</f>
        <v>FY2005</v>
      </c>
      <c r="L2" s="177" t="str">
        <f>IF(PubGrf="P",Sys!N3,Sys!N4)</f>
        <v>FY2006</v>
      </c>
      <c r="M2" s="177" t="str">
        <f>IF(PubGrf="P",Sys!O3,Sys!O4)</f>
        <v>FY2007</v>
      </c>
      <c r="N2" s="177" t="str">
        <f>IF(PubGrf="P",Sys!P3,Sys!P4)</f>
        <v>FY2008</v>
      </c>
      <c r="O2" s="177" t="str">
        <f>IF(PubGrf="P",Sys!Q3,Sys!Q4)</f>
        <v>FY2009</v>
      </c>
      <c r="P2" s="177" t="str">
        <f>IF(PubGrf="P",Sys!R3,Sys!R4)</f>
        <v>FY2010</v>
      </c>
      <c r="Q2" s="177" t="str">
        <f>IF(PubGrf="P",Sys!S3,Sys!S4)</f>
        <v>FY2011</v>
      </c>
      <c r="R2" s="177" t="str">
        <f>IF(PubGrf="P",Sys!T3,Sys!T4)</f>
        <v>FY2012</v>
      </c>
      <c r="S2" s="177" t="str">
        <f>IF(PubGrf="P",Sys!U3,Sys!U4)</f>
        <v>FY2013</v>
      </c>
      <c r="T2" s="177" t="str">
        <f>IF(PubGrf="P",Sys!V3,Sys!V4)</f>
        <v>FY2014</v>
      </c>
      <c r="U2" s="177" t="str">
        <f>IF(PubGrf="P",Sys!W3,Sys!W4)</f>
        <v>FY2015</v>
      </c>
      <c r="V2" s="177" t="str">
        <f>IF(PubGrf="P",Sys!X3,Sys!X4)</f>
        <v>FY2016</v>
      </c>
      <c r="W2" s="177" t="str">
        <f>IF(PubGrf="P",Sys!Y3,Sys!Y4)</f>
        <v>FY2017</v>
      </c>
      <c r="X2" s="177" t="str">
        <f>IF(PubGrf="P",Sys!Z3,Sys!Z4)</f>
        <v>FY2018</v>
      </c>
      <c r="Y2" s="177" t="str">
        <f>IF(PubGrf="P",Sys!AA3,Sys!AA4)</f>
        <v>FY2019</v>
      </c>
      <c r="Z2" s="177" t="str">
        <f>IF(PubGrf="P",Sys!AB3,Sys!AB4)</f>
        <v>FY2020</v>
      </c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</row>
    <row r="3" spans="1:39" s="756" customFormat="1" ht="20.100000000000001" customHeight="1" x14ac:dyDescent="0.2">
      <c r="A3" s="764"/>
      <c r="B3" s="813" t="s">
        <v>95</v>
      </c>
      <c r="C3" s="805">
        <v>62.101367950439453</v>
      </c>
      <c r="D3" s="805">
        <v>62.139743804931641</v>
      </c>
      <c r="E3" s="805">
        <v>62.28717041015625</v>
      </c>
      <c r="F3" s="805">
        <v>65.485176086425781</v>
      </c>
      <c r="G3" s="805">
        <v>70.131500244140625</v>
      </c>
      <c r="H3" s="805">
        <v>75.009941101074219</v>
      </c>
      <c r="I3" s="805">
        <v>78.199470520019531</v>
      </c>
      <c r="J3" s="805">
        <v>82.482650756835938</v>
      </c>
      <c r="K3" s="805">
        <v>86.00750732421875</v>
      </c>
      <c r="L3" s="805">
        <v>87.799789428710938</v>
      </c>
      <c r="M3" s="805">
        <v>90.912063598632813</v>
      </c>
      <c r="N3" s="805">
        <v>93.562034606933594</v>
      </c>
      <c r="O3" s="805">
        <v>96.409492492675781</v>
      </c>
      <c r="P3" s="805">
        <v>98.425987243652344</v>
      </c>
      <c r="Q3" s="805">
        <v>100.25715637207031</v>
      </c>
      <c r="R3" s="805">
        <v>102.56594848632813</v>
      </c>
      <c r="S3" s="805">
        <v>105.19320678710938</v>
      </c>
      <c r="T3" s="805">
        <v>107.37384796142578</v>
      </c>
      <c r="U3" s="805">
        <v>108.29747009277344</v>
      </c>
      <c r="V3" s="805">
        <v>112.78803253173828</v>
      </c>
      <c r="W3" s="805">
        <v>119.99668884277344</v>
      </c>
      <c r="X3" s="805">
        <v>126.73146820068359</v>
      </c>
      <c r="Y3" s="805">
        <v>133.49533081054688</v>
      </c>
      <c r="Z3" s="805">
        <v>133.49691772460938</v>
      </c>
      <c r="AA3" s="757"/>
      <c r="AB3" s="757"/>
      <c r="AC3" s="757"/>
      <c r="AD3" s="757"/>
      <c r="AE3" s="757"/>
      <c r="AF3" s="757"/>
      <c r="AG3" s="757"/>
      <c r="AH3" s="757"/>
      <c r="AI3" s="757"/>
      <c r="AJ3" s="757"/>
      <c r="AK3" s="757"/>
      <c r="AL3" s="757"/>
      <c r="AM3" s="757"/>
    </row>
    <row r="4" spans="1:39" x14ac:dyDescent="0.2">
      <c r="A4" s="764"/>
      <c r="B4" s="813" t="s">
        <v>96</v>
      </c>
      <c r="C4" s="805">
        <v>19.450248718261719</v>
      </c>
      <c r="D4" s="805">
        <v>25.041515350341797</v>
      </c>
      <c r="E4" s="805">
        <v>24.513681411743164</v>
      </c>
      <c r="F4" s="805">
        <v>26.292802810668945</v>
      </c>
      <c r="G4" s="805">
        <v>24.158294677734375</v>
      </c>
      <c r="H4" s="805">
        <v>32.680568695068359</v>
      </c>
      <c r="I4" s="805">
        <v>27.84124755859375</v>
      </c>
      <c r="J4" s="805">
        <v>26.119382858276367</v>
      </c>
      <c r="K4" s="805">
        <v>23.615314483642578</v>
      </c>
      <c r="L4" s="805">
        <v>28.246889114379883</v>
      </c>
      <c r="M4" s="805">
        <v>32.894428253173828</v>
      </c>
      <c r="N4" s="805">
        <v>32.717502593994141</v>
      </c>
      <c r="O4" s="805">
        <v>29.723657608032227</v>
      </c>
      <c r="P4" s="805">
        <v>34.207389831542969</v>
      </c>
      <c r="Q4" s="805">
        <v>42.502944946289063</v>
      </c>
      <c r="R4" s="805">
        <v>49.174518585205078</v>
      </c>
      <c r="S4" s="805">
        <v>48.367782592773438</v>
      </c>
      <c r="T4" s="805">
        <v>44.271324157714844</v>
      </c>
      <c r="U4" s="805">
        <v>47.911788940429688</v>
      </c>
      <c r="V4" s="805">
        <v>60.361724853515625</v>
      </c>
      <c r="W4" s="805">
        <v>66.744354248046875</v>
      </c>
      <c r="X4" s="805">
        <v>66.003547668457031</v>
      </c>
      <c r="Y4" s="805">
        <v>78.131294250488281</v>
      </c>
      <c r="Z4" s="805">
        <v>81.586479187011719</v>
      </c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39"/>
      <c r="AL4" s="239"/>
      <c r="AM4" s="239"/>
    </row>
    <row r="5" spans="1:39" x14ac:dyDescent="0.2">
      <c r="A5" s="764"/>
      <c r="B5" s="813" t="s">
        <v>349</v>
      </c>
      <c r="C5" s="805">
        <v>3.8865103721618652</v>
      </c>
      <c r="D5" s="805">
        <v>2.7596168518066406</v>
      </c>
      <c r="E5" s="805">
        <v>3.0299587249755859</v>
      </c>
      <c r="F5" s="805">
        <v>3.2953364849090576</v>
      </c>
      <c r="G5" s="805">
        <v>3.1440834999084473</v>
      </c>
      <c r="H5" s="805">
        <v>2.7362065315246582</v>
      </c>
      <c r="I5" s="805">
        <v>3.3706932067871094</v>
      </c>
      <c r="J5" s="805">
        <v>3.6541833877563477</v>
      </c>
      <c r="K5" s="805">
        <v>3.7984483242034912</v>
      </c>
      <c r="L5" s="805">
        <v>3.9067130088806152</v>
      </c>
      <c r="M5" s="805">
        <v>4.6857705116271973</v>
      </c>
      <c r="N5" s="805">
        <v>6.2643098831176758</v>
      </c>
      <c r="O5" s="805">
        <v>6.0521364212036133</v>
      </c>
      <c r="P5" s="805">
        <v>5.303466796875</v>
      </c>
      <c r="Q5" s="805">
        <v>5.2462787628173828</v>
      </c>
      <c r="R5" s="805">
        <v>6.9312467575073242</v>
      </c>
      <c r="S5" s="805">
        <v>7.296755313873291</v>
      </c>
      <c r="T5" s="805">
        <v>6.2522382736206055</v>
      </c>
      <c r="U5" s="805">
        <v>6.6869921684265137</v>
      </c>
      <c r="V5" s="805">
        <v>7.5081191062927246</v>
      </c>
      <c r="W5" s="805">
        <v>7.2390532493591309</v>
      </c>
      <c r="X5" s="805">
        <v>9.7879695892333984</v>
      </c>
      <c r="Y5" s="805">
        <v>11.743069648742676</v>
      </c>
      <c r="Z5" s="805">
        <v>11.725198745727539</v>
      </c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</row>
    <row r="6" spans="1:39" x14ac:dyDescent="0.2">
      <c r="A6" s="764"/>
      <c r="B6" s="813" t="s">
        <v>347</v>
      </c>
      <c r="C6" s="805">
        <v>-2.1032440662384033</v>
      </c>
      <c r="D6" s="805">
        <v>-2.1014759540557861</v>
      </c>
      <c r="E6" s="805">
        <v>-2.0788986682891846</v>
      </c>
      <c r="F6" s="805">
        <v>-3.9242401123046875</v>
      </c>
      <c r="G6" s="805">
        <v>-4.000361442565918</v>
      </c>
      <c r="H6" s="805">
        <v>-4.2911853790283203</v>
      </c>
      <c r="I6" s="805">
        <v>-4.012537956237793</v>
      </c>
      <c r="J6" s="805">
        <v>-4.2922501564025879</v>
      </c>
      <c r="K6" s="805">
        <v>-4.5744962692260742</v>
      </c>
      <c r="L6" s="805">
        <v>-5.1802301406860352</v>
      </c>
      <c r="M6" s="805">
        <v>-5.7752323150634766</v>
      </c>
      <c r="N6" s="805">
        <v>-5.4718365669250488</v>
      </c>
      <c r="O6" s="805">
        <v>-4.9136214256286621</v>
      </c>
      <c r="P6" s="805">
        <v>-4.6895594596862793</v>
      </c>
      <c r="Q6" s="805">
        <v>-4.5602455139160156</v>
      </c>
      <c r="R6" s="805">
        <v>-4.529386043548584</v>
      </c>
      <c r="S6" s="805">
        <v>-5.1215372085571289</v>
      </c>
      <c r="T6" s="805">
        <v>-5.5004563331604004</v>
      </c>
      <c r="U6" s="805">
        <v>-5.8198599815368652</v>
      </c>
      <c r="V6" s="805">
        <v>-6.1687026023864746</v>
      </c>
      <c r="W6" s="805">
        <v>-8.1882095336914063</v>
      </c>
      <c r="X6" s="805">
        <v>-9.439396858215332</v>
      </c>
      <c r="Y6" s="805">
        <v>-9.4240007400512695</v>
      </c>
      <c r="Z6" s="805">
        <v>-8.0088415145874023</v>
      </c>
      <c r="AA6" s="239"/>
      <c r="AB6" s="239"/>
      <c r="AC6" s="239"/>
      <c r="AD6" s="239"/>
      <c r="AE6" s="239"/>
      <c r="AF6" s="239"/>
      <c r="AG6" s="239"/>
      <c r="AH6" s="239"/>
      <c r="AI6" s="239"/>
      <c r="AJ6" s="239"/>
      <c r="AK6" s="239"/>
      <c r="AL6" s="239"/>
      <c r="AM6" s="239"/>
    </row>
    <row r="7" spans="1:39" x14ac:dyDescent="0.2">
      <c r="A7" s="764"/>
      <c r="B7" s="813" t="s">
        <v>999</v>
      </c>
      <c r="C7" s="805">
        <v>17.003211975097656</v>
      </c>
      <c r="D7" s="805">
        <v>15.876911163330078</v>
      </c>
      <c r="E7" s="805">
        <v>15.819892883300781</v>
      </c>
      <c r="F7" s="805">
        <v>15.486346244812012</v>
      </c>
      <c r="G7" s="805">
        <v>18.092996597290039</v>
      </c>
      <c r="H7" s="805">
        <v>18.854887008666992</v>
      </c>
      <c r="I7" s="805">
        <v>16.543458938598633</v>
      </c>
      <c r="J7" s="805">
        <v>13.588886260986328</v>
      </c>
      <c r="K7" s="805">
        <v>16.112400054931641</v>
      </c>
      <c r="L7" s="805">
        <v>16.480670928955078</v>
      </c>
      <c r="M7" s="805">
        <v>18.370752334594727</v>
      </c>
      <c r="N7" s="805">
        <v>17.963235855102539</v>
      </c>
      <c r="O7" s="805">
        <v>15.427961349487305</v>
      </c>
      <c r="P7" s="805">
        <v>16.950347900390625</v>
      </c>
      <c r="Q7" s="805">
        <v>15.895039558410645</v>
      </c>
      <c r="R7" s="805">
        <v>16.481843948364258</v>
      </c>
      <c r="S7" s="805">
        <v>17.29115104675293</v>
      </c>
      <c r="T7" s="805">
        <v>16.162052154541016</v>
      </c>
      <c r="U7" s="805">
        <v>16.374139785766602</v>
      </c>
      <c r="V7" s="805">
        <v>18.248741149902344</v>
      </c>
      <c r="W7" s="805">
        <v>18.479341506958008</v>
      </c>
      <c r="X7" s="805">
        <v>19.876070022583008</v>
      </c>
      <c r="Y7" s="805">
        <v>21.517135620117188</v>
      </c>
      <c r="Z7" s="805">
        <v>20.894119262695313</v>
      </c>
      <c r="AA7" s="239"/>
      <c r="AB7" s="239"/>
      <c r="AC7" s="239"/>
      <c r="AD7" s="239"/>
      <c r="AE7" s="239"/>
      <c r="AF7" s="239"/>
      <c r="AG7" s="239"/>
      <c r="AH7" s="239"/>
      <c r="AI7" s="239"/>
      <c r="AJ7" s="239"/>
      <c r="AK7" s="239"/>
      <c r="AL7" s="239"/>
      <c r="AM7" s="239"/>
    </row>
    <row r="8" spans="1:39" x14ac:dyDescent="0.2">
      <c r="A8" s="764"/>
      <c r="B8" s="813" t="s">
        <v>1000</v>
      </c>
      <c r="C8" s="805">
        <v>-2.3083999156951904</v>
      </c>
      <c r="D8" s="805">
        <v>-2.6386001110076904</v>
      </c>
      <c r="E8" s="805">
        <v>-1.3682999610900879</v>
      </c>
      <c r="F8" s="805">
        <v>-5.1244997978210449</v>
      </c>
      <c r="G8" s="805">
        <v>-2.7449159622192383</v>
      </c>
      <c r="H8" s="805">
        <v>-6.4299888610839844</v>
      </c>
      <c r="I8" s="805">
        <v>-4.2887287139892578</v>
      </c>
      <c r="J8" s="805">
        <v>-2.8691120147705078</v>
      </c>
      <c r="K8" s="805">
        <v>-2.7916641235351563</v>
      </c>
      <c r="L8" s="805">
        <v>-4.5834040641784668</v>
      </c>
      <c r="M8" s="805">
        <v>-7.8594450950622559</v>
      </c>
      <c r="N8" s="805">
        <v>-9.6116523742675781</v>
      </c>
      <c r="O8" s="805">
        <v>-9.3379449844360352</v>
      </c>
      <c r="P8" s="805">
        <v>-7.003593921661377</v>
      </c>
      <c r="Q8" s="805">
        <v>-5.424036979675293</v>
      </c>
      <c r="R8" s="805">
        <v>-8.8498592376708984</v>
      </c>
      <c r="S8" s="805">
        <v>-7.511232852935791</v>
      </c>
      <c r="T8" s="805">
        <v>-5.866051197052002</v>
      </c>
      <c r="U8" s="805">
        <v>-9.4034576416015625</v>
      </c>
      <c r="V8" s="805">
        <v>-11.315316200256348</v>
      </c>
      <c r="W8" s="805">
        <v>-11.750881195068359</v>
      </c>
      <c r="X8" s="805">
        <v>-12.23699951171875</v>
      </c>
      <c r="Y8" s="805">
        <v>-17.475137710571289</v>
      </c>
      <c r="Z8" s="805">
        <v>-17.204690933227539</v>
      </c>
      <c r="AA8" s="239"/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239"/>
    </row>
    <row r="9" spans="1:39" x14ac:dyDescent="0.2">
      <c r="A9" s="764"/>
      <c r="B9" s="814" t="s">
        <v>350</v>
      </c>
      <c r="C9" s="806">
        <v>98.029693603515625</v>
      </c>
      <c r="D9" s="806">
        <v>101.07771301269531</v>
      </c>
      <c r="E9" s="806">
        <v>102.20350646972656</v>
      </c>
      <c r="F9" s="806">
        <v>101.51091766357422</v>
      </c>
      <c r="G9" s="806">
        <v>108.78159332275391</v>
      </c>
      <c r="H9" s="806">
        <v>118.5604248046875</v>
      </c>
      <c r="I9" s="806">
        <v>117.65360260009766</v>
      </c>
      <c r="J9" s="806">
        <v>118.68374633789063</v>
      </c>
      <c r="K9" s="806">
        <v>122.16751098632813</v>
      </c>
      <c r="L9" s="806">
        <v>126.67042541503906</v>
      </c>
      <c r="M9" s="806">
        <v>133.22834777832031</v>
      </c>
      <c r="N9" s="806">
        <v>135.42359924316406</v>
      </c>
      <c r="O9" s="806">
        <v>133.36167907714844</v>
      </c>
      <c r="P9" s="806">
        <v>143.19404602050781</v>
      </c>
      <c r="Q9" s="806">
        <v>153.91712951660156</v>
      </c>
      <c r="R9" s="806">
        <v>161.77430725097656</v>
      </c>
      <c r="S9" s="806">
        <v>165.51612854003906</v>
      </c>
      <c r="T9" s="806">
        <v>162.69294738769531</v>
      </c>
      <c r="U9" s="806">
        <v>164.04707336425781</v>
      </c>
      <c r="V9" s="806">
        <v>181.42259216308594</v>
      </c>
      <c r="W9" s="806">
        <v>192.52033996582031</v>
      </c>
      <c r="X9" s="806">
        <v>200.72265625</v>
      </c>
      <c r="Y9" s="806">
        <v>217.98770141601563</v>
      </c>
      <c r="Z9" s="806">
        <v>222.48916625976563</v>
      </c>
      <c r="AA9" s="239"/>
      <c r="AB9" s="239"/>
      <c r="AC9" s="239"/>
      <c r="AD9" s="239"/>
      <c r="AE9" s="239"/>
      <c r="AF9" s="239"/>
      <c r="AG9" s="239"/>
      <c r="AH9" s="239"/>
      <c r="AI9" s="239"/>
      <c r="AJ9" s="239"/>
      <c r="AK9" s="239"/>
      <c r="AL9" s="239"/>
      <c r="AM9" s="239"/>
    </row>
    <row r="10" spans="1:39" x14ac:dyDescent="0.2">
      <c r="A10" s="766"/>
      <c r="B10" s="815"/>
      <c r="C10" s="816"/>
      <c r="D10" s="816"/>
      <c r="E10" s="816"/>
      <c r="F10" s="816"/>
      <c r="G10" s="816"/>
      <c r="H10" s="816"/>
      <c r="I10" s="816"/>
      <c r="J10" s="816"/>
      <c r="K10" s="816"/>
      <c r="L10" s="816"/>
      <c r="M10" s="816"/>
      <c r="N10" s="816"/>
      <c r="O10" s="816"/>
      <c r="P10" s="816"/>
      <c r="Q10" s="816"/>
      <c r="R10" s="816"/>
      <c r="S10" s="816"/>
      <c r="T10" s="816"/>
      <c r="U10" s="816"/>
      <c r="V10" s="816"/>
      <c r="W10" s="816"/>
      <c r="X10" s="816"/>
      <c r="Y10" s="816"/>
      <c r="Z10" s="816"/>
    </row>
    <row r="11" spans="1:39" x14ac:dyDescent="0.2">
      <c r="A11" s="766"/>
      <c r="B11" s="813" t="s">
        <v>351</v>
      </c>
      <c r="C11" s="805">
        <v>6.367095947265625</v>
      </c>
      <c r="D11" s="805">
        <v>6.3808889389038086</v>
      </c>
      <c r="E11" s="805">
        <v>6.5723862648010254</v>
      </c>
      <c r="F11" s="805">
        <v>6.3554935455322266</v>
      </c>
      <c r="G11" s="805">
        <v>6.5936188697814941</v>
      </c>
      <c r="H11" s="805">
        <v>6.5973906517028809</v>
      </c>
      <c r="I11" s="805">
        <v>6.4758644104003906</v>
      </c>
      <c r="J11" s="805">
        <v>6.6706256866455078</v>
      </c>
      <c r="K11" s="805">
        <v>6.7863383293151855</v>
      </c>
      <c r="L11" s="805">
        <v>6.9292216300964355</v>
      </c>
      <c r="M11" s="805">
        <v>7.1235570907592773</v>
      </c>
      <c r="N11" s="805">
        <v>7.6583304405212402</v>
      </c>
      <c r="O11" s="805">
        <v>8.111297607421875</v>
      </c>
      <c r="P11" s="805">
        <v>8.2663669586181641</v>
      </c>
      <c r="Q11" s="805">
        <v>8.5929632186889648</v>
      </c>
      <c r="R11" s="805">
        <v>8.9469356536865234</v>
      </c>
      <c r="S11" s="805">
        <v>9.2278804779052734</v>
      </c>
      <c r="T11" s="805">
        <v>9.4930276870727539</v>
      </c>
      <c r="U11" s="805">
        <v>9.7261428833007813</v>
      </c>
      <c r="V11" s="805">
        <v>9.6103668212890625</v>
      </c>
      <c r="W11" s="805">
        <v>9.5838441848754883</v>
      </c>
      <c r="X11" s="805">
        <v>9.7432394027709961</v>
      </c>
      <c r="Y11" s="805">
        <v>9.8169660568237305</v>
      </c>
      <c r="Z11" s="805">
        <v>9.7781200408935547</v>
      </c>
      <c r="AA11" s="784"/>
      <c r="AB11" s="784"/>
      <c r="AC11" s="784"/>
      <c r="AD11" s="784"/>
      <c r="AE11" s="784"/>
      <c r="AF11" s="784"/>
      <c r="AG11" s="784"/>
      <c r="AH11" s="784"/>
      <c r="AI11" s="784"/>
      <c r="AJ11" s="784"/>
      <c r="AK11" s="784"/>
      <c r="AL11" s="784"/>
      <c r="AM11" s="784"/>
    </row>
    <row r="12" spans="1:39" x14ac:dyDescent="0.2">
      <c r="A12" s="766"/>
      <c r="B12" s="813" t="s">
        <v>352</v>
      </c>
      <c r="C12" s="805">
        <v>6.8649997711181641</v>
      </c>
      <c r="D12" s="805">
        <v>6.4489998817443848</v>
      </c>
      <c r="E12" s="805">
        <v>6.6079998016357422</v>
      </c>
      <c r="F12" s="805">
        <v>6.7540349960327148</v>
      </c>
      <c r="G12" s="805">
        <v>6.7140011787414551</v>
      </c>
      <c r="H12" s="805">
        <v>6.6651363372802734</v>
      </c>
      <c r="I12" s="805">
        <v>6.7763156890869141</v>
      </c>
      <c r="J12" s="805">
        <v>7.0857968330383301</v>
      </c>
      <c r="K12" s="805">
        <v>7.6056528091430664</v>
      </c>
      <c r="L12" s="805">
        <v>7.9161391258239746</v>
      </c>
      <c r="M12" s="805">
        <v>8.0779447555541992</v>
      </c>
      <c r="N12" s="805">
        <v>8.8427057266235352</v>
      </c>
      <c r="O12" s="805">
        <v>8.9395666122436523</v>
      </c>
      <c r="P12" s="805">
        <v>9.0098228454589844</v>
      </c>
      <c r="Q12" s="805">
        <v>9.5626401901245117</v>
      </c>
      <c r="R12" s="805">
        <v>9.8240842819213867</v>
      </c>
      <c r="S12" s="805">
        <v>10.064361572265625</v>
      </c>
      <c r="T12" s="805">
        <v>10.300656318664551</v>
      </c>
      <c r="U12" s="805">
        <v>10.474282264709473</v>
      </c>
      <c r="V12" s="805">
        <v>10.665129661560059</v>
      </c>
      <c r="W12" s="805">
        <v>10.95744514465332</v>
      </c>
      <c r="X12" s="805">
        <v>11.328349113464355</v>
      </c>
      <c r="Y12" s="805">
        <v>11.836848258972168</v>
      </c>
      <c r="Z12" s="805">
        <v>12.19515323638916</v>
      </c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</row>
    <row r="13" spans="1:39" x14ac:dyDescent="0.2">
      <c r="A13" s="766"/>
      <c r="B13" s="814" t="s">
        <v>353</v>
      </c>
      <c r="C13" s="806">
        <v>13.232095718383789</v>
      </c>
      <c r="D13" s="806">
        <v>12.829889297485352</v>
      </c>
      <c r="E13" s="806">
        <v>13.180386543273926</v>
      </c>
      <c r="F13" s="806">
        <v>13.109528541564941</v>
      </c>
      <c r="G13" s="806">
        <v>13.307620048522949</v>
      </c>
      <c r="H13" s="806">
        <v>13.262527465820313</v>
      </c>
      <c r="I13" s="806">
        <v>13.252180099487305</v>
      </c>
      <c r="J13" s="806">
        <v>13.756422996520996</v>
      </c>
      <c r="K13" s="806">
        <v>14.39199161529541</v>
      </c>
      <c r="L13" s="806">
        <v>14.84536075592041</v>
      </c>
      <c r="M13" s="806">
        <v>15.201501846313477</v>
      </c>
      <c r="N13" s="806">
        <v>16.501035690307617</v>
      </c>
      <c r="O13" s="806">
        <v>17.050865173339844</v>
      </c>
      <c r="P13" s="806">
        <v>17.276189804077148</v>
      </c>
      <c r="Q13" s="806">
        <v>18.155603408813477</v>
      </c>
      <c r="R13" s="806">
        <v>18.771018981933594</v>
      </c>
      <c r="S13" s="806">
        <v>19.292242050170898</v>
      </c>
      <c r="T13" s="806">
        <v>19.793684005737305</v>
      </c>
      <c r="U13" s="806">
        <v>20.200424194335938</v>
      </c>
      <c r="V13" s="806">
        <v>20.275497436523438</v>
      </c>
      <c r="W13" s="806">
        <v>20.541288375854492</v>
      </c>
      <c r="X13" s="806">
        <v>21.071588516235352</v>
      </c>
      <c r="Y13" s="806">
        <v>21.653814315795898</v>
      </c>
      <c r="Z13" s="806">
        <v>21.973274230957031</v>
      </c>
      <c r="AA13" s="784"/>
      <c r="AB13" s="784"/>
      <c r="AC13" s="784"/>
      <c r="AD13" s="784"/>
      <c r="AE13" s="784"/>
      <c r="AF13" s="784"/>
      <c r="AG13" s="784"/>
      <c r="AH13" s="784"/>
      <c r="AI13" s="784"/>
      <c r="AJ13" s="784"/>
      <c r="AK13" s="784"/>
      <c r="AL13" s="784"/>
      <c r="AM13" s="784"/>
    </row>
    <row r="14" spans="1:39" x14ac:dyDescent="0.2">
      <c r="A14" s="766"/>
      <c r="B14" s="815"/>
      <c r="C14" s="816"/>
      <c r="D14" s="816"/>
      <c r="E14" s="816"/>
      <c r="F14" s="816"/>
      <c r="G14" s="816"/>
      <c r="H14" s="816"/>
      <c r="I14" s="816"/>
      <c r="J14" s="816"/>
      <c r="K14" s="816"/>
      <c r="L14" s="816"/>
      <c r="M14" s="816"/>
      <c r="N14" s="816"/>
      <c r="O14" s="816"/>
      <c r="P14" s="816"/>
      <c r="Q14" s="816"/>
      <c r="R14" s="816"/>
      <c r="S14" s="816"/>
      <c r="T14" s="816"/>
      <c r="U14" s="816"/>
      <c r="V14" s="816"/>
      <c r="W14" s="816"/>
      <c r="X14" s="816"/>
      <c r="Y14" s="816"/>
      <c r="Z14" s="816"/>
    </row>
    <row r="15" spans="1:39" ht="20.100000000000001" customHeight="1" x14ac:dyDescent="0.2">
      <c r="A15" s="807"/>
      <c r="B15" s="817" t="s">
        <v>1001</v>
      </c>
      <c r="C15" s="808">
        <v>111.26178741455078</v>
      </c>
      <c r="D15" s="808">
        <v>113.90760040283203</v>
      </c>
      <c r="E15" s="808">
        <v>115.38388824462891</v>
      </c>
      <c r="F15" s="808">
        <v>114.62044525146484</v>
      </c>
      <c r="G15" s="808">
        <v>122.08921051025391</v>
      </c>
      <c r="H15" s="808">
        <v>131.82295227050781</v>
      </c>
      <c r="I15" s="808">
        <v>130.90579223632813</v>
      </c>
      <c r="J15" s="808">
        <v>132.44017028808594</v>
      </c>
      <c r="K15" s="808">
        <v>136.55949401855469</v>
      </c>
      <c r="L15" s="808">
        <v>141.51579284667969</v>
      </c>
      <c r="M15" s="808">
        <v>148.42984008789063</v>
      </c>
      <c r="N15" s="808">
        <v>151.92463684082031</v>
      </c>
      <c r="O15" s="808">
        <v>150.41253662109375</v>
      </c>
      <c r="P15" s="808">
        <v>160.47023010253906</v>
      </c>
      <c r="Q15" s="808">
        <v>172.07273864746094</v>
      </c>
      <c r="R15" s="808">
        <v>180.54533386230469</v>
      </c>
      <c r="S15" s="808">
        <v>184.80838012695313</v>
      </c>
      <c r="T15" s="808">
        <v>182.48663330078125</v>
      </c>
      <c r="U15" s="808">
        <v>184.24749755859375</v>
      </c>
      <c r="V15" s="808">
        <v>201.69808959960938</v>
      </c>
      <c r="W15" s="808">
        <v>213.06163024902344</v>
      </c>
      <c r="X15" s="808">
        <v>221.79425048828125</v>
      </c>
      <c r="Y15" s="808">
        <v>239.64151000976563</v>
      </c>
      <c r="Z15" s="808">
        <v>244.46244812011719</v>
      </c>
    </row>
    <row r="16" spans="1:39" s="756" customFormat="1" ht="40.15" customHeight="1" x14ac:dyDescent="0.2">
      <c r="A16" s="774"/>
      <c r="B16" s="757"/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/>
      <c r="U16" s="763"/>
      <c r="V16" s="763"/>
      <c r="W16" s="763"/>
      <c r="X16" s="763"/>
      <c r="Y16" s="763"/>
      <c r="Z16" s="763"/>
      <c r="AA16" s="791"/>
      <c r="AB16" s="791"/>
      <c r="AC16" s="791"/>
      <c r="AD16" s="791"/>
      <c r="AE16" s="791"/>
      <c r="AF16" s="791"/>
      <c r="AG16" s="791"/>
      <c r="AH16" s="791"/>
      <c r="AI16" s="791"/>
      <c r="AJ16" s="791"/>
      <c r="AK16" s="791"/>
      <c r="AL16" s="791"/>
      <c r="AM16" s="791"/>
    </row>
    <row r="17" spans="1:39" s="756" customFormat="1" ht="25.15" customHeight="1" x14ac:dyDescent="0.2">
      <c r="A17" s="755" t="str">
        <f>Index!B24</f>
        <v>Table 3o    RMI share of GDP by income component, current prices, FY2004-FY2020</v>
      </c>
      <c r="AA17" s="757"/>
      <c r="AB17" s="757"/>
      <c r="AC17" s="757"/>
      <c r="AD17" s="757"/>
      <c r="AE17" s="757"/>
      <c r="AF17" s="757"/>
      <c r="AG17" s="757"/>
      <c r="AH17" s="757"/>
      <c r="AI17" s="757"/>
      <c r="AJ17" s="757"/>
      <c r="AK17" s="757"/>
      <c r="AL17" s="757"/>
      <c r="AM17" s="757"/>
    </row>
    <row r="18" spans="1:39" ht="20.100000000000001" customHeight="1" x14ac:dyDescent="0.2">
      <c r="A18" s="781"/>
      <c r="B18" s="759"/>
      <c r="C18" s="760" t="str">
        <f t="shared" ref="C18:E18" si="0">C2</f>
        <v>FY1997</v>
      </c>
      <c r="D18" s="760" t="str">
        <f t="shared" si="0"/>
        <v>FY1998</v>
      </c>
      <c r="E18" s="760" t="str">
        <f t="shared" si="0"/>
        <v>FY1999</v>
      </c>
      <c r="F18" s="760" t="str">
        <f t="shared" ref="F18:X18" si="1">F2</f>
        <v>FY2000</v>
      </c>
      <c r="G18" s="760" t="str">
        <f t="shared" si="1"/>
        <v>FY2001</v>
      </c>
      <c r="H18" s="760" t="str">
        <f t="shared" si="1"/>
        <v>FY2002</v>
      </c>
      <c r="I18" s="760" t="str">
        <f t="shared" si="1"/>
        <v>FY2003</v>
      </c>
      <c r="J18" s="760" t="str">
        <f t="shared" si="1"/>
        <v>FY2004</v>
      </c>
      <c r="K18" s="760" t="str">
        <f t="shared" si="1"/>
        <v>FY2005</v>
      </c>
      <c r="L18" s="760" t="str">
        <f t="shared" si="1"/>
        <v>FY2006</v>
      </c>
      <c r="M18" s="760" t="str">
        <f t="shared" si="1"/>
        <v>FY2007</v>
      </c>
      <c r="N18" s="760" t="str">
        <f t="shared" si="1"/>
        <v>FY2008</v>
      </c>
      <c r="O18" s="760" t="str">
        <f t="shared" si="1"/>
        <v>FY2009</v>
      </c>
      <c r="P18" s="760" t="str">
        <f t="shared" si="1"/>
        <v>FY2010</v>
      </c>
      <c r="Q18" s="760" t="str">
        <f t="shared" si="1"/>
        <v>FY2011</v>
      </c>
      <c r="R18" s="760" t="str">
        <f t="shared" si="1"/>
        <v>FY2012</v>
      </c>
      <c r="S18" s="760" t="str">
        <f t="shared" si="1"/>
        <v>FY2013</v>
      </c>
      <c r="T18" s="760" t="str">
        <f t="shared" si="1"/>
        <v>FY2014</v>
      </c>
      <c r="U18" s="760" t="str">
        <f t="shared" si="1"/>
        <v>FY2015</v>
      </c>
      <c r="V18" s="760" t="str">
        <f t="shared" si="1"/>
        <v>FY2016</v>
      </c>
      <c r="W18" s="760" t="str">
        <f t="shared" si="1"/>
        <v>FY2017</v>
      </c>
      <c r="X18" s="760" t="str">
        <f t="shared" si="1"/>
        <v>FY2018</v>
      </c>
      <c r="Y18" s="760" t="str">
        <f t="shared" ref="Y18:Z18" si="2">Y2</f>
        <v>FY2019</v>
      </c>
      <c r="Z18" s="760" t="str">
        <f t="shared" si="2"/>
        <v>FY2020</v>
      </c>
    </row>
    <row r="19" spans="1:39" s="756" customFormat="1" ht="20.100000000000001" customHeight="1" x14ac:dyDescent="0.2">
      <c r="A19" s="764"/>
      <c r="B19" s="813" t="s">
        <v>95</v>
      </c>
      <c r="C19" s="239">
        <f t="shared" ref="C19:W19" si="3">C3/C$15</f>
        <v>0.55815540441621425</v>
      </c>
      <c r="D19" s="239">
        <f t="shared" si="3"/>
        <v>0.54552763454919284</v>
      </c>
      <c r="E19" s="239">
        <f t="shared" si="3"/>
        <v>0.53982554547043271</v>
      </c>
      <c r="F19" s="239">
        <f t="shared" si="3"/>
        <v>0.57132194821576898</v>
      </c>
      <c r="G19" s="239">
        <f t="shared" si="3"/>
        <v>0.57442832131550636</v>
      </c>
      <c r="H19" s="239">
        <f t="shared" si="3"/>
        <v>0.5690203398506033</v>
      </c>
      <c r="I19" s="239">
        <f t="shared" si="3"/>
        <v>0.59737211917134803</v>
      </c>
      <c r="J19" s="239">
        <f t="shared" si="3"/>
        <v>0.62279179026588671</v>
      </c>
      <c r="K19" s="239">
        <f t="shared" si="3"/>
        <v>0.62981712067952367</v>
      </c>
      <c r="L19" s="239">
        <f t="shared" si="3"/>
        <v>0.62042396585259241</v>
      </c>
      <c r="M19" s="239">
        <f t="shared" si="3"/>
        <v>0.61249182472204056</v>
      </c>
      <c r="N19" s="239">
        <f t="shared" si="3"/>
        <v>0.61584504365123882</v>
      </c>
      <c r="O19" s="239">
        <f t="shared" si="3"/>
        <v>0.64096713384697601</v>
      </c>
      <c r="P19" s="239">
        <f t="shared" si="3"/>
        <v>0.61335979378080907</v>
      </c>
      <c r="Q19" s="239">
        <f t="shared" si="3"/>
        <v>0.58264404437401962</v>
      </c>
      <c r="R19" s="239">
        <f t="shared" si="3"/>
        <v>0.56808972180112627</v>
      </c>
      <c r="S19" s="239">
        <f t="shared" si="3"/>
        <v>0.56920149786956342</v>
      </c>
      <c r="T19" s="239">
        <f t="shared" si="3"/>
        <v>0.58839294702997902</v>
      </c>
      <c r="U19" s="239">
        <f t="shared" si="3"/>
        <v>0.58778258336091138</v>
      </c>
      <c r="V19" s="239">
        <f t="shared" si="3"/>
        <v>0.55919236892939173</v>
      </c>
      <c r="W19" s="239">
        <f t="shared" si="3"/>
        <v>0.56320177735673471</v>
      </c>
      <c r="X19" s="239">
        <f t="shared" ref="X19:Y25" si="4">X3/X$15</f>
        <v>0.57139203528352778</v>
      </c>
      <c r="Y19" s="239">
        <f t="shared" si="4"/>
        <v>0.55706263412005208</v>
      </c>
      <c r="Z19" s="239">
        <f t="shared" ref="Z19" si="5">Z3/Z$15</f>
        <v>0.54608353451085201</v>
      </c>
      <c r="AA19" s="757"/>
      <c r="AB19" s="757"/>
      <c r="AC19" s="757"/>
      <c r="AD19" s="757"/>
      <c r="AE19" s="757"/>
      <c r="AF19" s="757"/>
      <c r="AG19" s="757"/>
      <c r="AH19" s="757"/>
      <c r="AI19" s="757"/>
      <c r="AJ19" s="757"/>
      <c r="AK19" s="757"/>
      <c r="AL19" s="757"/>
      <c r="AM19" s="757"/>
    </row>
    <row r="20" spans="1:39" x14ac:dyDescent="0.2">
      <c r="A20" s="764"/>
      <c r="B20" s="813" t="s">
        <v>96</v>
      </c>
      <c r="C20" s="239">
        <f t="shared" ref="C20:W20" si="6">C4/C$15</f>
        <v>0.17481517392662363</v>
      </c>
      <c r="D20" s="239">
        <f t="shared" si="6"/>
        <v>0.21984060116957044</v>
      </c>
      <c r="E20" s="239">
        <f t="shared" si="6"/>
        <v>0.21245324442326782</v>
      </c>
      <c r="F20" s="239">
        <f t="shared" si="6"/>
        <v>0.22939016466901158</v>
      </c>
      <c r="G20" s="239">
        <f t="shared" si="6"/>
        <v>0.1978741166133218</v>
      </c>
      <c r="H20" s="239">
        <f t="shared" si="6"/>
        <v>0.2479125837510153</v>
      </c>
      <c r="I20" s="239">
        <f t="shared" si="6"/>
        <v>0.21268155581940268</v>
      </c>
      <c r="J20" s="239">
        <f t="shared" si="6"/>
        <v>0.19721646990834485</v>
      </c>
      <c r="K20" s="239">
        <f t="shared" si="6"/>
        <v>0.17293059448824485</v>
      </c>
      <c r="L20" s="239">
        <f t="shared" si="6"/>
        <v>0.19960238038579187</v>
      </c>
      <c r="M20" s="239">
        <f t="shared" si="6"/>
        <v>0.22161600547232185</v>
      </c>
      <c r="N20" s="239">
        <f t="shared" si="6"/>
        <v>0.21535350206743653</v>
      </c>
      <c r="O20" s="239">
        <f t="shared" si="6"/>
        <v>0.19761423000869596</v>
      </c>
      <c r="P20" s="239">
        <f t="shared" si="6"/>
        <v>0.21316969390325388</v>
      </c>
      <c r="Q20" s="239">
        <f t="shared" si="6"/>
        <v>0.24700568655078023</v>
      </c>
      <c r="R20" s="239">
        <f t="shared" si="6"/>
        <v>0.27236659919834139</v>
      </c>
      <c r="S20" s="239">
        <f t="shared" si="6"/>
        <v>0.26171855713224396</v>
      </c>
      <c r="T20" s="239">
        <f t="shared" si="6"/>
        <v>0.24260036670601073</v>
      </c>
      <c r="U20" s="239">
        <f t="shared" si="6"/>
        <v>0.26004037816140729</v>
      </c>
      <c r="V20" s="239">
        <f t="shared" si="6"/>
        <v>0.2992677073607371</v>
      </c>
      <c r="W20" s="239">
        <f t="shared" si="6"/>
        <v>0.31326313503767439</v>
      </c>
      <c r="X20" s="239">
        <f t="shared" si="4"/>
        <v>0.29758908322983962</v>
      </c>
      <c r="Y20" s="239">
        <f t="shared" si="4"/>
        <v>0.32603405915487826</v>
      </c>
      <c r="Z20" s="239">
        <f t="shared" ref="Z20" si="7">Z4/Z$15</f>
        <v>0.33373828910902509</v>
      </c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</row>
    <row r="21" spans="1:39" x14ac:dyDescent="0.2">
      <c r="A21" s="764"/>
      <c r="B21" s="813" t="s">
        <v>349</v>
      </c>
      <c r="C21" s="239">
        <f t="shared" ref="C21:W21" si="8">C5/C$15</f>
        <v>3.493122358066296E-2</v>
      </c>
      <c r="D21" s="239">
        <f t="shared" si="8"/>
        <v>2.4226801741475623E-2</v>
      </c>
      <c r="E21" s="239">
        <f t="shared" si="8"/>
        <v>2.6259807769276052E-2</v>
      </c>
      <c r="F21" s="239">
        <f t="shared" si="8"/>
        <v>2.8749988518012175E-2</v>
      </c>
      <c r="G21" s="239">
        <f t="shared" si="8"/>
        <v>2.5752345246301558E-2</v>
      </c>
      <c r="H21" s="239">
        <f t="shared" si="8"/>
        <v>2.0756677683183841E-2</v>
      </c>
      <c r="I21" s="239">
        <f t="shared" si="8"/>
        <v>2.5748999713487822E-2</v>
      </c>
      <c r="J21" s="239">
        <f t="shared" si="8"/>
        <v>2.7591201217936449E-2</v>
      </c>
      <c r="K21" s="239">
        <f t="shared" si="8"/>
        <v>2.7815336835441015E-2</v>
      </c>
      <c r="L21" s="239">
        <f t="shared" si="8"/>
        <v>2.7606198080755595E-2</v>
      </c>
      <c r="M21" s="239">
        <f t="shared" si="8"/>
        <v>3.1568925149097947E-2</v>
      </c>
      <c r="N21" s="239">
        <f t="shared" si="8"/>
        <v>4.1233008769217157E-2</v>
      </c>
      <c r="O21" s="239">
        <f t="shared" si="8"/>
        <v>4.0236914802185886E-2</v>
      </c>
      <c r="P21" s="239">
        <f t="shared" si="8"/>
        <v>3.3049536935829973E-2</v>
      </c>
      <c r="Q21" s="239">
        <f t="shared" si="8"/>
        <v>3.0488727058420626E-2</v>
      </c>
      <c r="R21" s="239">
        <f t="shared" si="8"/>
        <v>3.8390616967113267E-2</v>
      </c>
      <c r="S21" s="239">
        <f t="shared" si="8"/>
        <v>3.9482816249245968E-2</v>
      </c>
      <c r="T21" s="239">
        <f t="shared" si="8"/>
        <v>3.4261349231619796E-2</v>
      </c>
      <c r="U21" s="239">
        <f t="shared" si="8"/>
        <v>3.6293530479565614E-2</v>
      </c>
      <c r="V21" s="239">
        <f t="shared" si="8"/>
        <v>3.7224542489207917E-2</v>
      </c>
      <c r="W21" s="239">
        <f t="shared" si="8"/>
        <v>3.3976334645042502E-2</v>
      </c>
      <c r="X21" s="239">
        <f t="shared" si="4"/>
        <v>4.4130853562187163E-2</v>
      </c>
      <c r="Y21" s="239">
        <f t="shared" si="4"/>
        <v>4.9002652538219005E-2</v>
      </c>
      <c r="Z21" s="239">
        <f t="shared" ref="Z21" si="9">Z5/Z$15</f>
        <v>4.7963189585528226E-2</v>
      </c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</row>
    <row r="22" spans="1:39" x14ac:dyDescent="0.2">
      <c r="A22" s="764"/>
      <c r="B22" s="813" t="s">
        <v>347</v>
      </c>
      <c r="C22" s="239">
        <f t="shared" ref="C22:W22" si="10">C6/C$15</f>
        <v>-1.8903561726919926E-2</v>
      </c>
      <c r="D22" s="239">
        <f t="shared" si="10"/>
        <v>-1.8448952893608126E-2</v>
      </c>
      <c r="E22" s="239">
        <f t="shared" si="10"/>
        <v>-1.8017235334292496E-2</v>
      </c>
      <c r="F22" s="239">
        <f t="shared" si="10"/>
        <v>-3.4236824884908881E-2</v>
      </c>
      <c r="G22" s="239">
        <f t="shared" si="10"/>
        <v>-3.2765888368406965E-2</v>
      </c>
      <c r="H22" s="239">
        <f t="shared" si="10"/>
        <v>-3.255264204842398E-2</v>
      </c>
      <c r="I22" s="239">
        <f t="shared" si="10"/>
        <v>-3.065210398783454E-2</v>
      </c>
      <c r="J22" s="239">
        <f t="shared" si="10"/>
        <v>-3.2408974913472388E-2</v>
      </c>
      <c r="K22" s="239">
        <f t="shared" si="10"/>
        <v>-3.3498192872657581E-2</v>
      </c>
      <c r="L22" s="239">
        <f t="shared" si="10"/>
        <v>-3.6605314760158068E-2</v>
      </c>
      <c r="M22" s="239">
        <f t="shared" si="10"/>
        <v>-3.8908836064525533E-2</v>
      </c>
      <c r="N22" s="239">
        <f t="shared" si="10"/>
        <v>-3.6016782272503892E-2</v>
      </c>
      <c r="O22" s="239">
        <f t="shared" si="10"/>
        <v>-3.2667632206792925E-2</v>
      </c>
      <c r="P22" s="239">
        <f t="shared" si="10"/>
        <v>-2.922385950770864E-2</v>
      </c>
      <c r="Q22" s="239">
        <f t="shared" si="10"/>
        <v>-2.6501847705573817E-2</v>
      </c>
      <c r="R22" s="239">
        <f t="shared" si="10"/>
        <v>-2.5087250645884768E-2</v>
      </c>
      <c r="S22" s="239">
        <f t="shared" si="10"/>
        <v>-2.7712689246228533E-2</v>
      </c>
      <c r="T22" s="239">
        <f t="shared" si="10"/>
        <v>-3.0141694400676152E-2</v>
      </c>
      <c r="U22" s="239">
        <f t="shared" si="10"/>
        <v>-3.1587186033210861E-2</v>
      </c>
      <c r="V22" s="239">
        <f t="shared" si="10"/>
        <v>-3.0583842487710015E-2</v>
      </c>
      <c r="W22" s="239">
        <f t="shared" si="10"/>
        <v>-3.8431178453488514E-2</v>
      </c>
      <c r="X22" s="239">
        <f t="shared" si="4"/>
        <v>-4.2559249563207557E-2</v>
      </c>
      <c r="Y22" s="239">
        <f t="shared" si="4"/>
        <v>-3.9325410441902291E-2</v>
      </c>
      <c r="Z22" s="239">
        <f t="shared" ref="Z22" si="11">Z6/Z$15</f>
        <v>-3.2761029663959836E-2</v>
      </c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</row>
    <row r="23" spans="1:39" x14ac:dyDescent="0.2">
      <c r="A23" s="764"/>
      <c r="B23" s="813" t="s">
        <v>999</v>
      </c>
      <c r="C23" s="239">
        <f t="shared" ref="C23:W23" si="12">C7/C$15</f>
        <v>0.15282166833924135</v>
      </c>
      <c r="D23" s="239">
        <f t="shared" si="12"/>
        <v>0.13938412456395963</v>
      </c>
      <c r="E23" s="239">
        <f t="shared" si="12"/>
        <v>0.13710660235127925</v>
      </c>
      <c r="F23" s="239">
        <f t="shared" si="12"/>
        <v>0.13510980707531406</v>
      </c>
      <c r="G23" s="239">
        <f t="shared" si="12"/>
        <v>0.1481948857042569</v>
      </c>
      <c r="H23" s="239">
        <f t="shared" si="12"/>
        <v>0.14303189758620902</v>
      </c>
      <c r="I23" s="239">
        <f t="shared" si="12"/>
        <v>0.12637682913779882</v>
      </c>
      <c r="J23" s="239">
        <f t="shared" si="12"/>
        <v>0.10260396246416453</v>
      </c>
      <c r="K23" s="239">
        <f t="shared" si="12"/>
        <v>0.11798813528660561</v>
      </c>
      <c r="L23" s="239">
        <f t="shared" si="12"/>
        <v>0.11645817471983838</v>
      </c>
      <c r="M23" s="239">
        <f t="shared" si="12"/>
        <v>0.12376724467072622</v>
      </c>
      <c r="N23" s="239">
        <f t="shared" si="12"/>
        <v>0.11823780677470762</v>
      </c>
      <c r="O23" s="239">
        <f t="shared" si="12"/>
        <v>0.10257098042533576</v>
      </c>
      <c r="P23" s="239">
        <f t="shared" si="12"/>
        <v>0.10562923658525013</v>
      </c>
      <c r="Q23" s="239">
        <f t="shared" si="12"/>
        <v>9.2373955824438136E-2</v>
      </c>
      <c r="R23" s="239">
        <f t="shared" si="12"/>
        <v>9.1289226898183681E-2</v>
      </c>
      <c r="S23" s="239">
        <f t="shared" si="12"/>
        <v>9.3562591885037169E-2</v>
      </c>
      <c r="T23" s="239">
        <f t="shared" si="12"/>
        <v>8.8565676631789908E-2</v>
      </c>
      <c r="U23" s="239">
        <f t="shared" si="12"/>
        <v>8.8870351037247358E-2</v>
      </c>
      <c r="V23" s="239">
        <f t="shared" si="12"/>
        <v>9.0475527984067161E-2</v>
      </c>
      <c r="W23" s="239">
        <f t="shared" si="12"/>
        <v>8.6732376380297169E-2</v>
      </c>
      <c r="X23" s="239">
        <f t="shared" si="4"/>
        <v>8.9614902004112956E-2</v>
      </c>
      <c r="Y23" s="239">
        <f t="shared" si="4"/>
        <v>8.9788850100470247E-2</v>
      </c>
      <c r="Z23" s="239">
        <f t="shared" ref="Z23" si="13">Z7/Z$15</f>
        <v>8.5469647479063687E-2</v>
      </c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</row>
    <row r="24" spans="1:39" x14ac:dyDescent="0.2">
      <c r="A24" s="764"/>
      <c r="B24" s="813" t="s">
        <v>1000</v>
      </c>
      <c r="C24" s="239">
        <f t="shared" ref="C24:W24" si="14">C8/C$15</f>
        <v>-2.0747463880786968E-2</v>
      </c>
      <c r="D24" s="239">
        <f t="shared" si="14"/>
        <v>-2.3164390274892387E-2</v>
      </c>
      <c r="E24" s="239">
        <f t="shared" si="14"/>
        <v>-1.1858674394722367E-2</v>
      </c>
      <c r="F24" s="239">
        <f t="shared" si="14"/>
        <v>-4.4708426900440384E-2</v>
      </c>
      <c r="G24" s="239">
        <f t="shared" si="14"/>
        <v>-2.2482870933043679E-2</v>
      </c>
      <c r="H24" s="239">
        <f t="shared" si="14"/>
        <v>-4.8777460604047924E-2</v>
      </c>
      <c r="I24" s="239">
        <f t="shared" si="14"/>
        <v>-3.2761947662687745E-2</v>
      </c>
      <c r="J24" s="239">
        <f t="shared" si="14"/>
        <v>-2.166345760904392E-2</v>
      </c>
      <c r="K24" s="239">
        <f t="shared" si="14"/>
        <v>-2.0442841734283561E-2</v>
      </c>
      <c r="L24" s="239">
        <f t="shared" si="14"/>
        <v>-3.2387933332247903E-2</v>
      </c>
      <c r="M24" s="239">
        <f t="shared" si="14"/>
        <v>-5.2950573081587883E-2</v>
      </c>
      <c r="N24" s="239">
        <f t="shared" si="14"/>
        <v>-6.3265922987449541E-2</v>
      </c>
      <c r="O24" s="239">
        <f t="shared" si="14"/>
        <v>-6.2082225286575539E-2</v>
      </c>
      <c r="P24" s="239">
        <f t="shared" si="14"/>
        <v>-4.3644194422767027E-2</v>
      </c>
      <c r="Q24" s="239">
        <f t="shared" si="14"/>
        <v>-3.1521768191229566E-2</v>
      </c>
      <c r="R24" s="239">
        <f t="shared" si="14"/>
        <v>-4.9017380002854917E-2</v>
      </c>
      <c r="S24" s="239">
        <f t="shared" si="14"/>
        <v>-4.0643356366069493E-2</v>
      </c>
      <c r="T24" s="239">
        <f t="shared" si="14"/>
        <v>-3.2145100662706393E-2</v>
      </c>
      <c r="U24" s="239">
        <f t="shared" si="14"/>
        <v>-5.1037098284665211E-2</v>
      </c>
      <c r="V24" s="239">
        <f t="shared" si="14"/>
        <v>-5.6100264621833394E-2</v>
      </c>
      <c r="W24" s="239">
        <f t="shared" si="14"/>
        <v>-5.5152498276363017E-2</v>
      </c>
      <c r="X24" s="239">
        <f t="shared" si="4"/>
        <v>-5.5172753508167721E-2</v>
      </c>
      <c r="Y24" s="239">
        <f t="shared" si="4"/>
        <v>-7.2921997987156567E-2</v>
      </c>
      <c r="Z24" s="239">
        <f t="shared" ref="Z24" si="15">Z8/Z$15</f>
        <v>-7.0377643133042567E-2</v>
      </c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</row>
    <row r="25" spans="1:39" x14ac:dyDescent="0.2">
      <c r="A25" s="764"/>
      <c r="B25" s="814" t="s">
        <v>350</v>
      </c>
      <c r="C25" s="784">
        <f t="shared" ref="C25:W25" si="16">C9/C$15</f>
        <v>0.88107243179786754</v>
      </c>
      <c r="D25" s="784">
        <f t="shared" si="16"/>
        <v>0.88736583560039828</v>
      </c>
      <c r="E25" s="784">
        <f t="shared" si="16"/>
        <v>0.88576930474939264</v>
      </c>
      <c r="F25" s="784">
        <f t="shared" si="16"/>
        <v>0.88562662133156311</v>
      </c>
      <c r="G25" s="784">
        <f t="shared" si="16"/>
        <v>0.89100087442712772</v>
      </c>
      <c r="H25" s="784">
        <f t="shared" si="16"/>
        <v>0.89939136366324968</v>
      </c>
      <c r="I25" s="784">
        <f t="shared" si="16"/>
        <v>0.89876544490631938</v>
      </c>
      <c r="J25" s="784">
        <f t="shared" si="16"/>
        <v>0.89613103093818047</v>
      </c>
      <c r="K25" s="784">
        <f t="shared" si="16"/>
        <v>0.8946101614123505</v>
      </c>
      <c r="L25" s="784">
        <f t="shared" si="16"/>
        <v>0.89509745072958524</v>
      </c>
      <c r="M25" s="784">
        <f t="shared" si="16"/>
        <v>0.89758466154400651</v>
      </c>
      <c r="N25" s="784">
        <f t="shared" si="16"/>
        <v>0.8913866905277168</v>
      </c>
      <c r="O25" s="784">
        <f t="shared" si="16"/>
        <v>0.88663938573884726</v>
      </c>
      <c r="P25" s="784">
        <f t="shared" si="16"/>
        <v>0.89234025481865442</v>
      </c>
      <c r="Q25" s="784">
        <f t="shared" si="16"/>
        <v>0.89448875357266089</v>
      </c>
      <c r="R25" s="784">
        <f t="shared" si="16"/>
        <v>0.89603150516399332</v>
      </c>
      <c r="S25" s="784">
        <f t="shared" si="16"/>
        <v>0.89560943300481632</v>
      </c>
      <c r="T25" s="784">
        <f t="shared" si="16"/>
        <v>0.89153350272805321</v>
      </c>
      <c r="U25" s="784">
        <f t="shared" si="16"/>
        <v>0.89036255872125558</v>
      </c>
      <c r="V25" s="784">
        <f t="shared" si="16"/>
        <v>0.8994760065562728</v>
      </c>
      <c r="W25" s="784">
        <f t="shared" si="16"/>
        <v>0.90358991311952908</v>
      </c>
      <c r="X25" s="784">
        <f t="shared" si="4"/>
        <v>0.90499485810884628</v>
      </c>
      <c r="Y25" s="784">
        <f t="shared" si="4"/>
        <v>0.90964082728043405</v>
      </c>
      <c r="Z25" s="784">
        <f t="shared" ref="Z25" si="17">Z9/Z$15</f>
        <v>0.91011592156863719</v>
      </c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</row>
    <row r="26" spans="1:39" x14ac:dyDescent="0.2">
      <c r="A26" s="766"/>
      <c r="B26" s="815"/>
      <c r="C26" s="816"/>
      <c r="D26" s="816"/>
      <c r="E26" s="816"/>
      <c r="F26" s="816"/>
      <c r="G26" s="816"/>
      <c r="H26" s="816"/>
      <c r="I26" s="816"/>
      <c r="J26" s="816"/>
      <c r="K26" s="816"/>
      <c r="L26" s="816"/>
      <c r="M26" s="816"/>
      <c r="N26" s="816"/>
      <c r="O26" s="816"/>
      <c r="P26" s="816"/>
      <c r="Q26" s="816"/>
      <c r="R26" s="816"/>
      <c r="S26" s="816"/>
      <c r="T26" s="816"/>
      <c r="U26" s="816"/>
      <c r="V26" s="816"/>
      <c r="W26" s="816"/>
      <c r="X26" s="816"/>
      <c r="Y26" s="816"/>
      <c r="Z26" s="816"/>
    </row>
    <row r="27" spans="1:39" x14ac:dyDescent="0.2">
      <c r="A27" s="766"/>
      <c r="B27" s="813" t="s">
        <v>351</v>
      </c>
      <c r="C27" s="239">
        <f t="shared" ref="C27:W27" si="18">C11/C$15</f>
        <v>5.7226259753876095E-2</v>
      </c>
      <c r="D27" s="239">
        <f t="shared" si="18"/>
        <v>5.6018113947953585E-2</v>
      </c>
      <c r="E27" s="239">
        <f t="shared" si="18"/>
        <v>5.6961039923240482E-2</v>
      </c>
      <c r="F27" s="239">
        <f t="shared" si="18"/>
        <v>5.5448166612762341E-2</v>
      </c>
      <c r="G27" s="239">
        <f t="shared" si="18"/>
        <v>5.4006564889922976E-2</v>
      </c>
      <c r="H27" s="239">
        <f t="shared" si="18"/>
        <v>5.0047359265362829E-2</v>
      </c>
      <c r="I27" s="239">
        <f t="shared" si="18"/>
        <v>4.9469655236563707E-2</v>
      </c>
      <c r="J27" s="239">
        <f t="shared" si="18"/>
        <v>5.0367087811314784E-2</v>
      </c>
      <c r="K27" s="239">
        <f t="shared" si="18"/>
        <v>4.9695104526332738E-2</v>
      </c>
      <c r="L27" s="239">
        <f t="shared" si="18"/>
        <v>4.8964299253890745E-2</v>
      </c>
      <c r="M27" s="239">
        <f t="shared" si="18"/>
        <v>4.7992755948137948E-2</v>
      </c>
      <c r="N27" s="239">
        <f t="shared" si="18"/>
        <v>5.0408746071549201E-2</v>
      </c>
      <c r="O27" s="239">
        <f t="shared" si="18"/>
        <v>5.3927004953417908E-2</v>
      </c>
      <c r="P27" s="239">
        <f t="shared" si="18"/>
        <v>5.1513398798867731E-2</v>
      </c>
      <c r="Q27" s="239">
        <f t="shared" si="18"/>
        <v>4.9937969757627036E-2</v>
      </c>
      <c r="R27" s="239">
        <f t="shared" si="18"/>
        <v>4.9555064438885049E-2</v>
      </c>
      <c r="S27" s="239">
        <f t="shared" si="18"/>
        <v>4.9932153896734714E-2</v>
      </c>
      <c r="T27" s="239">
        <f t="shared" si="18"/>
        <v>5.2020400154053986E-2</v>
      </c>
      <c r="U27" s="239">
        <f t="shared" si="18"/>
        <v>5.2788466666732918E-2</v>
      </c>
      <c r="V27" s="239">
        <f t="shared" si="18"/>
        <v>4.7647287291449264E-2</v>
      </c>
      <c r="W27" s="239">
        <f t="shared" si="18"/>
        <v>4.4981558498703056E-2</v>
      </c>
      <c r="X27" s="239">
        <f t="shared" ref="X27:Y29" si="19">X11/X$15</f>
        <v>4.3929179324176358E-2</v>
      </c>
      <c r="Y27" s="239">
        <f t="shared" si="19"/>
        <v>4.096521531859685E-2</v>
      </c>
      <c r="Z27" s="239">
        <f t="shared" ref="Z27" si="20">Z11/Z$15</f>
        <v>3.9998454225121126E-2</v>
      </c>
      <c r="AA27" s="784"/>
      <c r="AB27" s="784"/>
      <c r="AC27" s="784"/>
      <c r="AD27" s="784"/>
      <c r="AE27" s="784"/>
      <c r="AF27" s="784"/>
      <c r="AG27" s="784"/>
      <c r="AH27" s="784"/>
      <c r="AI27" s="784"/>
      <c r="AJ27" s="784"/>
      <c r="AK27" s="784"/>
      <c r="AL27" s="784"/>
      <c r="AM27" s="784"/>
    </row>
    <row r="28" spans="1:39" x14ac:dyDescent="0.2">
      <c r="A28" s="766"/>
      <c r="B28" s="813" t="s">
        <v>352</v>
      </c>
      <c r="C28" s="239">
        <f t="shared" ref="C28:W28" si="21">C12/C$15</f>
        <v>6.1701325591146862E-2</v>
      </c>
      <c r="D28" s="239">
        <f t="shared" si="21"/>
        <v>5.6616063010173343E-2</v>
      </c>
      <c r="E28" s="239">
        <f t="shared" si="21"/>
        <v>5.7269692520899626E-2</v>
      </c>
      <c r="F28" s="239">
        <f t="shared" si="21"/>
        <v>5.8925220375955559E-2</v>
      </c>
      <c r="G28" s="239">
        <f t="shared" si="21"/>
        <v>5.4992584116821418E-2</v>
      </c>
      <c r="H28" s="239">
        <f t="shared" si="21"/>
        <v>5.0561273454133041E-2</v>
      </c>
      <c r="I28" s="239">
        <f t="shared" si="21"/>
        <v>5.1764827005159782E-2</v>
      </c>
      <c r="J28" s="239">
        <f t="shared" si="21"/>
        <v>5.3501870449314537E-2</v>
      </c>
      <c r="K28" s="239">
        <f t="shared" si="21"/>
        <v>5.5694793421757018E-2</v>
      </c>
      <c r="L28" s="239">
        <f t="shared" si="21"/>
        <v>5.5938202843554267E-2</v>
      </c>
      <c r="M28" s="239">
        <f t="shared" si="21"/>
        <v>5.4422646758704035E-2</v>
      </c>
      <c r="N28" s="239">
        <f t="shared" si="21"/>
        <v>5.8204553984805757E-2</v>
      </c>
      <c r="O28" s="239">
        <f t="shared" si="21"/>
        <v>5.9433653690472855E-2</v>
      </c>
      <c r="P28" s="239">
        <f t="shared" si="21"/>
        <v>5.614638204046811E-2</v>
      </c>
      <c r="Q28" s="239">
        <f t="shared" si="21"/>
        <v>5.5573243416066335E-2</v>
      </c>
      <c r="R28" s="239">
        <f t="shared" si="21"/>
        <v>5.441339342180871E-2</v>
      </c>
      <c r="S28" s="239">
        <f t="shared" si="21"/>
        <v>5.4458361495035919E-2</v>
      </c>
      <c r="T28" s="239">
        <f t="shared" si="21"/>
        <v>5.6446086665901861E-2</v>
      </c>
      <c r="U28" s="239">
        <f t="shared" si="21"/>
        <v>5.684897978806186E-2</v>
      </c>
      <c r="V28" s="239">
        <f t="shared" si="21"/>
        <v>5.2876701424051133E-2</v>
      </c>
      <c r="W28" s="239">
        <f t="shared" si="21"/>
        <v>5.1428523905718795E-2</v>
      </c>
      <c r="X28" s="239">
        <f t="shared" si="19"/>
        <v>5.1075936768085438E-2</v>
      </c>
      <c r="Y28" s="239">
        <f t="shared" si="19"/>
        <v>4.9393981278493052E-2</v>
      </c>
      <c r="Z28" s="239">
        <f t="shared" ref="Z28" si="22">Z12/Z$15</f>
        <v>4.9885589096273157E-2</v>
      </c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</row>
    <row r="29" spans="1:39" x14ac:dyDescent="0.2">
      <c r="A29" s="766"/>
      <c r="B29" s="814" t="s">
        <v>353</v>
      </c>
      <c r="C29" s="784">
        <f t="shared" ref="C29:W29" si="23">C13/C$15</f>
        <v>0.11892758534502296</v>
      </c>
      <c r="D29" s="784">
        <f t="shared" si="23"/>
        <v>0.11263418114430201</v>
      </c>
      <c r="E29" s="784">
        <f t="shared" si="23"/>
        <v>0.11423073657675485</v>
      </c>
      <c r="F29" s="784">
        <f t="shared" si="23"/>
        <v>0.11437338698871789</v>
      </c>
      <c r="G29" s="784">
        <f t="shared" si="23"/>
        <v>0.1089991490067444</v>
      </c>
      <c r="H29" s="784">
        <f t="shared" si="23"/>
        <v>0.1006086363367503</v>
      </c>
      <c r="I29" s="784">
        <f t="shared" si="23"/>
        <v>0.10123448224172349</v>
      </c>
      <c r="J29" s="784">
        <f t="shared" si="23"/>
        <v>0.10386896186102607</v>
      </c>
      <c r="K29" s="784">
        <f t="shared" si="23"/>
        <v>0.10538990143988036</v>
      </c>
      <c r="L29" s="784">
        <f t="shared" si="23"/>
        <v>0.10490250209744502</v>
      </c>
      <c r="M29" s="784">
        <f t="shared" si="23"/>
        <v>0.10241540270684199</v>
      </c>
      <c r="N29" s="784">
        <f t="shared" si="23"/>
        <v>0.10861329691771222</v>
      </c>
      <c r="O29" s="784">
        <f t="shared" si="23"/>
        <v>0.11336066498428192</v>
      </c>
      <c r="P29" s="784">
        <f t="shared" si="23"/>
        <v>0.10765978083933585</v>
      </c>
      <c r="Q29" s="784">
        <f t="shared" si="23"/>
        <v>0.10551121317369337</v>
      </c>
      <c r="R29" s="784">
        <f t="shared" si="23"/>
        <v>0.10396845257850619</v>
      </c>
      <c r="S29" s="784">
        <f t="shared" si="23"/>
        <v>0.10439051539177063</v>
      </c>
      <c r="T29" s="784">
        <f t="shared" si="23"/>
        <v>0.10846648681995584</v>
      </c>
      <c r="U29" s="784">
        <f t="shared" si="23"/>
        <v>0.10963744127874447</v>
      </c>
      <c r="V29" s="784">
        <f t="shared" si="23"/>
        <v>0.10052399344372721</v>
      </c>
      <c r="W29" s="784">
        <f t="shared" si="23"/>
        <v>9.6410077928372764E-2</v>
      </c>
      <c r="X29" s="784">
        <f t="shared" si="19"/>
        <v>9.5005116092261796E-2</v>
      </c>
      <c r="Y29" s="784">
        <f t="shared" si="19"/>
        <v>9.0359196597089894E-2</v>
      </c>
      <c r="Z29" s="784">
        <f t="shared" ref="Z29" si="24">Z13/Z$15</f>
        <v>8.9884047222501887E-2</v>
      </c>
      <c r="AA29" s="784"/>
      <c r="AB29" s="784"/>
      <c r="AC29" s="784"/>
      <c r="AD29" s="784"/>
      <c r="AE29" s="784"/>
      <c r="AF29" s="784"/>
      <c r="AG29" s="784"/>
      <c r="AH29" s="784"/>
      <c r="AI29" s="784"/>
      <c r="AJ29" s="784"/>
      <c r="AK29" s="784"/>
      <c r="AL29" s="784"/>
      <c r="AM29" s="784"/>
    </row>
    <row r="30" spans="1:39" x14ac:dyDescent="0.2">
      <c r="A30" s="766"/>
      <c r="B30" s="815"/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816"/>
      <c r="S30" s="816"/>
      <c r="T30" s="816"/>
      <c r="U30" s="816"/>
      <c r="V30" s="816"/>
      <c r="W30" s="816"/>
      <c r="X30" s="816"/>
      <c r="Y30" s="816"/>
      <c r="Z30" s="816"/>
    </row>
    <row r="31" spans="1:39" ht="20.100000000000001" customHeight="1" x14ac:dyDescent="0.2">
      <c r="A31" s="807"/>
      <c r="B31" s="817" t="s">
        <v>1001</v>
      </c>
      <c r="C31" s="809">
        <f t="shared" ref="C31:W31" si="25">C15/C$15</f>
        <v>1</v>
      </c>
      <c r="D31" s="809">
        <f t="shared" si="25"/>
        <v>1</v>
      </c>
      <c r="E31" s="809">
        <f t="shared" si="25"/>
        <v>1</v>
      </c>
      <c r="F31" s="809">
        <f t="shared" si="25"/>
        <v>1</v>
      </c>
      <c r="G31" s="809">
        <f t="shared" si="25"/>
        <v>1</v>
      </c>
      <c r="H31" s="809">
        <f t="shared" si="25"/>
        <v>1</v>
      </c>
      <c r="I31" s="809">
        <f t="shared" si="25"/>
        <v>1</v>
      </c>
      <c r="J31" s="809">
        <f t="shared" si="25"/>
        <v>1</v>
      </c>
      <c r="K31" s="809">
        <f t="shared" si="25"/>
        <v>1</v>
      </c>
      <c r="L31" s="809">
        <f t="shared" si="25"/>
        <v>1</v>
      </c>
      <c r="M31" s="809">
        <f t="shared" si="25"/>
        <v>1</v>
      </c>
      <c r="N31" s="809">
        <f t="shared" si="25"/>
        <v>1</v>
      </c>
      <c r="O31" s="809">
        <f t="shared" si="25"/>
        <v>1</v>
      </c>
      <c r="P31" s="809">
        <f t="shared" si="25"/>
        <v>1</v>
      </c>
      <c r="Q31" s="809">
        <f t="shared" si="25"/>
        <v>1</v>
      </c>
      <c r="R31" s="809">
        <f t="shared" si="25"/>
        <v>1</v>
      </c>
      <c r="S31" s="809">
        <f t="shared" si="25"/>
        <v>1</v>
      </c>
      <c r="T31" s="809">
        <f t="shared" si="25"/>
        <v>1</v>
      </c>
      <c r="U31" s="809">
        <f t="shared" si="25"/>
        <v>1</v>
      </c>
      <c r="V31" s="809">
        <f t="shared" si="25"/>
        <v>1</v>
      </c>
      <c r="W31" s="809">
        <f t="shared" si="25"/>
        <v>1</v>
      </c>
      <c r="X31" s="809">
        <f t="shared" ref="X31:Y31" si="26">X15/X$15</f>
        <v>1</v>
      </c>
      <c r="Y31" s="809">
        <f t="shared" si="26"/>
        <v>1</v>
      </c>
      <c r="Z31" s="809">
        <f t="shared" ref="Z31" si="27">Z15/Z$15</f>
        <v>1</v>
      </c>
    </row>
    <row r="33" spans="1:39" s="756" customFormat="1" ht="25.15" customHeight="1" x14ac:dyDescent="0.2">
      <c r="A33" s="755" t="str">
        <f>Index!B25</f>
        <v>Table 3p    RMI current price GDP(P) by institutional sector and income components, FY2004-FY2020</v>
      </c>
      <c r="L33" s="757"/>
    </row>
    <row r="34" spans="1:39" s="756" customFormat="1" ht="20.100000000000001" customHeight="1" x14ac:dyDescent="0.2">
      <c r="A34" s="781"/>
      <c r="B34" s="759" t="s">
        <v>344</v>
      </c>
      <c r="C34" s="760" t="str">
        <f t="shared" ref="C34:W34" si="28">C2</f>
        <v>FY1997</v>
      </c>
      <c r="D34" s="760" t="str">
        <f t="shared" si="28"/>
        <v>FY1998</v>
      </c>
      <c r="E34" s="760" t="str">
        <f t="shared" si="28"/>
        <v>FY1999</v>
      </c>
      <c r="F34" s="760" t="str">
        <f t="shared" si="28"/>
        <v>FY2000</v>
      </c>
      <c r="G34" s="760" t="str">
        <f t="shared" si="28"/>
        <v>FY2001</v>
      </c>
      <c r="H34" s="760" t="str">
        <f t="shared" si="28"/>
        <v>FY2002</v>
      </c>
      <c r="I34" s="760" t="str">
        <f t="shared" si="28"/>
        <v>FY2003</v>
      </c>
      <c r="J34" s="760" t="str">
        <f t="shared" si="28"/>
        <v>FY2004</v>
      </c>
      <c r="K34" s="760" t="str">
        <f t="shared" si="28"/>
        <v>FY2005</v>
      </c>
      <c r="L34" s="760" t="str">
        <f t="shared" si="28"/>
        <v>FY2006</v>
      </c>
      <c r="M34" s="760" t="str">
        <f t="shared" si="28"/>
        <v>FY2007</v>
      </c>
      <c r="N34" s="760" t="str">
        <f t="shared" si="28"/>
        <v>FY2008</v>
      </c>
      <c r="O34" s="760" t="str">
        <f t="shared" si="28"/>
        <v>FY2009</v>
      </c>
      <c r="P34" s="760" t="str">
        <f t="shared" si="28"/>
        <v>FY2010</v>
      </c>
      <c r="Q34" s="760" t="str">
        <f t="shared" si="28"/>
        <v>FY2011</v>
      </c>
      <c r="R34" s="760" t="str">
        <f t="shared" si="28"/>
        <v>FY2012</v>
      </c>
      <c r="S34" s="760" t="str">
        <f t="shared" si="28"/>
        <v>FY2013</v>
      </c>
      <c r="T34" s="760" t="str">
        <f t="shared" si="28"/>
        <v>FY2014</v>
      </c>
      <c r="U34" s="760" t="str">
        <f t="shared" si="28"/>
        <v>FY2015</v>
      </c>
      <c r="V34" s="760" t="str">
        <f t="shared" si="28"/>
        <v>FY2016</v>
      </c>
      <c r="W34" s="760" t="str">
        <f t="shared" si="28"/>
        <v>FY2017</v>
      </c>
      <c r="X34" s="760" t="str">
        <f>X2</f>
        <v>FY2018</v>
      </c>
      <c r="Y34" s="760" t="str">
        <f>Y2</f>
        <v>FY2019</v>
      </c>
      <c r="Z34" s="760" t="str">
        <f>Z2</f>
        <v>FY2020</v>
      </c>
      <c r="AA34" s="760"/>
      <c r="AB34" s="760"/>
      <c r="AC34" s="760"/>
      <c r="AD34" s="760"/>
      <c r="AE34" s="760"/>
      <c r="AF34" s="760"/>
      <c r="AG34" s="760"/>
      <c r="AH34" s="760"/>
      <c r="AI34" s="760"/>
      <c r="AJ34" s="760"/>
      <c r="AK34" s="760"/>
      <c r="AL34" s="760"/>
      <c r="AM34" s="760"/>
    </row>
    <row r="35" spans="1:39" ht="20.100000000000001" customHeight="1" x14ac:dyDescent="0.2">
      <c r="A35" s="764">
        <v>1.1000000000000001</v>
      </c>
      <c r="B35" s="818" t="s">
        <v>89</v>
      </c>
      <c r="C35" s="805">
        <v>28.717884450685233</v>
      </c>
      <c r="D35" s="805">
        <v>30.698143860325217</v>
      </c>
      <c r="E35" s="805">
        <v>30.54039022908546</v>
      </c>
      <c r="F35" s="805">
        <v>29.99233990846551</v>
      </c>
      <c r="G35" s="805">
        <v>32.920934065361507</v>
      </c>
      <c r="H35" s="805">
        <v>35.949529122095555</v>
      </c>
      <c r="I35" s="805">
        <v>34.666374823544174</v>
      </c>
      <c r="J35" s="805">
        <v>35.117633566260338</v>
      </c>
      <c r="K35" s="805">
        <v>33.627768868580461</v>
      </c>
      <c r="L35" s="805">
        <v>38.253145797876641</v>
      </c>
      <c r="M35" s="805">
        <v>38.56938499584794</v>
      </c>
      <c r="N35" s="805">
        <v>43.683948017656803</v>
      </c>
      <c r="O35" s="805">
        <v>41.100308328866959</v>
      </c>
      <c r="P35" s="805">
        <v>47.513239502906799</v>
      </c>
      <c r="Q35" s="805">
        <v>53.007464751601219</v>
      </c>
      <c r="R35" s="805">
        <v>61.083252049982548</v>
      </c>
      <c r="S35" s="805">
        <v>61.758267439901829</v>
      </c>
      <c r="T35" s="805">
        <v>56.354606632143259</v>
      </c>
      <c r="U35" s="805">
        <v>54.926910001784563</v>
      </c>
      <c r="V35" s="805">
        <v>61.76594240218401</v>
      </c>
      <c r="W35" s="805">
        <v>70.494755882769823</v>
      </c>
      <c r="X35" s="805">
        <v>74.393556131049991</v>
      </c>
      <c r="Y35" s="805">
        <v>86.457554833963513</v>
      </c>
      <c r="Z35" s="805">
        <v>89.031125407665968</v>
      </c>
    </row>
    <row r="36" spans="1:39" x14ac:dyDescent="0.2">
      <c r="A36" s="764"/>
      <c r="B36" s="813" t="s">
        <v>95</v>
      </c>
      <c r="C36" s="805">
        <v>15.244931368157268</v>
      </c>
      <c r="D36" s="805">
        <v>15.525904437527061</v>
      </c>
      <c r="E36" s="805">
        <v>15.997401823289692</v>
      </c>
      <c r="F36" s="805">
        <v>17.009344510588562</v>
      </c>
      <c r="G36" s="805">
        <v>18.737171548535116</v>
      </c>
      <c r="H36" s="805">
        <v>19.478243700228631</v>
      </c>
      <c r="I36" s="805">
        <v>18.225060788914561</v>
      </c>
      <c r="J36" s="805">
        <v>18.291896514594555</v>
      </c>
      <c r="K36" s="805">
        <v>17.646395076066256</v>
      </c>
      <c r="L36" s="805">
        <v>18.933077308116481</v>
      </c>
      <c r="M36" s="805">
        <v>20.685222959145904</v>
      </c>
      <c r="N36" s="805">
        <v>21.938713308423758</v>
      </c>
      <c r="O36" s="805">
        <v>22.970702178776264</v>
      </c>
      <c r="P36" s="805">
        <v>24.40958833694458</v>
      </c>
      <c r="Q36" s="805">
        <v>25.320115968585014</v>
      </c>
      <c r="R36" s="805">
        <v>24.909662857651711</v>
      </c>
      <c r="S36" s="805">
        <v>25.742486566305161</v>
      </c>
      <c r="T36" s="805">
        <v>26.601374194025993</v>
      </c>
      <c r="U36" s="805">
        <v>25.566958360373974</v>
      </c>
      <c r="V36" s="805">
        <v>26.706691168248653</v>
      </c>
      <c r="W36" s="805">
        <v>28.719763666391373</v>
      </c>
      <c r="X36" s="805">
        <v>31.132644221186638</v>
      </c>
      <c r="Y36" s="805">
        <v>33.401635721325874</v>
      </c>
      <c r="Z36" s="805">
        <v>31.671194721013308</v>
      </c>
    </row>
    <row r="37" spans="1:39" x14ac:dyDescent="0.2">
      <c r="A37" s="764"/>
      <c r="B37" s="813" t="s">
        <v>96</v>
      </c>
      <c r="C37" s="805">
        <v>13.472953082527965</v>
      </c>
      <c r="D37" s="805">
        <v>15.172239422798157</v>
      </c>
      <c r="E37" s="805">
        <v>14.542988405795768</v>
      </c>
      <c r="F37" s="805">
        <v>12.982995397876948</v>
      </c>
      <c r="G37" s="805">
        <v>14.183762516826391</v>
      </c>
      <c r="H37" s="805">
        <v>16.471285421866924</v>
      </c>
      <c r="I37" s="805">
        <v>16.441314034629613</v>
      </c>
      <c r="J37" s="805">
        <v>16.825737051665783</v>
      </c>
      <c r="K37" s="805">
        <v>15.981373792514205</v>
      </c>
      <c r="L37" s="805">
        <v>19.32006848976016</v>
      </c>
      <c r="M37" s="805">
        <v>17.884162036702037</v>
      </c>
      <c r="N37" s="805">
        <v>21.745234709233046</v>
      </c>
      <c r="O37" s="805">
        <v>18.129606150090694</v>
      </c>
      <c r="P37" s="805">
        <v>23.103651165962219</v>
      </c>
      <c r="Q37" s="805">
        <v>27.687348783016205</v>
      </c>
      <c r="R37" s="805">
        <v>36.173589192330837</v>
      </c>
      <c r="S37" s="805">
        <v>36.015780873596668</v>
      </c>
      <c r="T37" s="805">
        <v>29.753232438117266</v>
      </c>
      <c r="U37" s="805">
        <v>29.359951641410589</v>
      </c>
      <c r="V37" s="805">
        <v>35.059251233935356</v>
      </c>
      <c r="W37" s="805">
        <v>41.77499221637845</v>
      </c>
      <c r="X37" s="805">
        <v>43.260911909863353</v>
      </c>
      <c r="Y37" s="805">
        <v>53.055919112637639</v>
      </c>
      <c r="Z37" s="805">
        <v>57.35993068665266</v>
      </c>
    </row>
    <row r="38" spans="1:39" ht="20.100000000000001" customHeight="1" x14ac:dyDescent="0.2">
      <c r="A38" s="764">
        <v>1.2</v>
      </c>
      <c r="B38" s="818" t="s">
        <v>32</v>
      </c>
      <c r="C38" s="805">
        <v>11.05108368396759</v>
      </c>
      <c r="D38" s="805">
        <v>14.532350171357393</v>
      </c>
      <c r="E38" s="805">
        <v>13.582654573023319</v>
      </c>
      <c r="F38" s="805">
        <v>16.383158951997757</v>
      </c>
      <c r="G38" s="805">
        <v>13.337481691967696</v>
      </c>
      <c r="H38" s="805">
        <v>19.475196219980717</v>
      </c>
      <c r="I38" s="805">
        <v>15.827613518573344</v>
      </c>
      <c r="J38" s="805">
        <v>13.086027157492936</v>
      </c>
      <c r="K38" s="805">
        <v>11.592630848288536</v>
      </c>
      <c r="L38" s="805">
        <v>12.003821767866611</v>
      </c>
      <c r="M38" s="805">
        <v>18.642692105844617</v>
      </c>
      <c r="N38" s="805">
        <v>15.956975936889648</v>
      </c>
      <c r="O38" s="805">
        <v>18.888893971219659</v>
      </c>
      <c r="P38" s="805">
        <v>18.490785913541913</v>
      </c>
      <c r="Q38" s="805">
        <v>22.521282017230988</v>
      </c>
      <c r="R38" s="805">
        <v>21.389576757326722</v>
      </c>
      <c r="S38" s="805">
        <v>19.43829944729805</v>
      </c>
      <c r="T38" s="805">
        <v>21.506474513560534</v>
      </c>
      <c r="U38" s="805">
        <v>25.560291200876236</v>
      </c>
      <c r="V38" s="805">
        <v>32.75751955062151</v>
      </c>
      <c r="W38" s="805">
        <v>30.640497818589211</v>
      </c>
      <c r="X38" s="805">
        <v>27.514751791954041</v>
      </c>
      <c r="Y38" s="805">
        <v>30.497460471466184</v>
      </c>
      <c r="Z38" s="805">
        <v>32.255557898432016</v>
      </c>
    </row>
    <row r="39" spans="1:39" x14ac:dyDescent="0.2">
      <c r="A39" s="764"/>
      <c r="B39" s="813" t="s">
        <v>95</v>
      </c>
      <c r="C39" s="805">
        <v>8.1514837294816971</v>
      </c>
      <c r="D39" s="805">
        <v>8.0602500736713409</v>
      </c>
      <c r="E39" s="805">
        <v>7.3895545825362206</v>
      </c>
      <c r="F39" s="805">
        <v>7.6353590562939644</v>
      </c>
      <c r="G39" s="805">
        <v>7.8079617768526077</v>
      </c>
      <c r="H39" s="805">
        <v>7.9034964591264725</v>
      </c>
      <c r="I39" s="805">
        <v>9.0562765747308731</v>
      </c>
      <c r="J39" s="805">
        <v>9.0385292619466782</v>
      </c>
      <c r="K39" s="805">
        <v>8.9049989581108093</v>
      </c>
      <c r="L39" s="805">
        <v>9.1546969711780548</v>
      </c>
      <c r="M39" s="805">
        <v>10.041725069284439</v>
      </c>
      <c r="N39" s="805">
        <v>10.726747930049896</v>
      </c>
      <c r="O39" s="805">
        <v>11.939094141125679</v>
      </c>
      <c r="P39" s="805">
        <v>11.632121041417122</v>
      </c>
      <c r="Q39" s="805">
        <v>11.624094471335411</v>
      </c>
      <c r="R39" s="805">
        <v>12.026533126831055</v>
      </c>
      <c r="S39" s="805">
        <v>11.674231514334679</v>
      </c>
      <c r="T39" s="805">
        <v>12.25588846206665</v>
      </c>
      <c r="U39" s="805">
        <v>12.379125028848648</v>
      </c>
      <c r="V39" s="805">
        <v>13.219554558396339</v>
      </c>
      <c r="W39" s="805">
        <v>13.459476932883263</v>
      </c>
      <c r="X39" s="805">
        <v>14.13538958132267</v>
      </c>
      <c r="Y39" s="805">
        <v>14.94085618108511</v>
      </c>
      <c r="Z39" s="805">
        <v>15.449242025613785</v>
      </c>
    </row>
    <row r="40" spans="1:39" x14ac:dyDescent="0.2">
      <c r="A40" s="764"/>
      <c r="B40" s="813" t="s">
        <v>96</v>
      </c>
      <c r="C40" s="805">
        <v>2.8995999544858932</v>
      </c>
      <c r="D40" s="805">
        <v>6.4721000976860523</v>
      </c>
      <c r="E40" s="805">
        <v>6.1930999904870987</v>
      </c>
      <c r="F40" s="805">
        <v>8.7477998957037926</v>
      </c>
      <c r="G40" s="805">
        <v>5.5295199151150882</v>
      </c>
      <c r="H40" s="805">
        <v>11.571699760854244</v>
      </c>
      <c r="I40" s="805">
        <v>6.7713369438424706</v>
      </c>
      <c r="J40" s="805">
        <v>4.0474978955462575</v>
      </c>
      <c r="K40" s="805">
        <v>2.6876318901777267</v>
      </c>
      <c r="L40" s="805">
        <v>2.8491247966885567</v>
      </c>
      <c r="M40" s="805">
        <v>8.6009670365601778</v>
      </c>
      <c r="N40" s="805">
        <v>5.2302280068397522</v>
      </c>
      <c r="O40" s="805">
        <v>6.9497998300939798</v>
      </c>
      <c r="P40" s="805">
        <v>6.8586648721247911</v>
      </c>
      <c r="Q40" s="805">
        <v>10.897187545895576</v>
      </c>
      <c r="R40" s="805">
        <v>9.3630436304956675</v>
      </c>
      <c r="S40" s="805">
        <v>7.7640679329633713</v>
      </c>
      <c r="T40" s="805">
        <v>9.2505860514938831</v>
      </c>
      <c r="U40" s="805">
        <v>13.181166172027588</v>
      </c>
      <c r="V40" s="805">
        <v>19.53796499222517</v>
      </c>
      <c r="W40" s="805">
        <v>17.181020885705948</v>
      </c>
      <c r="X40" s="805">
        <v>13.379362210631371</v>
      </c>
      <c r="Y40" s="805">
        <v>15.556604290381074</v>
      </c>
      <c r="Z40" s="805">
        <v>16.806315872818232</v>
      </c>
    </row>
    <row r="41" spans="1:39" ht="20.100000000000001" customHeight="1" x14ac:dyDescent="0.2">
      <c r="A41" s="764" t="s">
        <v>90</v>
      </c>
      <c r="B41" s="818" t="s">
        <v>52</v>
      </c>
      <c r="C41" s="805">
        <v>4.8444454115815461</v>
      </c>
      <c r="D41" s="805">
        <v>5.2728747674264014</v>
      </c>
      <c r="E41" s="805">
        <v>5.8259888030588627</v>
      </c>
      <c r="F41" s="805">
        <v>6.6936400141566992</v>
      </c>
      <c r="G41" s="805">
        <v>6.9189382214099169</v>
      </c>
      <c r="H41" s="805">
        <v>7.3227715604007244</v>
      </c>
      <c r="I41" s="805">
        <v>7.2088255397975445</v>
      </c>
      <c r="J41" s="805">
        <v>8.0701941987499595</v>
      </c>
      <c r="K41" s="805">
        <v>8.1855022897943854</v>
      </c>
      <c r="L41" s="805">
        <v>9.6488176425918937</v>
      </c>
      <c r="M41" s="805">
        <v>10.175377640873194</v>
      </c>
      <c r="N41" s="805">
        <v>9.5704290121793747</v>
      </c>
      <c r="O41" s="805">
        <v>8.6222754381597042</v>
      </c>
      <c r="P41" s="805">
        <v>8.4220278784632683</v>
      </c>
      <c r="Q41" s="805">
        <v>8.1852420978248119</v>
      </c>
      <c r="R41" s="805">
        <v>7.9872573781758547</v>
      </c>
      <c r="S41" s="805">
        <v>9.3031473029404879</v>
      </c>
      <c r="T41" s="805">
        <v>9.9980844799429178</v>
      </c>
      <c r="U41" s="805">
        <v>10.273466669023037</v>
      </c>
      <c r="V41" s="805">
        <v>11.05227991566062</v>
      </c>
      <c r="W41" s="805">
        <v>13.540492407977581</v>
      </c>
      <c r="X41" s="805">
        <v>15.420712020248175</v>
      </c>
      <c r="Y41" s="805">
        <v>15.874601505696774</v>
      </c>
      <c r="Z41" s="805">
        <v>14.319445487111807</v>
      </c>
    </row>
    <row r="42" spans="1:39" x14ac:dyDescent="0.2">
      <c r="A42" s="764"/>
      <c r="B42" s="813" t="s">
        <v>95</v>
      </c>
      <c r="C42" s="805">
        <v>1.7667503207921982</v>
      </c>
      <c r="D42" s="805">
        <v>1.875698160380125</v>
      </c>
      <c r="E42" s="805">
        <v>2.0483951643109322</v>
      </c>
      <c r="F42" s="805">
        <v>2.1316327750682831</v>
      </c>
      <c r="G42" s="805">
        <v>2.4739269241690636</v>
      </c>
      <c r="H42" s="805">
        <v>2.6851891651749611</v>
      </c>
      <c r="I42" s="805">
        <v>2.5802297852933407</v>
      </c>
      <c r="J42" s="805">
        <v>2.8240470625460148</v>
      </c>
      <c r="K42" s="805">
        <v>3.2391926050186157</v>
      </c>
      <c r="L42" s="805">
        <v>3.571122482419014</v>
      </c>
      <c r="M42" s="805">
        <v>3.7660768032073975</v>
      </c>
      <c r="N42" s="805">
        <v>3.828387975692749</v>
      </c>
      <c r="O42" s="805">
        <v>3.9780234396457672</v>
      </c>
      <c r="P42" s="805">
        <v>4.1769530102610588</v>
      </c>
      <c r="Q42" s="805">
        <v>4.2668339163064957</v>
      </c>
      <c r="R42" s="805">
        <v>4.3493719026446342</v>
      </c>
      <c r="S42" s="805">
        <v>4.7152116522192955</v>
      </c>
      <c r="T42" s="805">
        <v>4.7305779606103897</v>
      </c>
      <c r="U42" s="805">
        <v>4.9027965515851974</v>
      </c>
      <c r="V42" s="805">
        <v>5.2877726554870605</v>
      </c>
      <c r="W42" s="805">
        <v>5.7521507889032364</v>
      </c>
      <c r="X42" s="805">
        <v>6.0574406981468201</v>
      </c>
      <c r="Y42" s="805">
        <v>6.3558277636766434</v>
      </c>
      <c r="Z42" s="805">
        <v>6.8992161303758621</v>
      </c>
    </row>
    <row r="43" spans="1:39" x14ac:dyDescent="0.2">
      <c r="A43" s="764"/>
      <c r="B43" s="813" t="s">
        <v>96</v>
      </c>
      <c r="C43" s="805">
        <v>3.0776950907893479</v>
      </c>
      <c r="D43" s="805">
        <v>3.3971766070462763</v>
      </c>
      <c r="E43" s="805">
        <v>3.7775936387479305</v>
      </c>
      <c r="F43" s="805">
        <v>4.5620072390884161</v>
      </c>
      <c r="G43" s="805">
        <v>4.4450112972408533</v>
      </c>
      <c r="H43" s="805">
        <v>4.6375823952257633</v>
      </c>
      <c r="I43" s="805">
        <v>4.6285957545042038</v>
      </c>
      <c r="J43" s="805">
        <v>5.2461471362039447</v>
      </c>
      <c r="K43" s="805">
        <v>4.9463096847757697</v>
      </c>
      <c r="L43" s="805">
        <v>6.0776951601728797</v>
      </c>
      <c r="M43" s="805">
        <v>6.4093008376657963</v>
      </c>
      <c r="N43" s="805">
        <v>5.7420410364866257</v>
      </c>
      <c r="O43" s="805">
        <v>4.644251998513937</v>
      </c>
      <c r="P43" s="805">
        <v>4.2450748682022095</v>
      </c>
      <c r="Q43" s="805">
        <v>3.9184081815183163</v>
      </c>
      <c r="R43" s="805">
        <v>3.6378854755312204</v>
      </c>
      <c r="S43" s="805">
        <v>4.5879356507211924</v>
      </c>
      <c r="T43" s="805">
        <v>5.2675065193325281</v>
      </c>
      <c r="U43" s="805">
        <v>5.3706701174378395</v>
      </c>
      <c r="V43" s="805">
        <v>5.7645072601735592</v>
      </c>
      <c r="W43" s="805">
        <v>7.7883416190743446</v>
      </c>
      <c r="X43" s="805">
        <v>9.3632713221013546</v>
      </c>
      <c r="Y43" s="805">
        <v>9.5187737420201302</v>
      </c>
      <c r="Z43" s="805">
        <v>7.4202293567359447</v>
      </c>
    </row>
    <row r="44" spans="1:39" ht="20.100000000000001" customHeight="1" x14ac:dyDescent="0.2">
      <c r="A44" s="764" t="s">
        <v>91</v>
      </c>
      <c r="B44" s="818" t="s">
        <v>98</v>
      </c>
      <c r="C44" s="805">
        <v>36.938200712669641</v>
      </c>
      <c r="D44" s="805">
        <v>36.677889847196639</v>
      </c>
      <c r="E44" s="805">
        <v>36.851818894501776</v>
      </c>
      <c r="F44" s="805">
        <v>38.708836276084185</v>
      </c>
      <c r="G44" s="805">
        <v>41.112438291311264</v>
      </c>
      <c r="H44" s="805">
        <v>44.943011030554771</v>
      </c>
      <c r="I44" s="805">
        <v>48.337907120585442</v>
      </c>
      <c r="J44" s="805">
        <v>52.328180506825447</v>
      </c>
      <c r="K44" s="805">
        <v>56.216918723657727</v>
      </c>
      <c r="L44" s="805">
        <v>56.14089048281312</v>
      </c>
      <c r="M44" s="805">
        <v>56.419039685279131</v>
      </c>
      <c r="N44" s="805">
        <v>57.06818812340498</v>
      </c>
      <c r="O44" s="805">
        <v>57.521670764777809</v>
      </c>
      <c r="P44" s="805">
        <v>58.207324922084808</v>
      </c>
      <c r="Q44" s="805">
        <v>59.046112656593323</v>
      </c>
      <c r="R44" s="805">
        <v>61.280381746590137</v>
      </c>
      <c r="S44" s="805">
        <v>63.061280276626348</v>
      </c>
      <c r="T44" s="805">
        <v>63.786007285118103</v>
      </c>
      <c r="U44" s="805">
        <v>65.448589116334915</v>
      </c>
      <c r="V44" s="805">
        <v>67.574010908603668</v>
      </c>
      <c r="W44" s="805">
        <v>72.065298415720463</v>
      </c>
      <c r="X44" s="805">
        <v>75.405993141233921</v>
      </c>
      <c r="Y44" s="805">
        <v>78.797013536095619</v>
      </c>
      <c r="Z44" s="805">
        <v>79.477259077131748</v>
      </c>
    </row>
    <row r="45" spans="1:39" x14ac:dyDescent="0.2">
      <c r="A45" s="764" t="s">
        <v>99</v>
      </c>
      <c r="B45" s="813" t="s">
        <v>723</v>
      </c>
      <c r="C45" s="805">
        <v>23.121327519416809</v>
      </c>
      <c r="D45" s="805">
        <v>21.752473413944244</v>
      </c>
      <c r="E45" s="805">
        <v>20.145198464393616</v>
      </c>
      <c r="F45" s="805">
        <v>20.39898282289505</v>
      </c>
      <c r="G45" s="805">
        <v>21.797750055789948</v>
      </c>
      <c r="H45" s="805">
        <v>24.675977170467377</v>
      </c>
      <c r="I45" s="805">
        <v>28.157874643802643</v>
      </c>
      <c r="J45" s="805">
        <v>31.873953700065613</v>
      </c>
      <c r="K45" s="805">
        <v>34.873770773410797</v>
      </c>
      <c r="L45" s="805">
        <v>36.26030421257019</v>
      </c>
      <c r="M45" s="805">
        <v>35.868813395500183</v>
      </c>
      <c r="N45" s="805">
        <v>36.651210010051727</v>
      </c>
      <c r="O45" s="805">
        <v>36.984347178135067</v>
      </c>
      <c r="P45" s="805">
        <v>37.620995044708252</v>
      </c>
      <c r="Q45" s="805">
        <v>37.716634154319763</v>
      </c>
      <c r="R45" s="805">
        <v>38.583613991737366</v>
      </c>
      <c r="S45" s="805">
        <v>40.465876787900925</v>
      </c>
      <c r="T45" s="805">
        <v>40.2579345703125</v>
      </c>
      <c r="U45" s="805">
        <v>41.374914884567261</v>
      </c>
      <c r="V45" s="805">
        <v>42.376518368721008</v>
      </c>
      <c r="W45" s="805">
        <v>45.869960308074951</v>
      </c>
      <c r="X45" s="805">
        <v>48.173286437988281</v>
      </c>
      <c r="Y45" s="805">
        <v>50.831695199012756</v>
      </c>
      <c r="Z45" s="805">
        <v>50.759999394416809</v>
      </c>
    </row>
    <row r="46" spans="1:39" x14ac:dyDescent="0.2">
      <c r="A46" s="764" t="s">
        <v>100</v>
      </c>
      <c r="B46" s="813" t="s">
        <v>34</v>
      </c>
      <c r="C46" s="805">
        <v>4.0036019985564053</v>
      </c>
      <c r="D46" s="805">
        <v>4.8807776207104325</v>
      </c>
      <c r="E46" s="805">
        <v>6.1010212949477136</v>
      </c>
      <c r="F46" s="805">
        <v>6.947586614638567</v>
      </c>
      <c r="G46" s="805">
        <v>7.5813556909561157</v>
      </c>
      <c r="H46" s="805">
        <v>8.4350176006555557</v>
      </c>
      <c r="I46" s="805">
        <v>8.6719221323728561</v>
      </c>
      <c r="J46" s="805">
        <v>8.5936455875635147</v>
      </c>
      <c r="K46" s="805">
        <v>8.7369289565831423</v>
      </c>
      <c r="L46" s="805">
        <v>7.0584329105913639</v>
      </c>
      <c r="M46" s="805">
        <v>7.3993708081543446</v>
      </c>
      <c r="N46" s="805">
        <v>7.584176205098629</v>
      </c>
      <c r="O46" s="805">
        <v>8.1682673320174217</v>
      </c>
      <c r="P46" s="805">
        <v>8.8327193260192871</v>
      </c>
      <c r="Q46" s="805">
        <v>9.228407084941864</v>
      </c>
      <c r="R46" s="805">
        <v>9.4021234884858131</v>
      </c>
      <c r="S46" s="805">
        <v>9.0192201696336269</v>
      </c>
      <c r="T46" s="805">
        <v>9.5087407231330872</v>
      </c>
      <c r="U46" s="805">
        <v>10.163288921117783</v>
      </c>
      <c r="V46" s="805">
        <v>10.035534262657166</v>
      </c>
      <c r="W46" s="805">
        <v>10.304166592657566</v>
      </c>
      <c r="X46" s="805">
        <v>11.204281307756901</v>
      </c>
      <c r="Y46" s="805">
        <v>11.615059450268745</v>
      </c>
      <c r="Z46" s="805">
        <v>11.730589844286442</v>
      </c>
    </row>
    <row r="47" spans="1:39" x14ac:dyDescent="0.2">
      <c r="A47" s="764" t="s">
        <v>101</v>
      </c>
      <c r="B47" s="813" t="s">
        <v>35</v>
      </c>
      <c r="C47" s="805">
        <v>7.0489885807037354</v>
      </c>
      <c r="D47" s="805">
        <v>7.2646856307983398</v>
      </c>
      <c r="E47" s="805">
        <v>7.7047896385192871</v>
      </c>
      <c r="F47" s="805">
        <v>8.3603838682174683</v>
      </c>
      <c r="G47" s="805">
        <v>8.4221729040145874</v>
      </c>
      <c r="H47" s="805">
        <v>8.3419301509857178</v>
      </c>
      <c r="I47" s="805">
        <v>7.9796183109283447</v>
      </c>
      <c r="J47" s="805">
        <v>8.4610270261764526</v>
      </c>
      <c r="K47" s="805">
        <v>8.85817551612854</v>
      </c>
      <c r="L47" s="805">
        <v>9.1057037115097046</v>
      </c>
      <c r="M47" s="805">
        <v>9.135805606842041</v>
      </c>
      <c r="N47" s="805">
        <v>8.9974544048309326</v>
      </c>
      <c r="O47" s="805">
        <v>8.3478017449378967</v>
      </c>
      <c r="P47" s="805">
        <v>7.4915292263031006</v>
      </c>
      <c r="Q47" s="805">
        <v>7.6506633758544922</v>
      </c>
      <c r="R47" s="805">
        <v>8.264970064163208</v>
      </c>
      <c r="S47" s="805">
        <v>8.3626781702041626</v>
      </c>
      <c r="T47" s="805">
        <v>8.2253211736679077</v>
      </c>
      <c r="U47" s="805">
        <v>8.1291936039924622</v>
      </c>
      <c r="V47" s="805">
        <v>8.6467612981796265</v>
      </c>
      <c r="W47" s="805">
        <v>9.4273554086685181</v>
      </c>
      <c r="X47" s="805">
        <v>9.3152948617935181</v>
      </c>
      <c r="Y47" s="805">
        <v>9.819927453994751</v>
      </c>
      <c r="Z47" s="805">
        <v>10.062100410461426</v>
      </c>
    </row>
    <row r="48" spans="1:39" x14ac:dyDescent="0.2">
      <c r="A48" s="764" t="s">
        <v>998</v>
      </c>
      <c r="B48" s="813" t="s">
        <v>947</v>
      </c>
      <c r="C48" s="805">
        <v>0.51098144054412842</v>
      </c>
      <c r="D48" s="805">
        <v>0.48781204223632813</v>
      </c>
      <c r="E48" s="805">
        <v>0.52106064558029175</v>
      </c>
      <c r="F48" s="805">
        <v>0.55756580829620361</v>
      </c>
      <c r="G48" s="805">
        <v>0.62925606966018677</v>
      </c>
      <c r="H48" s="805">
        <v>0.60208284854888916</v>
      </c>
      <c r="I48" s="805">
        <v>0.48330438137054443</v>
      </c>
      <c r="J48" s="805">
        <v>0.41643643379211426</v>
      </c>
      <c r="K48" s="805">
        <v>0.46296873688697815</v>
      </c>
      <c r="L48" s="805">
        <v>0.49469691514968872</v>
      </c>
      <c r="M48" s="805">
        <v>0.52897626161575317</v>
      </c>
      <c r="N48" s="805">
        <v>0.57649582624435425</v>
      </c>
      <c r="O48" s="805">
        <v>0.56932973861694336</v>
      </c>
      <c r="P48" s="805">
        <v>0.5654376745223999</v>
      </c>
      <c r="Q48" s="805">
        <v>0.54923063516616821</v>
      </c>
      <c r="R48" s="805">
        <v>0.49629327654838562</v>
      </c>
      <c r="S48" s="805">
        <v>0.51190400123596191</v>
      </c>
      <c r="T48" s="805">
        <v>0.52350491285324097</v>
      </c>
      <c r="U48" s="805">
        <v>0.56740391254425049</v>
      </c>
      <c r="V48" s="805">
        <v>0.59074455499649048</v>
      </c>
      <c r="W48" s="805">
        <v>0.56775444746017456</v>
      </c>
      <c r="X48" s="805">
        <v>0.61954200267791748</v>
      </c>
      <c r="Y48" s="805">
        <v>0.63064438104629517</v>
      </c>
      <c r="Z48" s="805">
        <v>0.72149235010147095</v>
      </c>
    </row>
    <row r="49" spans="1:26" ht="20.100000000000001" customHeight="1" x14ac:dyDescent="0.2">
      <c r="A49" s="764" t="s">
        <v>93</v>
      </c>
      <c r="B49" s="819" t="s">
        <v>102</v>
      </c>
      <c r="C49" s="805">
        <v>2.2533011734485626</v>
      </c>
      <c r="D49" s="805">
        <v>2.2921411395072937</v>
      </c>
      <c r="E49" s="805">
        <v>2.3797488510608673</v>
      </c>
      <c r="F49" s="805">
        <v>2.4443171620368958</v>
      </c>
      <c r="G49" s="805">
        <v>2.6819035708904266</v>
      </c>
      <c r="H49" s="805">
        <v>2.8880032598972321</v>
      </c>
      <c r="I49" s="805">
        <v>3.0451876521110535</v>
      </c>
      <c r="J49" s="805">
        <v>2.9831177592277527</v>
      </c>
      <c r="K49" s="805">
        <v>3.2850747406482697</v>
      </c>
      <c r="L49" s="805">
        <v>3.2217527329921722</v>
      </c>
      <c r="M49" s="805">
        <v>3.4860736131668091</v>
      </c>
      <c r="N49" s="805">
        <v>3.2588516771793365</v>
      </c>
      <c r="O49" s="805">
        <v>3.4519247710704803</v>
      </c>
      <c r="P49" s="805">
        <v>3.6966436505317688</v>
      </c>
      <c r="Q49" s="805">
        <v>3.9011774063110352</v>
      </c>
      <c r="R49" s="805">
        <v>4.533380925655365</v>
      </c>
      <c r="S49" s="805">
        <v>4.7016011476516724</v>
      </c>
      <c r="T49" s="805">
        <v>5.2705059051513672</v>
      </c>
      <c r="U49" s="805">
        <v>5.2137877941131592</v>
      </c>
      <c r="V49" s="805">
        <v>5.9244524240493774</v>
      </c>
      <c r="W49" s="805">
        <v>5.8960616588592529</v>
      </c>
      <c r="X49" s="805">
        <v>6.0935885310173035</v>
      </c>
      <c r="Y49" s="805">
        <v>5.8996870517730713</v>
      </c>
      <c r="Z49" s="805">
        <v>6.2030770778656006</v>
      </c>
    </row>
    <row r="50" spans="1:26" ht="20.100000000000001" customHeight="1" x14ac:dyDescent="0.2">
      <c r="A50" s="764" t="s">
        <v>94</v>
      </c>
      <c r="B50" s="819" t="s">
        <v>37</v>
      </c>
      <c r="C50" s="805">
        <v>17.118606090545654</v>
      </c>
      <c r="D50" s="805">
        <v>15.589505672454834</v>
      </c>
      <c r="E50" s="805">
        <v>16.210344791412354</v>
      </c>
      <c r="F50" s="805">
        <v>16.404865026473999</v>
      </c>
      <c r="G50" s="805">
        <v>16.451703548431396</v>
      </c>
      <c r="H50" s="805">
        <v>15.998733520507813</v>
      </c>
      <c r="I50" s="805">
        <v>16.622873306274414</v>
      </c>
      <c r="J50" s="805">
        <v>17.410605907440186</v>
      </c>
      <c r="K50" s="805">
        <v>18.190439462661743</v>
      </c>
      <c r="L50" s="805">
        <v>18.752073764801025</v>
      </c>
      <c r="M50" s="805">
        <v>19.887272357940674</v>
      </c>
      <c r="N50" s="805">
        <v>22.765346050262451</v>
      </c>
      <c r="O50" s="805">
        <v>23.103000640869141</v>
      </c>
      <c r="P50" s="805">
        <v>22.579656600952148</v>
      </c>
      <c r="Q50" s="805">
        <v>23.401882171630859</v>
      </c>
      <c r="R50" s="805">
        <v>25.702266693115234</v>
      </c>
      <c r="S50" s="805">
        <v>26.588997364044189</v>
      </c>
      <c r="T50" s="805">
        <v>26.04592227935791</v>
      </c>
      <c r="U50" s="805">
        <v>26.887417316436768</v>
      </c>
      <c r="V50" s="805">
        <v>27.783615589141846</v>
      </c>
      <c r="W50" s="805">
        <v>27.780342578887939</v>
      </c>
      <c r="X50" s="805">
        <v>30.85955810546875</v>
      </c>
      <c r="Y50" s="805">
        <v>33.396883964538574</v>
      </c>
      <c r="Z50" s="805">
        <v>33.698472023010254</v>
      </c>
    </row>
    <row r="51" spans="1:26" x14ac:dyDescent="0.2">
      <c r="A51" s="766"/>
      <c r="B51" s="813" t="s">
        <v>1002</v>
      </c>
      <c r="C51" s="805">
        <v>3.8865103721618652</v>
      </c>
      <c r="D51" s="805">
        <v>2.7596168518066406</v>
      </c>
      <c r="E51" s="805">
        <v>3.0299587249755859</v>
      </c>
      <c r="F51" s="805">
        <v>3.2953364849090576</v>
      </c>
      <c r="G51" s="805">
        <v>3.1440834999084473</v>
      </c>
      <c r="H51" s="805">
        <v>2.7362065315246582</v>
      </c>
      <c r="I51" s="805">
        <v>3.3706932067871094</v>
      </c>
      <c r="J51" s="805">
        <v>3.6541833877563477</v>
      </c>
      <c r="K51" s="805">
        <v>3.7984483242034912</v>
      </c>
      <c r="L51" s="805">
        <v>3.9067130088806152</v>
      </c>
      <c r="M51" s="805">
        <v>4.6857705116271973</v>
      </c>
      <c r="N51" s="805">
        <v>6.2643098831176758</v>
      </c>
      <c r="O51" s="805">
        <v>6.0521364212036133</v>
      </c>
      <c r="P51" s="805">
        <v>5.303466796875</v>
      </c>
      <c r="Q51" s="805">
        <v>5.2462787628173828</v>
      </c>
      <c r="R51" s="805">
        <v>6.9312467575073242</v>
      </c>
      <c r="S51" s="805">
        <v>7.296755313873291</v>
      </c>
      <c r="T51" s="805">
        <v>6.2522382736206055</v>
      </c>
      <c r="U51" s="805">
        <v>6.6869921684265137</v>
      </c>
      <c r="V51" s="805">
        <v>7.5081191062927246</v>
      </c>
      <c r="W51" s="805">
        <v>7.2390532493591309</v>
      </c>
      <c r="X51" s="805">
        <v>9.7879695892333984</v>
      </c>
      <c r="Y51" s="805">
        <v>11.743069648742676</v>
      </c>
      <c r="Z51" s="805">
        <v>11.725198745727539</v>
      </c>
    </row>
    <row r="52" spans="1:26" x14ac:dyDescent="0.2">
      <c r="A52" s="766"/>
      <c r="B52" s="813" t="s">
        <v>103</v>
      </c>
      <c r="C52" s="805">
        <v>6.367095947265625</v>
      </c>
      <c r="D52" s="805">
        <v>6.3808889389038086</v>
      </c>
      <c r="E52" s="805">
        <v>6.5723862648010254</v>
      </c>
      <c r="F52" s="805">
        <v>6.3554935455322266</v>
      </c>
      <c r="G52" s="805">
        <v>6.5936188697814941</v>
      </c>
      <c r="H52" s="805">
        <v>6.5973906517028809</v>
      </c>
      <c r="I52" s="805">
        <v>6.4758644104003906</v>
      </c>
      <c r="J52" s="805">
        <v>6.6706256866455078</v>
      </c>
      <c r="K52" s="805">
        <v>6.7863383293151855</v>
      </c>
      <c r="L52" s="805">
        <v>6.9292216300964355</v>
      </c>
      <c r="M52" s="805">
        <v>7.1235570907592773</v>
      </c>
      <c r="N52" s="805">
        <v>7.6583304405212402</v>
      </c>
      <c r="O52" s="805">
        <v>8.111297607421875</v>
      </c>
      <c r="P52" s="805">
        <v>8.2663669586181641</v>
      </c>
      <c r="Q52" s="805">
        <v>8.5929632186889648</v>
      </c>
      <c r="R52" s="805">
        <v>8.9469356536865234</v>
      </c>
      <c r="S52" s="805">
        <v>9.2278804779052734</v>
      </c>
      <c r="T52" s="805">
        <v>9.4930276870727539</v>
      </c>
      <c r="U52" s="805">
        <v>9.7261428833007813</v>
      </c>
      <c r="V52" s="805">
        <v>9.6103668212890625</v>
      </c>
      <c r="W52" s="805">
        <v>9.5838441848754883</v>
      </c>
      <c r="X52" s="805">
        <v>9.7432394027709961</v>
      </c>
      <c r="Y52" s="805">
        <v>9.8169660568237305</v>
      </c>
      <c r="Z52" s="805">
        <v>9.7781200408935547</v>
      </c>
    </row>
    <row r="53" spans="1:26" x14ac:dyDescent="0.2">
      <c r="A53" s="766"/>
      <c r="B53" s="813" t="s">
        <v>104</v>
      </c>
      <c r="C53" s="805">
        <v>6.8649997711181641</v>
      </c>
      <c r="D53" s="805">
        <v>6.4489998817443848</v>
      </c>
      <c r="E53" s="805">
        <v>6.6079998016357422</v>
      </c>
      <c r="F53" s="805">
        <v>6.7540349960327148</v>
      </c>
      <c r="G53" s="805">
        <v>6.7140011787414551</v>
      </c>
      <c r="H53" s="805">
        <v>6.6651363372802734</v>
      </c>
      <c r="I53" s="805">
        <v>6.7763156890869141</v>
      </c>
      <c r="J53" s="805">
        <v>7.0857968330383301</v>
      </c>
      <c r="K53" s="805">
        <v>7.6056528091430664</v>
      </c>
      <c r="L53" s="805">
        <v>7.9161391258239746</v>
      </c>
      <c r="M53" s="805">
        <v>8.0779447555541992</v>
      </c>
      <c r="N53" s="805">
        <v>8.8427057266235352</v>
      </c>
      <c r="O53" s="805">
        <v>8.9395666122436523</v>
      </c>
      <c r="P53" s="805">
        <v>9.0098228454589844</v>
      </c>
      <c r="Q53" s="805">
        <v>9.5626401901245117</v>
      </c>
      <c r="R53" s="805">
        <v>9.8240842819213867</v>
      </c>
      <c r="S53" s="805">
        <v>10.064361572265625</v>
      </c>
      <c r="T53" s="805">
        <v>10.300656318664551</v>
      </c>
      <c r="U53" s="805">
        <v>10.474282264709473</v>
      </c>
      <c r="V53" s="805">
        <v>10.665129661560059</v>
      </c>
      <c r="W53" s="805">
        <v>10.95744514465332</v>
      </c>
      <c r="X53" s="805">
        <v>11.328349113464355</v>
      </c>
      <c r="Y53" s="805">
        <v>11.836848258972168</v>
      </c>
      <c r="Z53" s="805">
        <v>12.19515323638916</v>
      </c>
    </row>
    <row r="54" spans="1:26" ht="20.100000000000001" customHeight="1" x14ac:dyDescent="0.2">
      <c r="A54" s="766"/>
      <c r="B54" s="819" t="s">
        <v>347</v>
      </c>
      <c r="C54" s="805">
        <v>-2.1032440662384033</v>
      </c>
      <c r="D54" s="805">
        <v>-2.1014759540557861</v>
      </c>
      <c r="E54" s="805">
        <v>-2.0788986682891846</v>
      </c>
      <c r="F54" s="805">
        <v>-3.9242401123046875</v>
      </c>
      <c r="G54" s="805">
        <v>-4.000361442565918</v>
      </c>
      <c r="H54" s="805">
        <v>-4.2911853790283203</v>
      </c>
      <c r="I54" s="805">
        <v>-4.012537956237793</v>
      </c>
      <c r="J54" s="805">
        <v>-4.2922501564025879</v>
      </c>
      <c r="K54" s="805">
        <v>-4.5744962692260742</v>
      </c>
      <c r="L54" s="805">
        <v>-5.1802301406860352</v>
      </c>
      <c r="M54" s="805">
        <v>-5.7752323150634766</v>
      </c>
      <c r="N54" s="805">
        <v>-5.4718365669250488</v>
      </c>
      <c r="O54" s="805">
        <v>-4.9136214256286621</v>
      </c>
      <c r="P54" s="805">
        <v>-4.6895594596862793</v>
      </c>
      <c r="Q54" s="805">
        <v>-4.5602455139160156</v>
      </c>
      <c r="R54" s="805">
        <v>-4.529386043548584</v>
      </c>
      <c r="S54" s="805">
        <v>-5.1215372085571289</v>
      </c>
      <c r="T54" s="805">
        <v>-5.5004563331604004</v>
      </c>
      <c r="U54" s="805">
        <v>-5.8198599815368652</v>
      </c>
      <c r="V54" s="805">
        <v>-6.1687026023864746</v>
      </c>
      <c r="W54" s="805">
        <v>-8.1882095336914063</v>
      </c>
      <c r="X54" s="805">
        <v>-9.439396858215332</v>
      </c>
      <c r="Y54" s="805">
        <v>-9.4240007400512695</v>
      </c>
      <c r="Z54" s="805">
        <v>-8.0088415145874023</v>
      </c>
    </row>
    <row r="55" spans="1:26" ht="20.100000000000001" customHeight="1" x14ac:dyDescent="0.2">
      <c r="A55" s="766"/>
      <c r="B55" s="821" t="s">
        <v>1003</v>
      </c>
      <c r="C55" s="805">
        <v>17.003212690353394</v>
      </c>
      <c r="D55" s="805">
        <v>15.876910924911499</v>
      </c>
      <c r="E55" s="805">
        <v>15.819892644882202</v>
      </c>
      <c r="F55" s="805">
        <v>15.486346244812012</v>
      </c>
      <c r="G55" s="805">
        <v>18.092995643615723</v>
      </c>
      <c r="H55" s="805">
        <v>18.854886531829834</v>
      </c>
      <c r="I55" s="805">
        <v>16.543459415435791</v>
      </c>
      <c r="J55" s="805">
        <v>13.588886260986328</v>
      </c>
      <c r="K55" s="805">
        <v>16.112400770187378</v>
      </c>
      <c r="L55" s="805">
        <v>16.480670928955078</v>
      </c>
      <c r="M55" s="805">
        <v>18.370752811431885</v>
      </c>
      <c r="N55" s="805">
        <v>17.963236570358276</v>
      </c>
      <c r="O55" s="805">
        <v>15.427961349487305</v>
      </c>
      <c r="P55" s="805">
        <v>16.950347185134888</v>
      </c>
      <c r="Q55" s="805">
        <v>15.895040035247803</v>
      </c>
      <c r="R55" s="805">
        <v>16.4818434715271</v>
      </c>
      <c r="S55" s="805">
        <v>17.291151523590088</v>
      </c>
      <c r="T55" s="805">
        <v>16.162052154541016</v>
      </c>
      <c r="U55" s="805">
        <v>16.374139308929443</v>
      </c>
      <c r="V55" s="805">
        <v>18.248740673065186</v>
      </c>
      <c r="W55" s="805">
        <v>18.479341983795166</v>
      </c>
      <c r="X55" s="805">
        <v>19.876070499420166</v>
      </c>
      <c r="Y55" s="805">
        <v>21.517135620117188</v>
      </c>
      <c r="Z55" s="805">
        <v>20.894118785858154</v>
      </c>
    </row>
    <row r="56" spans="1:26" x14ac:dyDescent="0.2">
      <c r="A56" s="766"/>
      <c r="B56" s="813" t="s">
        <v>1016</v>
      </c>
      <c r="C56" s="805">
        <v>11.892940521240234</v>
      </c>
      <c r="D56" s="805">
        <v>10.549278259277344</v>
      </c>
      <c r="E56" s="805">
        <v>10.07603931427002</v>
      </c>
      <c r="F56" s="805">
        <v>9.0923900604248047</v>
      </c>
      <c r="G56" s="805">
        <v>11.286605834960938</v>
      </c>
      <c r="H56" s="805">
        <v>12.094367980957031</v>
      </c>
      <c r="I56" s="805">
        <v>9.9193906784057617</v>
      </c>
      <c r="J56" s="805">
        <v>6.6805200576782227</v>
      </c>
      <c r="K56" s="805">
        <v>8.8297491073608398</v>
      </c>
      <c r="L56" s="805">
        <v>8.6012115478515625</v>
      </c>
      <c r="M56" s="805">
        <v>9.3542804718017578</v>
      </c>
      <c r="N56" s="805">
        <v>8.6723489761352539</v>
      </c>
      <c r="O56" s="805">
        <v>7.1380748748779297</v>
      </c>
      <c r="P56" s="805">
        <v>7.7216286659240723</v>
      </c>
      <c r="Q56" s="805">
        <v>7.7118406295776367</v>
      </c>
      <c r="R56" s="805">
        <v>6.8712148666381836</v>
      </c>
      <c r="S56" s="805">
        <v>7.4554672241210938</v>
      </c>
      <c r="T56" s="805">
        <v>6.8892102241516113</v>
      </c>
      <c r="U56" s="805">
        <v>7.7418832778930664</v>
      </c>
      <c r="V56" s="805">
        <v>8.1582298278808594</v>
      </c>
      <c r="W56" s="805">
        <v>8.4657573699951172</v>
      </c>
      <c r="X56" s="805">
        <v>8.3907203674316406</v>
      </c>
      <c r="Y56" s="805">
        <v>9.3606557846069336</v>
      </c>
      <c r="Z56" s="805">
        <v>9.2670001983642578</v>
      </c>
    </row>
    <row r="57" spans="1:26" s="756" customFormat="1" x14ac:dyDescent="0.2">
      <c r="A57" s="766"/>
      <c r="B57" s="813" t="s">
        <v>1004</v>
      </c>
      <c r="C57" s="805">
        <v>2.6020722389221191</v>
      </c>
      <c r="D57" s="805">
        <v>2.57273268699646</v>
      </c>
      <c r="E57" s="805">
        <v>2.6475534439086914</v>
      </c>
      <c r="F57" s="805">
        <v>3.1454563140869141</v>
      </c>
      <c r="G57" s="805">
        <v>3.6575899124145508</v>
      </c>
      <c r="H57" s="805">
        <v>3.3649685382843018</v>
      </c>
      <c r="I57" s="805">
        <v>3.2388186454772949</v>
      </c>
      <c r="J57" s="805">
        <v>3.6992661952972412</v>
      </c>
      <c r="K57" s="805">
        <v>3.5816516876220703</v>
      </c>
      <c r="L57" s="805">
        <v>4.3664593696594238</v>
      </c>
      <c r="M57" s="805">
        <v>5.317772388458252</v>
      </c>
      <c r="N57" s="805">
        <v>5.3341641426086426</v>
      </c>
      <c r="O57" s="805">
        <v>4.9104161262512207</v>
      </c>
      <c r="P57" s="805">
        <v>5.7290105819702148</v>
      </c>
      <c r="Q57" s="805">
        <v>4.7692523002624512</v>
      </c>
      <c r="R57" s="805">
        <v>5.6948866844177246</v>
      </c>
      <c r="S57" s="805">
        <v>5.7436842918395996</v>
      </c>
      <c r="T57" s="805">
        <v>5.287416934967041</v>
      </c>
      <c r="U57" s="805">
        <v>4.5098638534545898</v>
      </c>
      <c r="V57" s="805">
        <v>5.2294712066650391</v>
      </c>
      <c r="W57" s="805">
        <v>5.0801305770874023</v>
      </c>
      <c r="X57" s="805">
        <v>6.6254439353942871</v>
      </c>
      <c r="Y57" s="805">
        <v>7.1764631271362305</v>
      </c>
      <c r="Z57" s="805">
        <v>6.6349449157714844</v>
      </c>
    </row>
    <row r="58" spans="1:26" s="756" customFormat="1" x14ac:dyDescent="0.2">
      <c r="A58" s="766"/>
      <c r="B58" s="820" t="s">
        <v>1017</v>
      </c>
      <c r="C58" s="805">
        <v>2.50819993019104</v>
      </c>
      <c r="D58" s="805">
        <v>2.7548999786376953</v>
      </c>
      <c r="E58" s="805">
        <v>3.0962998867034912</v>
      </c>
      <c r="F58" s="805">
        <v>3.248499870300293</v>
      </c>
      <c r="G58" s="805">
        <v>3.1487998962402344</v>
      </c>
      <c r="H58" s="805">
        <v>3.395550012588501</v>
      </c>
      <c r="I58" s="805">
        <v>3.3852500915527344</v>
      </c>
      <c r="J58" s="805">
        <v>3.2091000080108643</v>
      </c>
      <c r="K58" s="805">
        <v>3.7009999752044678</v>
      </c>
      <c r="L58" s="805">
        <v>3.5130000114440918</v>
      </c>
      <c r="M58" s="805">
        <v>3.698699951171875</v>
      </c>
      <c r="N58" s="805">
        <v>3.9567234516143799</v>
      </c>
      <c r="O58" s="805">
        <v>3.3794703483581543</v>
      </c>
      <c r="P58" s="805">
        <v>3.4997079372406006</v>
      </c>
      <c r="Q58" s="805">
        <v>3.4139471054077148</v>
      </c>
      <c r="R58" s="805">
        <v>3.9157419204711914</v>
      </c>
      <c r="S58" s="805">
        <v>4.0920000076293945</v>
      </c>
      <c r="T58" s="805">
        <v>3.9854249954223633</v>
      </c>
      <c r="U58" s="805">
        <v>4.1223921775817871</v>
      </c>
      <c r="V58" s="805">
        <v>4.8610396385192871</v>
      </c>
      <c r="W58" s="805">
        <v>4.9334540367126465</v>
      </c>
      <c r="X58" s="805">
        <v>4.8599061965942383</v>
      </c>
      <c r="Y58" s="805">
        <v>4.9800167083740234</v>
      </c>
      <c r="Z58" s="805">
        <v>4.9921736717224121</v>
      </c>
    </row>
    <row r="59" spans="1:26" x14ac:dyDescent="0.2">
      <c r="A59" s="764"/>
      <c r="B59" s="813" t="s">
        <v>97</v>
      </c>
      <c r="C59" s="792">
        <v>-2.3083999156951904</v>
      </c>
      <c r="D59" s="792">
        <v>-2.6386001110076904</v>
      </c>
      <c r="E59" s="792">
        <v>-1.3682999610900879</v>
      </c>
      <c r="F59" s="792">
        <v>-5.1244997978210449</v>
      </c>
      <c r="G59" s="792">
        <v>-2.7449159622192383</v>
      </c>
      <c r="H59" s="792">
        <v>-6.4299888610839844</v>
      </c>
      <c r="I59" s="792">
        <v>-4.2887287139892578</v>
      </c>
      <c r="J59" s="792">
        <v>-2.8691120147705078</v>
      </c>
      <c r="K59" s="792">
        <v>-2.7916641235351563</v>
      </c>
      <c r="L59" s="792">
        <v>-4.5834040641784668</v>
      </c>
      <c r="M59" s="792">
        <v>-7.8594450950622559</v>
      </c>
      <c r="N59" s="792">
        <v>-9.6116523742675781</v>
      </c>
      <c r="O59" s="792">
        <v>-9.3379449844360352</v>
      </c>
      <c r="P59" s="792">
        <v>-7.003593921661377</v>
      </c>
      <c r="Q59" s="792">
        <v>-5.424036979675293</v>
      </c>
      <c r="R59" s="792">
        <v>-8.8498592376708984</v>
      </c>
      <c r="S59" s="792">
        <v>-7.511232852935791</v>
      </c>
      <c r="T59" s="792">
        <v>-5.866051197052002</v>
      </c>
      <c r="U59" s="792">
        <v>-9.4034576416015625</v>
      </c>
      <c r="V59" s="792">
        <v>-11.315316200256348</v>
      </c>
      <c r="W59" s="792">
        <v>-11.750881195068359</v>
      </c>
      <c r="X59" s="792">
        <v>-12.23699951171875</v>
      </c>
      <c r="Y59" s="792">
        <v>-17.475137710571289</v>
      </c>
      <c r="Z59" s="792">
        <v>0</v>
      </c>
    </row>
    <row r="60" spans="1:26" s="756" customFormat="1" ht="20.100000000000001" customHeight="1" x14ac:dyDescent="0.2">
      <c r="A60" s="822"/>
      <c r="B60" s="817" t="s">
        <v>1001</v>
      </c>
      <c r="C60" s="808">
        <v>111.26178905786946</v>
      </c>
      <c r="D60" s="808">
        <v>113.90759917860851</v>
      </c>
      <c r="E60" s="808">
        <v>115.3838913065847</v>
      </c>
      <c r="F60" s="808">
        <v>114.62044651186443</v>
      </c>
      <c r="G60" s="808">
        <v>122.08921405731235</v>
      </c>
      <c r="H60" s="808">
        <v>131.82295374525711</v>
      </c>
      <c r="I60" s="808">
        <v>130.90578705398366</v>
      </c>
      <c r="J60" s="808">
        <v>132.4401654265821</v>
      </c>
      <c r="K60" s="808">
        <v>136.559500570409</v>
      </c>
      <c r="L60" s="808">
        <v>141.51578618003987</v>
      </c>
      <c r="M60" s="808">
        <v>148.42984218709171</v>
      </c>
      <c r="N60" s="808">
        <v>151.92463476955891</v>
      </c>
      <c r="O60" s="808">
        <v>150.41254408331588</v>
      </c>
      <c r="P60" s="808">
        <v>160.47022862173617</v>
      </c>
      <c r="Q60" s="808">
        <v>172.07274123653769</v>
      </c>
      <c r="R60" s="808">
        <v>180.54533281549811</v>
      </c>
      <c r="S60" s="808">
        <v>184.80837329290807</v>
      </c>
      <c r="T60" s="808">
        <v>182.48663981445134</v>
      </c>
      <c r="U60" s="808">
        <v>184.24749599024653</v>
      </c>
      <c r="V60" s="808">
        <v>201.69809023663402</v>
      </c>
      <c r="W60" s="808">
        <v>213.06163835898042</v>
      </c>
      <c r="X60" s="808">
        <v>221.79424531944096</v>
      </c>
      <c r="Y60" s="808">
        <v>239.64151148125529</v>
      </c>
      <c r="Z60" s="808">
        <v>261.66713716462255</v>
      </c>
    </row>
    <row r="61" spans="1:26" s="756" customFormat="1" ht="40.15" customHeight="1" x14ac:dyDescent="0.2">
      <c r="A61" s="777" t="s">
        <v>996</v>
      </c>
      <c r="B61" s="819"/>
      <c r="C61" s="823"/>
      <c r="D61" s="823"/>
      <c r="E61" s="823"/>
      <c r="F61" s="823"/>
      <c r="G61" s="823"/>
      <c r="H61" s="823"/>
      <c r="I61" s="823"/>
      <c r="J61" s="823"/>
      <c r="K61" s="823"/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</row>
  </sheetData>
  <pageMargins left="0.74803149606299213" right="0.74803149606299213" top="0.98425196850393704" bottom="0.98425196850393704" header="0.51181102362204722" footer="0.51181102362204722"/>
  <pageSetup scale="62" fitToHeight="2" orientation="landscape" r:id="rId1"/>
  <headerFooter alignWithMargins="0"/>
  <rowBreaks count="1" manualBreakCount="1">
    <brk id="32" max="2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33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37</vt:i4>
      </vt:variant>
    </vt:vector>
  </HeadingPairs>
  <TitlesOfParts>
    <vt:vector size="72" baseType="lpstr">
      <vt:lpstr>Index</vt:lpstr>
      <vt:lpstr>SumInd</vt:lpstr>
      <vt:lpstr>Census</vt:lpstr>
      <vt:lpstr>Mig</vt:lpstr>
      <vt:lpstr>GNI</vt:lpstr>
      <vt:lpstr>NApc</vt:lpstr>
      <vt:lpstr>NAInd</vt:lpstr>
      <vt:lpstr>NAInst</vt:lpstr>
      <vt:lpstr>NAInc</vt:lpstr>
      <vt:lpstr>NAexp</vt:lpstr>
      <vt:lpstr>EmpInst</vt:lpstr>
      <vt:lpstr>EmpInd</vt:lpstr>
      <vt:lpstr>EmpPriv</vt:lpstr>
      <vt:lpstr>PayRoll</vt:lpstr>
      <vt:lpstr>Real_Cp&amp;Fsh</vt:lpstr>
      <vt:lpstr>Real_trsm</vt:lpstr>
      <vt:lpstr>M&amp;Ba</vt:lpstr>
      <vt:lpstr>M&amp;Bbc</vt:lpstr>
      <vt:lpstr>CpiMajOld</vt:lpstr>
      <vt:lpstr>CpiMaj</vt:lpstr>
      <vt:lpstr>CpiEbeye</vt:lpstr>
      <vt:lpstr>BOPsum</vt:lpstr>
      <vt:lpstr>BOPdet</vt:lpstr>
      <vt:lpstr>IIP</vt:lpstr>
      <vt:lpstr>ExtD_out</vt:lpstr>
      <vt:lpstr>ExtD_Hist</vt:lpstr>
      <vt:lpstr>ExtD_Prj</vt:lpstr>
      <vt:lpstr>GFSsum</vt:lpstr>
      <vt:lpstr>GFSdet</vt:lpstr>
      <vt:lpstr>FPse</vt:lpstr>
      <vt:lpstr>CII</vt:lpstr>
      <vt:lpstr>CTF</vt:lpstr>
      <vt:lpstr>Sys</vt:lpstr>
      <vt:lpstr>Title</vt:lpstr>
      <vt:lpstr>Aknw</vt:lpstr>
      <vt:lpstr>GDPIcpDet</vt:lpstr>
      <vt:lpstr>GDPIcpSum</vt:lpstr>
      <vt:lpstr>GDPPcpInd</vt:lpstr>
      <vt:lpstr>GDPPcpInst</vt:lpstr>
      <vt:lpstr>GDPPcvInd</vt:lpstr>
      <vt:lpstr>GDPPcvInst</vt:lpstr>
      <vt:lpstr>BOPdet!Print_Area</vt:lpstr>
      <vt:lpstr>BOPsum!Print_Area</vt:lpstr>
      <vt:lpstr>CII!Print_Area</vt:lpstr>
      <vt:lpstr>CpiEbeye!Print_Area</vt:lpstr>
      <vt:lpstr>CpiMaj!Print_Area</vt:lpstr>
      <vt:lpstr>CTF!Print_Area</vt:lpstr>
      <vt:lpstr>EmpInd!Print_Area</vt:lpstr>
      <vt:lpstr>EmpInst!Print_Area</vt:lpstr>
      <vt:lpstr>EmpPriv!Print_Area</vt:lpstr>
      <vt:lpstr>ExtD_Hist!Print_Area</vt:lpstr>
      <vt:lpstr>ExtD_out!Print_Area</vt:lpstr>
      <vt:lpstr>ExtD_Prj!Print_Area</vt:lpstr>
      <vt:lpstr>FPse!Print_Area</vt:lpstr>
      <vt:lpstr>GFSdet!Print_Area</vt:lpstr>
      <vt:lpstr>GFSsum!Print_Area</vt:lpstr>
      <vt:lpstr>GNI!Print_Area</vt:lpstr>
      <vt:lpstr>IIP!Print_Area</vt:lpstr>
      <vt:lpstr>Index!Print_Area</vt:lpstr>
      <vt:lpstr>'M&amp;Ba'!Print_Area</vt:lpstr>
      <vt:lpstr>'M&amp;Bbc'!Print_Area</vt:lpstr>
      <vt:lpstr>Mig!Print_Area</vt:lpstr>
      <vt:lpstr>NAexp!Print_Area</vt:lpstr>
      <vt:lpstr>NAInc!Print_Area</vt:lpstr>
      <vt:lpstr>NAInd!Print_Area</vt:lpstr>
      <vt:lpstr>NAInst!Print_Area</vt:lpstr>
      <vt:lpstr>NApc!Print_Area</vt:lpstr>
      <vt:lpstr>PayRoll!Print_Area</vt:lpstr>
      <vt:lpstr>'Real_Cp&amp;Fsh'!Print_Area</vt:lpstr>
      <vt:lpstr>Real_trsm!Print_Area</vt:lpstr>
      <vt:lpstr>SumInd!Print_Area</vt:lpstr>
      <vt:lpstr>PubGrf</vt:lpstr>
    </vt:vector>
  </TitlesOfParts>
  <Company>Sturt.Biz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Sturton</dc:creator>
  <cp:lastModifiedBy>Glenn McKinlay</cp:lastModifiedBy>
  <cp:lastPrinted>2021-06-21T00:47:46Z</cp:lastPrinted>
  <dcterms:created xsi:type="dcterms:W3CDTF">2006-04-24T03:06:52Z</dcterms:created>
  <dcterms:modified xsi:type="dcterms:W3CDTF">2021-06-21T00:53:02Z</dcterms:modified>
</cp:coreProperties>
</file>